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2F4E3C3-670D-4A03-B3C7-32698B5C44D7}" xr6:coauthVersionLast="47" xr6:coauthVersionMax="47" xr10:uidLastSave="{00000000-0000-0000-0000-000000000000}"/>
  <bookViews>
    <workbookView xWindow="14025" yWindow="1020" windowWidth="13320" windowHeight="14565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E84" i="2" l="1"/>
  <c r="F84" i="2" s="1"/>
  <c r="G84" i="2" s="1"/>
  <c r="K84" i="2" s="1"/>
  <c r="Q84" i="2"/>
  <c r="H37" i="2"/>
  <c r="E82" i="2"/>
  <c r="F82" i="2"/>
  <c r="D9" i="2"/>
  <c r="C9" i="2"/>
  <c r="Q82" i="2"/>
  <c r="Q83" i="2"/>
  <c r="Q79" i="2"/>
  <c r="E66" i="2"/>
  <c r="F66" i="2"/>
  <c r="G66" i="2"/>
  <c r="K66" i="2"/>
  <c r="E71" i="2"/>
  <c r="F71" i="2"/>
  <c r="E72" i="2"/>
  <c r="F72" i="2"/>
  <c r="E76" i="2"/>
  <c r="F76" i="2"/>
  <c r="G76" i="2"/>
  <c r="K76" i="2"/>
  <c r="E22" i="2"/>
  <c r="F22" i="2"/>
  <c r="E23" i="2"/>
  <c r="F23" i="2"/>
  <c r="E25" i="2"/>
  <c r="F25" i="2"/>
  <c r="G25" i="2"/>
  <c r="H25" i="2"/>
  <c r="E30" i="2"/>
  <c r="F30" i="2"/>
  <c r="E31" i="2"/>
  <c r="F31" i="2"/>
  <c r="E33" i="2"/>
  <c r="F33" i="2"/>
  <c r="G33" i="2"/>
  <c r="H33" i="2"/>
  <c r="E39" i="2"/>
  <c r="F39" i="2"/>
  <c r="E40" i="2"/>
  <c r="F40" i="2"/>
  <c r="E42" i="2"/>
  <c r="F42" i="2"/>
  <c r="G42" i="2"/>
  <c r="H42" i="2"/>
  <c r="E47" i="2"/>
  <c r="F47" i="2"/>
  <c r="E48" i="2"/>
  <c r="F48" i="2"/>
  <c r="G48" i="2"/>
  <c r="H48" i="2"/>
  <c r="E50" i="2"/>
  <c r="F50" i="2"/>
  <c r="G50" i="2"/>
  <c r="H50" i="2"/>
  <c r="E55" i="2"/>
  <c r="F55" i="2"/>
  <c r="E56" i="2"/>
  <c r="F56" i="2"/>
  <c r="G56" i="2"/>
  <c r="J56" i="2"/>
  <c r="E59" i="2"/>
  <c r="F59" i="2"/>
  <c r="G59" i="2"/>
  <c r="J59" i="2"/>
  <c r="E64" i="2"/>
  <c r="F64" i="2"/>
  <c r="E65" i="2"/>
  <c r="F65" i="2"/>
  <c r="G65" i="2"/>
  <c r="J65" i="2"/>
  <c r="E75" i="2"/>
  <c r="F75" i="2"/>
  <c r="G75" i="2"/>
  <c r="K75" i="2"/>
  <c r="E37" i="2"/>
  <c r="F37" i="2"/>
  <c r="Q78" i="2"/>
  <c r="Q77" i="2"/>
  <c r="Q76" i="2"/>
  <c r="Q73" i="2"/>
  <c r="Q72" i="2"/>
  <c r="Q71" i="2"/>
  <c r="Q70" i="2"/>
  <c r="Q69" i="2"/>
  <c r="Q68" i="2"/>
  <c r="Q67" i="2"/>
  <c r="Q66" i="2"/>
  <c r="Q80" i="2"/>
  <c r="Q81" i="2"/>
  <c r="F16" i="2"/>
  <c r="F17" i="2" s="1"/>
  <c r="C17" i="2"/>
  <c r="C7" i="2"/>
  <c r="C8" i="2"/>
  <c r="E46" i="2"/>
  <c r="F46" i="2"/>
  <c r="Q56" i="2"/>
  <c r="Q57" i="2"/>
  <c r="Q74" i="2"/>
  <c r="Q58" i="2"/>
  <c r="Q75" i="2"/>
  <c r="Q59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37" i="2"/>
  <c r="Q60" i="2"/>
  <c r="Q61" i="2"/>
  <c r="Q62" i="2"/>
  <c r="Q63" i="2"/>
  <c r="Q64" i="2"/>
  <c r="Q65" i="2"/>
  <c r="G82" i="2"/>
  <c r="I82" i="2"/>
  <c r="E81" i="2"/>
  <c r="F81" i="2"/>
  <c r="G81" i="2"/>
  <c r="I81" i="2"/>
  <c r="E61" i="2"/>
  <c r="F61" i="2"/>
  <c r="G61" i="2"/>
  <c r="J61" i="2"/>
  <c r="E52" i="2"/>
  <c r="F52" i="2"/>
  <c r="G52" i="2"/>
  <c r="H52" i="2"/>
  <c r="G46" i="2"/>
  <c r="H46" i="2"/>
  <c r="E44" i="2"/>
  <c r="F44" i="2"/>
  <c r="G44" i="2"/>
  <c r="H44" i="2"/>
  <c r="E35" i="2"/>
  <c r="F35" i="2"/>
  <c r="G35" i="2"/>
  <c r="H35" i="2"/>
  <c r="G29" i="2"/>
  <c r="H29" i="2"/>
  <c r="E27" i="2"/>
  <c r="F27" i="2"/>
  <c r="G27" i="2"/>
  <c r="H27" i="2"/>
  <c r="E78" i="2"/>
  <c r="F78" i="2"/>
  <c r="G78" i="2"/>
  <c r="K78" i="2"/>
  <c r="G70" i="2"/>
  <c r="K70" i="2"/>
  <c r="E68" i="2"/>
  <c r="F68" i="2"/>
  <c r="G68" i="2"/>
  <c r="K68" i="2"/>
  <c r="E74" i="2"/>
  <c r="F74" i="2"/>
  <c r="G74" i="2"/>
  <c r="K74" i="2"/>
  <c r="G60" i="2"/>
  <c r="J60" i="2"/>
  <c r="E57" i="2"/>
  <c r="F57" i="2"/>
  <c r="G57" i="2"/>
  <c r="J57" i="2"/>
  <c r="E49" i="2"/>
  <c r="F49" i="2"/>
  <c r="G49" i="2"/>
  <c r="H49" i="2"/>
  <c r="G43" i="2"/>
  <c r="H43" i="2"/>
  <c r="E41" i="2"/>
  <c r="F41" i="2"/>
  <c r="G41" i="2"/>
  <c r="H41" i="2"/>
  <c r="E32" i="2"/>
  <c r="F32" i="2"/>
  <c r="G32" i="2"/>
  <c r="H32" i="2"/>
  <c r="G26" i="2"/>
  <c r="H26" i="2"/>
  <c r="E24" i="2"/>
  <c r="F24" i="2"/>
  <c r="G24" i="2"/>
  <c r="H24" i="2"/>
  <c r="E73" i="2"/>
  <c r="F73" i="2"/>
  <c r="G73" i="2"/>
  <c r="K73" i="2"/>
  <c r="G67" i="2"/>
  <c r="K67" i="2"/>
  <c r="E63" i="2"/>
  <c r="F63" i="2"/>
  <c r="G63" i="2"/>
  <c r="J63" i="2"/>
  <c r="E54" i="2"/>
  <c r="F54" i="2"/>
  <c r="G54" i="2"/>
  <c r="H54" i="2"/>
  <c r="G40" i="2"/>
  <c r="H40" i="2"/>
  <c r="E38" i="2"/>
  <c r="F38" i="2"/>
  <c r="G38" i="2"/>
  <c r="H38" i="2"/>
  <c r="G31" i="2"/>
  <c r="H31" i="2"/>
  <c r="E29" i="2"/>
  <c r="F29" i="2"/>
  <c r="G23" i="2"/>
  <c r="H23" i="2"/>
  <c r="E21" i="2"/>
  <c r="F21" i="2"/>
  <c r="G21" i="2"/>
  <c r="G72" i="2"/>
  <c r="K72" i="2"/>
  <c r="E70" i="2"/>
  <c r="F70" i="2"/>
  <c r="E83" i="2"/>
  <c r="F83" i="2"/>
  <c r="G83" i="2"/>
  <c r="K83" i="2"/>
  <c r="E80" i="2"/>
  <c r="F80" i="2"/>
  <c r="G80" i="2"/>
  <c r="I80" i="2"/>
  <c r="E60" i="2"/>
  <c r="F60" i="2"/>
  <c r="G53" i="2"/>
  <c r="H53" i="2"/>
  <c r="E51" i="2"/>
  <c r="F51" i="2"/>
  <c r="G51" i="2"/>
  <c r="H51" i="2"/>
  <c r="E43" i="2"/>
  <c r="F43" i="2"/>
  <c r="G36" i="2"/>
  <c r="H36" i="2"/>
  <c r="E34" i="2"/>
  <c r="F34" i="2"/>
  <c r="G34" i="2"/>
  <c r="H34" i="2"/>
  <c r="E26" i="2"/>
  <c r="F26" i="2"/>
  <c r="G79" i="2"/>
  <c r="K79" i="2"/>
  <c r="E77" i="2"/>
  <c r="F77" i="2"/>
  <c r="G77" i="2"/>
  <c r="K77" i="2"/>
  <c r="E67" i="2"/>
  <c r="F67" i="2"/>
  <c r="E58" i="2"/>
  <c r="F58" i="2"/>
  <c r="G64" i="2"/>
  <c r="J64" i="2"/>
  <c r="E62" i="2"/>
  <c r="F62" i="2"/>
  <c r="G62" i="2"/>
  <c r="J62" i="2"/>
  <c r="G55" i="2"/>
  <c r="H55" i="2"/>
  <c r="E53" i="2"/>
  <c r="F53" i="2"/>
  <c r="G47" i="2"/>
  <c r="H47" i="2"/>
  <c r="E45" i="2"/>
  <c r="F45" i="2"/>
  <c r="G45" i="2"/>
  <c r="H45" i="2"/>
  <c r="G39" i="2"/>
  <c r="H39" i="2"/>
  <c r="E36" i="2"/>
  <c r="F36" i="2"/>
  <c r="G30" i="2"/>
  <c r="H30" i="2"/>
  <c r="E28" i="2"/>
  <c r="F28" i="2"/>
  <c r="G28" i="2"/>
  <c r="H28" i="2"/>
  <c r="G22" i="2"/>
  <c r="H22" i="2"/>
  <c r="E79" i="2"/>
  <c r="F79" i="2"/>
  <c r="G71" i="2"/>
  <c r="K71" i="2"/>
  <c r="E69" i="2"/>
  <c r="F69" i="2"/>
  <c r="G69" i="2"/>
  <c r="K69" i="2"/>
  <c r="H21" i="2"/>
  <c r="C11" i="2"/>
  <c r="C12" i="2"/>
  <c r="O84" i="2" l="1"/>
  <c r="C16" i="2"/>
  <c r="D18" i="2" s="1"/>
  <c r="O70" i="2"/>
  <c r="O26" i="2"/>
  <c r="O37" i="2"/>
  <c r="O36" i="2"/>
  <c r="O47" i="2"/>
  <c r="O59" i="2"/>
  <c r="O71" i="2"/>
  <c r="O68" i="2"/>
  <c r="O64" i="2"/>
  <c r="O42" i="2"/>
  <c r="O28" i="2"/>
  <c r="O35" i="2"/>
  <c r="O48" i="2"/>
  <c r="O80" i="2"/>
  <c r="O76" i="2"/>
  <c r="O31" i="2"/>
  <c r="O46" i="2"/>
  <c r="O30" i="2"/>
  <c r="O81" i="2"/>
  <c r="O40" i="2"/>
  <c r="O69" i="2"/>
  <c r="O78" i="2"/>
  <c r="O21" i="2"/>
  <c r="O53" i="2"/>
  <c r="O72" i="2"/>
  <c r="O62" i="2"/>
  <c r="O73" i="2"/>
  <c r="O25" i="2"/>
  <c r="O22" i="2"/>
  <c r="O56" i="2"/>
  <c r="O49" i="2"/>
  <c r="O65" i="2"/>
  <c r="O58" i="2"/>
  <c r="O66" i="2"/>
  <c r="O23" i="2"/>
  <c r="O83" i="2"/>
  <c r="O77" i="2"/>
  <c r="O50" i="2"/>
  <c r="O74" i="2"/>
  <c r="O32" i="2"/>
  <c r="O60" i="2"/>
  <c r="O41" i="2"/>
  <c r="O44" i="2"/>
  <c r="O27" i="2"/>
  <c r="O75" i="2"/>
  <c r="O79" i="2"/>
  <c r="O29" i="2"/>
  <c r="O24" i="2"/>
  <c r="O39" i="2"/>
  <c r="O34" i="2"/>
  <c r="C15" i="2"/>
  <c r="O67" i="2"/>
  <c r="O45" i="2"/>
  <c r="O38" i="2"/>
  <c r="O52" i="2"/>
  <c r="O61" i="2"/>
  <c r="O63" i="2"/>
  <c r="O51" i="2"/>
  <c r="O55" i="2"/>
  <c r="O57" i="2"/>
  <c r="O82" i="2"/>
  <c r="O43" i="2"/>
  <c r="O33" i="2"/>
  <c r="O54" i="2"/>
  <c r="C18" i="2" l="1"/>
  <c r="F18" i="2"/>
  <c r="F19" i="2" s="1"/>
</calcChain>
</file>

<file path=xl/sharedStrings.xml><?xml version="1.0" encoding="utf-8"?>
<sst xmlns="http://schemas.openxmlformats.org/spreadsheetml/2006/main" count="135" uniqueCount="58">
  <si>
    <t>OEJV 0182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</si>
  <si>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</si>
  <si>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</si>
  <si>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</si>
  <si>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</si>
  <si>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</si>
  <si>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</si>
  <si>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</si>
  <si>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</si>
  <si>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</si>
  <si>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</si>
  <si>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</si>
  <si>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</si>
  <si>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</si>
  <si>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</si>
  <si>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</si>
  <si>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</si>
  <si>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</si>
  <si>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</si>
  <si>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</si>
  <si>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</si>
  <si>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</si>
  <si>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</si>
  <si>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</si>
  <si>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</si>
  <si>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</si>
  <si>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</si>
  <si>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</si>
  <si>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</si>
  <si>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</si>
  <si>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</si>
  <si>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</si>
  <si>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</si>
  <si>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</si>
  <si>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RS Sgr / GSC 07400-01084</t>
  </si>
  <si>
    <t>IBVS 3127</t>
  </si>
  <si>
    <t>I</t>
  </si>
  <si>
    <t>EA/SD</t>
  </si>
  <si>
    <t>Cerrutil 1990</t>
  </si>
  <si>
    <t>1990AcA....40..283C</t>
  </si>
  <si>
    <t>See Cerruti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</si>
  <si>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</si>
  <si>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</si>
  <si>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</si>
  <si>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</si>
  <si>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</si>
  <si>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</si>
  <si>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5809</t>
  </si>
  <si>
    <t>IBVS 1702</t>
  </si>
  <si>
    <t>II</t>
  </si>
  <si>
    <t>IBVS 5931</t>
  </si>
  <si>
    <t>Mallama 1981</t>
  </si>
  <si>
    <t>Add cycle</t>
  </si>
  <si>
    <t>Old Cycle</t>
  </si>
  <si>
    <t>OEJV 0130</t>
  </si>
  <si>
    <t>IBVS 6007</t>
  </si>
  <si>
    <t>vis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</si>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</sst>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38" applyAlignment="1" applyProtection="1"/>
    <xf numFmtId="0" fontId="14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Sgr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-1.3217599997005891E-2</c:v>
                </c:pt>
                <c:pt idx="1">
                  <c:v>-2.0335999979579356E-3</c:v>
                </c:pt>
                <c:pt idx="2">
                  <c:v>6.0000000121362973E-4</c:v>
                </c:pt>
                <c:pt idx="3">
                  <c:v>-2.494399997885921E-3</c:v>
                </c:pt>
                <c:pt idx="4">
                  <c:v>1.2713600001006853E-2</c:v>
                </c:pt>
                <c:pt idx="5">
                  <c:v>1.711520000208111E-2</c:v>
                </c:pt>
                <c:pt idx="6">
                  <c:v>2.4016000006668037E-3</c:v>
                </c:pt>
                <c:pt idx="7">
                  <c:v>1.6409600000770297E-2</c:v>
                </c:pt>
                <c:pt idx="8">
                  <c:v>-1.9894399998520385E-2</c:v>
                </c:pt>
                <c:pt idx="9">
                  <c:v>-8.3343999976932537E-3</c:v>
                </c:pt>
                <c:pt idx="10">
                  <c:v>-6.7903999988629948E-3</c:v>
                </c:pt>
                <c:pt idx="11">
                  <c:v>4.2979200003173901E-2</c:v>
                </c:pt>
                <c:pt idx="12">
                  <c:v>2.8601600002730265E-2</c:v>
                </c:pt>
                <c:pt idx="13">
                  <c:v>4.6145600001182174E-2</c:v>
                </c:pt>
                <c:pt idx="14">
                  <c:v>2.8256000041437801E-3</c:v>
                </c:pt>
                <c:pt idx="15">
                  <c:v>1.0873600000195438E-2</c:v>
                </c:pt>
                <c:pt idx="16">
                  <c:v>0</c:v>
                </c:pt>
                <c:pt idx="17">
                  <c:v>3.0761600002733758E-2</c:v>
                </c:pt>
                <c:pt idx="18">
                  <c:v>1.4497600001050159E-2</c:v>
                </c:pt>
                <c:pt idx="19">
                  <c:v>-1.294399997277651E-3</c:v>
                </c:pt>
                <c:pt idx="20">
                  <c:v>-6.4496000013605226E-3</c:v>
                </c:pt>
                <c:pt idx="21">
                  <c:v>-1.5824000001884997E-3</c:v>
                </c:pt>
                <c:pt idx="22">
                  <c:v>-3.944000000046799E-3</c:v>
                </c:pt>
                <c:pt idx="23">
                  <c:v>1.1040000026696362E-4</c:v>
                </c:pt>
                <c:pt idx="24">
                  <c:v>6.5615999992587604E-3</c:v>
                </c:pt>
                <c:pt idx="25">
                  <c:v>-5.4831999987072777E-3</c:v>
                </c:pt>
                <c:pt idx="26">
                  <c:v>1.5304000000469387E-2</c:v>
                </c:pt>
                <c:pt idx="27">
                  <c:v>-1.8859199997677933E-2</c:v>
                </c:pt>
                <c:pt idx="28">
                  <c:v>-2.2559999706572853E-4</c:v>
                </c:pt>
                <c:pt idx="29">
                  <c:v>-7.9999954323284328E-6</c:v>
                </c:pt>
                <c:pt idx="30">
                  <c:v>4.6239999937824905E-4</c:v>
                </c:pt>
                <c:pt idx="31">
                  <c:v>-3.6303999986557756E-3</c:v>
                </c:pt>
                <c:pt idx="32">
                  <c:v>6.9792000031156931E-3</c:v>
                </c:pt>
                <c:pt idx="33">
                  <c:v>-6.2639999960083514E-3</c:v>
                </c:pt>
                <c:pt idx="34">
                  <c:v>-2.8431999962776899E-3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9-49E7-B4A3-B0A1C831AF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59">
                  <c:v>1.0870399994018953E-2</c:v>
                </c:pt>
                <c:pt idx="60">
                  <c:v>1.2088000003132038E-2</c:v>
                </c:pt>
                <c:pt idx="61">
                  <c:v>1.1891199996171053E-2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99-49E7-B4A3-B0A1C831AF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5">
                  <c:v>7.4511999991955236E-3</c:v>
                </c:pt>
                <c:pt idx="36">
                  <c:v>1.3463999996019993E-2</c:v>
                </c:pt>
                <c:pt idx="38">
                  <c:v>1.2432800001988653E-2</c:v>
                </c:pt>
                <c:pt idx="39">
                  <c:v>7.3024000012082979E-3</c:v>
                </c:pt>
                <c:pt idx="40">
                  <c:v>8.7024000022211112E-3</c:v>
                </c:pt>
                <c:pt idx="41">
                  <c:v>9.3024000016157515E-3</c:v>
                </c:pt>
                <c:pt idx="42">
                  <c:v>1.5070400004333351E-2</c:v>
                </c:pt>
                <c:pt idx="43">
                  <c:v>1.5370400004030671E-2</c:v>
                </c:pt>
                <c:pt idx="44">
                  <c:v>1.5670400003727991E-2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9-49E7-B4A3-B0A1C831AF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5">
                  <c:v>1.3685199999599718E-2</c:v>
                </c:pt>
                <c:pt idx="46">
                  <c:v>1.8583599994599354E-2</c:v>
                </c:pt>
                <c:pt idx="47">
                  <c:v>1.2082399996870663E-2</c:v>
                </c:pt>
                <c:pt idx="48">
                  <c:v>8.5807999930693768E-3</c:v>
                </c:pt>
                <c:pt idx="49">
                  <c:v>1.2985599998501129E-2</c:v>
                </c:pt>
                <c:pt idx="50">
                  <c:v>1.6673999998602085E-2</c:v>
                </c:pt>
                <c:pt idx="51">
                  <c:v>2.1019199994043447E-2</c:v>
                </c:pt>
                <c:pt idx="52">
                  <c:v>1.8757599995296914E-2</c:v>
                </c:pt>
                <c:pt idx="53">
                  <c:v>1.8665600000531413E-2</c:v>
                </c:pt>
                <c:pt idx="54">
                  <c:v>1.1683199998515192E-2</c:v>
                </c:pt>
                <c:pt idx="55">
                  <c:v>-3.7772000068798661E-3</c:v>
                </c:pt>
                <c:pt idx="56">
                  <c:v>2.4421199996140786E-2</c:v>
                </c:pt>
                <c:pt idx="57">
                  <c:v>2.0609999999578577E-2</c:v>
                </c:pt>
                <c:pt idx="58">
                  <c:v>1.1218399995414075E-2</c:v>
                </c:pt>
                <c:pt idx="62">
                  <c:v>1.6096000006655231E-2</c:v>
                </c:pt>
                <c:pt idx="63">
                  <c:v>1.6266400023596361E-2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99-49E7-B4A3-B0A1C831AF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99-49E7-B4A3-B0A1C831AF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99-49E7-B4A3-B0A1C831AF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99-49E7-B4A3-B0A1C831AF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2.4612372278690542E-3</c:v>
                </c:pt>
                <c:pt idx="1">
                  <c:v>3.2515236447439111E-3</c:v>
                </c:pt>
                <c:pt idx="2">
                  <c:v>3.2526689873770631E-3</c:v>
                </c:pt>
                <c:pt idx="3">
                  <c:v>3.3483050972452524E-3</c:v>
                </c:pt>
                <c:pt idx="4">
                  <c:v>3.5258332053838071E-3</c:v>
                </c:pt>
                <c:pt idx="5">
                  <c:v>3.6042891757547169E-3</c:v>
                </c:pt>
                <c:pt idx="6">
                  <c:v>3.6174606160359647E-3</c:v>
                </c:pt>
                <c:pt idx="7">
                  <c:v>3.6518208950305237E-3</c:v>
                </c:pt>
                <c:pt idx="8">
                  <c:v>3.7778085846772399E-3</c:v>
                </c:pt>
                <c:pt idx="9">
                  <c:v>4.035510677136432E-3</c:v>
                </c:pt>
                <c:pt idx="10">
                  <c:v>4.2244922116065065E-3</c:v>
                </c:pt>
                <c:pt idx="11">
                  <c:v>4.451842724287172E-3</c:v>
                </c:pt>
                <c:pt idx="12">
                  <c:v>4.4764675908999397E-3</c:v>
                </c:pt>
                <c:pt idx="13">
                  <c:v>4.6654491253700142E-3</c:v>
                </c:pt>
                <c:pt idx="14">
                  <c:v>4.7227162570276119E-3</c:v>
                </c:pt>
                <c:pt idx="15">
                  <c:v>4.9288779309949659E-3</c:v>
                </c:pt>
                <c:pt idx="16">
                  <c:v>4.9706829371050131E-3</c:v>
                </c:pt>
                <c:pt idx="17">
                  <c:v>5.1636731707911197E-3</c:v>
                </c:pt>
                <c:pt idx="18">
                  <c:v>5.4614622554106304E-3</c:v>
                </c:pt>
                <c:pt idx="19">
                  <c:v>5.6389903635491855E-3</c:v>
                </c:pt>
                <c:pt idx="20">
                  <c:v>6.4756631570666977E-3</c:v>
                </c:pt>
                <c:pt idx="21">
                  <c:v>6.549537756904999E-3</c:v>
                </c:pt>
                <c:pt idx="22">
                  <c:v>6.6428831815068846E-3</c:v>
                </c:pt>
                <c:pt idx="23">
                  <c:v>6.7333652495258894E-3</c:v>
                </c:pt>
                <c:pt idx="24">
                  <c:v>6.8101032059470715E-3</c:v>
                </c:pt>
                <c:pt idx="25">
                  <c:v>6.9040213018655323E-3</c:v>
                </c:pt>
                <c:pt idx="26">
                  <c:v>6.9922126846182348E-3</c:v>
                </c:pt>
                <c:pt idx="27">
                  <c:v>7.0786860534212074E-3</c:v>
                </c:pt>
                <c:pt idx="28">
                  <c:v>7.0798313960543594E-3</c:v>
                </c:pt>
                <c:pt idx="29">
                  <c:v>7.0838400952703915E-3</c:v>
                </c:pt>
                <c:pt idx="30">
                  <c:v>7.171458806706517E-3</c:v>
                </c:pt>
                <c:pt idx="31">
                  <c:v>7.4171348015176133E-3</c:v>
                </c:pt>
                <c:pt idx="32">
                  <c:v>7.6731188800270786E-3</c:v>
                </c:pt>
                <c:pt idx="33">
                  <c:v>7.7739090317444515E-3</c:v>
                </c:pt>
                <c:pt idx="34">
                  <c:v>7.8632457571303042E-3</c:v>
                </c:pt>
                <c:pt idx="35">
                  <c:v>1.0273046657282042E-2</c:v>
                </c:pt>
                <c:pt idx="36">
                  <c:v>1.0363815060959337E-2</c:v>
                </c:pt>
                <c:pt idx="37">
                  <c:v>1.0623521503026544E-2</c:v>
                </c:pt>
                <c:pt idx="38">
                  <c:v>1.0623521503026544E-2</c:v>
                </c:pt>
                <c:pt idx="39">
                  <c:v>1.1065623759423203E-2</c:v>
                </c:pt>
                <c:pt idx="40">
                  <c:v>1.1065623759423203E-2</c:v>
                </c:pt>
                <c:pt idx="41">
                  <c:v>1.1065623759423203E-2</c:v>
                </c:pt>
                <c:pt idx="42">
                  <c:v>1.1142934387160961E-2</c:v>
                </c:pt>
                <c:pt idx="43">
                  <c:v>1.1142934387160961E-2</c:v>
                </c:pt>
                <c:pt idx="44">
                  <c:v>1.1142934387160961E-2</c:v>
                </c:pt>
                <c:pt idx="45">
                  <c:v>1.2537961714340056E-2</c:v>
                </c:pt>
                <c:pt idx="46">
                  <c:v>1.2538248049998344E-2</c:v>
                </c:pt>
                <c:pt idx="47">
                  <c:v>1.2611836314178358E-2</c:v>
                </c:pt>
                <c:pt idx="48">
                  <c:v>1.2612122649836646E-2</c:v>
                </c:pt>
                <c:pt idx="49">
                  <c:v>1.2697164340348181E-2</c:v>
                </c:pt>
                <c:pt idx="50">
                  <c:v>1.2697450676006469E-2</c:v>
                </c:pt>
                <c:pt idx="51">
                  <c:v>1.2784210380467731E-2</c:v>
                </c:pt>
                <c:pt idx="52">
                  <c:v>1.2784496716126019E-2</c:v>
                </c:pt>
                <c:pt idx="53">
                  <c:v>1.2840332169492177E-2</c:v>
                </c:pt>
                <c:pt idx="54">
                  <c:v>1.2844340868708209E-2</c:v>
                </c:pt>
                <c:pt idx="55">
                  <c:v>1.2856939637672881E-2</c:v>
                </c:pt>
                <c:pt idx="56">
                  <c:v>1.2857225973331169E-2</c:v>
                </c:pt>
                <c:pt idx="57">
                  <c:v>1.3045348500826379E-2</c:v>
                </c:pt>
                <c:pt idx="58">
                  <c:v>1.3045634836484667E-2</c:v>
                </c:pt>
                <c:pt idx="59">
                  <c:v>1.32188679097489E-2</c:v>
                </c:pt>
                <c:pt idx="60">
                  <c:v>1.3222876608964932E-2</c:v>
                </c:pt>
                <c:pt idx="61">
                  <c:v>1.3737708122566743E-2</c:v>
                </c:pt>
                <c:pt idx="62">
                  <c:v>1.3829908204535474E-2</c:v>
                </c:pt>
                <c:pt idx="63">
                  <c:v>1.4003427613457999E-2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99-49E7-B4A3-B0A1C831A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8272"/>
        <c:axId val="1"/>
      </c:scatterChart>
      <c:valAx>
        <c:axId val="7284682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Sgr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-1.3217599997005891E-2</c:v>
                </c:pt>
                <c:pt idx="1">
                  <c:v>-2.0335999979579356E-3</c:v>
                </c:pt>
                <c:pt idx="2">
                  <c:v>6.0000000121362973E-4</c:v>
                </c:pt>
                <c:pt idx="3">
                  <c:v>-2.494399997885921E-3</c:v>
                </c:pt>
                <c:pt idx="4">
                  <c:v>1.2713600001006853E-2</c:v>
                </c:pt>
                <c:pt idx="5">
                  <c:v>1.711520000208111E-2</c:v>
                </c:pt>
                <c:pt idx="6">
                  <c:v>2.4016000006668037E-3</c:v>
                </c:pt>
                <c:pt idx="7">
                  <c:v>1.6409600000770297E-2</c:v>
                </c:pt>
                <c:pt idx="8">
                  <c:v>-1.9894399998520385E-2</c:v>
                </c:pt>
                <c:pt idx="9">
                  <c:v>-8.3343999976932537E-3</c:v>
                </c:pt>
                <c:pt idx="10">
                  <c:v>-6.7903999988629948E-3</c:v>
                </c:pt>
                <c:pt idx="11">
                  <c:v>4.2979200003173901E-2</c:v>
                </c:pt>
                <c:pt idx="12">
                  <c:v>2.8601600002730265E-2</c:v>
                </c:pt>
                <c:pt idx="13">
                  <c:v>4.6145600001182174E-2</c:v>
                </c:pt>
                <c:pt idx="14">
                  <c:v>2.8256000041437801E-3</c:v>
                </c:pt>
                <c:pt idx="15">
                  <c:v>1.0873600000195438E-2</c:v>
                </c:pt>
                <c:pt idx="16">
                  <c:v>0</c:v>
                </c:pt>
                <c:pt idx="17">
                  <c:v>3.0761600002733758E-2</c:v>
                </c:pt>
                <c:pt idx="18">
                  <c:v>1.4497600001050159E-2</c:v>
                </c:pt>
                <c:pt idx="19">
                  <c:v>-1.294399997277651E-3</c:v>
                </c:pt>
                <c:pt idx="20">
                  <c:v>-6.4496000013605226E-3</c:v>
                </c:pt>
                <c:pt idx="21">
                  <c:v>-1.5824000001884997E-3</c:v>
                </c:pt>
                <c:pt idx="22">
                  <c:v>-3.944000000046799E-3</c:v>
                </c:pt>
                <c:pt idx="23">
                  <c:v>1.1040000026696362E-4</c:v>
                </c:pt>
                <c:pt idx="24">
                  <c:v>6.5615999992587604E-3</c:v>
                </c:pt>
                <c:pt idx="25">
                  <c:v>-5.4831999987072777E-3</c:v>
                </c:pt>
                <c:pt idx="26">
                  <c:v>1.5304000000469387E-2</c:v>
                </c:pt>
                <c:pt idx="27">
                  <c:v>-1.8859199997677933E-2</c:v>
                </c:pt>
                <c:pt idx="28">
                  <c:v>-2.2559999706572853E-4</c:v>
                </c:pt>
                <c:pt idx="29">
                  <c:v>-7.9999954323284328E-6</c:v>
                </c:pt>
                <c:pt idx="30">
                  <c:v>4.6239999937824905E-4</c:v>
                </c:pt>
                <c:pt idx="31">
                  <c:v>-3.6303999986557756E-3</c:v>
                </c:pt>
                <c:pt idx="32">
                  <c:v>6.9792000031156931E-3</c:v>
                </c:pt>
                <c:pt idx="33">
                  <c:v>-6.2639999960083514E-3</c:v>
                </c:pt>
                <c:pt idx="34">
                  <c:v>-2.8431999962776899E-3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A-4446-839B-4422488E49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59">
                  <c:v>1.0870399994018953E-2</c:v>
                </c:pt>
                <c:pt idx="60">
                  <c:v>1.2088000003132038E-2</c:v>
                </c:pt>
                <c:pt idx="61">
                  <c:v>1.1891199996171053E-2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A-4446-839B-4422488E49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5">
                  <c:v>7.4511999991955236E-3</c:v>
                </c:pt>
                <c:pt idx="36">
                  <c:v>1.3463999996019993E-2</c:v>
                </c:pt>
                <c:pt idx="38">
                  <c:v>1.2432800001988653E-2</c:v>
                </c:pt>
                <c:pt idx="39">
                  <c:v>7.3024000012082979E-3</c:v>
                </c:pt>
                <c:pt idx="40">
                  <c:v>8.7024000022211112E-3</c:v>
                </c:pt>
                <c:pt idx="41">
                  <c:v>9.3024000016157515E-3</c:v>
                </c:pt>
                <c:pt idx="42">
                  <c:v>1.5070400004333351E-2</c:v>
                </c:pt>
                <c:pt idx="43">
                  <c:v>1.5370400004030671E-2</c:v>
                </c:pt>
                <c:pt idx="44">
                  <c:v>1.5670400003727991E-2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A-4446-839B-4422488E49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5">
                  <c:v>1.3685199999599718E-2</c:v>
                </c:pt>
                <c:pt idx="46">
                  <c:v>1.8583599994599354E-2</c:v>
                </c:pt>
                <c:pt idx="47">
                  <c:v>1.2082399996870663E-2</c:v>
                </c:pt>
                <c:pt idx="48">
                  <c:v>8.5807999930693768E-3</c:v>
                </c:pt>
                <c:pt idx="49">
                  <c:v>1.2985599998501129E-2</c:v>
                </c:pt>
                <c:pt idx="50">
                  <c:v>1.6673999998602085E-2</c:v>
                </c:pt>
                <c:pt idx="51">
                  <c:v>2.1019199994043447E-2</c:v>
                </c:pt>
                <c:pt idx="52">
                  <c:v>1.8757599995296914E-2</c:v>
                </c:pt>
                <c:pt idx="53">
                  <c:v>1.8665600000531413E-2</c:v>
                </c:pt>
                <c:pt idx="54">
                  <c:v>1.1683199998515192E-2</c:v>
                </c:pt>
                <c:pt idx="55">
                  <c:v>-3.7772000068798661E-3</c:v>
                </c:pt>
                <c:pt idx="56">
                  <c:v>2.4421199996140786E-2</c:v>
                </c:pt>
                <c:pt idx="57">
                  <c:v>2.0609999999578577E-2</c:v>
                </c:pt>
                <c:pt idx="58">
                  <c:v>1.1218399995414075E-2</c:v>
                </c:pt>
                <c:pt idx="62">
                  <c:v>1.6096000006655231E-2</c:v>
                </c:pt>
                <c:pt idx="63">
                  <c:v>1.6266400023596361E-2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A-4446-839B-4422488E49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A-4446-839B-4422488E49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A-4446-839B-4422488E49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A-4446-839B-4422488E49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2.4612372278690542E-3</c:v>
                </c:pt>
                <c:pt idx="1">
                  <c:v>3.2515236447439111E-3</c:v>
                </c:pt>
                <c:pt idx="2">
                  <c:v>3.2526689873770631E-3</c:v>
                </c:pt>
                <c:pt idx="3">
                  <c:v>3.3483050972452524E-3</c:v>
                </c:pt>
                <c:pt idx="4">
                  <c:v>3.5258332053838071E-3</c:v>
                </c:pt>
                <c:pt idx="5">
                  <c:v>3.6042891757547169E-3</c:v>
                </c:pt>
                <c:pt idx="6">
                  <c:v>3.6174606160359647E-3</c:v>
                </c:pt>
                <c:pt idx="7">
                  <c:v>3.6518208950305237E-3</c:v>
                </c:pt>
                <c:pt idx="8">
                  <c:v>3.7778085846772399E-3</c:v>
                </c:pt>
                <c:pt idx="9">
                  <c:v>4.035510677136432E-3</c:v>
                </c:pt>
                <c:pt idx="10">
                  <c:v>4.2244922116065065E-3</c:v>
                </c:pt>
                <c:pt idx="11">
                  <c:v>4.451842724287172E-3</c:v>
                </c:pt>
                <c:pt idx="12">
                  <c:v>4.4764675908999397E-3</c:v>
                </c:pt>
                <c:pt idx="13">
                  <c:v>4.6654491253700142E-3</c:v>
                </c:pt>
                <c:pt idx="14">
                  <c:v>4.7227162570276119E-3</c:v>
                </c:pt>
                <c:pt idx="15">
                  <c:v>4.9288779309949659E-3</c:v>
                </c:pt>
                <c:pt idx="16">
                  <c:v>4.9706829371050131E-3</c:v>
                </c:pt>
                <c:pt idx="17">
                  <c:v>5.1636731707911197E-3</c:v>
                </c:pt>
                <c:pt idx="18">
                  <c:v>5.4614622554106304E-3</c:v>
                </c:pt>
                <c:pt idx="19">
                  <c:v>5.6389903635491855E-3</c:v>
                </c:pt>
                <c:pt idx="20">
                  <c:v>6.4756631570666977E-3</c:v>
                </c:pt>
                <c:pt idx="21">
                  <c:v>6.549537756904999E-3</c:v>
                </c:pt>
                <c:pt idx="22">
                  <c:v>6.6428831815068846E-3</c:v>
                </c:pt>
                <c:pt idx="23">
                  <c:v>6.7333652495258894E-3</c:v>
                </c:pt>
                <c:pt idx="24">
                  <c:v>6.8101032059470715E-3</c:v>
                </c:pt>
                <c:pt idx="25">
                  <c:v>6.9040213018655323E-3</c:v>
                </c:pt>
                <c:pt idx="26">
                  <c:v>6.9922126846182348E-3</c:v>
                </c:pt>
                <c:pt idx="27">
                  <c:v>7.0786860534212074E-3</c:v>
                </c:pt>
                <c:pt idx="28">
                  <c:v>7.0798313960543594E-3</c:v>
                </c:pt>
                <c:pt idx="29">
                  <c:v>7.0838400952703915E-3</c:v>
                </c:pt>
                <c:pt idx="30">
                  <c:v>7.171458806706517E-3</c:v>
                </c:pt>
                <c:pt idx="31">
                  <c:v>7.4171348015176133E-3</c:v>
                </c:pt>
                <c:pt idx="32">
                  <c:v>7.6731188800270786E-3</c:v>
                </c:pt>
                <c:pt idx="33">
                  <c:v>7.7739090317444515E-3</c:v>
                </c:pt>
                <c:pt idx="34">
                  <c:v>7.8632457571303042E-3</c:v>
                </c:pt>
                <c:pt idx="35">
                  <c:v>1.0273046657282042E-2</c:v>
                </c:pt>
                <c:pt idx="36">
                  <c:v>1.0363815060959337E-2</c:v>
                </c:pt>
                <c:pt idx="37">
                  <c:v>1.0623521503026544E-2</c:v>
                </c:pt>
                <c:pt idx="38">
                  <c:v>1.0623521503026544E-2</c:v>
                </c:pt>
                <c:pt idx="39">
                  <c:v>1.1065623759423203E-2</c:v>
                </c:pt>
                <c:pt idx="40">
                  <c:v>1.1065623759423203E-2</c:v>
                </c:pt>
                <c:pt idx="41">
                  <c:v>1.1065623759423203E-2</c:v>
                </c:pt>
                <c:pt idx="42">
                  <c:v>1.1142934387160961E-2</c:v>
                </c:pt>
                <c:pt idx="43">
                  <c:v>1.1142934387160961E-2</c:v>
                </c:pt>
                <c:pt idx="44">
                  <c:v>1.1142934387160961E-2</c:v>
                </c:pt>
                <c:pt idx="45">
                  <c:v>1.2537961714340056E-2</c:v>
                </c:pt>
                <c:pt idx="46">
                  <c:v>1.2538248049998344E-2</c:v>
                </c:pt>
                <c:pt idx="47">
                  <c:v>1.2611836314178358E-2</c:v>
                </c:pt>
                <c:pt idx="48">
                  <c:v>1.2612122649836646E-2</c:v>
                </c:pt>
                <c:pt idx="49">
                  <c:v>1.2697164340348181E-2</c:v>
                </c:pt>
                <c:pt idx="50">
                  <c:v>1.2697450676006469E-2</c:v>
                </c:pt>
                <c:pt idx="51">
                  <c:v>1.2784210380467731E-2</c:v>
                </c:pt>
                <c:pt idx="52">
                  <c:v>1.2784496716126019E-2</c:v>
                </c:pt>
                <c:pt idx="53">
                  <c:v>1.2840332169492177E-2</c:v>
                </c:pt>
                <c:pt idx="54">
                  <c:v>1.2844340868708209E-2</c:v>
                </c:pt>
                <c:pt idx="55">
                  <c:v>1.2856939637672881E-2</c:v>
                </c:pt>
                <c:pt idx="56">
                  <c:v>1.2857225973331169E-2</c:v>
                </c:pt>
                <c:pt idx="57">
                  <c:v>1.3045348500826379E-2</c:v>
                </c:pt>
                <c:pt idx="58">
                  <c:v>1.3045634836484667E-2</c:v>
                </c:pt>
                <c:pt idx="59">
                  <c:v>1.32188679097489E-2</c:v>
                </c:pt>
                <c:pt idx="60">
                  <c:v>1.3222876608964932E-2</c:v>
                </c:pt>
                <c:pt idx="61">
                  <c:v>1.3737708122566743E-2</c:v>
                </c:pt>
                <c:pt idx="62">
                  <c:v>1.3829908204535474E-2</c:v>
                </c:pt>
                <c:pt idx="63">
                  <c:v>1.4003427613457999E-2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A-4446-839B-4422488E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1552"/>
        <c:axId val="1"/>
      </c:scatterChart>
      <c:valAx>
        <c:axId val="7284715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16</xdr:col>
      <xdr:colOff>333375</xdr:colOff>
      <xdr:row>18</xdr:row>
      <xdr:rowOff>57150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CECD20D4-EB0B-7C77-877E-94BC93181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0</xdr:rowOff>
    </xdr:from>
    <xdr:to>
      <xdr:col>25</xdr:col>
      <xdr:colOff>200025</xdr:colOff>
      <xdr:row>18</xdr:row>
      <xdr:rowOff>47625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59748BD1-ACF6-5843-5999-0A18E2F8A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1990AcA....40..283C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29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8">
        <v>20586.386999999999</v>
      </c>
      <c r="D4" s="9">
        <v>2.4156832000000001</v>
      </c>
    </row>
    <row r="5" spans="1:6" ht="13.5" thickTop="1" x14ac:dyDescent="0.2">
      <c r="A5" s="14" t="s">
        <v>41</v>
      </c>
      <c r="B5" s="15"/>
      <c r="C5" s="16">
        <v>-9.5</v>
      </c>
      <c r="D5" s="15" t="s">
        <v>42</v>
      </c>
    </row>
    <row r="6" spans="1:6" x14ac:dyDescent="0.2">
      <c r="A6" s="5" t="s">
        <v>6</v>
      </c>
      <c r="C6" s="13" t="s">
        <v>40</v>
      </c>
      <c r="D6" s="12" t="s">
        <v>39</v>
      </c>
    </row>
    <row r="7" spans="1:6" x14ac:dyDescent="0.2">
      <c r="A7" t="s">
        <v>7</v>
      </c>
      <c r="C7">
        <f>+C4</f>
        <v>20586.386999999999</v>
      </c>
    </row>
    <row r="8" spans="1:6" x14ac:dyDescent="0.2">
      <c r="A8" t="s">
        <v>8</v>
      </c>
      <c r="C8">
        <f>+D4</f>
        <v>2.4156832000000001</v>
      </c>
    </row>
    <row r="9" spans="1:6" x14ac:dyDescent="0.2">
      <c r="A9" s="29" t="s">
        <v>46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5"/>
      <c r="B10" s="15"/>
      <c r="C10" s="4" t="s">
        <v>25</v>
      </c>
      <c r="D10" s="4" t="s">
        <v>26</v>
      </c>
      <c r="E10" s="15"/>
    </row>
    <row r="11" spans="1:6" x14ac:dyDescent="0.2">
      <c r="A11" s="15" t="s">
        <v>21</v>
      </c>
      <c r="B11" s="15"/>
      <c r="C11" s="17">
        <f ca="1">INTERCEPT(INDIRECT($D$9):G992,INDIRECT($C$9):F992)</f>
        <v>4.9706829371050131E-3</v>
      </c>
      <c r="D11" s="3"/>
      <c r="E11" s="15"/>
    </row>
    <row r="12" spans="1:6" x14ac:dyDescent="0.2">
      <c r="A12" s="15" t="s">
        <v>22</v>
      </c>
      <c r="B12" s="15"/>
      <c r="C12" s="17">
        <f ca="1">SLOPE(INDIRECT($D$9):G992,INDIRECT($C$9):F992)</f>
        <v>5.7267131657598332E-7</v>
      </c>
      <c r="D12" s="3"/>
      <c r="E12" s="15"/>
    </row>
    <row r="13" spans="1:6" x14ac:dyDescent="0.2">
      <c r="A13" s="15" t="s">
        <v>24</v>
      </c>
      <c r="B13" s="15"/>
      <c r="C13" s="3" t="s">
        <v>19</v>
      </c>
    </row>
    <row r="14" spans="1:6" x14ac:dyDescent="0.2">
      <c r="A14" s="15"/>
      <c r="B14" s="15"/>
      <c r="C14" s="15"/>
    </row>
    <row r="15" spans="1:6" x14ac:dyDescent="0.2">
      <c r="A15" s="20" t="s">
        <v>23</v>
      </c>
      <c r="B15" s="15"/>
      <c r="C15" s="21">
        <f ca="1">(C7+C11)+(C8+C12)*INT(MAX(F21:F3533))</f>
        <v>58688.972117027617</v>
      </c>
      <c r="E15" s="22" t="s">
        <v>52</v>
      </c>
      <c r="F15" s="16">
        <v>1</v>
      </c>
    </row>
    <row r="16" spans="1:6" x14ac:dyDescent="0.2">
      <c r="A16" s="24" t="s">
        <v>9</v>
      </c>
      <c r="B16" s="15"/>
      <c r="C16" s="25">
        <f ca="1">+C8+C12</f>
        <v>2.4156837726713167</v>
      </c>
      <c r="E16" s="22" t="s">
        <v>43</v>
      </c>
      <c r="F16" s="23">
        <f ca="1">NOW()+15018.5+$C$5/24</f>
        <v>59968.807168287036</v>
      </c>
    </row>
    <row r="17" spans="1:17" ht="13.5" thickBot="1" x14ac:dyDescent="0.25">
      <c r="A17" s="22" t="s">
        <v>33</v>
      </c>
      <c r="B17" s="15"/>
      <c r="C17" s="15">
        <f>COUNT(C21:C2191)</f>
        <v>64</v>
      </c>
      <c r="E17" s="22" t="s">
        <v>53</v>
      </c>
      <c r="F17" s="23">
        <f ca="1">ROUND(2*(F16-$C$7)/$C$8,0)/2+F15</f>
        <v>16304</v>
      </c>
    </row>
    <row r="18" spans="1:17" ht="14.25" thickTop="1" thickBot="1" x14ac:dyDescent="0.25">
      <c r="A18" s="24" t="s">
        <v>10</v>
      </c>
      <c r="B18" s="15"/>
      <c r="C18" s="27">
        <f ca="1">+C15</f>
        <v>58688.972117027617</v>
      </c>
      <c r="D18" s="28">
        <f ca="1">+C16</f>
        <v>2.4156837726713167</v>
      </c>
      <c r="E18" s="22" t="s">
        <v>44</v>
      </c>
      <c r="F18" s="19">
        <f ca="1">ROUND(2*(F16-$C$15)/$C$16,0)/2+F15</f>
        <v>531</v>
      </c>
    </row>
    <row r="19" spans="1:17" ht="13.5" thickTop="1" x14ac:dyDescent="0.2">
      <c r="E19" s="22" t="s">
        <v>45</v>
      </c>
      <c r="F19" s="26">
        <f ca="1">+$C$15+$C$16*F18-15018.5-$C$5/24</f>
        <v>44953.596033649424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56</v>
      </c>
      <c r="J20" s="7" t="s">
        <v>2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s="11" t="s">
        <v>38</v>
      </c>
      <c r="C21" s="10">
        <v>10000.85</v>
      </c>
      <c r="D21" s="3"/>
      <c r="E21">
        <f t="shared" ref="E21:E52" si="0">+(C21-C$7)/C$8</f>
        <v>-4382.0054715783917</v>
      </c>
      <c r="F21">
        <f t="shared" ref="F21:F52" si="1">ROUND(2*E21,0)/2</f>
        <v>-4382</v>
      </c>
      <c r="G21">
        <f t="shared" ref="G21:G36" si="2">+C21-(C$7+F21*C$8)</f>
        <v>-1.3217599997005891E-2</v>
      </c>
      <c r="H21">
        <f t="shared" ref="H21:H36" si="3">+G21</f>
        <v>-1.3217599997005891E-2</v>
      </c>
      <c r="O21">
        <f t="shared" ref="O21:O52" ca="1" si="4">+C$11+C$12*$F21</f>
        <v>2.4612372278690542E-3</v>
      </c>
      <c r="Q21" s="2">
        <f t="shared" ref="Q21:Q52" si="5">+C21-15018.5</f>
        <v>-5017.6499999999996</v>
      </c>
    </row>
    <row r="22" spans="1:17" x14ac:dyDescent="0.2">
      <c r="A22" s="11" t="s">
        <v>38</v>
      </c>
      <c r="C22" s="10">
        <v>13334.504000000001</v>
      </c>
      <c r="D22" s="3"/>
      <c r="E22">
        <f t="shared" si="0"/>
        <v>-3002.0008418322391</v>
      </c>
      <c r="F22">
        <f t="shared" si="1"/>
        <v>-3002</v>
      </c>
      <c r="G22">
        <f t="shared" si="2"/>
        <v>-2.0335999979579356E-3</v>
      </c>
      <c r="H22">
        <f t="shared" si="3"/>
        <v>-2.0335999979579356E-3</v>
      </c>
      <c r="O22">
        <f t="shared" ca="1" si="4"/>
        <v>3.2515236447439111E-3</v>
      </c>
      <c r="Q22" s="2">
        <f t="shared" si="5"/>
        <v>-1683.9959999999992</v>
      </c>
    </row>
    <row r="23" spans="1:17" x14ac:dyDescent="0.2">
      <c r="A23" s="11" t="s">
        <v>38</v>
      </c>
      <c r="C23" s="10">
        <v>13339.338</v>
      </c>
      <c r="D23" s="3"/>
      <c r="E23">
        <f t="shared" si="0"/>
        <v>-2999.9997516230601</v>
      </c>
      <c r="F23">
        <f t="shared" si="1"/>
        <v>-3000</v>
      </c>
      <c r="G23">
        <f t="shared" si="2"/>
        <v>6.0000000121362973E-4</v>
      </c>
      <c r="H23">
        <f t="shared" si="3"/>
        <v>6.0000000121362973E-4</v>
      </c>
      <c r="O23">
        <f t="shared" ca="1" si="4"/>
        <v>3.2526689873770631E-3</v>
      </c>
      <c r="Q23" s="2">
        <f t="shared" si="5"/>
        <v>-1679.1620000000003</v>
      </c>
    </row>
    <row r="24" spans="1:17" x14ac:dyDescent="0.2">
      <c r="A24" s="11" t="s">
        <v>38</v>
      </c>
      <c r="C24" s="10">
        <v>13742.754000000001</v>
      </c>
      <c r="D24" s="3"/>
      <c r="E24">
        <f t="shared" si="0"/>
        <v>-2833.0010325857288</v>
      </c>
      <c r="F24">
        <f t="shared" si="1"/>
        <v>-2833</v>
      </c>
      <c r="G24">
        <f t="shared" si="2"/>
        <v>-2.494399997885921E-3</v>
      </c>
      <c r="H24">
        <f t="shared" si="3"/>
        <v>-2.494399997885921E-3</v>
      </c>
      <c r="O24">
        <f t="shared" ca="1" si="4"/>
        <v>3.3483050972452524E-3</v>
      </c>
      <c r="Q24" s="2">
        <f t="shared" si="5"/>
        <v>-1275.7459999999992</v>
      </c>
    </row>
    <row r="25" spans="1:17" x14ac:dyDescent="0.2">
      <c r="A25" s="11" t="s">
        <v>38</v>
      </c>
      <c r="C25" s="10">
        <v>14491.630999999999</v>
      </c>
      <c r="D25" s="3"/>
      <c r="E25">
        <f t="shared" si="0"/>
        <v>-2522.9947370582363</v>
      </c>
      <c r="F25">
        <f t="shared" si="1"/>
        <v>-2523</v>
      </c>
      <c r="G25">
        <f t="shared" si="2"/>
        <v>1.2713600001006853E-2</v>
      </c>
      <c r="H25">
        <f t="shared" si="3"/>
        <v>1.2713600001006853E-2</v>
      </c>
      <c r="O25">
        <f t="shared" ca="1" si="4"/>
        <v>3.5258332053838071E-3</v>
      </c>
      <c r="Q25" s="2">
        <f t="shared" si="5"/>
        <v>-526.8690000000006</v>
      </c>
    </row>
    <row r="26" spans="1:17" x14ac:dyDescent="0.2">
      <c r="A26" s="11" t="s">
        <v>38</v>
      </c>
      <c r="C26" s="10">
        <v>14822.584000000001</v>
      </c>
      <c r="D26" s="3"/>
      <c r="E26">
        <f t="shared" si="0"/>
        <v>-2385.9929149650079</v>
      </c>
      <c r="F26">
        <f t="shared" si="1"/>
        <v>-2386</v>
      </c>
      <c r="G26">
        <f t="shared" si="2"/>
        <v>1.711520000208111E-2</v>
      </c>
      <c r="H26">
        <f t="shared" si="3"/>
        <v>1.711520000208111E-2</v>
      </c>
      <c r="O26">
        <f t="shared" ca="1" si="4"/>
        <v>3.6042891757547169E-3</v>
      </c>
      <c r="Q26" s="2">
        <f t="shared" si="5"/>
        <v>-195.91599999999926</v>
      </c>
    </row>
    <row r="27" spans="1:17" x14ac:dyDescent="0.2">
      <c r="A27" s="11" t="s">
        <v>38</v>
      </c>
      <c r="C27" s="10">
        <v>14878.13</v>
      </c>
      <c r="D27" s="3"/>
      <c r="E27">
        <f t="shared" si="0"/>
        <v>-2362.9990058299031</v>
      </c>
      <c r="F27">
        <f t="shared" si="1"/>
        <v>-2363</v>
      </c>
      <c r="G27">
        <f t="shared" si="2"/>
        <v>2.4016000006668037E-3</v>
      </c>
      <c r="H27">
        <f t="shared" si="3"/>
        <v>2.4016000006668037E-3</v>
      </c>
      <c r="O27">
        <f t="shared" ca="1" si="4"/>
        <v>3.6174606160359647E-3</v>
      </c>
      <c r="Q27" s="2">
        <f t="shared" si="5"/>
        <v>-140.3700000000008</v>
      </c>
    </row>
    <row r="28" spans="1:17" x14ac:dyDescent="0.2">
      <c r="A28" s="11" t="s">
        <v>38</v>
      </c>
      <c r="C28" s="10">
        <v>15023.084999999999</v>
      </c>
      <c r="D28" s="3"/>
      <c r="E28">
        <f t="shared" si="0"/>
        <v>-2302.9932070562891</v>
      </c>
      <c r="F28">
        <f t="shared" si="1"/>
        <v>-2303</v>
      </c>
      <c r="G28">
        <f t="shared" si="2"/>
        <v>1.6409600000770297E-2</v>
      </c>
      <c r="H28">
        <f t="shared" si="3"/>
        <v>1.6409600000770297E-2</v>
      </c>
      <c r="O28">
        <f t="shared" ca="1" si="4"/>
        <v>3.6518208950305237E-3</v>
      </c>
      <c r="Q28" s="2">
        <f t="shared" si="5"/>
        <v>4.5849999999991269</v>
      </c>
    </row>
    <row r="29" spans="1:17" x14ac:dyDescent="0.2">
      <c r="A29" s="11" t="s">
        <v>38</v>
      </c>
      <c r="C29" s="10">
        <v>15554.499</v>
      </c>
      <c r="D29" s="3"/>
      <c r="E29">
        <f t="shared" si="0"/>
        <v>-2083.0082355169748</v>
      </c>
      <c r="F29">
        <f t="shared" si="1"/>
        <v>-2083</v>
      </c>
      <c r="G29">
        <f t="shared" si="2"/>
        <v>-1.9894399998520385E-2</v>
      </c>
      <c r="H29">
        <f t="shared" si="3"/>
        <v>-1.9894399998520385E-2</v>
      </c>
      <c r="O29">
        <f t="shared" ca="1" si="4"/>
        <v>3.7778085846772399E-3</v>
      </c>
      <c r="Q29" s="2">
        <f t="shared" si="5"/>
        <v>535.9989999999998</v>
      </c>
    </row>
    <row r="30" spans="1:17" x14ac:dyDescent="0.2">
      <c r="A30" s="11" t="s">
        <v>38</v>
      </c>
      <c r="C30" s="10">
        <v>16641.567999999999</v>
      </c>
      <c r="D30" s="3"/>
      <c r="E30">
        <f t="shared" si="0"/>
        <v>-1633.0034501212738</v>
      </c>
      <c r="F30">
        <f t="shared" si="1"/>
        <v>-1633</v>
      </c>
      <c r="G30">
        <f t="shared" si="2"/>
        <v>-8.3343999976932537E-3</v>
      </c>
      <c r="H30">
        <f t="shared" si="3"/>
        <v>-8.3343999976932537E-3</v>
      </c>
      <c r="O30">
        <f t="shared" ca="1" si="4"/>
        <v>4.035510677136432E-3</v>
      </c>
      <c r="Q30" s="2">
        <f t="shared" si="5"/>
        <v>1623.0679999999993</v>
      </c>
    </row>
    <row r="31" spans="1:17" x14ac:dyDescent="0.2">
      <c r="A31" s="11" t="s">
        <v>38</v>
      </c>
      <c r="C31" s="10">
        <v>17438.744999999999</v>
      </c>
      <c r="D31" s="3"/>
      <c r="E31">
        <f t="shared" si="0"/>
        <v>-1303.0028109646164</v>
      </c>
      <c r="F31">
        <f t="shared" si="1"/>
        <v>-1303</v>
      </c>
      <c r="G31">
        <f t="shared" si="2"/>
        <v>-6.7903999988629948E-3</v>
      </c>
      <c r="H31">
        <f t="shared" si="3"/>
        <v>-6.7903999988629948E-3</v>
      </c>
      <c r="O31">
        <f t="shared" ca="1" si="4"/>
        <v>4.2244922116065065E-3</v>
      </c>
      <c r="Q31" s="2">
        <f t="shared" si="5"/>
        <v>2420.244999999999</v>
      </c>
    </row>
    <row r="32" spans="1:17" x14ac:dyDescent="0.2">
      <c r="A32" s="11" t="s">
        <v>38</v>
      </c>
      <c r="C32" s="10">
        <v>18397.821</v>
      </c>
      <c r="D32" s="3"/>
      <c r="E32">
        <f t="shared" si="0"/>
        <v>-905.98220826306977</v>
      </c>
      <c r="F32">
        <f t="shared" si="1"/>
        <v>-906</v>
      </c>
      <c r="G32">
        <f t="shared" si="2"/>
        <v>4.2979200003173901E-2</v>
      </c>
      <c r="H32">
        <f t="shared" si="3"/>
        <v>4.2979200003173901E-2</v>
      </c>
      <c r="O32">
        <f t="shared" ca="1" si="4"/>
        <v>4.451842724287172E-3</v>
      </c>
      <c r="Q32" s="2">
        <f t="shared" si="5"/>
        <v>3379.3209999999999</v>
      </c>
    </row>
    <row r="33" spans="1:17" x14ac:dyDescent="0.2">
      <c r="A33" s="11" t="s">
        <v>38</v>
      </c>
      <c r="C33" s="10">
        <v>18501.681</v>
      </c>
      <c r="D33" s="3"/>
      <c r="E33">
        <f t="shared" si="0"/>
        <v>-862.9881600368783</v>
      </c>
      <c r="F33">
        <f t="shared" si="1"/>
        <v>-863</v>
      </c>
      <c r="G33">
        <f t="shared" si="2"/>
        <v>2.8601600002730265E-2</v>
      </c>
      <c r="H33">
        <f t="shared" si="3"/>
        <v>2.8601600002730265E-2</v>
      </c>
      <c r="O33">
        <f t="shared" ca="1" si="4"/>
        <v>4.4764675908999397E-3</v>
      </c>
      <c r="Q33" s="2">
        <f t="shared" si="5"/>
        <v>3483.1810000000005</v>
      </c>
    </row>
    <row r="34" spans="1:17" x14ac:dyDescent="0.2">
      <c r="A34" s="11" t="s">
        <v>38</v>
      </c>
      <c r="C34" s="10">
        <v>19298.874</v>
      </c>
      <c r="D34" s="3"/>
      <c r="E34">
        <f t="shared" si="0"/>
        <v>-532.98089749516782</v>
      </c>
      <c r="F34">
        <f t="shared" si="1"/>
        <v>-533</v>
      </c>
      <c r="G34">
        <f t="shared" si="2"/>
        <v>4.6145600001182174E-2</v>
      </c>
      <c r="H34">
        <f t="shared" si="3"/>
        <v>4.6145600001182174E-2</v>
      </c>
      <c r="O34">
        <f t="shared" ca="1" si="4"/>
        <v>4.6654491253700142E-3</v>
      </c>
      <c r="Q34" s="2">
        <f t="shared" si="5"/>
        <v>4280.3739999999998</v>
      </c>
    </row>
    <row r="35" spans="1:17" x14ac:dyDescent="0.2">
      <c r="A35" s="11" t="s">
        <v>38</v>
      </c>
      <c r="C35" s="10">
        <v>19540.399000000001</v>
      </c>
      <c r="D35" s="3"/>
      <c r="E35">
        <f t="shared" si="0"/>
        <v>-432.99883031019857</v>
      </c>
      <c r="F35">
        <f t="shared" si="1"/>
        <v>-433</v>
      </c>
      <c r="G35">
        <f t="shared" si="2"/>
        <v>2.8256000041437801E-3</v>
      </c>
      <c r="H35">
        <f t="shared" si="3"/>
        <v>2.8256000041437801E-3</v>
      </c>
      <c r="O35">
        <f t="shared" ca="1" si="4"/>
        <v>4.7227162570276119E-3</v>
      </c>
      <c r="Q35" s="2">
        <f t="shared" si="5"/>
        <v>4521.8990000000013</v>
      </c>
    </row>
    <row r="36" spans="1:17" x14ac:dyDescent="0.2">
      <c r="A36" s="11" t="s">
        <v>38</v>
      </c>
      <c r="C36" s="10">
        <v>20410.053</v>
      </c>
      <c r="D36" s="3"/>
      <c r="E36">
        <f t="shared" si="0"/>
        <v>-72.995498747517431</v>
      </c>
      <c r="F36">
        <f t="shared" si="1"/>
        <v>-73</v>
      </c>
      <c r="G36">
        <f t="shared" si="2"/>
        <v>1.0873600000195438E-2</v>
      </c>
      <c r="H36">
        <f t="shared" si="3"/>
        <v>1.0873600000195438E-2</v>
      </c>
      <c r="O36">
        <f t="shared" ca="1" si="4"/>
        <v>4.9288779309949659E-3</v>
      </c>
      <c r="Q36" s="2">
        <f t="shared" si="5"/>
        <v>5391.5529999999999</v>
      </c>
    </row>
    <row r="37" spans="1:17" x14ac:dyDescent="0.2">
      <c r="A37" t="s">
        <v>17</v>
      </c>
      <c r="C37">
        <v>20586.386999999999</v>
      </c>
      <c r="D37" s="3" t="s">
        <v>19</v>
      </c>
      <c r="E37">
        <f t="shared" si="0"/>
        <v>0</v>
      </c>
      <c r="F37">
        <f t="shared" si="1"/>
        <v>0</v>
      </c>
      <c r="H37">
        <f t="shared" ref="H37:H55" si="6">+G37</f>
        <v>0</v>
      </c>
      <c r="O37">
        <f t="shared" ca="1" si="4"/>
        <v>4.9706829371050131E-3</v>
      </c>
      <c r="Q37" s="2">
        <f t="shared" si="5"/>
        <v>5567.8869999999988</v>
      </c>
    </row>
    <row r="38" spans="1:17" x14ac:dyDescent="0.2">
      <c r="A38" s="11" t="s">
        <v>38</v>
      </c>
      <c r="C38" s="10">
        <v>21400.503000000001</v>
      </c>
      <c r="D38" s="3"/>
      <c r="E38">
        <f t="shared" si="0"/>
        <v>337.01273412010391</v>
      </c>
      <c r="F38">
        <f t="shared" si="1"/>
        <v>337</v>
      </c>
      <c r="G38">
        <f t="shared" ref="G38:G57" si="7">+C38-(C$7+F38*C$8)</f>
        <v>3.0761600002733758E-2</v>
      </c>
      <c r="H38">
        <f t="shared" si="6"/>
        <v>3.0761600002733758E-2</v>
      </c>
      <c r="O38">
        <f t="shared" ca="1" si="4"/>
        <v>5.1636731707911197E-3</v>
      </c>
      <c r="Q38" s="2">
        <f t="shared" si="5"/>
        <v>6382.0030000000006</v>
      </c>
    </row>
    <row r="39" spans="1:17" x14ac:dyDescent="0.2">
      <c r="A39" s="11" t="s">
        <v>38</v>
      </c>
      <c r="C39" s="10">
        <v>22656.642</v>
      </c>
      <c r="D39" s="3"/>
      <c r="E39">
        <f t="shared" si="0"/>
        <v>857.00600144919702</v>
      </c>
      <c r="F39">
        <f t="shared" si="1"/>
        <v>857</v>
      </c>
      <c r="G39">
        <f t="shared" si="7"/>
        <v>1.4497600001050159E-2</v>
      </c>
      <c r="H39">
        <f t="shared" si="6"/>
        <v>1.4497600001050159E-2</v>
      </c>
      <c r="O39">
        <f t="shared" ca="1" si="4"/>
        <v>5.4614622554106304E-3</v>
      </c>
      <c r="Q39" s="2">
        <f t="shared" si="5"/>
        <v>7638.1419999999998</v>
      </c>
    </row>
    <row r="40" spans="1:17" x14ac:dyDescent="0.2">
      <c r="A40" s="11" t="s">
        <v>38</v>
      </c>
      <c r="C40" s="10">
        <v>23405.488000000001</v>
      </c>
      <c r="D40" s="3"/>
      <c r="E40">
        <f t="shared" si="0"/>
        <v>1166.9994641681501</v>
      </c>
      <c r="F40">
        <f t="shared" si="1"/>
        <v>1167</v>
      </c>
      <c r="G40">
        <f t="shared" si="7"/>
        <v>-1.294399997277651E-3</v>
      </c>
      <c r="H40">
        <f t="shared" si="6"/>
        <v>-1.294399997277651E-3</v>
      </c>
      <c r="O40">
        <f t="shared" ca="1" si="4"/>
        <v>5.6389903635491855E-3</v>
      </c>
      <c r="Q40" s="2">
        <f t="shared" si="5"/>
        <v>8386.9880000000012</v>
      </c>
    </row>
    <row r="41" spans="1:17" x14ac:dyDescent="0.2">
      <c r="A41" s="11" t="s">
        <v>38</v>
      </c>
      <c r="C41" s="10">
        <v>26934.795999999998</v>
      </c>
      <c r="D41" s="3"/>
      <c r="E41">
        <f t="shared" si="0"/>
        <v>2627.9973301134846</v>
      </c>
      <c r="F41">
        <f t="shared" si="1"/>
        <v>2628</v>
      </c>
      <c r="G41">
        <f t="shared" si="7"/>
        <v>-6.4496000013605226E-3</v>
      </c>
      <c r="H41">
        <f t="shared" si="6"/>
        <v>-6.4496000013605226E-3</v>
      </c>
      <c r="O41">
        <f t="shared" ca="1" si="4"/>
        <v>6.4756631570666977E-3</v>
      </c>
      <c r="Q41" s="2">
        <f t="shared" si="5"/>
        <v>11916.295999999998</v>
      </c>
    </row>
    <row r="42" spans="1:17" x14ac:dyDescent="0.2">
      <c r="A42" s="11" t="s">
        <v>38</v>
      </c>
      <c r="C42" s="10">
        <v>27246.423999999999</v>
      </c>
      <c r="D42" s="3"/>
      <c r="E42">
        <f t="shared" si="0"/>
        <v>2756.9993449472181</v>
      </c>
      <c r="F42">
        <f t="shared" si="1"/>
        <v>2757</v>
      </c>
      <c r="G42">
        <f t="shared" si="7"/>
        <v>-1.5824000001884997E-3</v>
      </c>
      <c r="H42">
        <f t="shared" si="6"/>
        <v>-1.5824000001884997E-3</v>
      </c>
      <c r="O42">
        <f t="shared" ca="1" si="4"/>
        <v>6.549537756904999E-3</v>
      </c>
      <c r="Q42" s="2">
        <f t="shared" si="5"/>
        <v>12227.923999999999</v>
      </c>
    </row>
    <row r="43" spans="1:17" x14ac:dyDescent="0.2">
      <c r="A43" s="11" t="s">
        <v>38</v>
      </c>
      <c r="C43" s="10">
        <v>27640.178</v>
      </c>
      <c r="D43" s="3"/>
      <c r="E43">
        <f t="shared" si="0"/>
        <v>2919.9983673355846</v>
      </c>
      <c r="F43">
        <f t="shared" si="1"/>
        <v>2920</v>
      </c>
      <c r="G43">
        <f t="shared" si="7"/>
        <v>-3.944000000046799E-3</v>
      </c>
      <c r="H43">
        <f t="shared" si="6"/>
        <v>-3.944000000046799E-3</v>
      </c>
      <c r="O43">
        <f t="shared" ca="1" si="4"/>
        <v>6.6428831815068846E-3</v>
      </c>
      <c r="Q43" s="2">
        <f t="shared" si="5"/>
        <v>12621.678</v>
      </c>
    </row>
    <row r="44" spans="1:17" x14ac:dyDescent="0.2">
      <c r="A44" s="11" t="s">
        <v>38</v>
      </c>
      <c r="C44" s="10">
        <v>28021.86</v>
      </c>
      <c r="D44" s="3"/>
      <c r="E44">
        <f t="shared" si="0"/>
        <v>3078.0000457013575</v>
      </c>
      <c r="F44">
        <f t="shared" si="1"/>
        <v>3078</v>
      </c>
      <c r="G44">
        <f t="shared" si="7"/>
        <v>1.1040000026696362E-4</v>
      </c>
      <c r="H44">
        <f t="shared" si="6"/>
        <v>1.1040000026696362E-4</v>
      </c>
      <c r="O44">
        <f t="shared" ca="1" si="4"/>
        <v>6.7333652495258894E-3</v>
      </c>
      <c r="Q44" s="2">
        <f t="shared" si="5"/>
        <v>13003.36</v>
      </c>
    </row>
    <row r="45" spans="1:17" x14ac:dyDescent="0.2">
      <c r="A45" s="11" t="s">
        <v>38</v>
      </c>
      <c r="C45" s="10">
        <v>28345.567999999999</v>
      </c>
      <c r="D45" s="3"/>
      <c r="E45">
        <f t="shared" si="0"/>
        <v>3212.0027162502101</v>
      </c>
      <c r="F45">
        <f t="shared" si="1"/>
        <v>3212</v>
      </c>
      <c r="G45">
        <f t="shared" si="7"/>
        <v>6.5615999992587604E-3</v>
      </c>
      <c r="H45">
        <f t="shared" si="6"/>
        <v>6.5615999992587604E-3</v>
      </c>
      <c r="O45">
        <f t="shared" ca="1" si="4"/>
        <v>6.8101032059470715E-3</v>
      </c>
      <c r="Q45" s="2">
        <f t="shared" si="5"/>
        <v>13327.067999999999</v>
      </c>
    </row>
    <row r="46" spans="1:17" x14ac:dyDescent="0.2">
      <c r="A46" s="11" t="s">
        <v>38</v>
      </c>
      <c r="C46" s="10">
        <v>28741.727999999999</v>
      </c>
      <c r="D46" s="3"/>
      <c r="E46">
        <f t="shared" si="0"/>
        <v>3375.9977301659424</v>
      </c>
      <c r="F46">
        <f t="shared" si="1"/>
        <v>3376</v>
      </c>
      <c r="G46">
        <f t="shared" si="7"/>
        <v>-5.4831999987072777E-3</v>
      </c>
      <c r="H46">
        <f t="shared" si="6"/>
        <v>-5.4831999987072777E-3</v>
      </c>
      <c r="O46">
        <f t="shared" ca="1" si="4"/>
        <v>6.9040213018655323E-3</v>
      </c>
      <c r="Q46" s="2">
        <f t="shared" si="5"/>
        <v>13723.227999999999</v>
      </c>
    </row>
    <row r="47" spans="1:17" x14ac:dyDescent="0.2">
      <c r="A47" s="11" t="s">
        <v>38</v>
      </c>
      <c r="C47" s="10">
        <v>29113.763999999999</v>
      </c>
      <c r="E47">
        <f t="shared" si="0"/>
        <v>3530.0063352678035</v>
      </c>
      <c r="F47">
        <f t="shared" si="1"/>
        <v>3530</v>
      </c>
      <c r="G47">
        <f t="shared" si="7"/>
        <v>1.5304000000469387E-2</v>
      </c>
      <c r="H47">
        <f t="shared" si="6"/>
        <v>1.5304000000469387E-2</v>
      </c>
      <c r="O47">
        <f t="shared" ca="1" si="4"/>
        <v>6.9922126846182348E-3</v>
      </c>
      <c r="Q47" s="2">
        <f t="shared" si="5"/>
        <v>14095.263999999999</v>
      </c>
    </row>
    <row r="48" spans="1:17" x14ac:dyDescent="0.2">
      <c r="A48" s="11" t="s">
        <v>38</v>
      </c>
      <c r="C48" s="10">
        <v>29478.498</v>
      </c>
      <c r="E48">
        <f t="shared" si="0"/>
        <v>3680.9921930160381</v>
      </c>
      <c r="F48">
        <f t="shared" si="1"/>
        <v>3681</v>
      </c>
      <c r="G48">
        <f t="shared" si="7"/>
        <v>-1.8859199997677933E-2</v>
      </c>
      <c r="H48">
        <f t="shared" si="6"/>
        <v>-1.8859199997677933E-2</v>
      </c>
      <c r="O48">
        <f t="shared" ca="1" si="4"/>
        <v>7.0786860534212074E-3</v>
      </c>
      <c r="Q48" s="2">
        <f t="shared" si="5"/>
        <v>14459.998</v>
      </c>
    </row>
    <row r="49" spans="1:21" x14ac:dyDescent="0.2">
      <c r="A49" s="11" t="s">
        <v>38</v>
      </c>
      <c r="C49" s="10">
        <v>29483.348000000002</v>
      </c>
      <c r="E49">
        <f t="shared" si="0"/>
        <v>3682.9999066102719</v>
      </c>
      <c r="F49">
        <f t="shared" si="1"/>
        <v>3683</v>
      </c>
      <c r="G49">
        <f t="shared" si="7"/>
        <v>-2.2559999706572853E-4</v>
      </c>
      <c r="H49">
        <f t="shared" si="6"/>
        <v>-2.2559999706572853E-4</v>
      </c>
      <c r="O49">
        <f t="shared" ca="1" si="4"/>
        <v>7.0798313960543594E-3</v>
      </c>
      <c r="Q49" s="2">
        <f t="shared" si="5"/>
        <v>14464.848000000002</v>
      </c>
    </row>
    <row r="50" spans="1:21" x14ac:dyDescent="0.2">
      <c r="A50" s="11" t="s">
        <v>38</v>
      </c>
      <c r="C50" s="10">
        <v>29500.258000000002</v>
      </c>
      <c r="E50">
        <f t="shared" si="0"/>
        <v>3689.9999966883083</v>
      </c>
      <c r="F50">
        <f t="shared" si="1"/>
        <v>3690</v>
      </c>
      <c r="G50">
        <f t="shared" si="7"/>
        <v>-7.9999954323284328E-6</v>
      </c>
      <c r="H50">
        <f t="shared" si="6"/>
        <v>-7.9999954323284328E-6</v>
      </c>
      <c r="O50">
        <f t="shared" ca="1" si="4"/>
        <v>7.0838400952703915E-3</v>
      </c>
      <c r="Q50" s="2">
        <f t="shared" si="5"/>
        <v>14481.758000000002</v>
      </c>
    </row>
    <row r="51" spans="1:21" x14ac:dyDescent="0.2">
      <c r="A51" s="11" t="s">
        <v>38</v>
      </c>
      <c r="C51" s="10">
        <v>29869.858</v>
      </c>
      <c r="E51">
        <f t="shared" si="0"/>
        <v>3843.0001914158283</v>
      </c>
      <c r="F51">
        <f t="shared" si="1"/>
        <v>3843</v>
      </c>
      <c r="G51">
        <f t="shared" si="7"/>
        <v>4.6239999937824905E-4</v>
      </c>
      <c r="H51">
        <f t="shared" si="6"/>
        <v>4.6239999937824905E-4</v>
      </c>
      <c r="O51">
        <f t="shared" ca="1" si="4"/>
        <v>7.171458806706517E-3</v>
      </c>
      <c r="Q51" s="2">
        <f t="shared" si="5"/>
        <v>14851.358</v>
      </c>
    </row>
    <row r="52" spans="1:21" x14ac:dyDescent="0.2">
      <c r="A52" s="11" t="s">
        <v>38</v>
      </c>
      <c r="C52" s="10">
        <v>30906.182000000001</v>
      </c>
      <c r="E52">
        <f t="shared" si="0"/>
        <v>4271.9984971539316</v>
      </c>
      <c r="F52">
        <f t="shared" si="1"/>
        <v>4272</v>
      </c>
      <c r="G52">
        <f t="shared" si="7"/>
        <v>-3.6303999986557756E-3</v>
      </c>
      <c r="H52">
        <f t="shared" si="6"/>
        <v>-3.6303999986557756E-3</v>
      </c>
      <c r="O52">
        <f t="shared" ca="1" si="4"/>
        <v>7.4171348015176133E-3</v>
      </c>
      <c r="Q52" s="2">
        <f t="shared" si="5"/>
        <v>15887.682000000001</v>
      </c>
    </row>
    <row r="53" spans="1:21" x14ac:dyDescent="0.2">
      <c r="A53" s="11" t="s">
        <v>38</v>
      </c>
      <c r="C53" s="10">
        <v>31986.003000000001</v>
      </c>
      <c r="E53">
        <f t="shared" ref="E53:E81" si="8">+(C53-C$7)/C$8</f>
        <v>4719.0028891205602</v>
      </c>
      <c r="F53">
        <f t="shared" ref="F53:F83" si="9">ROUND(2*E53,0)/2</f>
        <v>4719</v>
      </c>
      <c r="G53">
        <f t="shared" si="7"/>
        <v>6.9792000031156931E-3</v>
      </c>
      <c r="H53">
        <f t="shared" si="6"/>
        <v>6.9792000031156931E-3</v>
      </c>
      <c r="O53">
        <f t="shared" ref="O53:O81" ca="1" si="10">+C$11+C$12*$F53</f>
        <v>7.6731188800270786E-3</v>
      </c>
      <c r="Q53" s="2">
        <f t="shared" ref="Q53:Q81" si="11">+C53-15018.5</f>
        <v>16967.503000000001</v>
      </c>
    </row>
    <row r="54" spans="1:21" x14ac:dyDescent="0.2">
      <c r="A54" s="11" t="s">
        <v>38</v>
      </c>
      <c r="C54" s="10">
        <v>32411.15</v>
      </c>
      <c r="E54">
        <f t="shared" si="8"/>
        <v>4894.9974069447526</v>
      </c>
      <c r="F54">
        <f t="shared" si="9"/>
        <v>4895</v>
      </c>
      <c r="G54">
        <f t="shared" si="7"/>
        <v>-6.2639999960083514E-3</v>
      </c>
      <c r="H54">
        <f t="shared" si="6"/>
        <v>-6.2639999960083514E-3</v>
      </c>
      <c r="O54">
        <f t="shared" ca="1" si="10"/>
        <v>7.7739090317444515E-3</v>
      </c>
      <c r="Q54" s="2">
        <f t="shared" si="11"/>
        <v>17392.650000000001</v>
      </c>
    </row>
    <row r="55" spans="1:21" x14ac:dyDescent="0.2">
      <c r="A55" s="11" t="s">
        <v>38</v>
      </c>
      <c r="C55" s="10">
        <v>32788</v>
      </c>
      <c r="E55">
        <f t="shared" si="8"/>
        <v>5050.9988230244762</v>
      </c>
      <c r="F55">
        <f t="shared" si="9"/>
        <v>5051</v>
      </c>
      <c r="G55">
        <f t="shared" si="7"/>
        <v>-2.8431999962776899E-3</v>
      </c>
      <c r="H55">
        <f t="shared" si="6"/>
        <v>-2.8431999962776899E-3</v>
      </c>
      <c r="O55">
        <f t="shared" ca="1" si="10"/>
        <v>7.8632457571303042E-3</v>
      </c>
      <c r="Q55" s="2">
        <f t="shared" si="11"/>
        <v>17769.5</v>
      </c>
    </row>
    <row r="56" spans="1:21" x14ac:dyDescent="0.2">
      <c r="A56" s="33" t="s">
        <v>48</v>
      </c>
      <c r="B56" s="34" t="s">
        <v>36</v>
      </c>
      <c r="C56" s="33">
        <v>42953.205199999997</v>
      </c>
      <c r="D56" s="35"/>
      <c r="E56">
        <f t="shared" si="8"/>
        <v>9259.0030845104175</v>
      </c>
      <c r="F56">
        <f t="shared" si="9"/>
        <v>9259</v>
      </c>
      <c r="G56">
        <f t="shared" si="7"/>
        <v>7.4511999991955236E-3</v>
      </c>
      <c r="J56">
        <f>+G56</f>
        <v>7.4511999991955236E-3</v>
      </c>
      <c r="O56">
        <f t="shared" ca="1" si="10"/>
        <v>1.0273046657282042E-2</v>
      </c>
      <c r="Q56" s="2">
        <f t="shared" si="11"/>
        <v>27934.705199999997</v>
      </c>
    </row>
    <row r="57" spans="1:21" x14ac:dyDescent="0.2">
      <c r="A57" s="33" t="s">
        <v>48</v>
      </c>
      <c r="B57" s="34" t="s">
        <v>49</v>
      </c>
      <c r="C57" s="33">
        <v>43336.097000000002</v>
      </c>
      <c r="D57" s="35"/>
      <c r="E57">
        <f t="shared" si="8"/>
        <v>9417.5055735785227</v>
      </c>
      <c r="F57">
        <f t="shared" si="9"/>
        <v>9417.5</v>
      </c>
      <c r="G57">
        <f t="shared" si="7"/>
        <v>1.3463999996019993E-2</v>
      </c>
      <c r="J57">
        <f>+G57</f>
        <v>1.3463999996019993E-2</v>
      </c>
      <c r="O57">
        <f t="shared" ca="1" si="10"/>
        <v>1.0363815060959337E-2</v>
      </c>
      <c r="Q57" s="2">
        <f t="shared" si="11"/>
        <v>28317.597000000002</v>
      </c>
    </row>
    <row r="58" spans="1:21" x14ac:dyDescent="0.2">
      <c r="A58" s="33" t="s">
        <v>51</v>
      </c>
      <c r="B58" s="36"/>
      <c r="C58" s="37">
        <v>44431.304149999996</v>
      </c>
      <c r="D58" s="37">
        <v>8.5000000000000006E-4</v>
      </c>
      <c r="E58">
        <f t="shared" si="8"/>
        <v>9870.8792402911095</v>
      </c>
      <c r="F58">
        <f t="shared" si="9"/>
        <v>9871</v>
      </c>
      <c r="O58">
        <f t="shared" ca="1" si="10"/>
        <v>1.0623521503026544E-2</v>
      </c>
      <c r="Q58" s="2">
        <f t="shared" si="11"/>
        <v>29412.804149999996</v>
      </c>
      <c r="U58" s="19">
        <v>-0.2917172000015853</v>
      </c>
    </row>
    <row r="59" spans="1:21" x14ac:dyDescent="0.2">
      <c r="A59" s="38" t="s">
        <v>38</v>
      </c>
      <c r="B59" s="39"/>
      <c r="C59" s="33">
        <v>44431.6083</v>
      </c>
      <c r="D59" s="39"/>
      <c r="E59">
        <f t="shared" si="8"/>
        <v>9871.0051467013545</v>
      </c>
      <c r="F59">
        <f t="shared" si="9"/>
        <v>9871</v>
      </c>
      <c r="G59">
        <f t="shared" ref="G59:G81" si="12">+C59-(C$7+F59*C$8)</f>
        <v>1.2432800001988653E-2</v>
      </c>
      <c r="J59">
        <f t="shared" ref="J59:J65" si="13">+G59</f>
        <v>1.2432800001988653E-2</v>
      </c>
      <c r="O59">
        <f t="shared" ca="1" si="10"/>
        <v>1.0623521503026544E-2</v>
      </c>
      <c r="Q59" s="2">
        <f t="shared" si="11"/>
        <v>29413.1083</v>
      </c>
    </row>
    <row r="60" spans="1:21" x14ac:dyDescent="0.2">
      <c r="A60" s="38" t="s">
        <v>35</v>
      </c>
      <c r="B60" s="34" t="s">
        <v>36</v>
      </c>
      <c r="C60" s="33">
        <v>46296.510600000001</v>
      </c>
      <c r="D60" s="33">
        <v>6.4999999999999997E-3</v>
      </c>
      <c r="E60">
        <f t="shared" si="8"/>
        <v>10643.003022912939</v>
      </c>
      <c r="F60">
        <f t="shared" si="9"/>
        <v>10643</v>
      </c>
      <c r="G60">
        <f t="shared" si="12"/>
        <v>7.3024000012082979E-3</v>
      </c>
      <c r="J60">
        <f t="shared" si="13"/>
        <v>7.3024000012082979E-3</v>
      </c>
      <c r="O60">
        <f t="shared" ca="1" si="10"/>
        <v>1.1065623759423203E-2</v>
      </c>
      <c r="Q60" s="2">
        <f t="shared" si="11"/>
        <v>31278.010600000001</v>
      </c>
    </row>
    <row r="61" spans="1:21" x14ac:dyDescent="0.2">
      <c r="A61" s="38" t="s">
        <v>35</v>
      </c>
      <c r="B61" s="34" t="s">
        <v>36</v>
      </c>
      <c r="C61" s="33">
        <v>46296.512000000002</v>
      </c>
      <c r="D61" s="33">
        <v>6.0000000000000001E-3</v>
      </c>
      <c r="E61">
        <f t="shared" si="8"/>
        <v>10643.003602459132</v>
      </c>
      <c r="F61">
        <f t="shared" si="9"/>
        <v>10643</v>
      </c>
      <c r="G61">
        <f t="shared" si="12"/>
        <v>8.7024000022211112E-3</v>
      </c>
      <c r="J61">
        <f t="shared" si="13"/>
        <v>8.7024000022211112E-3</v>
      </c>
      <c r="O61">
        <f t="shared" ca="1" si="10"/>
        <v>1.1065623759423203E-2</v>
      </c>
      <c r="Q61" s="2">
        <f t="shared" si="11"/>
        <v>31278.012000000002</v>
      </c>
    </row>
    <row r="62" spans="1:21" x14ac:dyDescent="0.2">
      <c r="A62" s="38" t="s">
        <v>35</v>
      </c>
      <c r="B62" s="34" t="s">
        <v>36</v>
      </c>
      <c r="C62" s="33">
        <v>46296.512600000002</v>
      </c>
      <c r="D62" s="33">
        <v>4.7999999999999996E-3</v>
      </c>
      <c r="E62">
        <f t="shared" si="8"/>
        <v>10643.00385083607</v>
      </c>
      <c r="F62">
        <f t="shared" si="9"/>
        <v>10643</v>
      </c>
      <c r="G62">
        <f t="shared" si="12"/>
        <v>9.3024000016157515E-3</v>
      </c>
      <c r="J62">
        <f t="shared" si="13"/>
        <v>9.3024000016157515E-3</v>
      </c>
      <c r="O62">
        <f t="shared" ca="1" si="10"/>
        <v>1.1065623759423203E-2</v>
      </c>
      <c r="Q62" s="2">
        <f t="shared" si="11"/>
        <v>31278.012600000002</v>
      </c>
    </row>
    <row r="63" spans="1:21" x14ac:dyDescent="0.2">
      <c r="A63" s="38" t="s">
        <v>35</v>
      </c>
      <c r="B63" s="34" t="s">
        <v>36</v>
      </c>
      <c r="C63" s="33">
        <v>46622.635600000001</v>
      </c>
      <c r="D63" s="33">
        <v>4.8999999999999998E-3</v>
      </c>
      <c r="E63">
        <f t="shared" si="8"/>
        <v>10778.006238566382</v>
      </c>
      <c r="F63">
        <f t="shared" si="9"/>
        <v>10778</v>
      </c>
      <c r="G63">
        <f t="shared" si="12"/>
        <v>1.5070400004333351E-2</v>
      </c>
      <c r="J63">
        <f t="shared" si="13"/>
        <v>1.5070400004333351E-2</v>
      </c>
      <c r="O63">
        <f t="shared" ca="1" si="10"/>
        <v>1.1142934387160961E-2</v>
      </c>
      <c r="Q63" s="2">
        <f t="shared" si="11"/>
        <v>31604.135600000001</v>
      </c>
    </row>
    <row r="64" spans="1:21" x14ac:dyDescent="0.2">
      <c r="A64" s="38" t="s">
        <v>35</v>
      </c>
      <c r="B64" s="34" t="s">
        <v>36</v>
      </c>
      <c r="C64" s="33">
        <v>46622.635900000001</v>
      </c>
      <c r="D64" s="33">
        <v>4.0000000000000001E-3</v>
      </c>
      <c r="E64">
        <f t="shared" si="8"/>
        <v>10778.006362754852</v>
      </c>
      <c r="F64">
        <f t="shared" si="9"/>
        <v>10778</v>
      </c>
      <c r="G64">
        <f t="shared" si="12"/>
        <v>1.5370400004030671E-2</v>
      </c>
      <c r="J64">
        <f t="shared" si="13"/>
        <v>1.5370400004030671E-2</v>
      </c>
      <c r="O64">
        <f t="shared" ca="1" si="10"/>
        <v>1.1142934387160961E-2</v>
      </c>
      <c r="Q64" s="2">
        <f t="shared" si="11"/>
        <v>31604.135900000001</v>
      </c>
    </row>
    <row r="65" spans="1:17" x14ac:dyDescent="0.2">
      <c r="A65" s="38" t="s">
        <v>35</v>
      </c>
      <c r="B65" s="34" t="s">
        <v>36</v>
      </c>
      <c r="C65" s="33">
        <v>46622.636200000001</v>
      </c>
      <c r="D65" s="33">
        <v>5.9999999999999995E-4</v>
      </c>
      <c r="E65">
        <f t="shared" si="8"/>
        <v>10778.006486943321</v>
      </c>
      <c r="F65">
        <f t="shared" si="9"/>
        <v>10778</v>
      </c>
      <c r="G65">
        <f t="shared" si="12"/>
        <v>1.5670400003727991E-2</v>
      </c>
      <c r="J65">
        <f t="shared" si="13"/>
        <v>1.5670400003727991E-2</v>
      </c>
      <c r="O65">
        <f t="shared" ca="1" si="10"/>
        <v>1.1142934387160961E-2</v>
      </c>
      <c r="Q65" s="2">
        <f t="shared" si="11"/>
        <v>31604.136200000001</v>
      </c>
    </row>
    <row r="66" spans="1:17" x14ac:dyDescent="0.2">
      <c r="A66" s="33" t="s">
        <v>55</v>
      </c>
      <c r="B66" s="34" t="s">
        <v>49</v>
      </c>
      <c r="C66" s="33">
        <v>52507.238490000003</v>
      </c>
      <c r="D66" s="33">
        <v>4.1000000000000003E-3</v>
      </c>
      <c r="E66">
        <f t="shared" si="8"/>
        <v>13214.005665146822</v>
      </c>
      <c r="F66">
        <f t="shared" si="9"/>
        <v>13214</v>
      </c>
      <c r="G66">
        <f t="shared" si="12"/>
        <v>1.3685199999599718E-2</v>
      </c>
      <c r="K66">
        <f t="shared" ref="K66:K79" si="14">+G66</f>
        <v>1.3685199999599718E-2</v>
      </c>
      <c r="O66">
        <f t="shared" ca="1" si="10"/>
        <v>1.2537961714340056E-2</v>
      </c>
      <c r="Q66" s="2">
        <f t="shared" si="11"/>
        <v>37488.738490000003</v>
      </c>
    </row>
    <row r="67" spans="1:17" x14ac:dyDescent="0.2">
      <c r="A67" s="33" t="s">
        <v>55</v>
      </c>
      <c r="B67" s="34" t="s">
        <v>36</v>
      </c>
      <c r="C67" s="33">
        <v>52508.451229999999</v>
      </c>
      <c r="D67" s="33">
        <v>7.3000000000000001E-3</v>
      </c>
      <c r="E67">
        <f t="shared" si="8"/>
        <v>13214.507692896153</v>
      </c>
      <c r="F67">
        <f t="shared" si="9"/>
        <v>13214.5</v>
      </c>
      <c r="G67">
        <f t="shared" si="12"/>
        <v>1.8583599994599354E-2</v>
      </c>
      <c r="K67">
        <f t="shared" si="14"/>
        <v>1.8583599994599354E-2</v>
      </c>
      <c r="O67">
        <f t="shared" ca="1" si="10"/>
        <v>1.2538248049998344E-2</v>
      </c>
      <c r="Q67" s="2">
        <f t="shared" si="11"/>
        <v>37489.951229999999</v>
      </c>
    </row>
    <row r="68" spans="1:17" x14ac:dyDescent="0.2">
      <c r="A68" s="33" t="s">
        <v>55</v>
      </c>
      <c r="B68" s="34" t="s">
        <v>49</v>
      </c>
      <c r="C68" s="33">
        <v>52818.86002</v>
      </c>
      <c r="D68" s="33">
        <v>6.9800000000000001E-3</v>
      </c>
      <c r="E68">
        <f t="shared" si="8"/>
        <v>13343.005001649222</v>
      </c>
      <c r="F68">
        <f t="shared" si="9"/>
        <v>13343</v>
      </c>
      <c r="G68">
        <f t="shared" si="12"/>
        <v>1.2082399996870663E-2</v>
      </c>
      <c r="K68">
        <f t="shared" si="14"/>
        <v>1.2082399996870663E-2</v>
      </c>
      <c r="O68">
        <f t="shared" ca="1" si="10"/>
        <v>1.2611836314178358E-2</v>
      </c>
      <c r="Q68" s="2">
        <f t="shared" si="11"/>
        <v>37800.36002</v>
      </c>
    </row>
    <row r="69" spans="1:17" x14ac:dyDescent="0.2">
      <c r="A69" s="33" t="s">
        <v>55</v>
      </c>
      <c r="B69" s="34" t="s">
        <v>36</v>
      </c>
      <c r="C69" s="33">
        <v>52820.064359999997</v>
      </c>
      <c r="D69" s="33">
        <v>2.2899999999999999E-3</v>
      </c>
      <c r="E69">
        <f t="shared" si="8"/>
        <v>13343.503552121403</v>
      </c>
      <c r="F69">
        <f t="shared" si="9"/>
        <v>13343.5</v>
      </c>
      <c r="G69">
        <f t="shared" si="12"/>
        <v>8.5807999930693768E-3</v>
      </c>
      <c r="K69">
        <f t="shared" si="14"/>
        <v>8.5807999930693768E-3</v>
      </c>
      <c r="O69">
        <f t="shared" ca="1" si="10"/>
        <v>1.2612122649836646E-2</v>
      </c>
      <c r="Q69" s="2">
        <f t="shared" si="11"/>
        <v>37801.564359999997</v>
      </c>
    </row>
    <row r="70" spans="1:17" x14ac:dyDescent="0.2">
      <c r="A70" s="33" t="s">
        <v>55</v>
      </c>
      <c r="B70" s="34" t="s">
        <v>49</v>
      </c>
      <c r="C70" s="33">
        <v>53178.797720000002</v>
      </c>
      <c r="D70" s="33">
        <v>2.63E-3</v>
      </c>
      <c r="E70">
        <f t="shared" si="8"/>
        <v>13492.005375539309</v>
      </c>
      <c r="F70">
        <f t="shared" si="9"/>
        <v>13492</v>
      </c>
      <c r="G70">
        <f t="shared" si="12"/>
        <v>1.2985599998501129E-2</v>
      </c>
      <c r="K70">
        <f t="shared" si="14"/>
        <v>1.2985599998501129E-2</v>
      </c>
      <c r="O70">
        <f t="shared" ca="1" si="10"/>
        <v>1.2697164340348181E-2</v>
      </c>
      <c r="Q70" s="2">
        <f t="shared" si="11"/>
        <v>38160.297720000002</v>
      </c>
    </row>
    <row r="71" spans="1:17" x14ac:dyDescent="0.2">
      <c r="A71" s="33" t="s">
        <v>55</v>
      </c>
      <c r="B71" s="34" t="s">
        <v>36</v>
      </c>
      <c r="C71" s="33">
        <v>53180.009250000003</v>
      </c>
      <c r="D71" s="33">
        <v>1.33E-3</v>
      </c>
      <c r="E71">
        <f t="shared" si="8"/>
        <v>13492.506902395149</v>
      </c>
      <c r="F71">
        <f t="shared" si="9"/>
        <v>13492.5</v>
      </c>
      <c r="G71">
        <f t="shared" si="12"/>
        <v>1.6673999998602085E-2</v>
      </c>
      <c r="K71">
        <f t="shared" si="14"/>
        <v>1.6673999998602085E-2</v>
      </c>
      <c r="O71">
        <f t="shared" ca="1" si="10"/>
        <v>1.2697450676006469E-2</v>
      </c>
      <c r="Q71" s="2">
        <f t="shared" si="11"/>
        <v>38161.509250000003</v>
      </c>
    </row>
    <row r="72" spans="1:17" x14ac:dyDescent="0.2">
      <c r="A72" s="33" t="s">
        <v>55</v>
      </c>
      <c r="B72" s="34" t="s">
        <v>49</v>
      </c>
      <c r="C72" s="33">
        <v>53545.989600000001</v>
      </c>
      <c r="D72" s="33">
        <v>6.9800000000000001E-3</v>
      </c>
      <c r="E72">
        <f t="shared" si="8"/>
        <v>13644.008701140943</v>
      </c>
      <c r="F72">
        <f t="shared" si="9"/>
        <v>13644</v>
      </c>
      <c r="G72">
        <f t="shared" si="12"/>
        <v>2.1019199994043447E-2</v>
      </c>
      <c r="K72">
        <f t="shared" si="14"/>
        <v>2.1019199994043447E-2</v>
      </c>
      <c r="O72">
        <f t="shared" ca="1" si="10"/>
        <v>1.2784210380467731E-2</v>
      </c>
      <c r="Q72" s="2">
        <f t="shared" si="11"/>
        <v>38527.489600000001</v>
      </c>
    </row>
    <row r="73" spans="1:17" x14ac:dyDescent="0.2">
      <c r="A73" s="33" t="s">
        <v>55</v>
      </c>
      <c r="B73" s="34" t="s">
        <v>36</v>
      </c>
      <c r="C73" s="33">
        <v>53547.195180000002</v>
      </c>
      <c r="D73" s="33">
        <v>5.9999999999999995E-4</v>
      </c>
      <c r="E73">
        <f t="shared" si="8"/>
        <v>13644.507764925469</v>
      </c>
      <c r="F73">
        <f t="shared" si="9"/>
        <v>13644.5</v>
      </c>
      <c r="G73">
        <f t="shared" si="12"/>
        <v>1.8757599995296914E-2</v>
      </c>
      <c r="K73">
        <f t="shared" si="14"/>
        <v>1.8757599995296914E-2</v>
      </c>
      <c r="O73">
        <f t="shared" ca="1" si="10"/>
        <v>1.2784496716126019E-2</v>
      </c>
      <c r="Q73" s="2">
        <f t="shared" si="11"/>
        <v>38528.695180000002</v>
      </c>
    </row>
    <row r="74" spans="1:17" x14ac:dyDescent="0.2">
      <c r="A74" s="33" t="s">
        <v>50</v>
      </c>
      <c r="B74" s="34" t="s">
        <v>36</v>
      </c>
      <c r="C74" s="33">
        <v>53782.724199999997</v>
      </c>
      <c r="D74" s="33">
        <v>2.8E-3</v>
      </c>
      <c r="E74">
        <f t="shared" si="8"/>
        <v>13742.007726841</v>
      </c>
      <c r="F74">
        <f t="shared" si="9"/>
        <v>13742</v>
      </c>
      <c r="G74">
        <f t="shared" si="12"/>
        <v>1.8665600000531413E-2</v>
      </c>
      <c r="K74">
        <f t="shared" si="14"/>
        <v>1.8665600000531413E-2</v>
      </c>
      <c r="O74">
        <f t="shared" ca="1" si="10"/>
        <v>1.2840332169492177E-2</v>
      </c>
      <c r="Q74" s="2">
        <f t="shared" si="11"/>
        <v>38764.224199999997</v>
      </c>
    </row>
    <row r="75" spans="1:17" x14ac:dyDescent="0.2">
      <c r="A75" s="32" t="s">
        <v>47</v>
      </c>
      <c r="B75" s="31"/>
      <c r="C75" s="32">
        <v>53799.627</v>
      </c>
      <c r="D75" s="32">
        <v>1E-3</v>
      </c>
      <c r="E75">
        <f t="shared" si="8"/>
        <v>13749.004836395767</v>
      </c>
      <c r="F75">
        <f t="shared" si="9"/>
        <v>13749</v>
      </c>
      <c r="G75">
        <f t="shared" si="12"/>
        <v>1.1683199998515192E-2</v>
      </c>
      <c r="K75">
        <f t="shared" si="14"/>
        <v>1.1683199998515192E-2</v>
      </c>
      <c r="O75">
        <f t="shared" ca="1" si="10"/>
        <v>1.2844340868708209E-2</v>
      </c>
      <c r="Q75" s="2">
        <f t="shared" si="11"/>
        <v>38781.127</v>
      </c>
    </row>
    <row r="76" spans="1:17" x14ac:dyDescent="0.2">
      <c r="A76" s="33" t="s">
        <v>55</v>
      </c>
      <c r="B76" s="34" t="s">
        <v>49</v>
      </c>
      <c r="C76" s="33">
        <v>53852.756569999998</v>
      </c>
      <c r="D76" s="33">
        <v>7.6800000000000002E-3</v>
      </c>
      <c r="E76">
        <f t="shared" si="8"/>
        <v>13770.998436384371</v>
      </c>
      <c r="F76">
        <f t="shared" si="9"/>
        <v>13771</v>
      </c>
      <c r="G76">
        <f t="shared" si="12"/>
        <v>-3.7772000068798661E-3</v>
      </c>
      <c r="K76">
        <f t="shared" si="14"/>
        <v>-3.7772000068798661E-3</v>
      </c>
      <c r="O76">
        <f t="shared" ca="1" si="10"/>
        <v>1.2856939637672881E-2</v>
      </c>
      <c r="Q76" s="2">
        <f t="shared" si="11"/>
        <v>38834.256569999998</v>
      </c>
    </row>
    <row r="77" spans="1:17" x14ac:dyDescent="0.2">
      <c r="A77" s="33" t="s">
        <v>55</v>
      </c>
      <c r="B77" s="34" t="s">
        <v>36</v>
      </c>
      <c r="C77" s="33">
        <v>53853.992610000001</v>
      </c>
      <c r="D77" s="33">
        <v>4.8300000000000001E-3</v>
      </c>
      <c r="E77">
        <f t="shared" si="8"/>
        <v>13771.51010943819</v>
      </c>
      <c r="F77">
        <f t="shared" si="9"/>
        <v>13771.5</v>
      </c>
      <c r="G77">
        <f t="shared" si="12"/>
        <v>2.4421199996140786E-2</v>
      </c>
      <c r="K77">
        <f t="shared" si="14"/>
        <v>2.4421199996140786E-2</v>
      </c>
      <c r="O77">
        <f t="shared" ca="1" si="10"/>
        <v>1.2857225973331169E-2</v>
      </c>
      <c r="Q77" s="2">
        <f t="shared" si="11"/>
        <v>38835.492610000001</v>
      </c>
    </row>
    <row r="78" spans="1:17" x14ac:dyDescent="0.2">
      <c r="A78" s="33" t="s">
        <v>55</v>
      </c>
      <c r="B78" s="34" t="s">
        <v>49</v>
      </c>
      <c r="C78" s="33">
        <v>54647.540730000001</v>
      </c>
      <c r="D78" s="33">
        <v>4.64E-3</v>
      </c>
      <c r="E78">
        <f t="shared" si="8"/>
        <v>14100.008531747873</v>
      </c>
      <c r="F78">
        <f t="shared" si="9"/>
        <v>14100</v>
      </c>
      <c r="G78">
        <f t="shared" si="12"/>
        <v>2.0609999999578577E-2</v>
      </c>
      <c r="K78">
        <f t="shared" si="14"/>
        <v>2.0609999999578577E-2</v>
      </c>
      <c r="O78">
        <f t="shared" ca="1" si="10"/>
        <v>1.3045348500826379E-2</v>
      </c>
      <c r="Q78" s="2">
        <f t="shared" si="11"/>
        <v>39629.040730000001</v>
      </c>
    </row>
    <row r="79" spans="1:17" x14ac:dyDescent="0.2">
      <c r="A79" s="33" t="s">
        <v>55</v>
      </c>
      <c r="B79" s="34" t="s">
        <v>36</v>
      </c>
      <c r="C79" s="33">
        <v>54648.739179999997</v>
      </c>
      <c r="D79" s="33">
        <v>2.49E-3</v>
      </c>
      <c r="E79">
        <f t="shared" si="8"/>
        <v>14100.504643986429</v>
      </c>
      <c r="F79">
        <f t="shared" si="9"/>
        <v>14100.5</v>
      </c>
      <c r="G79">
        <f t="shared" si="12"/>
        <v>1.1218399995414075E-2</v>
      </c>
      <c r="K79">
        <f t="shared" si="14"/>
        <v>1.1218399995414075E-2</v>
      </c>
      <c r="O79">
        <f t="shared" ca="1" si="10"/>
        <v>1.3045634836484667E-2</v>
      </c>
      <c r="Q79" s="2">
        <f t="shared" si="11"/>
        <v>39630.239179999997</v>
      </c>
    </row>
    <row r="80" spans="1:17" x14ac:dyDescent="0.2">
      <c r="A80" s="40" t="s">
        <v>54</v>
      </c>
      <c r="B80" s="41" t="s">
        <v>36</v>
      </c>
      <c r="C80" s="42">
        <v>55379.483</v>
      </c>
      <c r="D80" s="42">
        <v>6.0000000000000001E-3</v>
      </c>
      <c r="E80">
        <f t="shared" si="8"/>
        <v>14403.004499927807</v>
      </c>
      <c r="F80">
        <f t="shared" si="9"/>
        <v>14403</v>
      </c>
      <c r="G80">
        <f t="shared" si="12"/>
        <v>1.0870399994018953E-2</v>
      </c>
      <c r="I80">
        <f>+G80</f>
        <v>1.0870399994018953E-2</v>
      </c>
      <c r="O80">
        <f t="shared" ca="1" si="10"/>
        <v>1.32188679097489E-2</v>
      </c>
      <c r="Q80" s="2">
        <f t="shared" si="11"/>
        <v>40360.983</v>
      </c>
    </row>
    <row r="81" spans="1:17" x14ac:dyDescent="0.2">
      <c r="A81" s="40" t="s">
        <v>54</v>
      </c>
      <c r="B81" s="41" t="s">
        <v>36</v>
      </c>
      <c r="C81" s="42">
        <v>55396.394</v>
      </c>
      <c r="D81" s="42">
        <v>8.0000000000000002E-3</v>
      </c>
      <c r="E81">
        <f t="shared" si="8"/>
        <v>14410.005003967406</v>
      </c>
      <c r="F81">
        <f t="shared" si="9"/>
        <v>14410</v>
      </c>
      <c r="G81">
        <f t="shared" si="12"/>
        <v>1.2088000003132038E-2</v>
      </c>
      <c r="I81">
        <f>+G81</f>
        <v>1.2088000003132038E-2</v>
      </c>
      <c r="O81">
        <f t="shared" ca="1" si="10"/>
        <v>1.3222876608964932E-2</v>
      </c>
      <c r="Q81" s="2">
        <f t="shared" si="11"/>
        <v>40377.894</v>
      </c>
    </row>
    <row r="82" spans="1:17" ht="12" customHeight="1" x14ac:dyDescent="0.2">
      <c r="A82" s="43" t="s">
        <v>0</v>
      </c>
      <c r="B82" s="44" t="s">
        <v>36</v>
      </c>
      <c r="C82" s="43">
        <v>57568.093000000001</v>
      </c>
      <c r="D82" s="43">
        <v>2E-3</v>
      </c>
      <c r="E82">
        <f>+(C82-C$7)/C$8</f>
        <v>15309.004922499773</v>
      </c>
      <c r="F82">
        <f t="shared" si="9"/>
        <v>15309</v>
      </c>
      <c r="G82">
        <f>+C82-(C$7+F82*C$8)</f>
        <v>1.1891199996171053E-2</v>
      </c>
      <c r="I82">
        <f>+G82</f>
        <v>1.1891199996171053E-2</v>
      </c>
      <c r="O82">
        <f ca="1">+C$11+C$12*$F82</f>
        <v>1.3737708122566743E-2</v>
      </c>
      <c r="Q82" s="2">
        <f>+C82-15018.5</f>
        <v>42549.593000000001</v>
      </c>
    </row>
    <row r="83" spans="1:17" ht="12" customHeight="1" x14ac:dyDescent="0.2">
      <c r="A83" s="45" t="s">
        <v>1</v>
      </c>
      <c r="B83" s="46" t="s">
        <v>36</v>
      </c>
      <c r="C83" s="45">
        <v>57957.022200000007</v>
      </c>
      <c r="D83" s="45">
        <v>1.6000000000000001E-3</v>
      </c>
      <c r="E83">
        <f>+(C83-C$7)/C$8</f>
        <v>15470.006663125365</v>
      </c>
      <c r="F83">
        <f t="shared" si="9"/>
        <v>15470</v>
      </c>
      <c r="G83">
        <f>+C83-(C$7+F83*C$8)</f>
        <v>1.6096000006655231E-2</v>
      </c>
      <c r="K83">
        <f>+G83</f>
        <v>1.6096000006655231E-2</v>
      </c>
      <c r="O83">
        <f ca="1">+C$11+C$12*$F83</f>
        <v>1.3829908204535474E-2</v>
      </c>
      <c r="Q83" s="2">
        <f>+C83-15018.5</f>
        <v>42938.522200000007</v>
      </c>
    </row>
    <row r="84" spans="1:17" ht="12" customHeight="1" x14ac:dyDescent="0.2">
      <c r="A84" s="47" t="s">
        <v>57</v>
      </c>
      <c r="B84" s="48" t="s">
        <v>36</v>
      </c>
      <c r="C84" s="49">
        <v>58688.974380000029</v>
      </c>
      <c r="D84" s="47">
        <v>2.4000000000000001E-4</v>
      </c>
      <c r="E84">
        <f>+(C84-C$7)/C$8</f>
        <v>15773.006733664424</v>
      </c>
      <c r="F84">
        <f t="shared" ref="F84" si="15">ROUND(2*E84,0)/2</f>
        <v>15773</v>
      </c>
      <c r="G84">
        <f>+C84-(C$7+F84*C$8)</f>
        <v>1.6266400023596361E-2</v>
      </c>
      <c r="K84">
        <f>+G84</f>
        <v>1.6266400023596361E-2</v>
      </c>
      <c r="O84">
        <f ca="1">+C$11+C$12*$F84</f>
        <v>1.4003427613457999E-2</v>
      </c>
      <c r="Q84" s="2">
        <f>+C84-15018.5</f>
        <v>43670.474380000029</v>
      </c>
    </row>
    <row r="85" spans="1:17" ht="12" customHeight="1" x14ac:dyDescent="0.2">
      <c r="A85" s="39"/>
      <c r="B85" s="39"/>
      <c r="C85" s="39"/>
      <c r="D85" s="39"/>
    </row>
    <row r="86" spans="1:17" ht="12" customHeight="1" x14ac:dyDescent="0.2">
      <c r="A86" s="39"/>
      <c r="B86" s="39"/>
      <c r="C86" s="39"/>
      <c r="D86" s="39"/>
    </row>
    <row r="87" spans="1:17" x14ac:dyDescent="0.2">
      <c r="A87" s="39"/>
      <c r="B87" s="39"/>
      <c r="C87" s="39"/>
      <c r="D87" s="39"/>
    </row>
  </sheetData>
  <phoneticPr fontId="8" type="noConversion"/>
  <hyperlinks>
    <hyperlink ref="D6" r:id="rId1" display="http://simbad.u-strasbg.fr/cgi-bin/cdsbib?1990AcA....40..283C"/>
    <hyperlink ref="H62905" r:id="rId2" display="http://vsolj.cetus-net.org/bulletin.html"/>
    <hyperlink ref="H62898" r:id="rId3" display="https://www.aavso.org/ejaavso"/>
    <hyperlink ref="I62905" r:id="rId4" display="http://vsolj.cetus-net.org/bulletin.html"/>
    <hyperlink ref="AQ56556" r:id="rId5" display="http://cdsbib.u-strasbg.fr/cgi-bin/cdsbib?1990RMxAA..21..381G"/>
    <hyperlink ref="H62902" r:id="rId6" display="https://www.aavso.org/ejaavso"/>
    <hyperlink ref="AP3920" r:id="rId7" display="http://cdsbib.u-strasbg.fr/cgi-bin/cdsbib?1990RMxAA..21..381G"/>
    <hyperlink ref="AP3923" r:id="rId8" display="http://cdsbib.u-strasbg.fr/cgi-bin/cdsbib?1990RMxAA..21..381G"/>
    <hyperlink ref="AP3921" r:id="rId9" display="http://cdsbib.u-strasbg.fr/cgi-bin/cdsbib?1990RMxAA..21..381G"/>
    <hyperlink ref="AP3905" r:id="rId10" display="http://cdsbib.u-strasbg.fr/cgi-bin/cdsbib?1990RMxAA..21..381G"/>
    <hyperlink ref="AQ4134" r:id="rId11" display="http://cdsbib.u-strasbg.fr/cgi-bin/cdsbib?1990RMxAA..21..381G"/>
    <hyperlink ref="AQ4138" r:id="rId12" display="http://cdsbib.u-strasbg.fr/cgi-bin/cdsbib?1990RMxAA..21..381G"/>
    <hyperlink ref="AQ63818" r:id="rId13" display="http://cdsbib.u-strasbg.fr/cgi-bin/cdsbib?1990RMxAA..21..381G"/>
    <hyperlink ref="I1026" r:id="rId14" display="http://vsolj.cetus-net.org/bulletin.html"/>
    <hyperlink ref="H1026" r:id="rId15" display="http://vsolj.cetus-net.org/bulletin.html"/>
    <hyperlink ref="AQ64479" r:id="rId16" display="http://cdsbib.u-strasbg.fr/cgi-bin/cdsbib?1990RMxAA..21..381G"/>
    <hyperlink ref="AQ64478" r:id="rId17" display="http://cdsbib.u-strasbg.fr/cgi-bin/cdsbib?1990RMxAA..21..381G"/>
    <hyperlink ref="AP2196" r:id="rId18" display="http://cdsbib.u-strasbg.fr/cgi-bin/cdsbib?1990RMxAA..21..381G"/>
    <hyperlink ref="AP2214" r:id="rId19" display="http://cdsbib.u-strasbg.fr/cgi-bin/cdsbib?1990RMxAA..21..381G"/>
    <hyperlink ref="AP2215" r:id="rId20" display="http://cdsbib.u-strasbg.fr/cgi-bin/cdsbib?1990RMxAA..21..381G"/>
    <hyperlink ref="AP221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2023-01-24T06:22:19Z</dcterms:modified>
</cp:coreProperties>
</file>