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55DBBF5-6D71-4662-9F93-905AFC3AE816}" xr6:coauthVersionLast="47" xr6:coauthVersionMax="47" xr10:uidLastSave="{00000000-0000-0000-0000-000000000000}"/>
  <bookViews>
    <workbookView xWindow="13890" yWindow="39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I23" i="1"/>
  <c r="Q22" i="1"/>
  <c r="Q23" i="1"/>
  <c r="D9" i="1"/>
  <c r="E21" i="1"/>
  <c r="F21" i="1"/>
  <c r="G21" i="1"/>
  <c r="I21" i="1"/>
  <c r="E9" i="1"/>
  <c r="F16" i="1"/>
  <c r="C17" i="1"/>
  <c r="Q21" i="1"/>
  <c r="C11" i="1"/>
  <c r="C12" i="1"/>
  <c r="O26" i="1" l="1"/>
  <c r="O25" i="1"/>
  <c r="O24" i="1"/>
  <c r="C16" i="1"/>
  <c r="D18" i="1" s="1"/>
  <c r="O22" i="1"/>
  <c r="O23" i="1"/>
  <c r="O21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<sst xmlns="http://schemas.openxmlformats.org/spreadsheetml/2006/main" count="62" uniqueCount="54">
  <si>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</si>
  <si>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</si>
  <si>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</si>
  <si>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</si>
  <si>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</si>
  <si>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</si>
  <si>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</si>
  <si>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</si>
  <si>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</si>
  <si>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</si>
  <si>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</si>
  <si>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</si>
  <si>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</si>
  <si>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</si>
  <si>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</si>
  <si>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</si>
  <si>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</si>
  <si>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</si>
  <si>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</si>
  <si>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</si>
  <si>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</si>
  <si>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</si>
  <si>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</si>
  <si>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</si>
  <si>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</si>
  <si>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</si>
  <si>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</si>
  <si>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</si>
  <si>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</si>
  <si>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</si>
  <si>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</si>
  <si>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</si>
  <si>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</si>
  <si>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</si>
  <si>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</si>
  <si>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</si>
  <si>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</si>
  <si>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</si>
  <si>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</si>
  <si>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</si>
  <si>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</si>
  <si>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</si>
  <si>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</si>
  <si>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V2509 Sgr</t>
  </si>
  <si>
    <t>G7404-5601</t>
  </si>
  <si>
    <t>EB/KE</t>
  </si>
  <si>
    <t>pr_0</t>
  </si>
  <si>
    <t xml:space="preserve">A0               </t>
  </si>
  <si>
    <t>V2509 Sgr / GSC 7404-5601</t>
  </si>
  <si>
    <t>VSX</t>
  </si>
  <si>
    <t>GCVS</t>
  </si>
  <si>
    <t>JAVSO, 48, 250</t>
  </si>
  <si>
    <t>II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</si>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</sst>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V2509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F-4315-8B5F-E89321819E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-1.0589000004983973E-2</c:v>
                </c:pt>
                <c:pt idx="1">
                  <c:v>0</c:v>
                </c:pt>
                <c:pt idx="2">
                  <c:v>-3.7392999998701271E-2</c:v>
                </c:pt>
                <c:pt idx="3">
                  <c:v>5.6348000151047017E-2</c:v>
                </c:pt>
                <c:pt idx="4">
                  <c:v>7.3347000179637689E-2</c:v>
                </c:pt>
                <c:pt idx="5">
                  <c:v>7.9297999996924773E-2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F-4315-8B5F-E89321819E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CF-4315-8B5F-E89321819E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CF-4315-8B5F-E89321819E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CF-4315-8B5F-E89321819E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CF-4315-8B5F-E89321819E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CF-4315-8B5F-E89321819E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1.5992130292493252E-2</c:v>
                </c:pt>
                <c:pt idx="1">
                  <c:v>-1.5161510078387969E-2</c:v>
                </c:pt>
                <c:pt idx="2">
                  <c:v>3.8400376508611486E-2</c:v>
                </c:pt>
                <c:pt idx="3">
                  <c:v>3.9456502867158044E-2</c:v>
                </c:pt>
                <c:pt idx="4">
                  <c:v>3.9736188503611089E-2</c:v>
                </c:pt>
                <c:pt idx="5">
                  <c:v>4.2587312230438351E-2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CF-4315-8B5F-E89321819E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CF-4315-8B5F-E8932181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0536"/>
        <c:axId val="1"/>
      </c:scatterChart>
      <c:valAx>
        <c:axId val="765810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0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43D165-9E35-6CBD-F25E-6D04DE8DD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40" t="s">
        <v>43</v>
      </c>
      <c r="K1" s="41">
        <v>18.154989999999998</v>
      </c>
      <c r="L1" s="34">
        <v>-35.381399999999999</v>
      </c>
      <c r="M1" s="35">
        <v>52500.063999999998</v>
      </c>
      <c r="N1" s="35">
        <v>1.0870029999999999</v>
      </c>
      <c r="O1" s="33" t="s">
        <v>45</v>
      </c>
      <c r="P1" s="42">
        <v>7.35</v>
      </c>
      <c r="Q1" s="42">
        <v>7.71</v>
      </c>
      <c r="R1" s="43" t="s">
        <v>46</v>
      </c>
      <c r="S1" s="33" t="s">
        <v>47</v>
      </c>
    </row>
    <row r="2" spans="1:19" x14ac:dyDescent="0.2">
      <c r="A2" t="s">
        <v>25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44387.771200000003</v>
      </c>
      <c r="D4" s="28">
        <v>1.0869739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44387.771200000003</v>
      </c>
      <c r="D7" s="29" t="s">
        <v>50</v>
      </c>
    </row>
    <row r="8" spans="1:19" x14ac:dyDescent="0.2">
      <c r="A8" t="s">
        <v>5</v>
      </c>
      <c r="C8" s="8">
        <v>1.0870029999999999</v>
      </c>
      <c r="D8" s="29" t="s">
        <v>50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-1.5161510078387969E-2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4.1744124843737399E-6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59425.41328931223</v>
      </c>
      <c r="E15" s="14" t="s">
        <v>36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1.0870071744124843</v>
      </c>
      <c r="E16" s="14" t="s">
        <v>32</v>
      </c>
      <c r="F16" s="37">
        <f ca="1">NOW()+15018.5+$C$5/24</f>
        <v>59968.81188645833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14335</v>
      </c>
    </row>
    <row r="18" spans="1:21" ht="14.25" thickTop="1" thickBot="1" x14ac:dyDescent="0.25">
      <c r="A18" s="16" t="s">
        <v>7</v>
      </c>
      <c r="B18" s="10"/>
      <c r="C18" s="19">
        <f ca="1">+C15</f>
        <v>59425.41328931223</v>
      </c>
      <c r="D18" s="20">
        <f ca="1">+C16</f>
        <v>1.0870071744124843</v>
      </c>
      <c r="E18" s="14" t="s">
        <v>38</v>
      </c>
      <c r="F18" s="23">
        <f ca="1">ROUND(2*(F16-$C$15)/$C$16,0)/2+F15</f>
        <v>501</v>
      </c>
    </row>
    <row r="19" spans="1:21" ht="13.5" thickTop="1" x14ac:dyDescent="0.2">
      <c r="E19" s="14" t="s">
        <v>33</v>
      </c>
      <c r="F19" s="18">
        <f ca="1">+$C$15+$C$16*F18-15018.5-$C$5/24</f>
        <v>44951.899717026223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49</v>
      </c>
      <c r="C21" s="8">
        <v>52500.063999999998</v>
      </c>
      <c r="D21" s="8" t="s">
        <v>15</v>
      </c>
      <c r="E21">
        <f>+(C21-C$7)/C$8</f>
        <v>7462.9902585365417</v>
      </c>
      <c r="F21">
        <f>ROUND(2*E21,0)/2</f>
        <v>7463</v>
      </c>
      <c r="G21">
        <f>+C21-(C$7+F21*C$8)</f>
        <v>-1.0589000004983973E-2</v>
      </c>
      <c r="I21">
        <f>+G21</f>
        <v>-1.0589000004983973E-2</v>
      </c>
      <c r="O21">
        <f ca="1">+C$11+C$12*$F21</f>
        <v>1.5992130292493252E-2</v>
      </c>
      <c r="Q21" s="2">
        <f>+C21-15018.5</f>
        <v>37481.563999999998</v>
      </c>
    </row>
    <row r="22" spans="1:21" x14ac:dyDescent="0.2">
      <c r="A22" t="s">
        <v>50</v>
      </c>
      <c r="C22" s="8">
        <v>44387.771200000003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-1.5161510078387969E-2</v>
      </c>
      <c r="Q22" s="2">
        <f>+C22-15018.5</f>
        <v>29369.271200000003</v>
      </c>
    </row>
    <row r="23" spans="1:21" ht="12" customHeight="1" x14ac:dyDescent="0.2">
      <c r="A23" s="44" t="s">
        <v>0</v>
      </c>
      <c r="B23" s="45" t="s">
        <v>1</v>
      </c>
      <c r="C23" s="44">
        <v>58335.069300000003</v>
      </c>
      <c r="D23" s="44">
        <v>4.4999999999999997E-3</v>
      </c>
      <c r="E23">
        <f>+(C23-C$7)/C$8</f>
        <v>12830.965599910949</v>
      </c>
      <c r="F23">
        <f>ROUND(2*E23,0)/2</f>
        <v>12831</v>
      </c>
      <c r="G23">
        <f>+C23-(C$7+F23*C$8)</f>
        <v>-3.7392999998701271E-2</v>
      </c>
      <c r="I23">
        <f>+G23</f>
        <v>-3.7392999998701271E-2</v>
      </c>
      <c r="O23">
        <f ca="1">+C$11+C$12*$F23</f>
        <v>3.8400376508611486E-2</v>
      </c>
      <c r="Q23" s="2">
        <f>+C23-15018.5</f>
        <v>43316.569300000003</v>
      </c>
    </row>
    <row r="24" spans="1:21" ht="12" customHeight="1" x14ac:dyDescent="0.2">
      <c r="A24" s="46" t="s">
        <v>51</v>
      </c>
      <c r="B24" s="47" t="s">
        <v>52</v>
      </c>
      <c r="C24" s="48">
        <v>58610.174800000153</v>
      </c>
      <c r="D24" s="46">
        <v>6.3E-3</v>
      </c>
      <c r="E24">
        <f t="shared" ref="E24:E26" si="0">+(C24-C$7)/C$8</f>
        <v>13084.051837943549</v>
      </c>
      <c r="F24">
        <f t="shared" ref="F24:F26" si="1">ROUND(2*E24,0)/2</f>
        <v>13084</v>
      </c>
      <c r="G24">
        <f t="shared" ref="G24:G26" si="2">+C24-(C$7+F24*C$8)</f>
        <v>5.6348000151047017E-2</v>
      </c>
      <c r="I24">
        <f t="shared" ref="I24:I26" si="3">+G24</f>
        <v>5.6348000151047017E-2</v>
      </c>
      <c r="O24">
        <f t="shared" ref="O24:O26" ca="1" si="4">+C$11+C$12*$F24</f>
        <v>3.9456502867158044E-2</v>
      </c>
      <c r="Q24" s="2">
        <f t="shared" ref="Q24:Q26" si="5">+C24-15018.5</f>
        <v>43591.674800000153</v>
      </c>
    </row>
    <row r="25" spans="1:21" ht="12" customHeight="1" x14ac:dyDescent="0.2">
      <c r="A25" s="46" t="s">
        <v>51</v>
      </c>
      <c r="B25" s="47" t="s">
        <v>52</v>
      </c>
      <c r="C25" s="48">
        <v>58683.021000000183</v>
      </c>
      <c r="D25" s="46">
        <v>2.2000000000000001E-3</v>
      </c>
      <c r="E25">
        <f t="shared" si="0"/>
        <v>13151.067476354878</v>
      </c>
      <c r="F25">
        <f t="shared" si="1"/>
        <v>13151</v>
      </c>
      <c r="G25">
        <f t="shared" si="2"/>
        <v>7.3347000179637689E-2</v>
      </c>
      <c r="I25">
        <f t="shared" si="3"/>
        <v>7.3347000179637689E-2</v>
      </c>
      <c r="O25">
        <f t="shared" ca="1" si="4"/>
        <v>3.9736188503611089E-2</v>
      </c>
      <c r="Q25" s="2">
        <f t="shared" si="5"/>
        <v>43664.521000000183</v>
      </c>
    </row>
    <row r="26" spans="1:21" ht="12" customHeight="1" x14ac:dyDescent="0.2">
      <c r="A26" s="46" t="s">
        <v>53</v>
      </c>
      <c r="B26" s="47" t="s">
        <v>52</v>
      </c>
      <c r="C26" s="48">
        <v>59425.45</v>
      </c>
      <c r="D26" s="46">
        <v>0.02</v>
      </c>
      <c r="E26">
        <f t="shared" si="0"/>
        <v>13834.072951040609</v>
      </c>
      <c r="F26">
        <f t="shared" si="1"/>
        <v>13834</v>
      </c>
      <c r="G26">
        <f t="shared" si="2"/>
        <v>7.9297999996924773E-2</v>
      </c>
      <c r="I26">
        <f t="shared" si="3"/>
        <v>7.9297999996924773E-2</v>
      </c>
      <c r="O26">
        <f t="shared" ca="1" si="4"/>
        <v>4.2587312230438351E-2</v>
      </c>
      <c r="Q26" s="2">
        <f t="shared" si="5"/>
        <v>44406.95</v>
      </c>
    </row>
    <row r="27" spans="1:21" ht="12" customHeight="1" x14ac:dyDescent="0.2">
      <c r="C27" s="8"/>
      <c r="D27" s="8"/>
      <c r="Q27" s="2"/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831" r:id="rId1" display="http://vsolj.cetus-net.org/bulletin.html"/>
    <hyperlink ref="H62824" r:id="rId2" display="https://www.aavso.org/ejaavso"/>
    <hyperlink ref="I62831" r:id="rId3" display="http://vsolj.cetus-net.org/bulletin.html"/>
    <hyperlink ref="AQ56482" r:id="rId4" display="http://cdsbib.u-strasbg.fr/cgi-bin/cdsbib?1990RMxAA..21..381G"/>
    <hyperlink ref="H62828" r:id="rId5" display="https://www.aavso.org/ejaavso"/>
    <hyperlink ref="AP3846" r:id="rId6" display="http://cdsbib.u-strasbg.fr/cgi-bin/cdsbib?1990RMxAA..21..381G"/>
    <hyperlink ref="AP3849" r:id="rId7" display="http://cdsbib.u-strasbg.fr/cgi-bin/cdsbib?1990RMxAA..21..381G"/>
    <hyperlink ref="AP3847" r:id="rId8" display="http://cdsbib.u-strasbg.fr/cgi-bin/cdsbib?1990RMxAA..21..381G"/>
    <hyperlink ref="AP3831" r:id="rId9" display="http://cdsbib.u-strasbg.fr/cgi-bin/cdsbib?1990RMxAA..21..381G"/>
    <hyperlink ref="AQ4060" r:id="rId10" display="http://cdsbib.u-strasbg.fr/cgi-bin/cdsbib?1990RMxAA..21..381G"/>
    <hyperlink ref="AQ4064" r:id="rId11" display="http://cdsbib.u-strasbg.fr/cgi-bin/cdsbib?1990RMxAA..21..381G"/>
    <hyperlink ref="AQ63744" r:id="rId12" display="http://cdsbib.u-strasbg.fr/cgi-bin/cdsbib?1990RMxAA..21..381G"/>
    <hyperlink ref="I952" r:id="rId13" display="http://vsolj.cetus-net.org/bulletin.html"/>
    <hyperlink ref="H952" r:id="rId14" display="http://vsolj.cetus-net.org/bulletin.html"/>
    <hyperlink ref="AQ64405" r:id="rId15" display="http://cdsbib.u-strasbg.fr/cgi-bin/cdsbib?1990RMxAA..21..381G"/>
    <hyperlink ref="AQ64404" r:id="rId16" display="http://cdsbib.u-strasbg.fr/cgi-bin/cdsbib?1990RMxAA..21..381G"/>
    <hyperlink ref="AP2122" r:id="rId17" display="http://cdsbib.u-strasbg.fr/cgi-bin/cdsbib?1990RMxAA..21..381G"/>
    <hyperlink ref="AP2140" r:id="rId18" display="http://cdsbib.u-strasbg.fr/cgi-bin/cdsbib?1990RMxAA..21..381G"/>
    <hyperlink ref="AP2141" r:id="rId19" display="http://cdsbib.u-strasbg.fr/cgi-bin/cdsbib?1990RMxAA..21..381G"/>
    <hyperlink ref="AP213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2023-01-24T06:29:07Z</dcterms:modified>
</cp:coreProperties>
</file>