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0F84900-92EB-48CB-B181-F232F436D55C}" xr6:coauthVersionLast="47" xr6:coauthVersionMax="47" xr10:uidLastSave="{00000000-0000-0000-0000-000000000000}"/>
  <bookViews>
    <workbookView xWindow="13830" yWindow="60" windowWidth="13320" windowHeight="14565"/>
  </bookViews>
  <sheets>
    <sheet name="Active" sheetId="5" r:id="rId1"/>
    <sheet name="BAV" sheetId="4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65" i="5" l="1"/>
  <c r="F165" i="5" s="1"/>
  <c r="Q165" i="5"/>
  <c r="E166" i="5"/>
  <c r="F166" i="5" s="1"/>
  <c r="Q166" i="5"/>
  <c r="C7" i="5"/>
  <c r="E148" i="5"/>
  <c r="F148" i="5"/>
  <c r="E147" i="5"/>
  <c r="F147" i="5"/>
  <c r="G147" i="5"/>
  <c r="K147" i="5"/>
  <c r="E150" i="5"/>
  <c r="F150" i="5"/>
  <c r="G150" i="5"/>
  <c r="K150" i="5"/>
  <c r="E152" i="5"/>
  <c r="F152" i="5"/>
  <c r="G152" i="5"/>
  <c r="K152" i="5"/>
  <c r="E154" i="5"/>
  <c r="F154" i="5"/>
  <c r="G154" i="5"/>
  <c r="K154" i="5"/>
  <c r="E158" i="5"/>
  <c r="F158" i="5"/>
  <c r="G158" i="5"/>
  <c r="K158" i="5"/>
  <c r="E132" i="5"/>
  <c r="F132" i="5"/>
  <c r="G132" i="5"/>
  <c r="K132" i="5"/>
  <c r="E151" i="5"/>
  <c r="F151" i="5"/>
  <c r="G151" i="5"/>
  <c r="K151" i="5"/>
  <c r="E164" i="5"/>
  <c r="F164" i="5"/>
  <c r="G164" i="5"/>
  <c r="K164" i="5"/>
  <c r="E137" i="5"/>
  <c r="F137" i="5"/>
  <c r="G137" i="5"/>
  <c r="K137" i="5"/>
  <c r="E138" i="5"/>
  <c r="F138" i="5"/>
  <c r="G138" i="5"/>
  <c r="K138" i="5"/>
  <c r="E140" i="5"/>
  <c r="F140" i="5"/>
  <c r="G140" i="5"/>
  <c r="K140" i="5"/>
  <c r="E142" i="5"/>
  <c r="F142" i="5"/>
  <c r="G142" i="5"/>
  <c r="K142" i="5"/>
  <c r="E143" i="5"/>
  <c r="F143" i="5"/>
  <c r="G143" i="5"/>
  <c r="K143" i="5"/>
  <c r="E144" i="5"/>
  <c r="F144" i="5"/>
  <c r="G144" i="5"/>
  <c r="K144" i="5"/>
  <c r="E156" i="5"/>
  <c r="F156" i="5"/>
  <c r="G156" i="5"/>
  <c r="K156" i="5"/>
  <c r="E157" i="5"/>
  <c r="F157" i="5"/>
  <c r="G157" i="5"/>
  <c r="K157" i="5"/>
  <c r="E159" i="5"/>
  <c r="F159" i="5"/>
  <c r="G159" i="5"/>
  <c r="K159" i="5"/>
  <c r="E160" i="5"/>
  <c r="F160" i="5"/>
  <c r="G160" i="5"/>
  <c r="K160" i="5"/>
  <c r="E161" i="5"/>
  <c r="F161" i="5"/>
  <c r="G161" i="5"/>
  <c r="K161" i="5"/>
  <c r="E162" i="5"/>
  <c r="F162" i="5"/>
  <c r="G162" i="5"/>
  <c r="K162" i="5"/>
  <c r="E153" i="5"/>
  <c r="F153" i="5"/>
  <c r="G153" i="5"/>
  <c r="K153" i="5"/>
  <c r="E146" i="5"/>
  <c r="F146" i="5"/>
  <c r="G146" i="5"/>
  <c r="J146" i="5"/>
  <c r="E136" i="5"/>
  <c r="F136" i="5"/>
  <c r="G136" i="5"/>
  <c r="K136" i="5"/>
  <c r="E133" i="5"/>
  <c r="F133" i="5"/>
  <c r="G133" i="5"/>
  <c r="I133" i="5"/>
  <c r="E22" i="5"/>
  <c r="F22" i="5"/>
  <c r="G22" i="5"/>
  <c r="H22" i="5"/>
  <c r="E23" i="5"/>
  <c r="F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E32" i="5"/>
  <c r="F32" i="5"/>
  <c r="G32" i="5"/>
  <c r="H32" i="5"/>
  <c r="E33" i="5"/>
  <c r="F33" i="5"/>
  <c r="G33" i="5"/>
  <c r="H33" i="5"/>
  <c r="E34" i="5"/>
  <c r="F34" i="5"/>
  <c r="G34" i="5"/>
  <c r="H34" i="5"/>
  <c r="E35" i="5"/>
  <c r="F35" i="5"/>
  <c r="E36" i="5"/>
  <c r="F36" i="5"/>
  <c r="G36" i="5"/>
  <c r="H36" i="5"/>
  <c r="E37" i="5"/>
  <c r="F37" i="5"/>
  <c r="G37" i="5"/>
  <c r="H37" i="5"/>
  <c r="E38" i="5"/>
  <c r="F38" i="5"/>
  <c r="G38" i="5"/>
  <c r="H38" i="5"/>
  <c r="E39" i="5"/>
  <c r="F39" i="5"/>
  <c r="E40" i="5"/>
  <c r="F40" i="5"/>
  <c r="G40" i="5"/>
  <c r="H40" i="5"/>
  <c r="E41" i="5"/>
  <c r="F41" i="5"/>
  <c r="G41" i="5"/>
  <c r="H41" i="5"/>
  <c r="E42" i="5"/>
  <c r="F42" i="5"/>
  <c r="G42" i="5"/>
  <c r="H42" i="5"/>
  <c r="E43" i="5"/>
  <c r="F43" i="5"/>
  <c r="G43" i="5"/>
  <c r="H43" i="5"/>
  <c r="E44" i="5"/>
  <c r="F44" i="5"/>
  <c r="G44" i="5"/>
  <c r="H44" i="5"/>
  <c r="E45" i="5"/>
  <c r="F45" i="5"/>
  <c r="G45" i="5"/>
  <c r="H45" i="5"/>
  <c r="E46" i="5"/>
  <c r="F46" i="5"/>
  <c r="G46" i="5"/>
  <c r="H46" i="5"/>
  <c r="E47" i="5"/>
  <c r="F47" i="5"/>
  <c r="G47" i="5"/>
  <c r="H47" i="5"/>
  <c r="E48" i="5"/>
  <c r="F48" i="5"/>
  <c r="G48" i="5"/>
  <c r="H48" i="5"/>
  <c r="E49" i="5"/>
  <c r="F49" i="5"/>
  <c r="G49" i="5"/>
  <c r="H49" i="5"/>
  <c r="E50" i="5"/>
  <c r="F50" i="5"/>
  <c r="G50" i="5"/>
  <c r="H50" i="5"/>
  <c r="E51" i="5"/>
  <c r="F51" i="5"/>
  <c r="G51" i="5"/>
  <c r="H51" i="5"/>
  <c r="E52" i="5"/>
  <c r="F52" i="5"/>
  <c r="G52" i="5"/>
  <c r="H52" i="5"/>
  <c r="E53" i="5"/>
  <c r="F53" i="5"/>
  <c r="G53" i="5"/>
  <c r="H53" i="5"/>
  <c r="E54" i="5"/>
  <c r="F54" i="5"/>
  <c r="G54" i="5"/>
  <c r="H54" i="5"/>
  <c r="E55" i="5"/>
  <c r="F55" i="5"/>
  <c r="G55" i="5"/>
  <c r="H55" i="5"/>
  <c r="E56" i="5"/>
  <c r="F56" i="5"/>
  <c r="G56" i="5"/>
  <c r="H56" i="5"/>
  <c r="E57" i="5"/>
  <c r="F57" i="5"/>
  <c r="G57" i="5"/>
  <c r="H57" i="5"/>
  <c r="E58" i="5"/>
  <c r="F58" i="5"/>
  <c r="G58" i="5"/>
  <c r="H58" i="5"/>
  <c r="E59" i="5"/>
  <c r="F59" i="5"/>
  <c r="G59" i="5"/>
  <c r="H59" i="5"/>
  <c r="E60" i="5"/>
  <c r="F60" i="5"/>
  <c r="G60" i="5"/>
  <c r="H60" i="5"/>
  <c r="E61" i="5"/>
  <c r="F61" i="5"/>
  <c r="G61" i="5"/>
  <c r="H61" i="5"/>
  <c r="E62" i="5"/>
  <c r="F62" i="5"/>
  <c r="G62" i="5"/>
  <c r="H62" i="5"/>
  <c r="E63" i="5"/>
  <c r="F63" i="5"/>
  <c r="G63" i="5"/>
  <c r="H63" i="5"/>
  <c r="E64" i="5"/>
  <c r="F64" i="5"/>
  <c r="G64" i="5"/>
  <c r="H64" i="5"/>
  <c r="E65" i="5"/>
  <c r="F65" i="5"/>
  <c r="G65" i="5"/>
  <c r="H65" i="5"/>
  <c r="E66" i="5"/>
  <c r="F66" i="5"/>
  <c r="G66" i="5"/>
  <c r="H66" i="5"/>
  <c r="E67" i="5"/>
  <c r="F67" i="5"/>
  <c r="G67" i="5"/>
  <c r="H67" i="5"/>
  <c r="E68" i="5"/>
  <c r="F68" i="5"/>
  <c r="G68" i="5"/>
  <c r="H68" i="5"/>
  <c r="E69" i="5"/>
  <c r="F69" i="5"/>
  <c r="G69" i="5"/>
  <c r="H69" i="5"/>
  <c r="E70" i="5"/>
  <c r="F70" i="5"/>
  <c r="G70" i="5"/>
  <c r="H70" i="5"/>
  <c r="E71" i="5"/>
  <c r="F71" i="5"/>
  <c r="G71" i="5"/>
  <c r="H71" i="5"/>
  <c r="E72" i="5"/>
  <c r="F72" i="5"/>
  <c r="G72" i="5"/>
  <c r="H72" i="5"/>
  <c r="E73" i="5"/>
  <c r="F73" i="5"/>
  <c r="G73" i="5"/>
  <c r="H73" i="5"/>
  <c r="E74" i="5"/>
  <c r="F74" i="5"/>
  <c r="G74" i="5"/>
  <c r="H74" i="5"/>
  <c r="E75" i="5"/>
  <c r="F75" i="5"/>
  <c r="G75" i="5"/>
  <c r="H75" i="5"/>
  <c r="E76" i="5"/>
  <c r="F76" i="5"/>
  <c r="G76" i="5"/>
  <c r="H76" i="5"/>
  <c r="E77" i="5"/>
  <c r="F77" i="5"/>
  <c r="G77" i="5"/>
  <c r="H77" i="5"/>
  <c r="E78" i="5"/>
  <c r="F78" i="5"/>
  <c r="G78" i="5"/>
  <c r="H78" i="5"/>
  <c r="E79" i="5"/>
  <c r="F79" i="5"/>
  <c r="G79" i="5"/>
  <c r="H79" i="5"/>
  <c r="E80" i="5"/>
  <c r="F80" i="5"/>
  <c r="G80" i="5"/>
  <c r="H80" i="5"/>
  <c r="E81" i="5"/>
  <c r="F81" i="5"/>
  <c r="G81" i="5"/>
  <c r="H81" i="5"/>
  <c r="E82" i="5"/>
  <c r="F82" i="5"/>
  <c r="G82" i="5"/>
  <c r="H82" i="5"/>
  <c r="E83" i="5"/>
  <c r="F83" i="5"/>
  <c r="G83" i="5"/>
  <c r="H83" i="5"/>
  <c r="E84" i="5"/>
  <c r="F84" i="5"/>
  <c r="G84" i="5"/>
  <c r="H84" i="5"/>
  <c r="E85" i="5"/>
  <c r="F85" i="5"/>
  <c r="G85" i="5"/>
  <c r="H85" i="5"/>
  <c r="E86" i="5"/>
  <c r="F86" i="5"/>
  <c r="G86" i="5"/>
  <c r="H86" i="5"/>
  <c r="E87" i="5"/>
  <c r="F87" i="5"/>
  <c r="G87" i="5"/>
  <c r="H87" i="5"/>
  <c r="E88" i="5"/>
  <c r="F88" i="5"/>
  <c r="G88" i="5"/>
  <c r="H88" i="5"/>
  <c r="E89" i="5"/>
  <c r="F89" i="5"/>
  <c r="G89" i="5"/>
  <c r="H89" i="5"/>
  <c r="E90" i="5"/>
  <c r="F90" i="5"/>
  <c r="G90" i="5"/>
  <c r="H90" i="5"/>
  <c r="E91" i="5"/>
  <c r="F91" i="5"/>
  <c r="G91" i="5"/>
  <c r="H91" i="5"/>
  <c r="E92" i="5"/>
  <c r="F92" i="5"/>
  <c r="G92" i="5"/>
  <c r="H92" i="5"/>
  <c r="E93" i="5"/>
  <c r="F93" i="5"/>
  <c r="G93" i="5"/>
  <c r="H93" i="5"/>
  <c r="E94" i="5"/>
  <c r="F94" i="5"/>
  <c r="G94" i="5"/>
  <c r="H94" i="5"/>
  <c r="E95" i="5"/>
  <c r="F95" i="5"/>
  <c r="G95" i="5"/>
  <c r="H95" i="5"/>
  <c r="E96" i="5"/>
  <c r="F96" i="5"/>
  <c r="G96" i="5"/>
  <c r="H96" i="5"/>
  <c r="E97" i="5"/>
  <c r="F97" i="5"/>
  <c r="G97" i="5"/>
  <c r="H97" i="5"/>
  <c r="E98" i="5"/>
  <c r="F98" i="5"/>
  <c r="G98" i="5"/>
  <c r="H98" i="5"/>
  <c r="E99" i="5"/>
  <c r="F99" i="5"/>
  <c r="G99" i="5"/>
  <c r="H99" i="5"/>
  <c r="E100" i="5"/>
  <c r="F100" i="5"/>
  <c r="G100" i="5"/>
  <c r="H100" i="5"/>
  <c r="E101" i="5"/>
  <c r="F101" i="5"/>
  <c r="G101" i="5"/>
  <c r="H101" i="5"/>
  <c r="E102" i="5"/>
  <c r="F102" i="5"/>
  <c r="G102" i="5"/>
  <c r="H102" i="5"/>
  <c r="E103" i="5"/>
  <c r="F103" i="5"/>
  <c r="G103" i="5"/>
  <c r="H103" i="5"/>
  <c r="E104" i="5"/>
  <c r="F104" i="5"/>
  <c r="G104" i="5"/>
  <c r="H104" i="5"/>
  <c r="E105" i="5"/>
  <c r="F105" i="5"/>
  <c r="G105" i="5"/>
  <c r="H105" i="5"/>
  <c r="D9" i="5"/>
  <c r="C9" i="5"/>
  <c r="D11" i="5"/>
  <c r="P21" i="5" s="1"/>
  <c r="R21" i="5" s="1"/>
  <c r="D12" i="5"/>
  <c r="W19" i="5"/>
  <c r="D13" i="5"/>
  <c r="P164" i="5"/>
  <c r="R164" i="5" s="1"/>
  <c r="Q164" i="5"/>
  <c r="W18" i="5"/>
  <c r="W20" i="5"/>
  <c r="C21" i="5"/>
  <c r="E21" i="5"/>
  <c r="F21" i="5"/>
  <c r="D3" i="5"/>
  <c r="W3" i="5"/>
  <c r="W4" i="5"/>
  <c r="W5" i="5"/>
  <c r="W6" i="5"/>
  <c r="W7" i="5"/>
  <c r="W13" i="5"/>
  <c r="P22" i="5"/>
  <c r="R22" i="5"/>
  <c r="P24" i="5"/>
  <c r="R24" i="5" s="1"/>
  <c r="P25" i="5"/>
  <c r="R25" i="5" s="1"/>
  <c r="P28" i="5"/>
  <c r="R28" i="5"/>
  <c r="P30" i="5"/>
  <c r="R30" i="5" s="1"/>
  <c r="P32" i="5"/>
  <c r="R32" i="5" s="1"/>
  <c r="P33" i="5"/>
  <c r="R33" i="5"/>
  <c r="P34" i="5"/>
  <c r="R34" i="5"/>
  <c r="P36" i="5"/>
  <c r="R36" i="5" s="1"/>
  <c r="P38" i="5"/>
  <c r="R38" i="5" s="1"/>
  <c r="P40" i="5"/>
  <c r="R40" i="5"/>
  <c r="P41" i="5"/>
  <c r="R41" i="5"/>
  <c r="P42" i="5"/>
  <c r="R42" i="5" s="1"/>
  <c r="P43" i="5"/>
  <c r="R43" i="5" s="1"/>
  <c r="P44" i="5"/>
  <c r="R44" i="5"/>
  <c r="P45" i="5"/>
  <c r="R45" i="5"/>
  <c r="P46" i="5"/>
  <c r="R46" i="5" s="1"/>
  <c r="P48" i="5"/>
  <c r="R48" i="5" s="1"/>
  <c r="P49" i="5"/>
  <c r="R49" i="5"/>
  <c r="P50" i="5"/>
  <c r="R50" i="5"/>
  <c r="P52" i="5"/>
  <c r="R52" i="5" s="1"/>
  <c r="P54" i="5"/>
  <c r="R54" i="5" s="1"/>
  <c r="P55" i="5"/>
  <c r="R55" i="5"/>
  <c r="P56" i="5"/>
  <c r="R56" i="5"/>
  <c r="P57" i="5"/>
  <c r="R57" i="5" s="1"/>
  <c r="P58" i="5"/>
  <c r="R58" i="5" s="1"/>
  <c r="P60" i="5"/>
  <c r="R60" i="5"/>
  <c r="P61" i="5"/>
  <c r="R61" i="5"/>
  <c r="P63" i="5"/>
  <c r="R63" i="5" s="1"/>
  <c r="P65" i="5"/>
  <c r="R65" i="5" s="1"/>
  <c r="P66" i="5"/>
  <c r="R66" i="5"/>
  <c r="P67" i="5"/>
  <c r="R67" i="5"/>
  <c r="P68" i="5"/>
  <c r="R68" i="5" s="1"/>
  <c r="P70" i="5"/>
  <c r="R70" i="5" s="1"/>
  <c r="P71" i="5"/>
  <c r="R71" i="5"/>
  <c r="P72" i="5"/>
  <c r="R72" i="5"/>
  <c r="P73" i="5"/>
  <c r="R73" i="5" s="1"/>
  <c r="P74" i="5"/>
  <c r="R74" i="5" s="1"/>
  <c r="P76" i="5"/>
  <c r="R76" i="5" s="1"/>
  <c r="P77" i="5"/>
  <c r="R77" i="5"/>
  <c r="P79" i="5"/>
  <c r="R79" i="5" s="1"/>
  <c r="P81" i="5"/>
  <c r="R81" i="5" s="1"/>
  <c r="P82" i="5"/>
  <c r="R82" i="5" s="1"/>
  <c r="P83" i="5"/>
  <c r="R83" i="5"/>
  <c r="P84" i="5"/>
  <c r="R84" i="5" s="1"/>
  <c r="P87" i="5"/>
  <c r="R87" i="5" s="1"/>
  <c r="P88" i="5"/>
  <c r="R88" i="5" s="1"/>
  <c r="P89" i="5"/>
  <c r="R89" i="5"/>
  <c r="P90" i="5"/>
  <c r="R90" i="5" s="1"/>
  <c r="P92" i="5"/>
  <c r="R92" i="5" s="1"/>
  <c r="P93" i="5"/>
  <c r="R93" i="5" s="1"/>
  <c r="P95" i="5"/>
  <c r="R95" i="5"/>
  <c r="P97" i="5"/>
  <c r="R97" i="5" s="1"/>
  <c r="P98" i="5"/>
  <c r="R98" i="5" s="1"/>
  <c r="P99" i="5"/>
  <c r="R99" i="5" s="1"/>
  <c r="P100" i="5"/>
  <c r="R100" i="5"/>
  <c r="P103" i="5"/>
  <c r="R103" i="5" s="1"/>
  <c r="P104" i="5"/>
  <c r="R104" i="5" s="1"/>
  <c r="P105" i="5"/>
  <c r="R105" i="5" s="1"/>
  <c r="E106" i="5"/>
  <c r="F106" i="5"/>
  <c r="E107" i="5"/>
  <c r="F107" i="5"/>
  <c r="P107" i="5"/>
  <c r="E108" i="5"/>
  <c r="F108" i="5"/>
  <c r="E109" i="5"/>
  <c r="F109" i="5"/>
  <c r="E110" i="5"/>
  <c r="F110" i="5"/>
  <c r="P110" i="5"/>
  <c r="E111" i="5"/>
  <c r="F111" i="5"/>
  <c r="G111" i="5"/>
  <c r="I111" i="5"/>
  <c r="E112" i="5"/>
  <c r="F112" i="5"/>
  <c r="P112" i="5"/>
  <c r="R112" i="5" s="1"/>
  <c r="E113" i="5"/>
  <c r="F113" i="5"/>
  <c r="P113" i="5"/>
  <c r="R113" i="5"/>
  <c r="G113" i="5"/>
  <c r="E114" i="5"/>
  <c r="F114" i="5"/>
  <c r="G114" i="5"/>
  <c r="I114" i="5"/>
  <c r="P114" i="5"/>
  <c r="R114" i="5" s="1"/>
  <c r="E115" i="5"/>
  <c r="F115" i="5"/>
  <c r="E116" i="5"/>
  <c r="F116" i="5"/>
  <c r="E117" i="5"/>
  <c r="F117" i="5"/>
  <c r="E118" i="5"/>
  <c r="F118" i="5"/>
  <c r="P118" i="5"/>
  <c r="E119" i="5"/>
  <c r="F119" i="5"/>
  <c r="P119" i="5"/>
  <c r="R119" i="5" s="1"/>
  <c r="E120" i="5"/>
  <c r="F120" i="5"/>
  <c r="P120" i="5"/>
  <c r="E121" i="5"/>
  <c r="F121" i="5"/>
  <c r="P121" i="5"/>
  <c r="G121" i="5"/>
  <c r="R121" i="5"/>
  <c r="E122" i="5"/>
  <c r="F122" i="5"/>
  <c r="G122" i="5"/>
  <c r="I122" i="5"/>
  <c r="P122" i="5"/>
  <c r="R122" i="5" s="1"/>
  <c r="E123" i="5"/>
  <c r="F123" i="5"/>
  <c r="E124" i="5"/>
  <c r="F124" i="5"/>
  <c r="E125" i="5"/>
  <c r="F125" i="5"/>
  <c r="E126" i="5"/>
  <c r="F126" i="5"/>
  <c r="P126" i="5"/>
  <c r="R126" i="5"/>
  <c r="G126" i="5"/>
  <c r="I126" i="5"/>
  <c r="E127" i="5"/>
  <c r="F127" i="5"/>
  <c r="P127" i="5"/>
  <c r="E128" i="5"/>
  <c r="F128" i="5"/>
  <c r="P128" i="5"/>
  <c r="R128" i="5" s="1"/>
  <c r="E129" i="5"/>
  <c r="F129" i="5"/>
  <c r="P129" i="5"/>
  <c r="G129" i="5"/>
  <c r="R129" i="5"/>
  <c r="E130" i="5"/>
  <c r="F130" i="5"/>
  <c r="G130" i="5"/>
  <c r="I130" i="5"/>
  <c r="P130" i="5"/>
  <c r="R130" i="5"/>
  <c r="P132" i="5"/>
  <c r="R132" i="5"/>
  <c r="P133" i="5"/>
  <c r="R133" i="5"/>
  <c r="P136" i="5"/>
  <c r="R136" i="5"/>
  <c r="P137" i="5"/>
  <c r="R137" i="5"/>
  <c r="P140" i="5"/>
  <c r="R140" i="5"/>
  <c r="P142" i="5"/>
  <c r="R142" i="5"/>
  <c r="P143" i="5"/>
  <c r="R143" i="5"/>
  <c r="P144" i="5"/>
  <c r="R144" i="5"/>
  <c r="P147" i="5"/>
  <c r="R147" i="5"/>
  <c r="P148" i="5"/>
  <c r="P151" i="5"/>
  <c r="R151" i="5"/>
  <c r="P152" i="5"/>
  <c r="R152" i="5" s="1"/>
  <c r="P153" i="5"/>
  <c r="R153" i="5" s="1"/>
  <c r="P154" i="5"/>
  <c r="R154" i="5" s="1"/>
  <c r="P156" i="5"/>
  <c r="R156" i="5"/>
  <c r="P157" i="5"/>
  <c r="R157" i="5" s="1"/>
  <c r="P159" i="5"/>
  <c r="R159" i="5" s="1"/>
  <c r="P160" i="5"/>
  <c r="R160" i="5" s="1"/>
  <c r="P161" i="5"/>
  <c r="R161" i="5"/>
  <c r="P162" i="5"/>
  <c r="R162" i="5" s="1"/>
  <c r="W14" i="5"/>
  <c r="F16" i="5"/>
  <c r="F17" i="5" s="1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I113" i="5"/>
  <c r="Q113" i="5"/>
  <c r="Q114" i="5"/>
  <c r="Q115" i="5"/>
  <c r="Q116" i="5"/>
  <c r="Q117" i="5"/>
  <c r="Q118" i="5"/>
  <c r="Q119" i="5"/>
  <c r="Q120" i="5"/>
  <c r="I121" i="5"/>
  <c r="Q121" i="5"/>
  <c r="Q122" i="5"/>
  <c r="Q123" i="5"/>
  <c r="Q124" i="5"/>
  <c r="Q125" i="5"/>
  <c r="Q126" i="5"/>
  <c r="Q127" i="5"/>
  <c r="Q128" i="5"/>
  <c r="I129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P115" i="5"/>
  <c r="R115" i="5" s="1"/>
  <c r="G115" i="5"/>
  <c r="I115" i="5"/>
  <c r="R148" i="5"/>
  <c r="P125" i="5"/>
  <c r="R125" i="5"/>
  <c r="G125" i="5"/>
  <c r="I125" i="5"/>
  <c r="P124" i="5"/>
  <c r="G124" i="5"/>
  <c r="I124" i="5"/>
  <c r="P117" i="5"/>
  <c r="G117" i="5"/>
  <c r="I117" i="5"/>
  <c r="P109" i="5"/>
  <c r="R109" i="5" s="1"/>
  <c r="G109" i="5"/>
  <c r="I109" i="5"/>
  <c r="P123" i="5"/>
  <c r="G123" i="5"/>
  <c r="I123" i="5"/>
  <c r="P116" i="5"/>
  <c r="G116" i="5"/>
  <c r="I116" i="5"/>
  <c r="P108" i="5"/>
  <c r="G108" i="5"/>
  <c r="I108" i="5"/>
  <c r="G127" i="5"/>
  <c r="I127" i="5"/>
  <c r="G119" i="5"/>
  <c r="I119" i="5"/>
  <c r="G106" i="5"/>
  <c r="I106" i="5"/>
  <c r="P158" i="5"/>
  <c r="R158" i="5"/>
  <c r="P150" i="5"/>
  <c r="R150" i="5"/>
  <c r="P146" i="5"/>
  <c r="R146" i="5"/>
  <c r="P138" i="5"/>
  <c r="R138" i="5"/>
  <c r="P111" i="5"/>
  <c r="R111" i="5"/>
  <c r="P106" i="5"/>
  <c r="P101" i="5"/>
  <c r="R101" i="5"/>
  <c r="P96" i="5"/>
  <c r="R96" i="5" s="1"/>
  <c r="P91" i="5"/>
  <c r="R91" i="5"/>
  <c r="P85" i="5"/>
  <c r="R85" i="5" s="1"/>
  <c r="P80" i="5"/>
  <c r="R80" i="5"/>
  <c r="P75" i="5"/>
  <c r="R75" i="5" s="1"/>
  <c r="P69" i="5"/>
  <c r="R69" i="5"/>
  <c r="P64" i="5"/>
  <c r="R64" i="5" s="1"/>
  <c r="P59" i="5"/>
  <c r="R59" i="5"/>
  <c r="P53" i="5"/>
  <c r="R53" i="5" s="1"/>
  <c r="P47" i="5"/>
  <c r="R47" i="5"/>
  <c r="G35" i="5"/>
  <c r="H35" i="5"/>
  <c r="P35" i="5"/>
  <c r="R35" i="5"/>
  <c r="G27" i="5"/>
  <c r="H27" i="5"/>
  <c r="P27" i="5"/>
  <c r="R27" i="5"/>
  <c r="G128" i="5"/>
  <c r="I128" i="5"/>
  <c r="G120" i="5"/>
  <c r="I120" i="5"/>
  <c r="G112" i="5"/>
  <c r="I112" i="5"/>
  <c r="G107" i="5"/>
  <c r="I107" i="5"/>
  <c r="P94" i="5"/>
  <c r="R94" i="5" s="1"/>
  <c r="P78" i="5"/>
  <c r="R78" i="5"/>
  <c r="P62" i="5"/>
  <c r="R62" i="5" s="1"/>
  <c r="P51" i="5"/>
  <c r="R51" i="5"/>
  <c r="P37" i="5"/>
  <c r="R37" i="5" s="1"/>
  <c r="P29" i="5"/>
  <c r="R29" i="5"/>
  <c r="G21" i="5"/>
  <c r="H21" i="5"/>
  <c r="G118" i="5"/>
  <c r="I118" i="5"/>
  <c r="G110" i="5"/>
  <c r="I110" i="5"/>
  <c r="G39" i="5"/>
  <c r="H39" i="5"/>
  <c r="P39" i="5"/>
  <c r="R39" i="5" s="1"/>
  <c r="G31" i="5"/>
  <c r="H31" i="5"/>
  <c r="P31" i="5"/>
  <c r="R31" i="5"/>
  <c r="G23" i="5"/>
  <c r="H23" i="5"/>
  <c r="P23" i="5"/>
  <c r="R23" i="5"/>
  <c r="P102" i="5"/>
  <c r="R102" i="5"/>
  <c r="P86" i="5"/>
  <c r="R86" i="5"/>
  <c r="W10" i="5"/>
  <c r="W17" i="5"/>
  <c r="E141" i="5"/>
  <c r="F141" i="5"/>
  <c r="E145" i="5"/>
  <c r="F145" i="5"/>
  <c r="E134" i="5"/>
  <c r="F134" i="5"/>
  <c r="E163" i="5"/>
  <c r="F163" i="5"/>
  <c r="E149" i="5"/>
  <c r="F149" i="5"/>
  <c r="W8" i="5"/>
  <c r="W15" i="5"/>
  <c r="G155" i="5"/>
  <c r="J155" i="5"/>
  <c r="G148" i="5"/>
  <c r="J148" i="5"/>
  <c r="E139" i="5"/>
  <c r="F139" i="5"/>
  <c r="E135" i="5"/>
  <c r="F135" i="5"/>
  <c r="P135" i="5"/>
  <c r="E131" i="5"/>
  <c r="F131" i="5"/>
  <c r="P131" i="5"/>
  <c r="E155" i="5"/>
  <c r="F155" i="5"/>
  <c r="P155" i="5"/>
  <c r="G149" i="5"/>
  <c r="J149" i="5"/>
  <c r="P149" i="5"/>
  <c r="R149" i="5"/>
  <c r="G139" i="5"/>
  <c r="K139" i="5"/>
  <c r="P139" i="5"/>
  <c r="R139" i="5"/>
  <c r="R108" i="5"/>
  <c r="R117" i="5"/>
  <c r="R118" i="5"/>
  <c r="G134" i="5"/>
  <c r="K134" i="5"/>
  <c r="P134" i="5"/>
  <c r="R134" i="5" s="1"/>
  <c r="G145" i="5"/>
  <c r="K145" i="5"/>
  <c r="P145" i="5"/>
  <c r="R145" i="5"/>
  <c r="R116" i="5"/>
  <c r="R124" i="5"/>
  <c r="R135" i="5"/>
  <c r="R110" i="5"/>
  <c r="G163" i="5"/>
  <c r="P163" i="5"/>
  <c r="R163" i="5"/>
  <c r="G131" i="5"/>
  <c r="K131" i="5"/>
  <c r="G141" i="5"/>
  <c r="K141" i="5"/>
  <c r="P141" i="5"/>
  <c r="G135" i="5"/>
  <c r="K135" i="5"/>
  <c r="R123" i="5"/>
  <c r="R120" i="5"/>
  <c r="R107" i="5"/>
  <c r="R155" i="5"/>
  <c r="R106" i="5"/>
  <c r="R127" i="5"/>
  <c r="R131" i="5"/>
  <c r="R141" i="5"/>
  <c r="J163" i="5"/>
  <c r="G166" i="5" l="1"/>
  <c r="K166" i="5" s="1"/>
  <c r="P166" i="5"/>
  <c r="R166" i="5" s="1"/>
  <c r="G165" i="5"/>
  <c r="D15" i="5"/>
  <c r="C19" i="5" s="1"/>
  <c r="P165" i="5"/>
  <c r="R165" i="5" s="1"/>
  <c r="D16" i="5"/>
  <c r="D19" i="5" s="1"/>
  <c r="E14" i="5"/>
  <c r="P26" i="5"/>
  <c r="R26" i="5" s="1"/>
  <c r="W12" i="5"/>
  <c r="W16" i="5"/>
  <c r="W11" i="5"/>
  <c r="W2" i="5"/>
  <c r="W9" i="5"/>
  <c r="C11" i="5"/>
  <c r="C12" i="5"/>
  <c r="C16" i="5" l="1"/>
  <c r="D18" i="5" s="1"/>
  <c r="O165" i="5"/>
  <c r="O166" i="5"/>
  <c r="O142" i="5"/>
  <c r="O137" i="5"/>
  <c r="O164" i="5"/>
  <c r="O152" i="5"/>
  <c r="O148" i="5"/>
  <c r="O158" i="5"/>
  <c r="O155" i="5"/>
  <c r="O154" i="5"/>
  <c r="O139" i="5"/>
  <c r="O133" i="5"/>
  <c r="O162" i="5"/>
  <c r="O160" i="5"/>
  <c r="O163" i="5"/>
  <c r="O131" i="5"/>
  <c r="O138" i="5"/>
  <c r="O146" i="5"/>
  <c r="O153" i="5"/>
  <c r="O136" i="5"/>
  <c r="O140" i="5"/>
  <c r="O147" i="5"/>
  <c r="O150" i="5"/>
  <c r="O149" i="5"/>
  <c r="O157" i="5"/>
  <c r="O156" i="5"/>
  <c r="O151" i="5"/>
  <c r="O145" i="5"/>
  <c r="O161" i="5"/>
  <c r="O141" i="5"/>
  <c r="O159" i="5"/>
  <c r="O134" i="5"/>
  <c r="O132" i="5"/>
  <c r="O135" i="5"/>
  <c r="O143" i="5"/>
  <c r="O144" i="5"/>
  <c r="C15" i="5"/>
  <c r="K165" i="5"/>
  <c r="F18" i="5" l="1"/>
  <c r="F19" i="5" s="1"/>
  <c r="C18" i="5"/>
</calcChain>
</file>

<file path=xl/sharedStrings.xml><?xml version="1.0" encoding="utf-8"?>
<sst xmlns="http://schemas.openxmlformats.org/spreadsheetml/2006/main" count="1920" uniqueCount="643">
  <si>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</si>
  <si>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</si>
  <si>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</si>
  <si>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</si>
  <si>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</si>
  <si>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</si>
  <si>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</si>
  <si>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</si>
  <si>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</si>
  <si>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</si>
  <si>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</si>
  <si>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</si>
  <si>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</si>
  <si>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</si>
  <si>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</si>
  <si>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</si>
  <si>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</si>
  <si>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</si>
  <si>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</si>
  <si>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</si>
  <si>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</si>
  <si>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</si>
  <si>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</si>
  <si>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</si>
  <si>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</si>
  <si>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Peter H</t>
  </si>
  <si>
    <t>BBSAG Bull.87</t>
  </si>
  <si>
    <t>B</t>
  </si>
  <si>
    <t>BBSAG Bull.91</t>
  </si>
  <si>
    <t>Blaettler</t>
  </si>
  <si>
    <t>E</t>
  </si>
  <si>
    <t>BBSAG Bull.94</t>
  </si>
  <si>
    <t>BBSAG Bull.97</t>
  </si>
  <si>
    <t>BBSAG Bull.100</t>
  </si>
  <si>
    <t>BBSAG Bull.101</t>
  </si>
  <si>
    <t>BBSAG Bull.103</t>
  </si>
  <si>
    <t>BBSAG Bull.116</t>
  </si>
  <si>
    <t>EB</t>
  </si>
  <si>
    <t>Misc</t>
  </si>
  <si>
    <t>IBVS 5378</t>
  </si>
  <si>
    <t>II</t>
  </si>
  <si>
    <t>IBVS 5493</t>
  </si>
  <si>
    <t>GW Tau / gsc 1833-0200</t>
  </si>
  <si>
    <t># of data points:</t>
  </si>
  <si>
    <t>IBVS 5677</t>
  </si>
  <si>
    <t>I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</si>
  <si>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</si>
  <si>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</si>
  <si>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</si>
  <si>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</si>
  <si>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</si>
  <si>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</si>
  <si>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</si>
  <si>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</si>
  <si>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</si>
  <si>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5874</t>
  </si>
  <si>
    <t>IBVS 5894</t>
  </si>
  <si>
    <t>OEJV 0074</t>
  </si>
  <si>
    <t>OEJV 0107</t>
  </si>
  <si>
    <t>vis</t>
  </si>
  <si>
    <t>CCD</t>
  </si>
  <si>
    <t>OEJV</t>
  </si>
  <si>
    <t>IBVS 5945</t>
  </si>
  <si>
    <t>Add cycle</t>
  </si>
  <si>
    <t>Old Cycle</t>
  </si>
  <si>
    <t>IBVS 5966</t>
  </si>
  <si>
    <t>IBVS 5960</t>
  </si>
  <si>
    <t>IBVS 6010</t>
  </si>
  <si>
    <t>IBVS 6011</t>
  </si>
  <si>
    <t>IBVS 6152</t>
  </si>
  <si>
    <t>IBVS 6158</t>
  </si>
  <si>
    <t>Minima from the Lichtenknecker Database of the BAV</t>
  </si>
  <si>
    <t>C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</si>
  <si>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</si>
  <si>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</si>
  <si>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</si>
  <si>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</si>
  <si>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</si>
  <si>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</si>
  <si>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</si>
  <si>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2416900.245 </t>
  </si>
  <si>
    <t> 23.02.1905 17:52 </t>
  </si>
  <si>
    <t> 0.015 </t>
  </si>
  <si>
    <t>P </t>
  </si>
  <si>
    <t> N.E.Kurochkin </t>
  </si>
  <si>
    <t> PZ 15.77 </t>
  </si>
  <si>
    <t>2416932.283 </t>
  </si>
  <si>
    <t> 27.03.1905 18:47 </t>
  </si>
  <si>
    <t> -0.013 </t>
  </si>
  <si>
    <t>2433544.569 </t>
  </si>
  <si>
    <t> 20.09.1950 01:39 </t>
  </si>
  <si>
    <t> -14.826 </t>
  </si>
  <si>
    <t>2433952.475 </t>
  </si>
  <si>
    <t> 01.11.1951 23:24 </t>
  </si>
  <si>
    <t> -14.805 </t>
  </si>
  <si>
    <t>2434333.461 </t>
  </si>
  <si>
    <t> 16.11.1952 23:03 </t>
  </si>
  <si>
    <t> -14.768 </t>
  </si>
  <si>
    <t>2434423.219 </t>
  </si>
  <si>
    <t> 14.02.1953 17:15 </t>
  </si>
  <si>
    <t> -14.797 </t>
  </si>
  <si>
    <t>2434750.306 </t>
  </si>
  <si>
    <t> 07.01.1954 19:20 </t>
  </si>
  <si>
    <t> -14.787 </t>
  </si>
  <si>
    <t>2434768.280 </t>
  </si>
  <si>
    <t> 25.01.1954 18:43 </t>
  </si>
  <si>
    <t> -14.771 </t>
  </si>
  <si>
    <t>2435078.614 </t>
  </si>
  <si>
    <t> 02.12.1954 02:44 </t>
  </si>
  <si>
    <t> -14.840 </t>
  </si>
  <si>
    <t> H.Busch </t>
  </si>
  <si>
    <t> MHAR 11.10 </t>
  </si>
  <si>
    <t>2435431.394 </t>
  </si>
  <si>
    <t> 19.11.1955 21:27 </t>
  </si>
  <si>
    <t> -14.791 </t>
  </si>
  <si>
    <t>2436085.578 </t>
  </si>
  <si>
    <t> 04.09.1957 01:52 </t>
  </si>
  <si>
    <t> -14.763 </t>
  </si>
  <si>
    <t>2436130.496 </t>
  </si>
  <si>
    <t> 18.10.1957 23:54 </t>
  </si>
  <si>
    <t> -14.738 </t>
  </si>
  <si>
    <t>2436163.508 </t>
  </si>
  <si>
    <t> 21.11.1957 00:11 </t>
  </si>
  <si>
    <t> -14.754 </t>
  </si>
  <si>
    <t>2436522.267 </t>
  </si>
  <si>
    <t> 14.11.1958 18:24 </t>
  </si>
  <si>
    <t> -14.819 </t>
  </si>
  <si>
    <t>2436544.465 </t>
  </si>
  <si>
    <t> 06.12.1958 23:09 </t>
  </si>
  <si>
    <t> -14.747 </t>
  </si>
  <si>
    <t>2436851.637 </t>
  </si>
  <si>
    <t> 10.10.1959 03:17 </t>
  </si>
  <si>
    <t>2436899.442 </t>
  </si>
  <si>
    <t> 26.11.1959 22:36 </t>
  </si>
  <si>
    <t> -14.745 </t>
  </si>
  <si>
    <t>2437228.390 </t>
  </si>
  <si>
    <t> 20.10.1960 21:21 </t>
  </si>
  <si>
    <t> -14.799 </t>
  </si>
  <si>
    <t>2437284.237 </t>
  </si>
  <si>
    <t> 15.12.1960 17:41 </t>
  </si>
  <si>
    <t> -14.748 </t>
  </si>
  <si>
    <t>2437287.435 </t>
  </si>
  <si>
    <t> 18.12.1960 22:26 </t>
  </si>
  <si>
    <t> -14.756 </t>
  </si>
  <si>
    <t>2437312.414 </t>
  </si>
  <si>
    <t> 12.01.1961 21:56 </t>
  </si>
  <si>
    <t> -14.789 </t>
  </si>
  <si>
    <t>2437375.304 </t>
  </si>
  <si>
    <t> 16.03.1961 19:17 </t>
  </si>
  <si>
    <t> -14.749 </t>
  </si>
  <si>
    <t>2437557.449 </t>
  </si>
  <si>
    <t> 14.09.1961 22:46 </t>
  </si>
  <si>
    <t> -14.742 </t>
  </si>
  <si>
    <t>2437579.551 </t>
  </si>
  <si>
    <t> 07.10.1961 01:13 </t>
  </si>
  <si>
    <t> -14.766 </t>
  </si>
  <si>
    <t>2437591.444 </t>
  </si>
  <si>
    <t> 18.10.1961 22:39 </t>
  </si>
  <si>
    <t> -14.737 </t>
  </si>
  <si>
    <t>2437614.525 </t>
  </si>
  <si>
    <t> 11.11.1961 00:36 </t>
  </si>
  <si>
    <t> -14.744 </t>
  </si>
  <si>
    <t>2437669.377 </t>
  </si>
  <si>
    <t> 04.01.1962 21:02 </t>
  </si>
  <si>
    <t> -14.726 </t>
  </si>
  <si>
    <t>2437907.594 </t>
  </si>
  <si>
    <t> 31.08.1962 02:15 </t>
  </si>
  <si>
    <t>2437932.628 </t>
  </si>
  <si>
    <t> 25.09.1962 03:04 </t>
  </si>
  <si>
    <t> -14.740 </t>
  </si>
  <si>
    <t>2437942.569 </t>
  </si>
  <si>
    <t> 05.10.1962 01:39 </t>
  </si>
  <si>
    <t>2437968.559 </t>
  </si>
  <si>
    <t> 31.10.1962 01:24 </t>
  </si>
  <si>
    <t> -14.724 </t>
  </si>
  <si>
    <t> G.Romano </t>
  </si>
  <si>
    <t> MSAI 46.94 </t>
  </si>
  <si>
    <t>2437970.475 </t>
  </si>
  <si>
    <t> 01.11.1962 23:24 </t>
  </si>
  <si>
    <t> -14.732 </t>
  </si>
  <si>
    <t>2437995.474 </t>
  </si>
  <si>
    <t> 26.11.1962 23:22 </t>
  </si>
  <si>
    <t>2438049.321 </t>
  </si>
  <si>
    <t> 19.01.1963 19:42 </t>
  </si>
  <si>
    <t> -14.769 </t>
  </si>
  <si>
    <t>2438049.400 </t>
  </si>
  <si>
    <t> 19.01.1963 21:36 </t>
  </si>
  <si>
    <t> -14.690 </t>
  </si>
  <si>
    <t>2438287.592 </t>
  </si>
  <si>
    <t> 15.09.1963 02:12 </t>
  </si>
  <si>
    <t> -14.752 </t>
  </si>
  <si>
    <t>2438288.576 </t>
  </si>
  <si>
    <t> 16.09.1963 01:49 </t>
  </si>
  <si>
    <t> -14.730 </t>
  </si>
  <si>
    <t>2438322.526 </t>
  </si>
  <si>
    <t> 20.10.1963 00:37 </t>
  </si>
  <si>
    <t> -14.770 </t>
  </si>
  <si>
    <t>2438325.429 </t>
  </si>
  <si>
    <t> 22.10.1963 22:17 </t>
  </si>
  <si>
    <t> -14.753 </t>
  </si>
  <si>
    <t>2438327.657 </t>
  </si>
  <si>
    <t> 25.10.1963 03:46 </t>
  </si>
  <si>
    <t>2438328.655 </t>
  </si>
  <si>
    <t> 26.10.1963 03:43 </t>
  </si>
  <si>
    <t> -14.734 </t>
  </si>
  <si>
    <t>2438331.507 </t>
  </si>
  <si>
    <t> 29.10.1963 00:10 </t>
  </si>
  <si>
    <t>2438348.544 </t>
  </si>
  <si>
    <t> 15.11.1963 01:03 </t>
  </si>
  <si>
    <t>2438370.321 </t>
  </si>
  <si>
    <t> 06.12.1963 19:42 </t>
  </si>
  <si>
    <t> -14.755 </t>
  </si>
  <si>
    <t>2438371.279 </t>
  </si>
  <si>
    <t> 07.12.1963 18:41 </t>
  </si>
  <si>
    <t> -14.759 </t>
  </si>
  <si>
    <t>2438384.440 </t>
  </si>
  <si>
    <t> 20.12.1963 22:33 </t>
  </si>
  <si>
    <t>2438385.403 </t>
  </si>
  <si>
    <t> 21.12.1963 21:40 </t>
  </si>
  <si>
    <t>2438398.239 </t>
  </si>
  <si>
    <t> 03.01.1964 17:44 </t>
  </si>
  <si>
    <t>2438406.242 </t>
  </si>
  <si>
    <t> 11.01.1964 17:48 </t>
  </si>
  <si>
    <t>2438410.406 </t>
  </si>
  <si>
    <t> 15.01.1964 21:44 </t>
  </si>
  <si>
    <t>2438412.316 </t>
  </si>
  <si>
    <t> 17.01.1964 19:35 </t>
  </si>
  <si>
    <t> -14.767 </t>
  </si>
  <si>
    <t>2438413.306 </t>
  </si>
  <si>
    <t> 18.01.1964 19:20 </t>
  </si>
  <si>
    <t> -14.739 </t>
  </si>
  <si>
    <t>2438439.291 </t>
  </si>
  <si>
    <t> 13.02.1964 18:59 </t>
  </si>
  <si>
    <t> -14.727 </t>
  </si>
  <si>
    <t>2438464.284 </t>
  </si>
  <si>
    <t> 09.03.1964 18:48 </t>
  </si>
  <si>
    <t> -14.746 </t>
  </si>
  <si>
    <t>2438464.293 </t>
  </si>
  <si>
    <t> 09.03.1964 19:01 </t>
  </si>
  <si>
    <t>2438642.583 </t>
  </si>
  <si>
    <t> 04.09.1964 01:59 </t>
  </si>
  <si>
    <t>2438651.568 </t>
  </si>
  <si>
    <t> 13.09.1964 01:37 </t>
  </si>
  <si>
    <t>2438739.403 </t>
  </si>
  <si>
    <t> 09.12.1964 21:40 </t>
  </si>
  <si>
    <t> -14.757 </t>
  </si>
  <si>
    <t>2439023.513 </t>
  </si>
  <si>
    <t> 20.09.1965 00:18 </t>
  </si>
  <si>
    <t>2439039.525 </t>
  </si>
  <si>
    <t> 06.10.1965 00:36 </t>
  </si>
  <si>
    <t> -14.777 </t>
  </si>
  <si>
    <t>2439054.644 </t>
  </si>
  <si>
    <t> 21.10.1965 03:27 </t>
  </si>
  <si>
    <t>2439057.526 </t>
  </si>
  <si>
    <t> 24.10.1965 00:37 </t>
  </si>
  <si>
    <t>2439146.339 </t>
  </si>
  <si>
    <t> 20.01.1966 20:08 </t>
  </si>
  <si>
    <t>2439179.366 </t>
  </si>
  <si>
    <t> 22.02.1966 20:47 </t>
  </si>
  <si>
    <t>2439179.372 </t>
  </si>
  <si>
    <t> 22.02.1966 20:55 </t>
  </si>
  <si>
    <t>2439180.322 </t>
  </si>
  <si>
    <t> 23.02.1966 19:43 </t>
  </si>
  <si>
    <t>2439205.331 </t>
  </si>
  <si>
    <t> 20.03.1966 19:56 </t>
  </si>
  <si>
    <t>2439350.574 </t>
  </si>
  <si>
    <t> 13.08.1966 01:46 </t>
  </si>
  <si>
    <t> -14.773 </t>
  </si>
  <si>
    <t>2439437.506 </t>
  </si>
  <si>
    <t> 08.11.1966 00:08 </t>
  </si>
  <si>
    <t> -14.741 </t>
  </si>
  <si>
    <t>2439528.255 </t>
  </si>
  <si>
    <t> 06.02.1967 18:07 </t>
  </si>
  <si>
    <t>2439551.327 </t>
  </si>
  <si>
    <t> 01.03.1967 19:50 </t>
  </si>
  <si>
    <t>2439765.525 </t>
  </si>
  <si>
    <t> 02.10.1967 00:36 </t>
  </si>
  <si>
    <t> -14.762 </t>
  </si>
  <si>
    <t>2440069.537 </t>
  </si>
  <si>
    <t> 01.08.1968 00:53 </t>
  </si>
  <si>
    <t>2440473.565 </t>
  </si>
  <si>
    <t> 09.09.1969 01:33 </t>
  </si>
  <si>
    <t>2440827.551 </t>
  </si>
  <si>
    <t> 29.08.1970 01:13 </t>
  </si>
  <si>
    <t>2440915.453 </t>
  </si>
  <si>
    <t> 24.11.1970 22:52 </t>
  </si>
  <si>
    <t>2441244.466 </t>
  </si>
  <si>
    <t> 19.10.1971 23:11 </t>
  </si>
  <si>
    <t>2441329.395 </t>
  </si>
  <si>
    <t> 12.01.1972 21:28 </t>
  </si>
  <si>
    <t>2441330.386 </t>
  </si>
  <si>
    <t> 13.01.1972 21:15 </t>
  </si>
  <si>
    <t>2441332.321 </t>
  </si>
  <si>
    <t> 15.01.1972 19:42 </t>
  </si>
  <si>
    <t> -14.733 </t>
  </si>
  <si>
    <t>2441333.280 </t>
  </si>
  <si>
    <t> 16.01.1972 18:43 </t>
  </si>
  <si>
    <t> -14.736 </t>
  </si>
  <si>
    <t>2441337.408 </t>
  </si>
  <si>
    <t> 20.01.1972 21:47 </t>
  </si>
  <si>
    <t>2442074.322 </t>
  </si>
  <si>
    <t> 26.01.1974 19:43 </t>
  </si>
  <si>
    <t> -14.750 </t>
  </si>
  <si>
    <t>2442453.338 </t>
  </si>
  <si>
    <t> 09.02.1975 20:06 </t>
  </si>
  <si>
    <t>2447212.341 </t>
  </si>
  <si>
    <t> 20.02.1988 20:11 </t>
  </si>
  <si>
    <t>V </t>
  </si>
  <si>
    <t> H.Peter </t>
  </si>
  <si>
    <t> BBS 87 </t>
  </si>
  <si>
    <t>2447530.445 </t>
  </si>
  <si>
    <t> 03.01.1989 22:40 </t>
  </si>
  <si>
    <t> BBS 91 </t>
  </si>
  <si>
    <t>2447540.374 </t>
  </si>
  <si>
    <t> 13.01.1989 20:58 </t>
  </si>
  <si>
    <t>2447551.298 </t>
  </si>
  <si>
    <t> 24.01.1989 19:09 </t>
  </si>
  <si>
    <t>2447564.435 </t>
  </si>
  <si>
    <t> 06.02.1989 22:26 </t>
  </si>
  <si>
    <t>2447591.343 </t>
  </si>
  <si>
    <t> 05.03.1989 20:13 </t>
  </si>
  <si>
    <t>2447887.325 </t>
  </si>
  <si>
    <t> 26.12.1989 19:48 </t>
  </si>
  <si>
    <t> E.Blättler </t>
  </si>
  <si>
    <t> BBS 94 </t>
  </si>
  <si>
    <t>2447911.368 </t>
  </si>
  <si>
    <t> 19.01.1990 20:49 </t>
  </si>
  <si>
    <t> -14.761 </t>
  </si>
  <si>
    <t>2447918.416 </t>
  </si>
  <si>
    <t> 26.01.1990 21:59 </t>
  </si>
  <si>
    <t>2447922.277 </t>
  </si>
  <si>
    <t> 30.01.1990 18:38 </t>
  </si>
  <si>
    <t>2447939.279 </t>
  </si>
  <si>
    <t> 16.02.1990 18:41 </t>
  </si>
  <si>
    <t>2447944.411 </t>
  </si>
  <si>
    <t> 21.02.1990 21:51 </t>
  </si>
  <si>
    <t>2447946.334 </t>
  </si>
  <si>
    <t> 23.02.1990 20:00 </t>
  </si>
  <si>
    <t>2447955.303 </t>
  </si>
  <si>
    <t> 04.03.1990 19:16 </t>
  </si>
  <si>
    <t>2448260.256 </t>
  </si>
  <si>
    <t> 03.01.1991 18:08 </t>
  </si>
  <si>
    <t> BBS 97 </t>
  </si>
  <si>
    <t>2448292.328 </t>
  </si>
  <si>
    <t> 04.02.1991 19:52 </t>
  </si>
  <si>
    <t>2448619.382 </t>
  </si>
  <si>
    <t> 28.12.1991 21:10 </t>
  </si>
  <si>
    <t> -14.774 </t>
  </si>
  <si>
    <t> BBS 100 </t>
  </si>
  <si>
    <t>2448628.364 </t>
  </si>
  <si>
    <t> 06.01.1992 20:44 </t>
  </si>
  <si>
    <t>2448653.379 </t>
  </si>
  <si>
    <t> 31.01.1992 21:05 </t>
  </si>
  <si>
    <t>2448688.354 </t>
  </si>
  <si>
    <t> 06.03.1992 20:29 </t>
  </si>
  <si>
    <t> BBS 101 </t>
  </si>
  <si>
    <t>2449026.314 </t>
  </si>
  <si>
    <t> 07.02.1993 19:32 </t>
  </si>
  <si>
    <t> -14.765 </t>
  </si>
  <si>
    <t> BBS 103 </t>
  </si>
  <si>
    <t>2449060.314 </t>
  </si>
  <si>
    <t> 13.03.1993 19:32 </t>
  </si>
  <si>
    <t>2450774.5601 </t>
  </si>
  <si>
    <t> 22.11.1997 01:26 </t>
  </si>
  <si>
    <t> -14.7822 </t>
  </si>
  <si>
    <t>E </t>
  </si>
  <si>
    <t> BBS 116 </t>
  </si>
  <si>
    <t>2450812.3971 </t>
  </si>
  <si>
    <t> 29.12.1997 21:31 </t>
  </si>
  <si>
    <t> -14.7836 </t>
  </si>
  <si>
    <t>2450813.3590 </t>
  </si>
  <si>
    <t> 30.12.1997 20:36 </t>
  </si>
  <si>
    <t> -14.7837 </t>
  </si>
  <si>
    <t>2451878.27615 </t>
  </si>
  <si>
    <t> 29.11.2000 18:37 </t>
  </si>
  <si>
    <t> -14.79353 </t>
  </si>
  <si>
    <t>C </t>
  </si>
  <si>
    <t> J.Šafár </t>
  </si>
  <si>
    <t>OEJV 0074 </t>
  </si>
  <si>
    <t>2451952.352 </t>
  </si>
  <si>
    <t> 11.02.2001 20:26 </t>
  </si>
  <si>
    <t> R.Diethelm </t>
  </si>
  <si>
    <t> BBS 124 </t>
  </si>
  <si>
    <t>2452576.6755 </t>
  </si>
  <si>
    <t> 29.10.2002 04:12 </t>
  </si>
  <si>
    <t> -14.8016 </t>
  </si>
  <si>
    <t> S.Dvorak </t>
  </si>
  <si>
    <t>IBVS 5378 </t>
  </si>
  <si>
    <t>2452610.9853 </t>
  </si>
  <si>
    <t> 02.12.2002 11:38 </t>
  </si>
  <si>
    <t> -14.8029 </t>
  </si>
  <si>
    <t> Nakajima </t>
  </si>
  <si>
    <t>VSB 40 </t>
  </si>
  <si>
    <t>2452915.2931 </t>
  </si>
  <si>
    <t> 02.10.2003 19:02 </t>
  </si>
  <si>
    <t> -14.8057 </t>
  </si>
  <si>
    <t>VSB 42 </t>
  </si>
  <si>
    <t>2452951.8502 </t>
  </si>
  <si>
    <t> 08.11.2003 08:24 </t>
  </si>
  <si>
    <t> -14.8044 </t>
  </si>
  <si>
    <t> R.Nelson </t>
  </si>
  <si>
    <t>IBVS 5493 </t>
  </si>
  <si>
    <t>2453643.197 </t>
  </si>
  <si>
    <t> 29.09.2005 16:43 </t>
  </si>
  <si>
    <t> -14.810 </t>
  </si>
  <si>
    <t> Kubotera </t>
  </si>
  <si>
    <t>VSB 44 </t>
  </si>
  <si>
    <t>2453643.8370 </t>
  </si>
  <si>
    <t> 30.09.2005 08:05 </t>
  </si>
  <si>
    <t> -14.8117 </t>
  </si>
  <si>
    <t>IBVS 5677 </t>
  </si>
  <si>
    <t>2453668.2074 </t>
  </si>
  <si>
    <t> 24.10.2005 16:58 </t>
  </si>
  <si>
    <t> -14.8118 </t>
  </si>
  <si>
    <t>2453676.2269 </t>
  </si>
  <si>
    <t> 01.11.2005 17:26 </t>
  </si>
  <si>
    <t> -14.8089 </t>
  </si>
  <si>
    <t>2453715.0245 </t>
  </si>
  <si>
    <t> 10.12.2005 12:35 </t>
  </si>
  <si>
    <t>2453759.27363 </t>
  </si>
  <si>
    <t> 23.01.2006 18:34 </t>
  </si>
  <si>
    <t> -14.81430 </t>
  </si>
  <si>
    <t> R.Ehrenberger </t>
  </si>
  <si>
    <t>2453766.3297 </t>
  </si>
  <si>
    <t> 30.01.2006 19:54 </t>
  </si>
  <si>
    <t> -14.8129 </t>
  </si>
  <si>
    <t> H.Jungbluth </t>
  </si>
  <si>
    <t>BAVM 178 </t>
  </si>
  <si>
    <t>2454067.7525 </t>
  </si>
  <si>
    <t> 28.11.2006 06:03 </t>
  </si>
  <si>
    <t> -14.8147 </t>
  </si>
  <si>
    <t>IBVS 5760 </t>
  </si>
  <si>
    <t>2454136.3755 </t>
  </si>
  <si>
    <t> 04.02.2007 21:00 </t>
  </si>
  <si>
    <t> -14.8139 </t>
  </si>
  <si>
    <t>BAVM 186 </t>
  </si>
  <si>
    <t>2454492.2996 </t>
  </si>
  <si>
    <t> 26.01.2008 19:11 </t>
  </si>
  <si>
    <t> -14.8275 </t>
  </si>
  <si>
    <t> U.Schmidt </t>
  </si>
  <si>
    <t>BAVM 201 </t>
  </si>
  <si>
    <t>2454845.6732 </t>
  </si>
  <si>
    <t> 14.01.2009 04:09 </t>
  </si>
  <si>
    <t> -14.8262 </t>
  </si>
  <si>
    <t>IBVS 5894 </t>
  </si>
  <si>
    <t>2454872.2897 </t>
  </si>
  <si>
    <t> 09.02.2009 18:57 </t>
  </si>
  <si>
    <t> -14.8249 </t>
  </si>
  <si>
    <t>OEJV 0107 </t>
  </si>
  <si>
    <t>2455240.7311 </t>
  </si>
  <si>
    <t> 13.02.2010 05:32 </t>
  </si>
  <si>
    <t> -14.8271 </t>
  </si>
  <si>
    <t>IBVS 5945 </t>
  </si>
  <si>
    <t>2455506.8761 </t>
  </si>
  <si>
    <t> 06.11.2010 09:01 </t>
  </si>
  <si>
    <t> -14.8336 </t>
  </si>
  <si>
    <t>IBVS 5960 </t>
  </si>
  <si>
    <t>2455519.7038 </t>
  </si>
  <si>
    <t> 19.11.2010 04:53 </t>
  </si>
  <si>
    <t> -14.8325 </t>
  </si>
  <si>
    <t>IBVS 5966 </t>
  </si>
  <si>
    <t>2455622.3158 </t>
  </si>
  <si>
    <t> 01.03.2011 19:34 </t>
  </si>
  <si>
    <t> -14.8332 </t>
  </si>
  <si>
    <t>BAVM 220 </t>
  </si>
  <si>
    <t>2455887.1808 </t>
  </si>
  <si>
    <t> 21.11.2011 16:20 </t>
  </si>
  <si>
    <t> -14.8371 </t>
  </si>
  <si>
    <t> H.Itoh </t>
  </si>
  <si>
    <t>VSB 53 </t>
  </si>
  <si>
    <t>2455925.0185 </t>
  </si>
  <si>
    <t> 29.12.2011 12:26 </t>
  </si>
  <si>
    <t> -14.8378 </t>
  </si>
  <si>
    <t>2455934.6356 </t>
  </si>
  <si>
    <t> 08.01.2012 03:15 </t>
  </si>
  <si>
    <t> -14.8406 </t>
  </si>
  <si>
    <t>IBVS 6011 </t>
  </si>
  <si>
    <t>2456280.9524 </t>
  </si>
  <si>
    <t> 19.12.2012 10:51 </t>
  </si>
  <si>
    <t> -14.8416 </t>
  </si>
  <si>
    <t> K.Hirosawa </t>
  </si>
  <si>
    <t>VSB 55 </t>
  </si>
  <si>
    <t>2456293.1410 </t>
  </si>
  <si>
    <t> 31.12.2012 15:23 </t>
  </si>
  <si>
    <t> -14.8382 </t>
  </si>
  <si>
    <t>2456577.2430 </t>
  </si>
  <si>
    <t> 11.10.2013 17:49 </t>
  </si>
  <si>
    <t> -14.8450 </t>
  </si>
  <si>
    <t>VSB 56 </t>
  </si>
  <si>
    <t>2456620.2116 </t>
  </si>
  <si>
    <t> 23.11.2013 17:04 </t>
  </si>
  <si>
    <t> -14.8454 </t>
  </si>
  <si>
    <t> K.Shiokawa </t>
  </si>
  <si>
    <t>2456924.5151 </t>
  </si>
  <si>
    <t> 24.09.2014 00:21 </t>
  </si>
  <si>
    <t> -14.8526 </t>
  </si>
  <si>
    <t>BAVM 239 </t>
  </si>
  <si>
    <t>BAD?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</si>
  <si>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</si>
  <si>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</si>
  <si>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</si>
  <si>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RHN 2017</t>
  </si>
  <si>
    <t>47212.341</t>
  </si>
  <si>
    <t>47530.445</t>
  </si>
  <si>
    <t>47540.374</t>
  </si>
  <si>
    <t>47551.298</t>
  </si>
  <si>
    <t>47564.435</t>
  </si>
  <si>
    <t>47591.343</t>
  </si>
  <si>
    <t>47887.325</t>
  </si>
  <si>
    <t>47911.368</t>
  </si>
  <si>
    <t>47918.416</t>
  </si>
  <si>
    <t>47922.277</t>
  </si>
  <si>
    <t>47939.279</t>
  </si>
  <si>
    <t>47944.411</t>
  </si>
  <si>
    <t>47946.334</t>
  </si>
  <si>
    <t>47955.303</t>
  </si>
  <si>
    <t>48260.256</t>
  </si>
  <si>
    <t>48292.328</t>
  </si>
  <si>
    <t>48619.382</t>
  </si>
  <si>
    <t>48628.364</t>
  </si>
  <si>
    <t>48653.379</t>
  </si>
  <si>
    <t>48688.354</t>
  </si>
  <si>
    <t>49026.314</t>
  </si>
  <si>
    <t>49060.314</t>
  </si>
  <si>
    <t>50774.5601</t>
  </si>
  <si>
    <t>50812.3971</t>
  </si>
  <si>
    <t>50813.3590</t>
  </si>
  <si>
    <t>51878.27615</t>
  </si>
  <si>
    <t>52576.6755</t>
  </si>
  <si>
    <t>53643.8370</t>
  </si>
  <si>
    <t>53759.27363</t>
  </si>
  <si>
    <t>53766.3297</t>
  </si>
  <si>
    <t>54067.7525</t>
  </si>
  <si>
    <t>54136.3755</t>
  </si>
  <si>
    <t>54492.2996</t>
  </si>
  <si>
    <t>54845.6732</t>
  </si>
  <si>
    <t>55240.7311</t>
  </si>
  <si>
    <t>55506.8761</t>
  </si>
  <si>
    <t>55519.7038</t>
  </si>
  <si>
    <t>55622.3158</t>
  </si>
  <si>
    <t>55934.6356</t>
  </si>
  <si>
    <t>56924.5151</t>
  </si>
  <si>
    <t>16900.245</t>
  </si>
  <si>
    <t>16932.283</t>
  </si>
  <si>
    <t>33544.569</t>
  </si>
  <si>
    <t>33952.475</t>
  </si>
  <si>
    <t>34333.461</t>
  </si>
  <si>
    <t>34423.219</t>
  </si>
  <si>
    <t>34750.306</t>
  </si>
  <si>
    <t>34768.280</t>
  </si>
  <si>
    <t>35078.614</t>
  </si>
  <si>
    <t>35431.394</t>
  </si>
  <si>
    <t>36085.578</t>
  </si>
  <si>
    <t>36130.496</t>
  </si>
  <si>
    <t>36163.508</t>
  </si>
  <si>
    <t>36522.267</t>
  </si>
  <si>
    <t>36544.465</t>
  </si>
  <si>
    <t>36851.637</t>
  </si>
  <si>
    <t>36899.442</t>
  </si>
  <si>
    <t>37228.390</t>
  </si>
  <si>
    <t>37284.237</t>
  </si>
  <si>
    <t>37287.435</t>
  </si>
  <si>
    <t>37312.414</t>
  </si>
  <si>
    <t>37375.304</t>
  </si>
  <si>
    <t>37557.449</t>
  </si>
  <si>
    <t>37579.551</t>
  </si>
  <si>
    <t>37591.444</t>
  </si>
  <si>
    <t>37614.525</t>
  </si>
  <si>
    <t>37669.377</t>
  </si>
  <si>
    <t>37907.594</t>
  </si>
  <si>
    <t>37932.628</t>
  </si>
  <si>
    <t>37942.569</t>
  </si>
  <si>
    <t>37968.559</t>
  </si>
  <si>
    <t>37970.475</t>
  </si>
  <si>
    <t>37995.474</t>
  </si>
  <si>
    <t>38049.321</t>
  </si>
  <si>
    <t>38049.400</t>
  </si>
  <si>
    <t>38287.592</t>
  </si>
  <si>
    <t>38288.576</t>
  </si>
  <si>
    <t>38322.526</t>
  </si>
  <si>
    <t>38325.429</t>
  </si>
  <si>
    <t>38327.657</t>
  </si>
  <si>
    <t>38328.655</t>
  </si>
  <si>
    <t>38331.507</t>
  </si>
  <si>
    <t>38348.544</t>
  </si>
  <si>
    <t>38370.321</t>
  </si>
  <si>
    <t>38371.279</t>
  </si>
  <si>
    <t>38384.440</t>
  </si>
  <si>
    <t>38385.403</t>
  </si>
  <si>
    <t>38398.239</t>
  </si>
  <si>
    <t>38406.242</t>
  </si>
  <si>
    <t>38410.406</t>
  </si>
  <si>
    <t>38412.316</t>
  </si>
  <si>
    <t>38413.306</t>
  </si>
  <si>
    <t>38439.291</t>
  </si>
  <si>
    <t>38464.284</t>
  </si>
  <si>
    <t>38464.293</t>
  </si>
  <si>
    <t>38642.583</t>
  </si>
  <si>
    <t>38651.568</t>
  </si>
  <si>
    <t>38739.403</t>
  </si>
  <si>
    <t>39023.513</t>
  </si>
  <si>
    <t>39039.525</t>
  </si>
  <si>
    <t>39054.644</t>
  </si>
  <si>
    <t>39057.526</t>
  </si>
  <si>
    <t>39146.339</t>
  </si>
  <si>
    <t>39179.366</t>
  </si>
  <si>
    <t>39179.372</t>
  </si>
  <si>
    <t>39180.322</t>
  </si>
  <si>
    <t>39205.331</t>
  </si>
  <si>
    <t>39350.574</t>
  </si>
  <si>
    <t>39437.506</t>
  </si>
  <si>
    <t>39528.255</t>
  </si>
  <si>
    <t>39551.327</t>
  </si>
  <si>
    <t>39765.525</t>
  </si>
  <si>
    <t>40069.537</t>
  </si>
  <si>
    <t>40473.565</t>
  </si>
  <si>
    <t>40827.551</t>
  </si>
  <si>
    <t>40915.453</t>
  </si>
  <si>
    <t>41244.466</t>
  </si>
  <si>
    <t>41329.395</t>
  </si>
  <si>
    <t>41330.386</t>
  </si>
  <si>
    <t>41332.321</t>
  </si>
  <si>
    <t>41333.280</t>
  </si>
  <si>
    <t>41337.408</t>
  </si>
  <si>
    <t>42074.322</t>
  </si>
  <si>
    <t>42453.338</t>
  </si>
  <si>
    <t>51952.352</t>
  </si>
  <si>
    <t>52610.9853</t>
  </si>
  <si>
    <t>52915.2931</t>
  </si>
  <si>
    <t>52951.8502</t>
  </si>
  <si>
    <t>53643.197</t>
  </si>
  <si>
    <t>53668.2074</t>
  </si>
  <si>
    <t>53676.2269</t>
  </si>
  <si>
    <t>53715.0245</t>
  </si>
  <si>
    <t>54872.2897</t>
  </si>
  <si>
    <t>55887.1808</t>
  </si>
  <si>
    <t>55925.0185</t>
  </si>
  <si>
    <t>56280.9524</t>
  </si>
  <si>
    <t>56293.1410</t>
  </si>
  <si>
    <t>56577.2430</t>
  </si>
  <si>
    <t>56620.2116</t>
  </si>
  <si>
    <t>VSB, 91</t>
  </si>
  <si>
    <t xml:space="preserve">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</si>
</sst>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8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/>
    <xf numFmtId="172" fontId="5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9" fillId="3" borderId="0" xfId="0" applyFont="1" applyFill="1" applyAlignment="1"/>
    <xf numFmtId="0" fontId="0" fillId="0" borderId="4" xfId="0" applyBorder="1" applyAlignment="1">
      <alignment horizontal="left"/>
    </xf>
    <xf numFmtId="11" fontId="0" fillId="0" borderId="0" xfId="0" applyNumberFormat="1" applyAlignment="1"/>
    <xf numFmtId="0" fontId="15" fillId="0" borderId="12" xfId="0" applyFont="1" applyBorder="1" applyAlignment="1"/>
    <xf numFmtId="0" fontId="15" fillId="0" borderId="13" xfId="0" applyFont="1" applyBorder="1" applyAlignment="1"/>
    <xf numFmtId="0" fontId="15" fillId="0" borderId="14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21" fillId="0" borderId="0" xfId="0" applyFont="1" applyAlignment="1"/>
    <xf numFmtId="0" fontId="15" fillId="4" borderId="0" xfId="0" applyFont="1" applyFill="1" applyAlignment="1"/>
    <xf numFmtId="0" fontId="6" fillId="0" borderId="4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21" fillId="0" borderId="2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23" fillId="2" borderId="11" xfId="0" applyFont="1" applyFill="1" applyBorder="1" applyAlignment="1">
      <alignment horizontal="right" vertical="top" wrapText="1"/>
    </xf>
    <xf numFmtId="0" fontId="23" fillId="2" borderId="11" xfId="7" applyFont="1" applyFill="1" applyBorder="1" applyAlignment="1" applyProtection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right" vertical="top" wrapText="1"/>
    </xf>
    <xf numFmtId="0" fontId="23" fillId="2" borderId="23" xfId="7" applyFont="1" applyFill="1" applyBorder="1" applyAlignment="1" applyProtection="1">
      <alignment horizontal="right" vertical="top" wrapText="1"/>
    </xf>
    <xf numFmtId="0" fontId="0" fillId="0" borderId="24" xfId="0" applyBorder="1" applyAlignment="1">
      <alignment horizontal="right" vertical="top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8325759097852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3141720898746"/>
          <c:y val="0.14545497589659059"/>
          <c:w val="0.84690208204909756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D-4AB2-8DEF-835F29866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D-4AB2-8DEF-835F29866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D-4AB2-8DEF-835F29866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D-4AB2-8DEF-835F29866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D-4AB2-8DEF-835F29866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D-4AB2-8DEF-835F29866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D-4AB2-8DEF-835F29866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4.5824817673745924E-2</c:v>
                </c:pt>
                <c:pt idx="111">
                  <c:v>4.5614287885620067E-2</c:v>
                </c:pt>
                <c:pt idx="112">
                  <c:v>4.5595419649891805E-2</c:v>
                </c:pt>
                <c:pt idx="113">
                  <c:v>4.5034337903235591E-2</c:v>
                </c:pt>
                <c:pt idx="114">
                  <c:v>4.4839697155723002E-2</c:v>
                </c:pt>
                <c:pt idx="115">
                  <c:v>4.3661922020264129E-2</c:v>
                </c:pt>
                <c:pt idx="116">
                  <c:v>4.3555664061162874E-2</c:v>
                </c:pt>
                <c:pt idx="117">
                  <c:v>4.2613245339788108E-2</c:v>
                </c:pt>
                <c:pt idx="118">
                  <c:v>4.2500035925418539E-2</c:v>
                </c:pt>
                <c:pt idx="119">
                  <c:v>4.035898770278E-2</c:v>
                </c:pt>
                <c:pt idx="120">
                  <c:v>4.0357001572703347E-2</c:v>
                </c:pt>
                <c:pt idx="121">
                  <c:v>4.02815286297903E-2</c:v>
                </c:pt>
                <c:pt idx="122">
                  <c:v>4.0256702003832051E-2</c:v>
                </c:pt>
                <c:pt idx="123">
                  <c:v>4.0136541134194181E-2</c:v>
                </c:pt>
                <c:pt idx="124">
                  <c:v>3.9999498158904703E-2</c:v>
                </c:pt>
                <c:pt idx="125">
                  <c:v>3.9977650728061448E-2</c:v>
                </c:pt>
                <c:pt idx="126">
                  <c:v>3.9044169592031649E-2</c:v>
                </c:pt>
                <c:pt idx="127">
                  <c:v>3.8831653673829125E-2</c:v>
                </c:pt>
                <c:pt idx="128">
                  <c:v>3.7729351481283313E-2</c:v>
                </c:pt>
                <c:pt idx="129">
                  <c:v>3.6634993809044128E-2</c:v>
                </c:pt>
                <c:pt idx="130">
                  <c:v>3.6552569410862767E-2</c:v>
                </c:pt>
                <c:pt idx="131">
                  <c:v>3.5411537681822106E-2</c:v>
                </c:pt>
                <c:pt idx="132">
                  <c:v>3.458729370000857E-2</c:v>
                </c:pt>
                <c:pt idx="133">
                  <c:v>3.454757109847538E-2</c:v>
                </c:pt>
                <c:pt idx="134">
                  <c:v>3.4229790286209913E-2</c:v>
                </c:pt>
                <c:pt idx="135">
                  <c:v>3.3409518564549698E-2</c:v>
                </c:pt>
                <c:pt idx="136">
                  <c:v>3.3292336890026808E-2</c:v>
                </c:pt>
                <c:pt idx="137">
                  <c:v>3.3262544938876926E-2</c:v>
                </c:pt>
                <c:pt idx="138">
                  <c:v>3.2190034697480996E-2</c:v>
                </c:pt>
                <c:pt idx="139">
                  <c:v>3.2152298226024473E-2</c:v>
                </c:pt>
                <c:pt idx="140">
                  <c:v>3.1272442602064479E-2</c:v>
                </c:pt>
                <c:pt idx="141">
                  <c:v>3.1139371886928308E-2</c:v>
                </c:pt>
                <c:pt idx="142">
                  <c:v>3.0196953165553556E-2</c:v>
                </c:pt>
                <c:pt idx="143">
                  <c:v>2.6526584783887475E-2</c:v>
                </c:pt>
                <c:pt idx="144">
                  <c:v>2.209056325766931E-2</c:v>
                </c:pt>
                <c:pt idx="145">
                  <c:v>2.2087584062554316E-2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D-4AB2-8DEF-835F29866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D-4AB2-8DEF-835F29866684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7D-4AB2-8DEF-835F2986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23184"/>
        <c:axId val="1"/>
      </c:scatterChart>
      <c:valAx>
        <c:axId val="1051923184"/>
        <c:scaling>
          <c:orientation val="minMax"/>
          <c:min val="5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0912511999177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57472660996353E-2"/>
              <c:y val="0.384849757416686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70122112621705"/>
          <c:y val="0.92121498449057504"/>
          <c:w val="0.67436247261315907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339805825242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8252427184465"/>
          <c:y val="0.14501531966242162"/>
          <c:w val="0.85679611650485432"/>
          <c:h val="0.6646535484527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-0.64132185685957666</c:v>
                </c:pt>
                <c:pt idx="1">
                  <c:v>-0.62632185686015873</c:v>
                </c:pt>
                <c:pt idx="2">
                  <c:v>-0.65441469987854362</c:v>
                </c:pt>
                <c:pt idx="3">
                  <c:v>-0.207812024775194</c:v>
                </c:pt>
                <c:pt idx="4">
                  <c:v>-0.1825129879580345</c:v>
                </c:pt>
                <c:pt idx="5">
                  <c:v>-0.14169596299325349</c:v>
                </c:pt>
                <c:pt idx="6">
                  <c:v>-0.16875592344149482</c:v>
                </c:pt>
                <c:pt idx="7">
                  <c:v>-0.15590292221895652</c:v>
                </c:pt>
                <c:pt idx="8">
                  <c:v>-0.13891491430695169</c:v>
                </c:pt>
                <c:pt idx="9">
                  <c:v>-0.20469363470328972</c:v>
                </c:pt>
                <c:pt idx="10">
                  <c:v>-0.15171490789361997</c:v>
                </c:pt>
                <c:pt idx="11">
                  <c:v>-0.11600890543923015</c:v>
                </c:pt>
                <c:pt idx="12">
                  <c:v>-9.0538885662681423E-2</c:v>
                </c:pt>
                <c:pt idx="13">
                  <c:v>-0.10661451397027122</c:v>
                </c:pt>
                <c:pt idx="14">
                  <c:v>-0.16719342732540099</c:v>
                </c:pt>
                <c:pt idx="15">
                  <c:v>-9.4797489015036263E-2</c:v>
                </c:pt>
                <c:pt idx="16">
                  <c:v>-0.11596692510647699</c:v>
                </c:pt>
                <c:pt idx="17">
                  <c:v>-8.9445261204673443E-2</c:v>
                </c:pt>
                <c:pt idx="18">
                  <c:v>-0.13955783056007931</c:v>
                </c:pt>
                <c:pt idx="19">
                  <c:v>-8.7559377410798334E-2</c:v>
                </c:pt>
                <c:pt idx="20">
                  <c:v>-9.6168661715637427E-2</c:v>
                </c:pt>
                <c:pt idx="21">
                  <c:v>-0.12872107927250909</c:v>
                </c:pt>
                <c:pt idx="22">
                  <c:v>-8.8263051577087026E-2</c:v>
                </c:pt>
                <c:pt idx="23">
                  <c:v>-7.8670399911061395E-2</c:v>
                </c:pt>
                <c:pt idx="24">
                  <c:v>-0.10227446159842657</c:v>
                </c:pt>
                <c:pt idx="25">
                  <c:v>-7.3728813513298519E-2</c:v>
                </c:pt>
                <c:pt idx="26">
                  <c:v>-8.0315660481574014E-2</c:v>
                </c:pt>
                <c:pt idx="27">
                  <c:v>-6.1334422040090431E-2</c:v>
                </c:pt>
                <c:pt idx="28">
                  <c:v>-9.5404245657846332E-2</c:v>
                </c:pt>
                <c:pt idx="29">
                  <c:v>-7.2956663214426953E-2</c:v>
                </c:pt>
                <c:pt idx="30">
                  <c:v>-7.2445444544428028E-2</c:v>
                </c:pt>
                <c:pt idx="31">
                  <c:v>-5.5980647390242666E-2</c:v>
                </c:pt>
                <c:pt idx="32">
                  <c:v>-6.3946217975171749E-2</c:v>
                </c:pt>
                <c:pt idx="33">
                  <c:v>-7.6498635520692915E-2</c:v>
                </c:pt>
                <c:pt idx="34">
                  <c:v>-0.10053461178904399</c:v>
                </c:pt>
                <c:pt idx="35">
                  <c:v>-2.1534611791139469E-2</c:v>
                </c:pt>
                <c:pt idx="36">
                  <c:v>-8.0604435417626519E-2</c:v>
                </c:pt>
                <c:pt idx="37">
                  <c:v>-5.8587220701156184E-2</c:v>
                </c:pt>
                <c:pt idx="38">
                  <c:v>-9.8645634294371121E-2</c:v>
                </c:pt>
                <c:pt idx="39">
                  <c:v>-8.1593990173132624E-2</c:v>
                </c:pt>
                <c:pt idx="40">
                  <c:v>-9.8220489184313919E-2</c:v>
                </c:pt>
                <c:pt idx="41">
                  <c:v>-6.2203274472267367E-2</c:v>
                </c:pt>
                <c:pt idx="42">
                  <c:v>-9.6151630343229044E-2</c:v>
                </c:pt>
                <c:pt idx="43">
                  <c:v>-5.4180837141757365E-2</c:v>
                </c:pt>
                <c:pt idx="44">
                  <c:v>-8.2123970387328882E-2</c:v>
                </c:pt>
                <c:pt idx="45">
                  <c:v>-8.6106755676155444E-2</c:v>
                </c:pt>
                <c:pt idx="46">
                  <c:v>-7.2204821321065538E-2</c:v>
                </c:pt>
                <c:pt idx="47">
                  <c:v>-7.1187606612511445E-2</c:v>
                </c:pt>
                <c:pt idx="48">
                  <c:v>-6.162474381562788E-2</c:v>
                </c:pt>
                <c:pt idx="49">
                  <c:v>-7.514795457245782E-2</c:v>
                </c:pt>
                <c:pt idx="50">
                  <c:v>-7.9740024157217704E-2</c:v>
                </c:pt>
                <c:pt idx="51">
                  <c:v>-9.3705594750645105E-2</c:v>
                </c:pt>
                <c:pt idx="52">
                  <c:v>-6.5688380040228367E-2</c:v>
                </c:pt>
                <c:pt idx="53">
                  <c:v>-5.422358288342366E-2</c:v>
                </c:pt>
                <c:pt idx="54">
                  <c:v>-7.2776000437443145E-2</c:v>
                </c:pt>
                <c:pt idx="55">
                  <c:v>-6.3776000439247582E-2</c:v>
                </c:pt>
                <c:pt idx="56">
                  <c:v>-6.1252207611687481E-2</c:v>
                </c:pt>
                <c:pt idx="57">
                  <c:v>-5.475820365245454E-2</c:v>
                </c:pt>
                <c:pt idx="58">
                  <c:v>-8.0852593520830851E-2</c:v>
                </c:pt>
                <c:pt idx="59">
                  <c:v>-7.6435182643763255E-2</c:v>
                </c:pt>
                <c:pt idx="60">
                  <c:v>-9.7481604148924816E-2</c:v>
                </c:pt>
                <c:pt idx="61">
                  <c:v>-4.9545240370207466E-2</c:v>
                </c:pt>
                <c:pt idx="62">
                  <c:v>-5.3493596249609254E-2</c:v>
                </c:pt>
                <c:pt idx="63">
                  <c:v>-6.3570771402737591E-2</c:v>
                </c:pt>
                <c:pt idx="64">
                  <c:v>-6.4646399703633506E-2</c:v>
                </c:pt>
                <c:pt idx="65">
                  <c:v>-5.8646399702411145E-2</c:v>
                </c:pt>
                <c:pt idx="66">
                  <c:v>-7.062918500014348E-2</c:v>
                </c:pt>
                <c:pt idx="67">
                  <c:v>-7.3181602558179293E-2</c:v>
                </c:pt>
                <c:pt idx="68">
                  <c:v>-8.9582181419245899E-2</c:v>
                </c:pt>
                <c:pt idx="69">
                  <c:v>-5.6693785991228651E-2</c:v>
                </c:pt>
                <c:pt idx="70">
                  <c:v>-5.473653173976345E-2</c:v>
                </c:pt>
                <c:pt idx="71">
                  <c:v>-7.0323378706234507E-2</c:v>
                </c:pt>
                <c:pt idx="72">
                  <c:v>-7.3823570055537857E-2</c:v>
                </c:pt>
                <c:pt idx="73">
                  <c:v>-4.8383721863501705E-2</c:v>
                </c:pt>
                <c:pt idx="74">
                  <c:v>-5.3153543864027597E-2</c:v>
                </c:pt>
                <c:pt idx="75">
                  <c:v>-7.6818530775199179E-2</c:v>
                </c:pt>
                <c:pt idx="76">
                  <c:v>-3.5912920640839729E-2</c:v>
                </c:pt>
                <c:pt idx="77">
                  <c:v>-2.1025490001193248E-2</c:v>
                </c:pt>
                <c:pt idx="78">
                  <c:v>-6.7171523995057214E-2</c:v>
                </c:pt>
                <c:pt idx="79">
                  <c:v>-3.815430928079877E-2</c:v>
                </c:pt>
                <c:pt idx="80">
                  <c:v>-2.7119879865495022E-2</c:v>
                </c:pt>
                <c:pt idx="81">
                  <c:v>-3.0102665157755837E-2</c:v>
                </c:pt>
                <c:pt idx="82">
                  <c:v>-7.0694734742573928E-2</c:v>
                </c:pt>
                <c:pt idx="83">
                  <c:v>-3.550826727587264E-2</c:v>
                </c:pt>
                <c:pt idx="84">
                  <c:v>-4.0725671729887836E-2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3-4E9E-B83A-35A9E5F39D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3.3435496123274788E-2</c:v>
                </c:pt>
                <c:pt idx="86">
                  <c:v>4.1794493401539512E-2</c:v>
                </c:pt>
                <c:pt idx="87">
                  <c:v>3.0305712069093715E-2</c:v>
                </c:pt>
                <c:pt idx="88">
                  <c:v>5.1834145437169354E-2</c:v>
                </c:pt>
                <c:pt idx="89">
                  <c:v>4.1736079801921733E-2</c:v>
                </c:pt>
                <c:pt idx="90">
                  <c:v>1.4218091666407418E-2</c:v>
                </c:pt>
                <c:pt idx="91">
                  <c:v>2.6181150620686822E-2</c:v>
                </c:pt>
                <c:pt idx="92">
                  <c:v>1.9611518364399672E-2</c:v>
                </c:pt>
                <c:pt idx="93">
                  <c:v>1.3071092893369496E-2</c:v>
                </c:pt>
                <c:pt idx="94">
                  <c:v>2.6139951733057387E-2</c:v>
                </c:pt>
                <c:pt idx="95">
                  <c:v>3.3110744938312564E-2</c:v>
                </c:pt>
                <c:pt idx="96">
                  <c:v>3.4535890052211471E-2</c:v>
                </c:pt>
                <c:pt idx="97">
                  <c:v>3.3570319472346455E-2</c:v>
                </c:pt>
                <c:pt idx="98">
                  <c:v>2.4064323428319767E-2</c:v>
                </c:pt>
                <c:pt idx="99">
                  <c:v>2.852138633170398E-2</c:v>
                </c:pt>
                <c:pt idx="100">
                  <c:v>3.4428543316607829E-2</c:v>
                </c:pt>
                <c:pt idx="101">
                  <c:v>1.4281544543337077E-2</c:v>
                </c:pt>
                <c:pt idx="102">
                  <c:v>1.7775548505596817E-2</c:v>
                </c:pt>
                <c:pt idx="103">
                  <c:v>2.1223130948783364E-2</c:v>
                </c:pt>
                <c:pt idx="104">
                  <c:v>4.4181932062201668E-2</c:v>
                </c:pt>
                <c:pt idx="105">
                  <c:v>2.7563366660615429E-2</c:v>
                </c:pt>
                <c:pt idx="106">
                  <c:v>3.7504953063034918E-2</c:v>
                </c:pt>
                <c:pt idx="107">
                  <c:v>3.0281565384939313E-2</c:v>
                </c:pt>
                <c:pt idx="108">
                  <c:v>2.9292010629433207E-2</c:v>
                </c:pt>
                <c:pt idx="109">
                  <c:v>2.9209225322119892E-2</c:v>
                </c:pt>
                <c:pt idx="112">
                  <c:v>3.4591441362863407E-2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E3-4E9E-B83A-35A9E5F39D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3.341931190516334E-2</c:v>
                </c:pt>
                <c:pt idx="127">
                  <c:v>3.6507903489109594E-2</c:v>
                </c:pt>
                <c:pt idx="128">
                  <c:v>2.6977346002240665E-2</c:v>
                </c:pt>
                <c:pt idx="134">
                  <c:v>3.4065558080328628E-2</c:v>
                </c:pt>
                <c:pt idx="142">
                  <c:v>2.9335203165828716E-2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E3-4E9E-B83A-35A9E5F39D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3.141590873565292E-2</c:v>
                </c:pt>
                <c:pt idx="111">
                  <c:v>2.9549081540608313E-2</c:v>
                </c:pt>
                <c:pt idx="113">
                  <c:v>-4.0533121675252914E-2</c:v>
                </c:pt>
                <c:pt idx="114">
                  <c:v>0.14304490600625286</c:v>
                </c:pt>
                <c:pt idx="115">
                  <c:v>3.1263787823263556E-2</c:v>
                </c:pt>
                <c:pt idx="116">
                  <c:v>3.0344445796799846E-2</c:v>
                </c:pt>
                <c:pt idx="117">
                  <c:v>3.0923365578928497E-2</c:v>
                </c:pt>
                <c:pt idx="118">
                  <c:v>3.2597583907772787E-2</c:v>
                </c:pt>
                <c:pt idx="119">
                  <c:v>3.4515829087467864E-2</c:v>
                </c:pt>
                <c:pt idx="120">
                  <c:v>3.3193972223671153E-2</c:v>
                </c:pt>
                <c:pt idx="121">
                  <c:v>3.3363411537720822E-2</c:v>
                </c:pt>
                <c:pt idx="122">
                  <c:v>3.6340200786071364E-2</c:v>
                </c:pt>
                <c:pt idx="123">
                  <c:v>3.3967860726988874E-2</c:v>
                </c:pt>
                <c:pt idx="124">
                  <c:v>3.1889737372694071E-2</c:v>
                </c:pt>
                <c:pt idx="126">
                  <c:v>3.4946587547892705E-2</c:v>
                </c:pt>
                <c:pt idx="129">
                  <c:v>3.223421595612308E-2</c:v>
                </c:pt>
                <c:pt idx="130">
                  <c:v>3.3927156247955281E-2</c:v>
                </c:pt>
                <c:pt idx="131">
                  <c:v>3.5870389991032425E-2</c:v>
                </c:pt>
                <c:pt idx="132">
                  <c:v>3.2299792954290751E-2</c:v>
                </c:pt>
                <c:pt idx="133">
                  <c:v>3.3562655749847181E-2</c:v>
                </c:pt>
                <c:pt idx="135">
                  <c:v>3.3138674771180376E-2</c:v>
                </c:pt>
                <c:pt idx="136">
                  <c:v>3.2849119997990783E-2</c:v>
                </c:pt>
                <c:pt idx="137">
                  <c:v>3.0121267096546944E-2</c:v>
                </c:pt>
                <c:pt idx="138">
                  <c:v>3.3118562518211547E-2</c:v>
                </c:pt>
                <c:pt idx="139">
                  <c:v>3.6603282176656649E-2</c:v>
                </c:pt>
                <c:pt idx="140">
                  <c:v>3.302069305209443E-2</c:v>
                </c:pt>
                <c:pt idx="141">
                  <c:v>3.3056283406040166E-2</c:v>
                </c:pt>
                <c:pt idx="143">
                  <c:v>2.7743725258915219E-2</c:v>
                </c:pt>
                <c:pt idx="144">
                  <c:v>1.9976427618530579E-2</c:v>
                </c:pt>
                <c:pt idx="145">
                  <c:v>2.209364231384825E-2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E3-4E9E-B83A-35A9E5F39D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E3-4E9E-B83A-35A9E5F39D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E3-4E9E-B83A-35A9E5F39D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E3-4E9E-B83A-35A9E5F39D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4.5824817673745924E-2</c:v>
                </c:pt>
                <c:pt idx="111">
                  <c:v>4.5614287885620067E-2</c:v>
                </c:pt>
                <c:pt idx="112">
                  <c:v>4.5595419649891805E-2</c:v>
                </c:pt>
                <c:pt idx="113">
                  <c:v>4.5034337903235591E-2</c:v>
                </c:pt>
                <c:pt idx="114">
                  <c:v>4.4839697155723002E-2</c:v>
                </c:pt>
                <c:pt idx="115">
                  <c:v>4.3661922020264129E-2</c:v>
                </c:pt>
                <c:pt idx="116">
                  <c:v>4.3555664061162874E-2</c:v>
                </c:pt>
                <c:pt idx="117">
                  <c:v>4.2613245339788108E-2</c:v>
                </c:pt>
                <c:pt idx="118">
                  <c:v>4.2500035925418539E-2</c:v>
                </c:pt>
                <c:pt idx="119">
                  <c:v>4.035898770278E-2</c:v>
                </c:pt>
                <c:pt idx="120">
                  <c:v>4.0357001572703347E-2</c:v>
                </c:pt>
                <c:pt idx="121">
                  <c:v>4.02815286297903E-2</c:v>
                </c:pt>
                <c:pt idx="122">
                  <c:v>4.0256702003832051E-2</c:v>
                </c:pt>
                <c:pt idx="123">
                  <c:v>4.0136541134194181E-2</c:v>
                </c:pt>
                <c:pt idx="124">
                  <c:v>3.9999498158904703E-2</c:v>
                </c:pt>
                <c:pt idx="125">
                  <c:v>3.9977650728061448E-2</c:v>
                </c:pt>
                <c:pt idx="126">
                  <c:v>3.9044169592031649E-2</c:v>
                </c:pt>
                <c:pt idx="127">
                  <c:v>3.8831653673829125E-2</c:v>
                </c:pt>
                <c:pt idx="128">
                  <c:v>3.7729351481283313E-2</c:v>
                </c:pt>
                <c:pt idx="129">
                  <c:v>3.6634993809044128E-2</c:v>
                </c:pt>
                <c:pt idx="130">
                  <c:v>3.6552569410862767E-2</c:v>
                </c:pt>
                <c:pt idx="131">
                  <c:v>3.5411537681822106E-2</c:v>
                </c:pt>
                <c:pt idx="132">
                  <c:v>3.458729370000857E-2</c:v>
                </c:pt>
                <c:pt idx="133">
                  <c:v>3.454757109847538E-2</c:v>
                </c:pt>
                <c:pt idx="134">
                  <c:v>3.4229790286209913E-2</c:v>
                </c:pt>
                <c:pt idx="135">
                  <c:v>3.3409518564549698E-2</c:v>
                </c:pt>
                <c:pt idx="136">
                  <c:v>3.3292336890026808E-2</c:v>
                </c:pt>
                <c:pt idx="137">
                  <c:v>3.3262544938876926E-2</c:v>
                </c:pt>
                <c:pt idx="138">
                  <c:v>3.2190034697480996E-2</c:v>
                </c:pt>
                <c:pt idx="139">
                  <c:v>3.2152298226024473E-2</c:v>
                </c:pt>
                <c:pt idx="140">
                  <c:v>3.1272442602064479E-2</c:v>
                </c:pt>
                <c:pt idx="141">
                  <c:v>3.1139371886928308E-2</c:v>
                </c:pt>
                <c:pt idx="142">
                  <c:v>3.0196953165553556E-2</c:v>
                </c:pt>
                <c:pt idx="143">
                  <c:v>2.6526584783887475E-2</c:v>
                </c:pt>
                <c:pt idx="144">
                  <c:v>2.209056325766931E-2</c:v>
                </c:pt>
                <c:pt idx="145">
                  <c:v>2.2087584062554316E-2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E3-4E9E-B83A-35A9E5F39D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27183.5</c:v>
                </c:pt>
                <c:pt idx="6">
                  <c:v>27323.5</c:v>
                </c:pt>
                <c:pt idx="7">
                  <c:v>27833.5</c:v>
                </c:pt>
                <c:pt idx="8">
                  <c:v>27861.5</c:v>
                </c:pt>
                <c:pt idx="9">
                  <c:v>28345.5</c:v>
                </c:pt>
                <c:pt idx="10">
                  <c:v>28895.5</c:v>
                </c:pt>
                <c:pt idx="11">
                  <c:v>29915.5</c:v>
                </c:pt>
                <c:pt idx="12">
                  <c:v>29985.5</c:v>
                </c:pt>
                <c:pt idx="13">
                  <c:v>30037</c:v>
                </c:pt>
                <c:pt idx="14">
                  <c:v>30596.5</c:v>
                </c:pt>
                <c:pt idx="15">
                  <c:v>30631</c:v>
                </c:pt>
                <c:pt idx="16">
                  <c:v>31110</c:v>
                </c:pt>
                <c:pt idx="17">
                  <c:v>31184.5</c:v>
                </c:pt>
                <c:pt idx="18">
                  <c:v>31697.5</c:v>
                </c:pt>
                <c:pt idx="19">
                  <c:v>31784.5</c:v>
                </c:pt>
                <c:pt idx="20">
                  <c:v>31789.5</c:v>
                </c:pt>
                <c:pt idx="21">
                  <c:v>31828.5</c:v>
                </c:pt>
                <c:pt idx="22">
                  <c:v>31926.5</c:v>
                </c:pt>
                <c:pt idx="23">
                  <c:v>32210.5</c:v>
                </c:pt>
                <c:pt idx="24">
                  <c:v>32245</c:v>
                </c:pt>
                <c:pt idx="25">
                  <c:v>32263.5</c:v>
                </c:pt>
                <c:pt idx="26">
                  <c:v>32299.5</c:v>
                </c:pt>
                <c:pt idx="27">
                  <c:v>32385</c:v>
                </c:pt>
                <c:pt idx="28">
                  <c:v>32756.5</c:v>
                </c:pt>
                <c:pt idx="29">
                  <c:v>32795.5</c:v>
                </c:pt>
                <c:pt idx="30">
                  <c:v>32811</c:v>
                </c:pt>
                <c:pt idx="31">
                  <c:v>32851.5</c:v>
                </c:pt>
                <c:pt idx="32">
                  <c:v>32854.5</c:v>
                </c:pt>
                <c:pt idx="33">
                  <c:v>32893.5</c:v>
                </c:pt>
                <c:pt idx="34">
                  <c:v>32977.5</c:v>
                </c:pt>
                <c:pt idx="35">
                  <c:v>32977.5</c:v>
                </c:pt>
                <c:pt idx="36">
                  <c:v>33349</c:v>
                </c:pt>
                <c:pt idx="37">
                  <c:v>33350.5</c:v>
                </c:pt>
                <c:pt idx="38">
                  <c:v>33403.5</c:v>
                </c:pt>
                <c:pt idx="39">
                  <c:v>33408</c:v>
                </c:pt>
                <c:pt idx="40">
                  <c:v>33411.5</c:v>
                </c:pt>
                <c:pt idx="41">
                  <c:v>33413</c:v>
                </c:pt>
                <c:pt idx="42">
                  <c:v>33417.5</c:v>
                </c:pt>
                <c:pt idx="43">
                  <c:v>33444</c:v>
                </c:pt>
                <c:pt idx="44">
                  <c:v>33478</c:v>
                </c:pt>
                <c:pt idx="45">
                  <c:v>33479.5</c:v>
                </c:pt>
                <c:pt idx="46">
                  <c:v>33500</c:v>
                </c:pt>
                <c:pt idx="47">
                  <c:v>33501.5</c:v>
                </c:pt>
                <c:pt idx="48">
                  <c:v>33521.5</c:v>
                </c:pt>
                <c:pt idx="49">
                  <c:v>33534</c:v>
                </c:pt>
                <c:pt idx="50">
                  <c:v>33540.5</c:v>
                </c:pt>
                <c:pt idx="51">
                  <c:v>33543.5</c:v>
                </c:pt>
                <c:pt idx="52">
                  <c:v>33545</c:v>
                </c:pt>
                <c:pt idx="53">
                  <c:v>33585.5</c:v>
                </c:pt>
                <c:pt idx="54">
                  <c:v>33624.5</c:v>
                </c:pt>
                <c:pt idx="55">
                  <c:v>33624.5</c:v>
                </c:pt>
                <c:pt idx="56">
                  <c:v>33902.5</c:v>
                </c:pt>
                <c:pt idx="57">
                  <c:v>33916.5</c:v>
                </c:pt>
                <c:pt idx="58">
                  <c:v>34053.5</c:v>
                </c:pt>
                <c:pt idx="59">
                  <c:v>34496.5</c:v>
                </c:pt>
                <c:pt idx="60">
                  <c:v>34521.5</c:v>
                </c:pt>
                <c:pt idx="61">
                  <c:v>34545</c:v>
                </c:pt>
                <c:pt idx="62">
                  <c:v>34549.5</c:v>
                </c:pt>
                <c:pt idx="63">
                  <c:v>34688</c:v>
                </c:pt>
                <c:pt idx="64">
                  <c:v>34739.5</c:v>
                </c:pt>
                <c:pt idx="65">
                  <c:v>34739.5</c:v>
                </c:pt>
                <c:pt idx="66">
                  <c:v>34741</c:v>
                </c:pt>
                <c:pt idx="67">
                  <c:v>34780</c:v>
                </c:pt>
                <c:pt idx="68">
                  <c:v>35006.5</c:v>
                </c:pt>
                <c:pt idx="69">
                  <c:v>35142</c:v>
                </c:pt>
                <c:pt idx="70">
                  <c:v>35283.5</c:v>
                </c:pt>
                <c:pt idx="71">
                  <c:v>35319.5</c:v>
                </c:pt>
                <c:pt idx="72">
                  <c:v>35653.5</c:v>
                </c:pt>
                <c:pt idx="73">
                  <c:v>36127.5</c:v>
                </c:pt>
                <c:pt idx="74">
                  <c:v>36757.5</c:v>
                </c:pt>
                <c:pt idx="75">
                  <c:v>37309.5</c:v>
                </c:pt>
                <c:pt idx="76">
                  <c:v>37446.5</c:v>
                </c:pt>
                <c:pt idx="77">
                  <c:v>37959.5</c:v>
                </c:pt>
                <c:pt idx="78">
                  <c:v>38092</c:v>
                </c:pt>
                <c:pt idx="79">
                  <c:v>38093.5</c:v>
                </c:pt>
                <c:pt idx="80">
                  <c:v>38096.5</c:v>
                </c:pt>
                <c:pt idx="81">
                  <c:v>38098</c:v>
                </c:pt>
                <c:pt idx="82">
                  <c:v>38104.5</c:v>
                </c:pt>
                <c:pt idx="83">
                  <c:v>39253.5</c:v>
                </c:pt>
                <c:pt idx="84">
                  <c:v>39844.5</c:v>
                </c:pt>
                <c:pt idx="85">
                  <c:v>47265</c:v>
                </c:pt>
                <c:pt idx="86">
                  <c:v>47761</c:v>
                </c:pt>
                <c:pt idx="87">
                  <c:v>47776.5</c:v>
                </c:pt>
                <c:pt idx="88">
                  <c:v>47793.5</c:v>
                </c:pt>
                <c:pt idx="89">
                  <c:v>47814</c:v>
                </c:pt>
                <c:pt idx="90">
                  <c:v>47856</c:v>
                </c:pt>
                <c:pt idx="91">
                  <c:v>48317.5</c:v>
                </c:pt>
                <c:pt idx="92">
                  <c:v>48355</c:v>
                </c:pt>
                <c:pt idx="93">
                  <c:v>48366</c:v>
                </c:pt>
                <c:pt idx="94">
                  <c:v>48372</c:v>
                </c:pt>
                <c:pt idx="95">
                  <c:v>48398.5</c:v>
                </c:pt>
                <c:pt idx="96">
                  <c:v>48406.5</c:v>
                </c:pt>
                <c:pt idx="97">
                  <c:v>48409.5</c:v>
                </c:pt>
                <c:pt idx="98">
                  <c:v>48423.5</c:v>
                </c:pt>
                <c:pt idx="99">
                  <c:v>48899</c:v>
                </c:pt>
                <c:pt idx="100">
                  <c:v>48949</c:v>
                </c:pt>
                <c:pt idx="101">
                  <c:v>49459</c:v>
                </c:pt>
                <c:pt idx="102">
                  <c:v>49473</c:v>
                </c:pt>
                <c:pt idx="103">
                  <c:v>49512</c:v>
                </c:pt>
                <c:pt idx="104">
                  <c:v>49566.5</c:v>
                </c:pt>
                <c:pt idx="105">
                  <c:v>50093.5</c:v>
                </c:pt>
                <c:pt idx="106">
                  <c:v>50146.5</c:v>
                </c:pt>
                <c:pt idx="107">
                  <c:v>52819.5</c:v>
                </c:pt>
                <c:pt idx="108">
                  <c:v>52878.5</c:v>
                </c:pt>
                <c:pt idx="109">
                  <c:v>52880</c:v>
                </c:pt>
                <c:pt idx="110">
                  <c:v>54540.5</c:v>
                </c:pt>
                <c:pt idx="111">
                  <c:v>54646.5</c:v>
                </c:pt>
                <c:pt idx="112">
                  <c:v>54656</c:v>
                </c:pt>
                <c:pt idx="113">
                  <c:v>54938.5</c:v>
                </c:pt>
                <c:pt idx="114">
                  <c:v>55036.5</c:v>
                </c:pt>
                <c:pt idx="115">
                  <c:v>55629.5</c:v>
                </c:pt>
                <c:pt idx="116">
                  <c:v>55683</c:v>
                </c:pt>
                <c:pt idx="117">
                  <c:v>56157.5</c:v>
                </c:pt>
                <c:pt idx="118">
                  <c:v>56214.5</c:v>
                </c:pt>
                <c:pt idx="119">
                  <c:v>57292.5</c:v>
                </c:pt>
                <c:pt idx="120">
                  <c:v>57293.5</c:v>
                </c:pt>
                <c:pt idx="121">
                  <c:v>57331.5</c:v>
                </c:pt>
                <c:pt idx="122">
                  <c:v>57344</c:v>
                </c:pt>
                <c:pt idx="123">
                  <c:v>57404.5</c:v>
                </c:pt>
                <c:pt idx="124">
                  <c:v>57473.5</c:v>
                </c:pt>
                <c:pt idx="125">
                  <c:v>57484.5</c:v>
                </c:pt>
                <c:pt idx="126">
                  <c:v>57954.5</c:v>
                </c:pt>
                <c:pt idx="127">
                  <c:v>58061.5</c:v>
                </c:pt>
                <c:pt idx="128">
                  <c:v>58616.5</c:v>
                </c:pt>
                <c:pt idx="129">
                  <c:v>59167.5</c:v>
                </c:pt>
                <c:pt idx="130">
                  <c:v>59209</c:v>
                </c:pt>
                <c:pt idx="131">
                  <c:v>59783.5</c:v>
                </c:pt>
                <c:pt idx="132">
                  <c:v>60198.5</c:v>
                </c:pt>
                <c:pt idx="133">
                  <c:v>60218.5</c:v>
                </c:pt>
                <c:pt idx="134">
                  <c:v>60378.5</c:v>
                </c:pt>
                <c:pt idx="135">
                  <c:v>60791.5</c:v>
                </c:pt>
                <c:pt idx="136">
                  <c:v>60850.5</c:v>
                </c:pt>
                <c:pt idx="137">
                  <c:v>60865.5</c:v>
                </c:pt>
                <c:pt idx="138">
                  <c:v>61405.5</c:v>
                </c:pt>
                <c:pt idx="139">
                  <c:v>61424.5</c:v>
                </c:pt>
                <c:pt idx="140">
                  <c:v>61867.5</c:v>
                </c:pt>
                <c:pt idx="141">
                  <c:v>61934.5</c:v>
                </c:pt>
                <c:pt idx="142">
                  <c:v>62409</c:v>
                </c:pt>
                <c:pt idx="143">
                  <c:v>64257</c:v>
                </c:pt>
                <c:pt idx="144">
                  <c:v>66490.5</c:v>
                </c:pt>
                <c:pt idx="145">
                  <c:v>66492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E3-4E9E-B83A-35A9E5F39DA6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3E3-4E9E-B83A-35A9E5F3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1056"/>
        <c:axId val="1"/>
      </c:scatterChart>
      <c:valAx>
        <c:axId val="10519310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3106796116509"/>
              <c:y val="0.87009190316467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02912621359224E-2"/>
              <c:y val="0.38670758300227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0194174757281"/>
          <c:y val="0.92145141978098655"/>
          <c:w val="0.6735436893203883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495300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1E5F2421-37DD-B5C8-E18B-071597C7D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219075</xdr:colOff>
      <xdr:row>0</xdr:row>
      <xdr:rowOff>123825</xdr:rowOff>
    </xdr:from>
    <xdr:to>
      <xdr:col>29</xdr:col>
      <xdr:colOff>600075</xdr:colOff>
      <xdr:row>19</xdr:row>
      <xdr:rowOff>0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F5C118C-66AF-4C80-3313-A4687F081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5493" TargetMode="External"/><Relationship Id="rId7" Type="http://schemas.openxmlformats.org/officeDocument/2006/relationships/hyperlink" Target="http://vsolj.cetus-net.org/no44.pdf" TargetMode="External"/><Relationship Id="rId1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vsolj.cetus-net.org/no40.pdf" TargetMode="External"/><Relationship Id="rId6" Type="http://schemas.openxmlformats.org/officeDocument/2006/relationships/hyperlink" Target="http://vsolj.cetus-net.org/no44.pdf" TargetMode="External"/><Relationship Id="rId11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vsolj.cetus-net.org/no4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vsolj.cetus-net.org/no44.pdf" TargetMode="External"/><Relationship Id="rId9" Type="http://schemas.openxmlformats.org/officeDocument/2006/relationships/hyperlink" Target="http://vsolj.cetus-net.org/vsoljno53.pdf" TargetMode="External"/><Relationship Id="rId1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94"/>
  <sheetViews>
    <sheetView tabSelected="1" workbookViewId="0">
      <pane xSplit="13" ySplit="21" topLeftCell="N148" activePane="bottomRight" state="frozen"/>
      <selection pane="topRight" activeCell="N1" sqref="N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8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1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23" ht="21" thickBot="1" x14ac:dyDescent="0.35">
      <c r="A1" s="1" t="s">
        <v>42</v>
      </c>
      <c r="V1" s="6" t="s">
        <v>9</v>
      </c>
      <c r="W1" s="8" t="s">
        <v>21</v>
      </c>
    </row>
    <row r="2" spans="1:23" x14ac:dyDescent="0.2">
      <c r="A2" t="s">
        <v>23</v>
      </c>
      <c r="B2" t="s">
        <v>37</v>
      </c>
      <c r="V2" s="69">
        <v>0</v>
      </c>
      <c r="W2" s="69">
        <f t="shared" ref="W2:W20" si="0">+D$11+D$12*V2+D$13*V2^2</f>
        <v>-0.64837251102334348</v>
      </c>
    </row>
    <row r="3" spans="1:23" ht="13.5" thickBot="1" x14ac:dyDescent="0.25">
      <c r="D3">
        <f>+D4*24</f>
        <v>15.391898399999999</v>
      </c>
      <c r="V3" s="69">
        <v>5000</v>
      </c>
      <c r="W3" s="69">
        <f t="shared" si="0"/>
        <v>-0.53297582574877589</v>
      </c>
    </row>
    <row r="4" spans="1:23" ht="14.25" thickTop="1" thickBot="1" x14ac:dyDescent="0.25">
      <c r="A4" s="7" t="s">
        <v>0</v>
      </c>
      <c r="C4" s="3">
        <v>16900.23</v>
      </c>
      <c r="D4" s="4">
        <v>0.64132909999999999</v>
      </c>
      <c r="V4" s="69">
        <v>10000</v>
      </c>
      <c r="W4" s="69">
        <f t="shared" si="0"/>
        <v>-0.42823984215480831</v>
      </c>
    </row>
    <row r="5" spans="1:23" ht="13.5" thickTop="1" x14ac:dyDescent="0.2">
      <c r="A5" s="12" t="s">
        <v>48</v>
      </c>
      <c r="B5" s="10"/>
      <c r="C5" s="13">
        <v>-9.5</v>
      </c>
      <c r="D5" s="10" t="s">
        <v>49</v>
      </c>
      <c r="V5" s="69">
        <v>15000</v>
      </c>
      <c r="W5" s="69">
        <f t="shared" si="0"/>
        <v>-0.3341645602414407</v>
      </c>
    </row>
    <row r="6" spans="1:23" x14ac:dyDescent="0.2">
      <c r="A6" s="7" t="s">
        <v>1</v>
      </c>
      <c r="V6" s="69">
        <v>20000</v>
      </c>
      <c r="W6" s="69">
        <f t="shared" si="0"/>
        <v>-0.2507499800086731</v>
      </c>
    </row>
    <row r="7" spans="1:23" x14ac:dyDescent="0.2">
      <c r="A7" t="s">
        <v>2</v>
      </c>
      <c r="C7">
        <f>+C4</f>
        <v>16900.23</v>
      </c>
      <c r="V7" s="69">
        <v>25000</v>
      </c>
      <c r="W7" s="69">
        <f t="shared" si="0"/>
        <v>-0.17799610145650538</v>
      </c>
    </row>
    <row r="8" spans="1:23" x14ac:dyDescent="0.2">
      <c r="A8" t="s">
        <v>3</v>
      </c>
      <c r="C8">
        <v>0.64132185686033794</v>
      </c>
      <c r="V8" s="69">
        <v>30000</v>
      </c>
      <c r="W8" s="69">
        <f t="shared" si="0"/>
        <v>-0.1159029245849377</v>
      </c>
    </row>
    <row r="9" spans="1:23" x14ac:dyDescent="0.2">
      <c r="A9" s="25" t="s">
        <v>54</v>
      </c>
      <c r="B9" s="26">
        <v>153</v>
      </c>
      <c r="C9" s="23" t="str">
        <f>"F"&amp;B9</f>
        <v>F153</v>
      </c>
      <c r="D9" s="24" t="str">
        <f>"G"&amp;B9</f>
        <v>G153</v>
      </c>
      <c r="V9" s="69">
        <v>35000</v>
      </c>
      <c r="W9" s="69">
        <f t="shared" si="0"/>
        <v>-6.447044939397012E-2</v>
      </c>
    </row>
    <row r="10" spans="1:23" ht="13.5" thickBot="1" x14ac:dyDescent="0.25">
      <c r="A10" s="10"/>
      <c r="B10" s="10"/>
      <c r="C10" s="6" t="s">
        <v>19</v>
      </c>
      <c r="D10" s="6" t="s">
        <v>20</v>
      </c>
      <c r="E10" s="10"/>
      <c r="V10" s="69">
        <v>40000</v>
      </c>
      <c r="W10" s="69">
        <f t="shared" si="0"/>
        <v>-2.3698675883602416E-2</v>
      </c>
    </row>
    <row r="11" spans="1:23" x14ac:dyDescent="0.2">
      <c r="A11" s="10" t="s">
        <v>15</v>
      </c>
      <c r="B11" s="10"/>
      <c r="C11" s="22">
        <f ca="1">INTERCEPT(INDIRECT($D$9):G988,INDIRECT($C$9):F988)</f>
        <v>0.1541493451197733</v>
      </c>
      <c r="D11" s="5">
        <f>+E11*F11</f>
        <v>-0.64837251102334348</v>
      </c>
      <c r="E11" s="62">
        <v>-0.64837251102334348</v>
      </c>
      <c r="F11">
        <v>1</v>
      </c>
      <c r="V11" s="69">
        <v>45000</v>
      </c>
      <c r="W11" s="69">
        <f t="shared" si="0"/>
        <v>6.412395946165439E-3</v>
      </c>
    </row>
    <row r="12" spans="1:23" x14ac:dyDescent="0.2">
      <c r="A12" s="10" t="s">
        <v>16</v>
      </c>
      <c r="B12" s="10"/>
      <c r="C12" s="22">
        <f ca="1">SLOPE(INDIRECT($D$9):G988,INDIRECT($C$9):F988)</f>
        <v>-1.9861300766591316E-6</v>
      </c>
      <c r="D12" s="5">
        <f>+E12*F12</f>
        <v>2.4145407222973512E-5</v>
      </c>
      <c r="E12" s="63">
        <v>2.4145407222973509</v>
      </c>
      <c r="F12" s="61">
        <v>1.0000000000000001E-5</v>
      </c>
      <c r="V12" s="69">
        <v>50000</v>
      </c>
      <c r="W12" s="69">
        <f t="shared" si="0"/>
        <v>2.5862766095333223E-2</v>
      </c>
    </row>
    <row r="13" spans="1:23" ht="13.5" thickBot="1" x14ac:dyDescent="0.25">
      <c r="A13" s="10" t="s">
        <v>18</v>
      </c>
      <c r="B13" s="10"/>
      <c r="C13" s="5" t="s">
        <v>13</v>
      </c>
      <c r="D13" s="5">
        <f>+E13*F13</f>
        <v>-2.1321403361199961E-10</v>
      </c>
      <c r="E13" s="64">
        <v>-2.132140336119996</v>
      </c>
      <c r="F13" s="61">
        <v>1E-10</v>
      </c>
      <c r="V13" s="69">
        <v>52000</v>
      </c>
      <c r="W13" s="69">
        <f t="shared" si="0"/>
        <v>3.0657917684432157E-2</v>
      </c>
    </row>
    <row r="14" spans="1:23" x14ac:dyDescent="0.2">
      <c r="A14" s="10"/>
      <c r="B14" s="10"/>
      <c r="C14" s="10"/>
      <c r="E14">
        <f>SUM(R21:R948)</f>
        <v>5.7314698812329298E-2</v>
      </c>
      <c r="V14" s="69">
        <v>54000</v>
      </c>
      <c r="W14" s="69">
        <f t="shared" si="0"/>
        <v>3.374735700463527E-2</v>
      </c>
    </row>
    <row r="15" spans="1:23" x14ac:dyDescent="0.2">
      <c r="A15" s="14" t="s">
        <v>17</v>
      </c>
      <c r="B15" s="10"/>
      <c r="C15" s="15">
        <f ca="1">(C7+C11)+(C8+C12)*INT(MAX(F21:F3529))</f>
        <v>59543.024993941654</v>
      </c>
      <c r="D15" s="24">
        <f>+C7+INT(MAX(F21:F1586))*C8+D11+D12*INT(MAX(F21:F4021))+D13*INT(MAX(F21:F4048)^2)</f>
        <v>59543.017351349583</v>
      </c>
      <c r="E15" s="16" t="s">
        <v>63</v>
      </c>
      <c r="F15" s="13">
        <v>1</v>
      </c>
      <c r="V15" s="69">
        <v>56000</v>
      </c>
      <c r="W15" s="69">
        <f t="shared" si="0"/>
        <v>3.5131084055942452E-2</v>
      </c>
    </row>
    <row r="16" spans="1:23" x14ac:dyDescent="0.2">
      <c r="A16" s="18" t="s">
        <v>4</v>
      </c>
      <c r="B16" s="10"/>
      <c r="C16" s="19">
        <f ca="1">+C8+C12</f>
        <v>0.64131987073026131</v>
      </c>
      <c r="D16" s="24">
        <f>+C8+D12+2*D13*MAX(F21:F894)</f>
        <v>0.64131764821251502</v>
      </c>
      <c r="E16" s="16" t="s">
        <v>50</v>
      </c>
      <c r="F16" s="17">
        <f ca="1">NOW()+15018.5+$C$5/24</f>
        <v>59968.83624074074</v>
      </c>
      <c r="V16" s="69">
        <v>58000</v>
      </c>
      <c r="W16" s="69">
        <f t="shared" si="0"/>
        <v>3.4809098838353592E-2</v>
      </c>
    </row>
    <row r="17" spans="1:23" ht="13.5" thickBot="1" x14ac:dyDescent="0.25">
      <c r="A17" s="16" t="s">
        <v>43</v>
      </c>
      <c r="B17" s="10"/>
      <c r="C17" s="10">
        <f>COUNT(C21:C2187)</f>
        <v>146</v>
      </c>
      <c r="E17" s="16" t="s">
        <v>64</v>
      </c>
      <c r="F17" s="17">
        <f ca="1">ROUND(2*(F16-$C$7)/$C$8,0)/2+F15</f>
        <v>67157</v>
      </c>
      <c r="V17" s="69">
        <v>60000</v>
      </c>
      <c r="W17" s="69">
        <f t="shared" si="0"/>
        <v>3.27814013518688E-2</v>
      </c>
    </row>
    <row r="18" spans="1:23" ht="14.25" thickTop="1" thickBot="1" x14ac:dyDescent="0.25">
      <c r="A18" s="7" t="s">
        <v>498</v>
      </c>
      <c r="C18" s="65">
        <f ca="1">+C15</f>
        <v>59543.024993941654</v>
      </c>
      <c r="D18" s="66">
        <f ca="1">C16</f>
        <v>0.64131987073026131</v>
      </c>
      <c r="E18" s="16" t="s">
        <v>51</v>
      </c>
      <c r="F18" s="24">
        <f ca="1">ROUND(2*(F16-$C$15)/$C$16,0)/2+F15</f>
        <v>665</v>
      </c>
      <c r="V18" s="69">
        <v>62000</v>
      </c>
      <c r="W18" s="69">
        <f t="shared" si="0"/>
        <v>2.9047991596487743E-2</v>
      </c>
    </row>
    <row r="19" spans="1:23" ht="13.5" thickBot="1" x14ac:dyDescent="0.25">
      <c r="A19" s="7" t="s">
        <v>499</v>
      </c>
      <c r="C19" s="67">
        <f>+D15</f>
        <v>59543.017351349583</v>
      </c>
      <c r="D19" s="68">
        <f>+D16</f>
        <v>0.64131764821251502</v>
      </c>
      <c r="E19" s="16" t="s">
        <v>52</v>
      </c>
      <c r="F19" s="20">
        <f ca="1">+$C$15+$C$16*F18-15018.5-$C$5/24</f>
        <v>44951.398541310613</v>
      </c>
      <c r="V19" s="69">
        <v>64000</v>
      </c>
      <c r="W19" s="69">
        <f t="shared" si="0"/>
        <v>2.3608869572210867E-2</v>
      </c>
    </row>
    <row r="20" spans="1:23" ht="15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0" t="s">
        <v>10</v>
      </c>
      <c r="H20" s="9" t="s">
        <v>76</v>
      </c>
      <c r="I20" s="9" t="s">
        <v>59</v>
      </c>
      <c r="J20" s="9" t="s">
        <v>73</v>
      </c>
      <c r="K20" s="9" t="s">
        <v>60</v>
      </c>
      <c r="L20" s="9" t="s">
        <v>61</v>
      </c>
      <c r="M20" s="9" t="s">
        <v>24</v>
      </c>
      <c r="N20" s="9" t="s">
        <v>38</v>
      </c>
      <c r="O20" s="9" t="s">
        <v>22</v>
      </c>
      <c r="P20" s="8" t="s">
        <v>21</v>
      </c>
      <c r="Q20" s="6" t="s">
        <v>14</v>
      </c>
      <c r="R20" s="71" t="s">
        <v>500</v>
      </c>
      <c r="U20" s="58" t="s">
        <v>497</v>
      </c>
      <c r="V20" s="69">
        <v>66000</v>
      </c>
      <c r="W20" s="69">
        <f t="shared" si="0"/>
        <v>1.6464035279038058E-2</v>
      </c>
    </row>
    <row r="21" spans="1:23" x14ac:dyDescent="0.2">
      <c r="A21" t="s">
        <v>11</v>
      </c>
      <c r="C21" s="11">
        <f>+C4</f>
        <v>16900.23</v>
      </c>
      <c r="D21" s="11" t="s">
        <v>13</v>
      </c>
      <c r="E21">
        <f t="shared" ref="E21:E52" si="1">+(C21-C$7)/C$8</f>
        <v>0</v>
      </c>
      <c r="F21" s="70">
        <f>ROUND(2*E21,0)/2+1</f>
        <v>1</v>
      </c>
      <c r="G21" s="11">
        <f t="shared" ref="G21:G52" si="2">+C21-(C$7+F21*C$8)</f>
        <v>-0.64132185685957666</v>
      </c>
      <c r="H21">
        <f t="shared" ref="H21:H52" si="3">+G21</f>
        <v>-0.64132185685957666</v>
      </c>
      <c r="P21">
        <f t="shared" ref="P21:P52" si="4">+D$11+D$12*F21+D$13*F21^2</f>
        <v>-0.64834836582933453</v>
      </c>
      <c r="Q21" s="2">
        <f t="shared" ref="Q21:Q52" si="5">+C21-15018.5</f>
        <v>1881.7299999999996</v>
      </c>
      <c r="R21">
        <f t="shared" ref="R21:R52" si="6">(P21-G21)^2</f>
        <v>4.9371828302087833E-5</v>
      </c>
      <c r="V21" s="69"/>
    </row>
    <row r="22" spans="1:23" x14ac:dyDescent="0.2">
      <c r="A22" s="56" t="s">
        <v>85</v>
      </c>
      <c r="B22" s="57" t="s">
        <v>45</v>
      </c>
      <c r="C22" s="56">
        <v>16900.244999999999</v>
      </c>
      <c r="D22" s="29"/>
      <c r="E22">
        <f t="shared" si="1"/>
        <v>2.3389191930635395E-2</v>
      </c>
      <c r="F22" s="70">
        <f>ROUND(2*E22,0)/2+1</f>
        <v>1</v>
      </c>
      <c r="G22" s="11">
        <f t="shared" si="2"/>
        <v>-0.62632185686015873</v>
      </c>
      <c r="H22">
        <f t="shared" si="3"/>
        <v>-0.62632185686015873</v>
      </c>
      <c r="P22">
        <f t="shared" si="4"/>
        <v>-0.64834836582933453</v>
      </c>
      <c r="Q22" s="2">
        <f t="shared" si="5"/>
        <v>1881.744999999999</v>
      </c>
      <c r="R22">
        <f t="shared" si="6"/>
        <v>4.8516709736918178E-4</v>
      </c>
      <c r="V22" s="69"/>
    </row>
    <row r="23" spans="1:23" x14ac:dyDescent="0.2">
      <c r="A23" s="56" t="s">
        <v>85</v>
      </c>
      <c r="B23" s="57" t="s">
        <v>45</v>
      </c>
      <c r="C23" s="56">
        <v>16932.282999999999</v>
      </c>
      <c r="D23" s="29"/>
      <c r="E23">
        <f t="shared" si="1"/>
        <v>49.979584598783035</v>
      </c>
      <c r="F23" s="70">
        <f>ROUND(2*E23,0)/2+1</f>
        <v>51</v>
      </c>
      <c r="G23" s="11">
        <f t="shared" si="2"/>
        <v>-0.65441469987854362</v>
      </c>
      <c r="H23">
        <f t="shared" si="3"/>
        <v>-0.65441469987854362</v>
      </c>
      <c r="P23">
        <f t="shared" si="4"/>
        <v>-0.64714164982467326</v>
      </c>
      <c r="Q23" s="2">
        <f t="shared" si="5"/>
        <v>1913.7829999999994</v>
      </c>
      <c r="R23">
        <f t="shared" si="6"/>
        <v>5.2897257086103584E-5</v>
      </c>
      <c r="V23" s="69"/>
    </row>
    <row r="24" spans="1:23" x14ac:dyDescent="0.2">
      <c r="A24" s="56" t="s">
        <v>85</v>
      </c>
      <c r="B24" s="57" t="s">
        <v>45</v>
      </c>
      <c r="C24" s="56">
        <v>33544.569000000003</v>
      </c>
      <c r="D24" s="29"/>
      <c r="E24">
        <f t="shared" si="1"/>
        <v>25953.175962977788</v>
      </c>
      <c r="F24" s="59">
        <f>ROUND(2*E24,0)/2+0.5</f>
        <v>25953.5</v>
      </c>
      <c r="G24" s="11">
        <f t="shared" si="2"/>
        <v>-0.207812024775194</v>
      </c>
      <c r="H24">
        <f t="shared" si="3"/>
        <v>-0.207812024775194</v>
      </c>
      <c r="P24">
        <f t="shared" si="4"/>
        <v>-0.1653322808723825</v>
      </c>
      <c r="Q24" s="2">
        <f t="shared" si="5"/>
        <v>18526.069000000003</v>
      </c>
      <c r="R24">
        <f t="shared" si="6"/>
        <v>1.8045286420484514E-3</v>
      </c>
      <c r="V24" s="69"/>
    </row>
    <row r="25" spans="1:23" x14ac:dyDescent="0.2">
      <c r="A25" s="56" t="s">
        <v>85</v>
      </c>
      <c r="B25" s="57" t="s">
        <v>45</v>
      </c>
      <c r="C25" s="56">
        <v>33952.474999999999</v>
      </c>
      <c r="D25" s="29"/>
      <c r="E25">
        <f t="shared" si="1"/>
        <v>26589.215411246314</v>
      </c>
      <c r="F25" s="59">
        <f>ROUND(2*E25,0)/2+0.5</f>
        <v>26589.5</v>
      </c>
      <c r="G25" s="11">
        <f t="shared" si="2"/>
        <v>-0.1825129879580345</v>
      </c>
      <c r="H25">
        <f t="shared" si="3"/>
        <v>-0.1825129879580345</v>
      </c>
      <c r="P25">
        <f t="shared" si="4"/>
        <v>-0.1571008494382673</v>
      </c>
      <c r="Q25" s="2">
        <f t="shared" si="5"/>
        <v>18933.974999999999</v>
      </c>
      <c r="R25">
        <f t="shared" si="6"/>
        <v>6.45776784147836E-4</v>
      </c>
      <c r="V25" s="69"/>
    </row>
    <row r="26" spans="1:23" x14ac:dyDescent="0.2">
      <c r="A26" s="56" t="s">
        <v>85</v>
      </c>
      <c r="B26" s="57" t="s">
        <v>45</v>
      </c>
      <c r="C26" s="56">
        <v>34333.461000000003</v>
      </c>
      <c r="E26">
        <f t="shared" si="1"/>
        <v>27183.279056395044</v>
      </c>
      <c r="F26">
        <f>ROUND(2*E26,0)/2</f>
        <v>27183.5</v>
      </c>
      <c r="G26" s="11">
        <f t="shared" si="2"/>
        <v>-0.14169596299325349</v>
      </c>
      <c r="H26">
        <f t="shared" si="3"/>
        <v>-0.14169596299325349</v>
      </c>
      <c r="P26">
        <f t="shared" si="4"/>
        <v>-0.14956878153609532</v>
      </c>
      <c r="Q26" s="2">
        <f t="shared" si="5"/>
        <v>19314.961000000003</v>
      </c>
      <c r="R26">
        <f t="shared" si="6"/>
        <v>6.1981271808514161E-5</v>
      </c>
      <c r="V26" s="69"/>
    </row>
    <row r="27" spans="1:23" x14ac:dyDescent="0.2">
      <c r="A27" s="56" t="s">
        <v>85</v>
      </c>
      <c r="B27" s="57" t="s">
        <v>45</v>
      </c>
      <c r="C27" s="56">
        <v>34423.218999999997</v>
      </c>
      <c r="E27">
        <f t="shared" si="1"/>
        <v>27323.236862354464</v>
      </c>
      <c r="F27" s="59">
        <f>ROUND(2*E27,0)/2+0.5</f>
        <v>27323.5</v>
      </c>
      <c r="G27" s="11">
        <f t="shared" si="2"/>
        <v>-0.16875592344149482</v>
      </c>
      <c r="H27">
        <f t="shared" si="3"/>
        <v>-0.16875592344149482</v>
      </c>
      <c r="P27">
        <f t="shared" si="4"/>
        <v>-0.14781545655109152</v>
      </c>
      <c r="Q27" s="2">
        <f t="shared" si="5"/>
        <v>19404.718999999997</v>
      </c>
      <c r="R27">
        <f t="shared" si="6"/>
        <v>4.3850315358807674E-4</v>
      </c>
    </row>
    <row r="28" spans="1:23" x14ac:dyDescent="0.2">
      <c r="A28" s="56" t="s">
        <v>85</v>
      </c>
      <c r="B28" s="57" t="s">
        <v>45</v>
      </c>
      <c r="C28" s="56">
        <v>34750.305999999997</v>
      </c>
      <c r="E28">
        <f t="shared" si="1"/>
        <v>27833.256903775302</v>
      </c>
      <c r="F28">
        <f>ROUND(2*E28,0)/2</f>
        <v>27833.5</v>
      </c>
      <c r="G28" s="11">
        <f t="shared" si="2"/>
        <v>-0.15590292221895652</v>
      </c>
      <c r="H28">
        <f t="shared" si="3"/>
        <v>-0.15590292221895652</v>
      </c>
      <c r="P28">
        <f t="shared" si="4"/>
        <v>-0.14149902455786295</v>
      </c>
      <c r="Q28" s="2">
        <f t="shared" si="5"/>
        <v>19731.805999999997</v>
      </c>
      <c r="R28">
        <f t="shared" si="6"/>
        <v>2.0747226783125676E-4</v>
      </c>
    </row>
    <row r="29" spans="1:23" x14ac:dyDescent="0.2">
      <c r="A29" s="56" t="s">
        <v>85</v>
      </c>
      <c r="B29" s="57" t="s">
        <v>45</v>
      </c>
      <c r="C29" s="56">
        <v>34768.28</v>
      </c>
      <c r="E29">
        <f t="shared" si="1"/>
        <v>27861.283392827143</v>
      </c>
      <c r="F29">
        <f>ROUND(2*E29,0)/2</f>
        <v>27861.5</v>
      </c>
      <c r="G29" s="11">
        <f t="shared" si="2"/>
        <v>-0.13891491430695169</v>
      </c>
      <c r="H29">
        <f t="shared" si="3"/>
        <v>-0.13891491430695169</v>
      </c>
      <c r="P29">
        <f t="shared" si="4"/>
        <v>-0.14115545191247628</v>
      </c>
      <c r="Q29" s="2">
        <f t="shared" si="5"/>
        <v>19749.78</v>
      </c>
      <c r="R29">
        <f t="shared" si="6"/>
        <v>5.0200087617698616E-6</v>
      </c>
    </row>
    <row r="30" spans="1:23" x14ac:dyDescent="0.2">
      <c r="A30" s="56" t="s">
        <v>111</v>
      </c>
      <c r="B30" s="57" t="s">
        <v>45</v>
      </c>
      <c r="C30" s="56">
        <v>35078.614000000001</v>
      </c>
      <c r="E30">
        <f t="shared" si="1"/>
        <v>28345.180825419378</v>
      </c>
      <c r="F30" s="59">
        <f>ROUND(2*E30,0)/2+0.5</f>
        <v>28345.5</v>
      </c>
      <c r="G30" s="11">
        <f t="shared" si="2"/>
        <v>-0.20469363470328972</v>
      </c>
      <c r="H30">
        <f t="shared" si="3"/>
        <v>-0.20469363470328972</v>
      </c>
      <c r="P30">
        <f t="shared" si="4"/>
        <v>-0.1352693894711762</v>
      </c>
      <c r="Q30" s="2">
        <f t="shared" si="5"/>
        <v>20060.114000000001</v>
      </c>
      <c r="R30">
        <f t="shared" si="6"/>
        <v>4.819725826048637E-3</v>
      </c>
    </row>
    <row r="31" spans="1:23" x14ac:dyDescent="0.2">
      <c r="A31" s="56" t="s">
        <v>85</v>
      </c>
      <c r="B31" s="57" t="s">
        <v>45</v>
      </c>
      <c r="C31" s="56">
        <v>35431.394</v>
      </c>
      <c r="E31">
        <f t="shared" si="1"/>
        <v>28895.263434060027</v>
      </c>
      <c r="F31">
        <f>ROUND(2*E31,0)/2</f>
        <v>28895.5</v>
      </c>
      <c r="G31" s="11">
        <f t="shared" si="2"/>
        <v>-0.15171490789361997</v>
      </c>
      <c r="H31">
        <f t="shared" si="3"/>
        <v>-0.15171490789361997</v>
      </c>
      <c r="P31">
        <f t="shared" si="4"/>
        <v>-0.12870193697243229</v>
      </c>
      <c r="Q31" s="2">
        <f t="shared" si="5"/>
        <v>20412.894</v>
      </c>
      <c r="R31">
        <f t="shared" si="6"/>
        <v>5.2959683061942948E-4</v>
      </c>
    </row>
    <row r="32" spans="1:23" x14ac:dyDescent="0.2">
      <c r="A32" s="56" t="s">
        <v>111</v>
      </c>
      <c r="B32" s="57" t="s">
        <v>45</v>
      </c>
      <c r="C32" s="56">
        <v>36085.578000000001</v>
      </c>
      <c r="E32">
        <f t="shared" si="1"/>
        <v>29915.319109696331</v>
      </c>
      <c r="F32">
        <f>ROUND(2*E32,0)/2</f>
        <v>29915.5</v>
      </c>
      <c r="G32" s="11">
        <f t="shared" si="2"/>
        <v>-0.11600890543923015</v>
      </c>
      <c r="H32">
        <f t="shared" si="3"/>
        <v>-0.11600890543923015</v>
      </c>
      <c r="P32">
        <f t="shared" si="4"/>
        <v>-0.11686373874636968</v>
      </c>
      <c r="Q32" s="2">
        <f t="shared" si="5"/>
        <v>21067.078000000001</v>
      </c>
      <c r="R32">
        <f t="shared" si="6"/>
        <v>7.3073998299511509E-7</v>
      </c>
    </row>
    <row r="33" spans="1:18" x14ac:dyDescent="0.2">
      <c r="A33" s="56" t="s">
        <v>111</v>
      </c>
      <c r="B33" s="57" t="s">
        <v>45</v>
      </c>
      <c r="C33" s="56">
        <v>36130.495999999999</v>
      </c>
      <c r="E33">
        <f t="shared" si="1"/>
        <v>29985.358824575062</v>
      </c>
      <c r="F33">
        <f>ROUND(2*E33,0)/2</f>
        <v>29985.5</v>
      </c>
      <c r="G33" s="11">
        <f t="shared" si="2"/>
        <v>-9.0538885662681423E-2</v>
      </c>
      <c r="H33">
        <f t="shared" si="3"/>
        <v>-9.0538885662681423E-2</v>
      </c>
      <c r="P33">
        <f t="shared" si="4"/>
        <v>-0.116067581608679</v>
      </c>
      <c r="Q33" s="2">
        <f t="shared" si="5"/>
        <v>21111.995999999999</v>
      </c>
      <c r="R33">
        <f t="shared" si="6"/>
        <v>6.5171431670319304E-4</v>
      </c>
    </row>
    <row r="34" spans="1:18" x14ac:dyDescent="0.2">
      <c r="A34" s="56" t="s">
        <v>111</v>
      </c>
      <c r="B34" s="57" t="s">
        <v>40</v>
      </c>
      <c r="C34" s="56">
        <v>36163.508000000002</v>
      </c>
      <c r="E34">
        <f t="shared" si="1"/>
        <v>30036.833758178007</v>
      </c>
      <c r="F34">
        <f>ROUND(2*E34,0)/2</f>
        <v>30037</v>
      </c>
      <c r="G34" s="11">
        <f t="shared" si="2"/>
        <v>-0.10661451397027122</v>
      </c>
      <c r="H34">
        <f t="shared" si="3"/>
        <v>-0.10661451397027122</v>
      </c>
      <c r="P34">
        <f t="shared" si="4"/>
        <v>-0.11548317156231844</v>
      </c>
      <c r="Q34" s="2">
        <f t="shared" si="5"/>
        <v>21145.008000000002</v>
      </c>
      <c r="R34">
        <f t="shared" si="6"/>
        <v>7.8653087484976776E-5</v>
      </c>
    </row>
    <row r="35" spans="1:18" x14ac:dyDescent="0.2">
      <c r="A35" s="56" t="s">
        <v>85</v>
      </c>
      <c r="B35" s="57" t="s">
        <v>45</v>
      </c>
      <c r="C35" s="56">
        <v>36522.267</v>
      </c>
      <c r="E35">
        <f t="shared" si="1"/>
        <v>30596.239298722568</v>
      </c>
      <c r="F35" s="59">
        <f>ROUND(2*E35,0)/2+0.5</f>
        <v>30596.5</v>
      </c>
      <c r="G35" s="11">
        <f t="shared" si="2"/>
        <v>-0.16719342732540099</v>
      </c>
      <c r="H35">
        <f t="shared" si="3"/>
        <v>-0.16719342732540099</v>
      </c>
      <c r="P35">
        <f t="shared" si="4"/>
        <v>-0.10920698360443856</v>
      </c>
      <c r="Q35" s="2">
        <f t="shared" si="5"/>
        <v>21503.767</v>
      </c>
      <c r="R35">
        <f t="shared" si="6"/>
        <v>3.3624276554043431E-3</v>
      </c>
    </row>
    <row r="36" spans="1:18" x14ac:dyDescent="0.2">
      <c r="A36" s="56" t="s">
        <v>111</v>
      </c>
      <c r="B36" s="57" t="s">
        <v>40</v>
      </c>
      <c r="C36" s="56">
        <v>36544.464999999997</v>
      </c>
      <c r="E36">
        <f t="shared" si="1"/>
        <v>30630.85218422232</v>
      </c>
      <c r="F36">
        <f t="shared" ref="F36:F67" si="7">ROUND(2*E36,0)/2</f>
        <v>30631</v>
      </c>
      <c r="G36" s="11">
        <f t="shared" si="2"/>
        <v>-9.4797489015036263E-2</v>
      </c>
      <c r="H36">
        <f t="shared" si="3"/>
        <v>-9.4797489015036263E-2</v>
      </c>
      <c r="P36">
        <f t="shared" si="4"/>
        <v>-0.10882434945262878</v>
      </c>
      <c r="Q36" s="2">
        <f t="shared" si="5"/>
        <v>21525.964999999997</v>
      </c>
      <c r="R36">
        <f t="shared" si="6"/>
        <v>1.9675281373569823E-4</v>
      </c>
    </row>
    <row r="37" spans="1:18" x14ac:dyDescent="0.2">
      <c r="A37" s="56" t="s">
        <v>111</v>
      </c>
      <c r="B37" s="57" t="s">
        <v>40</v>
      </c>
      <c r="C37" s="56">
        <v>36851.637000000002</v>
      </c>
      <c r="E37">
        <f t="shared" si="1"/>
        <v>31109.819175155393</v>
      </c>
      <c r="F37">
        <f t="shared" si="7"/>
        <v>31110</v>
      </c>
      <c r="G37" s="11">
        <f t="shared" si="2"/>
        <v>-0.11596692510647699</v>
      </c>
      <c r="H37">
        <f t="shared" si="3"/>
        <v>-0.11596692510647699</v>
      </c>
      <c r="P37">
        <f t="shared" si="4"/>
        <v>-0.10356427821680964</v>
      </c>
      <c r="Q37" s="2">
        <f t="shared" si="5"/>
        <v>21833.137000000002</v>
      </c>
      <c r="R37">
        <f t="shared" si="6"/>
        <v>1.5382564986977536E-4</v>
      </c>
    </row>
    <row r="38" spans="1:18" x14ac:dyDescent="0.2">
      <c r="A38" s="56" t="s">
        <v>111</v>
      </c>
      <c r="B38" s="57" t="s">
        <v>45</v>
      </c>
      <c r="C38" s="56">
        <v>36899.442000000003</v>
      </c>
      <c r="E38">
        <f t="shared" si="1"/>
        <v>31184.360529841222</v>
      </c>
      <c r="F38">
        <f t="shared" si="7"/>
        <v>31184.5</v>
      </c>
      <c r="G38" s="11">
        <f t="shared" si="2"/>
        <v>-8.9445261204673443E-2</v>
      </c>
      <c r="H38">
        <f t="shared" si="3"/>
        <v>-8.9445261204673443E-2</v>
      </c>
      <c r="P38">
        <f t="shared" si="4"/>
        <v>-0.10275495896915299</v>
      </c>
      <c r="Q38" s="2">
        <f t="shared" si="5"/>
        <v>21880.942000000003</v>
      </c>
      <c r="R38">
        <f t="shared" si="6"/>
        <v>1.771480545817918E-4</v>
      </c>
    </row>
    <row r="39" spans="1:18" x14ac:dyDescent="0.2">
      <c r="A39" s="56" t="s">
        <v>85</v>
      </c>
      <c r="B39" s="57" t="s">
        <v>45</v>
      </c>
      <c r="C39" s="56">
        <v>37228.39</v>
      </c>
      <c r="E39">
        <f t="shared" si="1"/>
        <v>31697.282390341028</v>
      </c>
      <c r="F39">
        <f t="shared" si="7"/>
        <v>31697.5</v>
      </c>
      <c r="G39" s="11">
        <f t="shared" si="2"/>
        <v>-0.13955783056007931</v>
      </c>
      <c r="H39">
        <f t="shared" si="3"/>
        <v>-0.13955783056007931</v>
      </c>
      <c r="P39">
        <f t="shared" si="4"/>
        <v>-9.7246322717763095E-2</v>
      </c>
      <c r="Q39" s="2">
        <f t="shared" si="5"/>
        <v>22209.89</v>
      </c>
      <c r="R39">
        <f t="shared" si="6"/>
        <v>1.7902636958903866E-3</v>
      </c>
    </row>
    <row r="40" spans="1:18" x14ac:dyDescent="0.2">
      <c r="A40" s="56" t="s">
        <v>85</v>
      </c>
      <c r="B40" s="57" t="s">
        <v>45</v>
      </c>
      <c r="C40" s="56">
        <v>37284.237000000001</v>
      </c>
      <c r="E40">
        <f t="shared" si="1"/>
        <v>31784.363470461092</v>
      </c>
      <c r="F40">
        <f t="shared" si="7"/>
        <v>31784.5</v>
      </c>
      <c r="G40" s="11">
        <f t="shared" si="2"/>
        <v>-8.7559377410798334E-2</v>
      </c>
      <c r="H40">
        <f t="shared" si="3"/>
        <v>-8.7559377410798334E-2</v>
      </c>
      <c r="P40">
        <f t="shared" si="4"/>
        <v>-9.6323239324877269E-2</v>
      </c>
      <c r="Q40" s="2">
        <f t="shared" si="5"/>
        <v>22265.737000000001</v>
      </c>
      <c r="R40">
        <f t="shared" si="6"/>
        <v>7.6805275649043298E-5</v>
      </c>
    </row>
    <row r="41" spans="1:18" x14ac:dyDescent="0.2">
      <c r="A41" s="56" t="s">
        <v>85</v>
      </c>
      <c r="B41" s="57" t="s">
        <v>45</v>
      </c>
      <c r="C41" s="56">
        <v>37287.434999999998</v>
      </c>
      <c r="E41">
        <f t="shared" si="1"/>
        <v>31789.350046180891</v>
      </c>
      <c r="F41">
        <f t="shared" si="7"/>
        <v>31789.5</v>
      </c>
      <c r="G41" s="11">
        <f t="shared" si="2"/>
        <v>-9.6168661715637427E-2</v>
      </c>
      <c r="H41">
        <f t="shared" si="3"/>
        <v>-9.6168661715637427E-2</v>
      </c>
      <c r="P41">
        <f t="shared" si="4"/>
        <v>-9.6270286633626634E-2</v>
      </c>
      <c r="Q41" s="2">
        <f t="shared" si="5"/>
        <v>22268.934999999998</v>
      </c>
      <c r="R41">
        <f t="shared" si="6"/>
        <v>1.0327623956313054E-8</v>
      </c>
    </row>
    <row r="42" spans="1:18" x14ac:dyDescent="0.2">
      <c r="A42" s="56" t="s">
        <v>111</v>
      </c>
      <c r="B42" s="57" t="s">
        <v>45</v>
      </c>
      <c r="C42" s="56">
        <v>37312.413999999997</v>
      </c>
      <c r="E42">
        <f t="shared" si="1"/>
        <v>31828.299287864756</v>
      </c>
      <c r="F42">
        <f t="shared" si="7"/>
        <v>31828.5</v>
      </c>
      <c r="G42" s="11">
        <f t="shared" si="2"/>
        <v>-0.12872107927250909</v>
      </c>
      <c r="H42">
        <f t="shared" si="3"/>
        <v>-0.12872107927250909</v>
      </c>
      <c r="P42">
        <f t="shared" si="4"/>
        <v>-9.5857621517153491E-2</v>
      </c>
      <c r="Q42" s="2">
        <f t="shared" si="5"/>
        <v>22293.913999999997</v>
      </c>
      <c r="R42">
        <f t="shared" si="6"/>
        <v>1.0800068556380419E-3</v>
      </c>
    </row>
    <row r="43" spans="1:18" x14ac:dyDescent="0.2">
      <c r="A43" s="56" t="s">
        <v>111</v>
      </c>
      <c r="B43" s="57" t="s">
        <v>45</v>
      </c>
      <c r="C43" s="56">
        <v>37375.303999999996</v>
      </c>
      <c r="E43">
        <f t="shared" si="1"/>
        <v>31926.362373236407</v>
      </c>
      <c r="F43">
        <f t="shared" si="7"/>
        <v>31926.5</v>
      </c>
      <c r="G43" s="11">
        <f t="shared" si="2"/>
        <v>-8.8263051577087026E-2</v>
      </c>
      <c r="H43">
        <f t="shared" si="3"/>
        <v>-8.8263051577087026E-2</v>
      </c>
      <c r="P43">
        <f t="shared" si="4"/>
        <v>-9.4823530759169411E-2</v>
      </c>
      <c r="Q43" s="2">
        <f t="shared" si="5"/>
        <v>22356.803999999996</v>
      </c>
      <c r="R43">
        <f t="shared" si="6"/>
        <v>4.3039887098536358E-5</v>
      </c>
    </row>
    <row r="44" spans="1:18" x14ac:dyDescent="0.2">
      <c r="A44" s="56" t="s">
        <v>85</v>
      </c>
      <c r="B44" s="57" t="s">
        <v>45</v>
      </c>
      <c r="C44" s="56">
        <v>37557.449000000001</v>
      </c>
      <c r="E44">
        <f t="shared" si="1"/>
        <v>32210.377330861138</v>
      </c>
      <c r="F44">
        <f t="shared" si="7"/>
        <v>32210.5</v>
      </c>
      <c r="G44" s="11">
        <f t="shared" si="2"/>
        <v>-7.8670399911061395E-2</v>
      </c>
      <c r="H44">
        <f t="shared" si="3"/>
        <v>-7.8670399911061395E-2</v>
      </c>
      <c r="P44">
        <f t="shared" si="4"/>
        <v>-9.1849909114396472E-2</v>
      </c>
      <c r="Q44" s="2">
        <f t="shared" si="5"/>
        <v>22538.949000000001</v>
      </c>
      <c r="R44">
        <f t="shared" si="6"/>
        <v>1.7369946284079399E-4</v>
      </c>
    </row>
    <row r="45" spans="1:18" x14ac:dyDescent="0.2">
      <c r="A45" s="56" t="s">
        <v>111</v>
      </c>
      <c r="B45" s="57" t="s">
        <v>40</v>
      </c>
      <c r="C45" s="56">
        <v>37579.550999999999</v>
      </c>
      <c r="E45">
        <f t="shared" si="1"/>
        <v>32244.840525532534</v>
      </c>
      <c r="F45">
        <f t="shared" si="7"/>
        <v>32245</v>
      </c>
      <c r="G45" s="11">
        <f t="shared" si="2"/>
        <v>-0.10227446159842657</v>
      </c>
      <c r="H45">
        <f t="shared" si="3"/>
        <v>-0.10227446159842657</v>
      </c>
      <c r="P45">
        <f t="shared" si="4"/>
        <v>-9.1491019756653941E-2</v>
      </c>
      <c r="Q45" s="2">
        <f t="shared" si="5"/>
        <v>22561.050999999999</v>
      </c>
      <c r="R45">
        <f t="shared" si="6"/>
        <v>1.1628261795489266E-4</v>
      </c>
    </row>
    <row r="46" spans="1:18" x14ac:dyDescent="0.2">
      <c r="A46" s="56" t="s">
        <v>85</v>
      </c>
      <c r="B46" s="57" t="s">
        <v>45</v>
      </c>
      <c r="C46" s="56">
        <v>37591.444000000003</v>
      </c>
      <c r="E46">
        <f t="shared" si="1"/>
        <v>32263.385036175328</v>
      </c>
      <c r="F46">
        <f t="shared" si="7"/>
        <v>32263.5</v>
      </c>
      <c r="G46" s="11">
        <f t="shared" si="2"/>
        <v>-7.3728813513298519E-2</v>
      </c>
      <c r="H46">
        <f t="shared" si="3"/>
        <v>-7.3728813513298519E-2</v>
      </c>
      <c r="P46">
        <f t="shared" si="4"/>
        <v>-9.1298780896543169E-2</v>
      </c>
      <c r="Q46" s="2">
        <f t="shared" si="5"/>
        <v>22572.944000000003</v>
      </c>
      <c r="R46">
        <f t="shared" si="6"/>
        <v>3.0870375384828085E-4</v>
      </c>
    </row>
    <row r="47" spans="1:18" x14ac:dyDescent="0.2">
      <c r="A47" s="56" t="s">
        <v>111</v>
      </c>
      <c r="B47" s="57" t="s">
        <v>45</v>
      </c>
      <c r="C47" s="56">
        <v>37614.525000000001</v>
      </c>
      <c r="E47">
        <f t="shared" si="1"/>
        <v>32299.374765440123</v>
      </c>
      <c r="F47">
        <f t="shared" si="7"/>
        <v>32299.5</v>
      </c>
      <c r="G47" s="11">
        <f t="shared" si="2"/>
        <v>-8.0315660481574014E-2</v>
      </c>
      <c r="H47">
        <f t="shared" si="3"/>
        <v>-8.0315660481574014E-2</v>
      </c>
      <c r="P47">
        <f t="shared" si="4"/>
        <v>-9.0925112791991475E-2</v>
      </c>
      <c r="Q47" s="2">
        <f t="shared" si="5"/>
        <v>22596.025000000001</v>
      </c>
      <c r="R47">
        <f t="shared" si="6"/>
        <v>1.1256047832702241E-4</v>
      </c>
    </row>
    <row r="48" spans="1:18" x14ac:dyDescent="0.2">
      <c r="A48" s="56" t="s">
        <v>111</v>
      </c>
      <c r="B48" s="57" t="s">
        <v>40</v>
      </c>
      <c r="C48" s="56">
        <v>37669.377</v>
      </c>
      <c r="E48">
        <f t="shared" si="1"/>
        <v>32384.904362495388</v>
      </c>
      <c r="F48">
        <f t="shared" si="7"/>
        <v>32385</v>
      </c>
      <c r="G48" s="11">
        <f t="shared" si="2"/>
        <v>-6.1334422040090431E-2</v>
      </c>
      <c r="H48">
        <f t="shared" si="3"/>
        <v>-6.1334422040090431E-2</v>
      </c>
      <c r="P48">
        <f t="shared" si="4"/>
        <v>-9.0039865964365723E-2</v>
      </c>
      <c r="Q48" s="2">
        <f t="shared" si="5"/>
        <v>22650.877</v>
      </c>
      <c r="R48">
        <f t="shared" si="6"/>
        <v>8.2400251088971335E-4</v>
      </c>
    </row>
    <row r="49" spans="1:18" x14ac:dyDescent="0.2">
      <c r="A49" s="56" t="s">
        <v>111</v>
      </c>
      <c r="B49" s="57" t="s">
        <v>45</v>
      </c>
      <c r="C49" s="56">
        <v>37907.593999999997</v>
      </c>
      <c r="E49">
        <f t="shared" si="1"/>
        <v>32756.351238119143</v>
      </c>
      <c r="F49">
        <f t="shared" si="7"/>
        <v>32756.5</v>
      </c>
      <c r="G49" s="11">
        <f t="shared" si="2"/>
        <v>-9.5404245657846332E-2</v>
      </c>
      <c r="H49">
        <f t="shared" si="3"/>
        <v>-9.5404245657846332E-2</v>
      </c>
      <c r="P49">
        <f t="shared" si="4"/>
        <v>-8.6229641133085178E-2</v>
      </c>
      <c r="Q49" s="2">
        <f t="shared" si="5"/>
        <v>22889.093999999997</v>
      </c>
      <c r="R49">
        <f t="shared" si="6"/>
        <v>8.4173368185767839E-5</v>
      </c>
    </row>
    <row r="50" spans="1:18" x14ac:dyDescent="0.2">
      <c r="A50" s="56" t="s">
        <v>111</v>
      </c>
      <c r="B50" s="57" t="s">
        <v>45</v>
      </c>
      <c r="C50" s="56">
        <v>37932.627999999997</v>
      </c>
      <c r="E50">
        <f t="shared" si="1"/>
        <v>32795.386240173422</v>
      </c>
      <c r="F50">
        <f t="shared" si="7"/>
        <v>32795.5</v>
      </c>
      <c r="G50" s="11">
        <f t="shared" si="2"/>
        <v>-7.2956663214426953E-2</v>
      </c>
      <c r="H50">
        <f t="shared" si="3"/>
        <v>-7.2956663214426953E-2</v>
      </c>
      <c r="P50">
        <f t="shared" si="4"/>
        <v>-8.5833057898311249E-2</v>
      </c>
      <c r="Q50" s="2">
        <f t="shared" si="5"/>
        <v>22914.127999999997</v>
      </c>
      <c r="R50">
        <f t="shared" si="6"/>
        <v>1.6580154005516376E-4</v>
      </c>
    </row>
    <row r="51" spans="1:18" x14ac:dyDescent="0.2">
      <c r="A51" s="56" t="s">
        <v>111</v>
      </c>
      <c r="B51" s="57" t="s">
        <v>40</v>
      </c>
      <c r="C51" s="56">
        <v>37942.569000000003</v>
      </c>
      <c r="E51">
        <f t="shared" si="1"/>
        <v>32810.887037306202</v>
      </c>
      <c r="F51">
        <f t="shared" si="7"/>
        <v>32811</v>
      </c>
      <c r="G51" s="11">
        <f t="shared" si="2"/>
        <v>-7.2445444544428028E-2</v>
      </c>
      <c r="H51">
        <f t="shared" si="3"/>
        <v>-7.2445444544428028E-2</v>
      </c>
      <c r="P51">
        <f t="shared" si="4"/>
        <v>-8.5675621597045698E-2</v>
      </c>
      <c r="Q51" s="2">
        <f t="shared" si="5"/>
        <v>22924.069000000003</v>
      </c>
      <c r="R51">
        <f t="shared" si="6"/>
        <v>1.7503758484361119E-4</v>
      </c>
    </row>
    <row r="52" spans="1:18" x14ac:dyDescent="0.2">
      <c r="A52" s="56" t="s">
        <v>176</v>
      </c>
      <c r="B52" s="57" t="s">
        <v>45</v>
      </c>
      <c r="C52" s="56">
        <v>37968.559000000001</v>
      </c>
      <c r="E52">
        <f t="shared" si="1"/>
        <v>32851.412710526252</v>
      </c>
      <c r="F52">
        <f t="shared" si="7"/>
        <v>32851.5</v>
      </c>
      <c r="G52" s="11">
        <f t="shared" si="2"/>
        <v>-5.5980647390242666E-2</v>
      </c>
      <c r="H52">
        <f t="shared" si="3"/>
        <v>-5.5980647390242666E-2</v>
      </c>
      <c r="P52">
        <f t="shared" si="4"/>
        <v>-8.5264739347038265E-2</v>
      </c>
      <c r="Q52" s="2">
        <f t="shared" si="5"/>
        <v>22950.059000000001</v>
      </c>
      <c r="R52">
        <f t="shared" si="6"/>
        <v>8.5755804173406067E-4</v>
      </c>
    </row>
    <row r="53" spans="1:18" x14ac:dyDescent="0.2">
      <c r="A53" s="56" t="s">
        <v>111</v>
      </c>
      <c r="B53" s="57" t="s">
        <v>45</v>
      </c>
      <c r="C53" s="56">
        <v>37970.474999999999</v>
      </c>
      <c r="E53">
        <f t="shared" ref="E53:E84" si="8">+(C53-C$7)/C$8</f>
        <v>32854.400289975638</v>
      </c>
      <c r="F53">
        <f t="shared" si="7"/>
        <v>32854.5</v>
      </c>
      <c r="G53" s="11">
        <f t="shared" ref="G53:G84" si="9">+C53-(C$7+F53*C$8)</f>
        <v>-6.3946217975171749E-2</v>
      </c>
      <c r="H53">
        <f t="shared" ref="H53:H84" si="10">+G53</f>
        <v>-6.3946217975171749E-2</v>
      </c>
      <c r="P53">
        <f t="shared" ref="P53:P84" si="11">+D$11+D$12*F53+D$13*F53^2</f>
        <v>-8.5234331449246831E-2</v>
      </c>
      <c r="Q53" s="2">
        <f t="shared" ref="Q53:Q84" si="12">+C53-15018.5</f>
        <v>22951.974999999999</v>
      </c>
      <c r="R53">
        <f t="shared" ref="R53:R84" si="13">(P53-G53)^2</f>
        <v>4.5318377528509704E-4</v>
      </c>
    </row>
    <row r="54" spans="1:18" x14ac:dyDescent="0.2">
      <c r="A54" s="56" t="s">
        <v>176</v>
      </c>
      <c r="B54" s="57" t="s">
        <v>45</v>
      </c>
      <c r="C54" s="56">
        <v>37995.474000000002</v>
      </c>
      <c r="E54">
        <f t="shared" si="8"/>
        <v>32893.38071724875</v>
      </c>
      <c r="F54">
        <f t="shared" si="7"/>
        <v>32893.5</v>
      </c>
      <c r="G54" s="11">
        <f t="shared" si="9"/>
        <v>-7.6498635520692915E-2</v>
      </c>
      <c r="H54">
        <f t="shared" si="10"/>
        <v>-7.6498635520692915E-2</v>
      </c>
      <c r="P54">
        <f t="shared" si="11"/>
        <v>-8.4839378022545847E-2</v>
      </c>
      <c r="Q54" s="2">
        <f t="shared" si="12"/>
        <v>22976.974000000002</v>
      </c>
      <c r="R54">
        <f t="shared" si="13"/>
        <v>6.9567985482215912E-5</v>
      </c>
    </row>
    <row r="55" spans="1:18" x14ac:dyDescent="0.2">
      <c r="A55" s="56" t="s">
        <v>85</v>
      </c>
      <c r="B55" s="57" t="s">
        <v>45</v>
      </c>
      <c r="C55" s="56">
        <v>38049.321000000004</v>
      </c>
      <c r="E55">
        <f t="shared" si="8"/>
        <v>32977.343238444606</v>
      </c>
      <c r="F55">
        <f t="shared" si="7"/>
        <v>32977.5</v>
      </c>
      <c r="G55" s="11">
        <f t="shared" si="9"/>
        <v>-0.10053461178904399</v>
      </c>
      <c r="H55">
        <f t="shared" si="10"/>
        <v>-0.10053461178904399</v>
      </c>
      <c r="P55">
        <f t="shared" si="11"/>
        <v>-8.3990912030892706E-2</v>
      </c>
      <c r="Q55" s="2">
        <f t="shared" si="12"/>
        <v>23030.821000000004</v>
      </c>
      <c r="R55">
        <f t="shared" si="13"/>
        <v>2.7369400168785493E-4</v>
      </c>
    </row>
    <row r="56" spans="1:18" x14ac:dyDescent="0.2">
      <c r="A56" s="56" t="s">
        <v>176</v>
      </c>
      <c r="B56" s="57" t="s">
        <v>45</v>
      </c>
      <c r="C56" s="56">
        <v>38049.4</v>
      </c>
      <c r="E56">
        <f t="shared" si="8"/>
        <v>32977.466421522106</v>
      </c>
      <c r="F56">
        <f t="shared" si="7"/>
        <v>32977.5</v>
      </c>
      <c r="G56" s="11">
        <f t="shared" si="9"/>
        <v>-2.1534611791139469E-2</v>
      </c>
      <c r="H56">
        <f t="shared" si="10"/>
        <v>-2.1534611791139469E-2</v>
      </c>
      <c r="P56">
        <f t="shared" si="11"/>
        <v>-8.3990912030892706E-2</v>
      </c>
      <c r="Q56" s="2">
        <f t="shared" si="12"/>
        <v>23030.9</v>
      </c>
      <c r="R56">
        <f t="shared" si="13"/>
        <v>3.9007894396382004E-3</v>
      </c>
    </row>
    <row r="57" spans="1:18" x14ac:dyDescent="0.2">
      <c r="A57" s="56" t="s">
        <v>111</v>
      </c>
      <c r="B57" s="57" t="s">
        <v>40</v>
      </c>
      <c r="C57" s="56">
        <v>38287.591999999997</v>
      </c>
      <c r="E57">
        <f t="shared" si="8"/>
        <v>33348.874315159308</v>
      </c>
      <c r="F57">
        <f t="shared" si="7"/>
        <v>33349</v>
      </c>
      <c r="G57" s="11">
        <f t="shared" si="9"/>
        <v>-8.0604435417626519E-2</v>
      </c>
      <c r="H57">
        <f t="shared" si="10"/>
        <v>-8.0604435417626519E-2</v>
      </c>
      <c r="P57">
        <f t="shared" si="11"/>
        <v>-8.0274549880594209E-2</v>
      </c>
      <c r="Q57" s="2">
        <f t="shared" si="12"/>
        <v>23269.091999999997</v>
      </c>
      <c r="R57">
        <f t="shared" si="13"/>
        <v>1.0882446754309523E-7</v>
      </c>
    </row>
    <row r="58" spans="1:18" x14ac:dyDescent="0.2">
      <c r="A58" s="56" t="s">
        <v>111</v>
      </c>
      <c r="B58" s="57" t="s">
        <v>45</v>
      </c>
      <c r="C58" s="56">
        <v>38288.576000000001</v>
      </c>
      <c r="E58">
        <f t="shared" si="8"/>
        <v>33350.408646150019</v>
      </c>
      <c r="F58">
        <f t="shared" si="7"/>
        <v>33350.5</v>
      </c>
      <c r="G58" s="11">
        <f t="shared" si="9"/>
        <v>-5.8587220701156184E-2</v>
      </c>
      <c r="H58">
        <f t="shared" si="10"/>
        <v>-5.8587220701156184E-2</v>
      </c>
      <c r="P58">
        <f t="shared" si="11"/>
        <v>-8.0259663673912018E-2</v>
      </c>
      <c r="Q58" s="2">
        <f t="shared" si="12"/>
        <v>23270.076000000001</v>
      </c>
      <c r="R58">
        <f t="shared" si="13"/>
        <v>4.6969478440735373E-4</v>
      </c>
    </row>
    <row r="59" spans="1:18" x14ac:dyDescent="0.2">
      <c r="A59" s="56" t="s">
        <v>111</v>
      </c>
      <c r="B59" s="57" t="s">
        <v>45</v>
      </c>
      <c r="C59" s="56">
        <v>38322.525999999998</v>
      </c>
      <c r="E59">
        <f t="shared" si="8"/>
        <v>33403.34618388841</v>
      </c>
      <c r="F59">
        <f t="shared" si="7"/>
        <v>33403.5</v>
      </c>
      <c r="G59" s="11">
        <f t="shared" si="9"/>
        <v>-9.8645634294371121E-2</v>
      </c>
      <c r="H59">
        <f t="shared" si="10"/>
        <v>-9.8645634294371121E-2</v>
      </c>
      <c r="P59">
        <f t="shared" si="11"/>
        <v>-7.9734300239880485E-2</v>
      </c>
      <c r="Q59" s="2">
        <f t="shared" si="12"/>
        <v>23304.025999999998</v>
      </c>
      <c r="R59">
        <f t="shared" si="13"/>
        <v>3.5763855572053726E-4</v>
      </c>
    </row>
    <row r="60" spans="1:18" x14ac:dyDescent="0.2">
      <c r="A60" s="56" t="s">
        <v>111</v>
      </c>
      <c r="B60" s="57" t="s">
        <v>40</v>
      </c>
      <c r="C60" s="56">
        <v>38325.428999999996</v>
      </c>
      <c r="E60">
        <f t="shared" si="8"/>
        <v>33407.872772166891</v>
      </c>
      <c r="F60">
        <f t="shared" si="7"/>
        <v>33408</v>
      </c>
      <c r="G60" s="11">
        <f t="shared" si="9"/>
        <v>-8.1593990173132624E-2</v>
      </c>
      <c r="H60">
        <f t="shared" si="10"/>
        <v>-8.1593990173132624E-2</v>
      </c>
      <c r="P60">
        <f t="shared" si="11"/>
        <v>-7.9689749079707106E-2</v>
      </c>
      <c r="Q60" s="2">
        <f t="shared" si="12"/>
        <v>23306.928999999996</v>
      </c>
      <c r="R60">
        <f t="shared" si="13"/>
        <v>3.6261341418904133E-6</v>
      </c>
    </row>
    <row r="61" spans="1:18" x14ac:dyDescent="0.2">
      <c r="A61" s="56" t="s">
        <v>111</v>
      </c>
      <c r="B61" s="57" t="s">
        <v>45</v>
      </c>
      <c r="C61" s="56">
        <v>38327.656999999999</v>
      </c>
      <c r="E61">
        <f t="shared" si="8"/>
        <v>33411.346846808461</v>
      </c>
      <c r="F61">
        <f t="shared" si="7"/>
        <v>33411.5</v>
      </c>
      <c r="G61" s="11">
        <f t="shared" si="9"/>
        <v>-9.8220489184313919E-2</v>
      </c>
      <c r="H61">
        <f t="shared" si="10"/>
        <v>-9.8220489184313919E-2</v>
      </c>
      <c r="P61">
        <f t="shared" si="11"/>
        <v>-7.965510414734292E-2</v>
      </c>
      <c r="Q61" s="2">
        <f t="shared" si="12"/>
        <v>23309.156999999999</v>
      </c>
      <c r="R61">
        <f t="shared" si="13"/>
        <v>3.4467352157098669E-4</v>
      </c>
    </row>
    <row r="62" spans="1:18" x14ac:dyDescent="0.2">
      <c r="A62" s="56" t="s">
        <v>111</v>
      </c>
      <c r="B62" s="57" t="s">
        <v>40</v>
      </c>
      <c r="C62" s="56">
        <v>38328.654999999999</v>
      </c>
      <c r="E62">
        <f t="shared" si="8"/>
        <v>33412.90300771164</v>
      </c>
      <c r="F62">
        <f t="shared" si="7"/>
        <v>33413</v>
      </c>
      <c r="G62" s="11">
        <f t="shared" si="9"/>
        <v>-6.2203274472267367E-2</v>
      </c>
      <c r="H62">
        <f t="shared" si="10"/>
        <v>-6.2203274472267367E-2</v>
      </c>
      <c r="P62">
        <f t="shared" si="11"/>
        <v>-7.9640257918292157E-2</v>
      </c>
      <c r="Q62" s="2">
        <f t="shared" si="12"/>
        <v>23310.154999999999</v>
      </c>
      <c r="R62">
        <f t="shared" si="13"/>
        <v>3.0404839169694253E-4</v>
      </c>
    </row>
    <row r="63" spans="1:18" x14ac:dyDescent="0.2">
      <c r="A63" s="56" t="s">
        <v>111</v>
      </c>
      <c r="B63" s="57" t="s">
        <v>45</v>
      </c>
      <c r="C63" s="56">
        <v>38331.506999999998</v>
      </c>
      <c r="E63">
        <f t="shared" si="8"/>
        <v>33417.350072737558</v>
      </c>
      <c r="F63">
        <f t="shared" si="7"/>
        <v>33417.5</v>
      </c>
      <c r="G63" s="11">
        <f t="shared" si="9"/>
        <v>-9.6151630343229044E-2</v>
      </c>
      <c r="H63">
        <f t="shared" si="10"/>
        <v>-9.6151630343229044E-2</v>
      </c>
      <c r="P63">
        <f t="shared" si="11"/>
        <v>-7.9595724987918642E-2</v>
      </c>
      <c r="Q63" s="2">
        <f t="shared" si="12"/>
        <v>23313.006999999998</v>
      </c>
      <c r="R63">
        <f t="shared" si="13"/>
        <v>2.7409800213399563E-4</v>
      </c>
    </row>
    <row r="64" spans="1:18" x14ac:dyDescent="0.2">
      <c r="A64" s="56" t="s">
        <v>111</v>
      </c>
      <c r="B64" s="57" t="s">
        <v>40</v>
      </c>
      <c r="C64" s="56">
        <v>38348.544000000002</v>
      </c>
      <c r="E64">
        <f t="shared" si="8"/>
        <v>33443.915516933412</v>
      </c>
      <c r="F64">
        <f t="shared" si="7"/>
        <v>33444</v>
      </c>
      <c r="G64" s="11">
        <f t="shared" si="9"/>
        <v>-5.4180837141757365E-2</v>
      </c>
      <c r="H64">
        <f t="shared" si="10"/>
        <v>-5.4180837141757365E-2</v>
      </c>
      <c r="P64">
        <f t="shared" si="11"/>
        <v>-7.9333650664381083E-2</v>
      </c>
      <c r="Q64" s="2">
        <f t="shared" si="12"/>
        <v>23330.044000000002</v>
      </c>
      <c r="R64">
        <f t="shared" si="13"/>
        <v>6.3266402810388262E-4</v>
      </c>
    </row>
    <row r="65" spans="1:18" x14ac:dyDescent="0.2">
      <c r="A65" s="56" t="s">
        <v>111</v>
      </c>
      <c r="B65" s="57" t="s">
        <v>40</v>
      </c>
      <c r="C65" s="56">
        <v>38370.321000000004</v>
      </c>
      <c r="E65">
        <f t="shared" si="8"/>
        <v>33477.871945779625</v>
      </c>
      <c r="F65">
        <f t="shared" si="7"/>
        <v>33478</v>
      </c>
      <c r="G65" s="11">
        <f t="shared" si="9"/>
        <v>-8.2123970387328882E-2</v>
      </c>
      <c r="H65">
        <f t="shared" si="10"/>
        <v>-8.2123970387328882E-2</v>
      </c>
      <c r="P65">
        <f t="shared" si="11"/>
        <v>-7.8997842943751007E-2</v>
      </c>
      <c r="Q65" s="2">
        <f t="shared" si="12"/>
        <v>23351.821000000004</v>
      </c>
      <c r="R65">
        <f t="shared" si="13"/>
        <v>9.7726727934907416E-6</v>
      </c>
    </row>
    <row r="66" spans="1:18" x14ac:dyDescent="0.2">
      <c r="A66" s="56" t="s">
        <v>111</v>
      </c>
      <c r="B66" s="57" t="s">
        <v>45</v>
      </c>
      <c r="C66" s="56">
        <v>38371.279000000002</v>
      </c>
      <c r="E66">
        <f t="shared" si="8"/>
        <v>33479.365735504318</v>
      </c>
      <c r="F66">
        <f t="shared" si="7"/>
        <v>33479.5</v>
      </c>
      <c r="G66" s="11">
        <f t="shared" si="9"/>
        <v>-8.6106755676155444E-2</v>
      </c>
      <c r="H66">
        <f t="shared" si="10"/>
        <v>-8.6106755676155444E-2</v>
      </c>
      <c r="P66">
        <f t="shared" si="11"/>
        <v>-7.8983039250899945E-2</v>
      </c>
      <c r="Q66" s="2">
        <f t="shared" si="12"/>
        <v>23352.779000000002</v>
      </c>
      <c r="R66">
        <f t="shared" si="13"/>
        <v>5.0747335707454993E-5</v>
      </c>
    </row>
    <row r="67" spans="1:18" x14ac:dyDescent="0.2">
      <c r="A67" s="56" t="s">
        <v>111</v>
      </c>
      <c r="B67" s="57" t="s">
        <v>40</v>
      </c>
      <c r="C67" s="56">
        <v>38384.44</v>
      </c>
      <c r="E67">
        <f t="shared" si="8"/>
        <v>33499.887412505057</v>
      </c>
      <c r="F67">
        <f t="shared" si="7"/>
        <v>33500</v>
      </c>
      <c r="G67" s="11">
        <f t="shared" si="9"/>
        <v>-7.2204821321065538E-2</v>
      </c>
      <c r="H67">
        <f t="shared" si="10"/>
        <v>-7.2204821321065538E-2</v>
      </c>
      <c r="P67">
        <f t="shared" si="11"/>
        <v>-7.878081827479741E-2</v>
      </c>
      <c r="Q67" s="2">
        <f t="shared" si="12"/>
        <v>23365.940000000002</v>
      </c>
      <c r="R67">
        <f t="shared" si="13"/>
        <v>4.3243735935490858E-5</v>
      </c>
    </row>
    <row r="68" spans="1:18" x14ac:dyDescent="0.2">
      <c r="A68" s="56" t="s">
        <v>111</v>
      </c>
      <c r="B68" s="57" t="s">
        <v>45</v>
      </c>
      <c r="C68" s="56">
        <v>38385.402999999998</v>
      </c>
      <c r="E68">
        <f t="shared" si="8"/>
        <v>33501.388998627051</v>
      </c>
      <c r="F68">
        <f t="shared" ref="F68:F99" si="14">ROUND(2*E68,0)/2</f>
        <v>33501.5</v>
      </c>
      <c r="G68" s="11">
        <f t="shared" si="9"/>
        <v>-7.1187606612511445E-2</v>
      </c>
      <c r="H68">
        <f t="shared" si="10"/>
        <v>-7.1187606612511445E-2</v>
      </c>
      <c r="P68">
        <f t="shared" si="11"/>
        <v>-7.8766028654072451E-2</v>
      </c>
      <c r="Q68" s="2">
        <f t="shared" si="12"/>
        <v>23366.902999999998</v>
      </c>
      <c r="R68">
        <f t="shared" si="13"/>
        <v>5.7432480640017683E-5</v>
      </c>
    </row>
    <row r="69" spans="1:18" x14ac:dyDescent="0.2">
      <c r="A69" s="56" t="s">
        <v>111</v>
      </c>
      <c r="B69" s="57" t="s">
        <v>45</v>
      </c>
      <c r="C69" s="56">
        <v>38398.239000000001</v>
      </c>
      <c r="E69">
        <f t="shared" si="8"/>
        <v>33521.403909802611</v>
      </c>
      <c r="F69">
        <f t="shared" si="14"/>
        <v>33521.5</v>
      </c>
      <c r="G69" s="11">
        <f t="shared" si="9"/>
        <v>-6.162474381562788E-2</v>
      </c>
      <c r="H69">
        <f t="shared" si="10"/>
        <v>-6.162474381562788E-2</v>
      </c>
      <c r="P69">
        <f t="shared" si="11"/>
        <v>-7.8568925393108585E-2</v>
      </c>
      <c r="Q69" s="2">
        <f t="shared" si="12"/>
        <v>23379.739000000001</v>
      </c>
      <c r="R69">
        <f t="shared" si="13"/>
        <v>2.871052893306365E-4</v>
      </c>
    </row>
    <row r="70" spans="1:18" x14ac:dyDescent="0.2">
      <c r="A70" s="56" t="s">
        <v>111</v>
      </c>
      <c r="B70" s="57" t="s">
        <v>40</v>
      </c>
      <c r="C70" s="56">
        <v>38406.241999999998</v>
      </c>
      <c r="E70">
        <f t="shared" si="8"/>
        <v>33533.882823337815</v>
      </c>
      <c r="F70">
        <f t="shared" si="14"/>
        <v>33534</v>
      </c>
      <c r="G70" s="11">
        <f t="shared" si="9"/>
        <v>-7.514795457245782E-2</v>
      </c>
      <c r="H70">
        <f t="shared" si="10"/>
        <v>-7.514795457245782E-2</v>
      </c>
      <c r="P70">
        <f t="shared" si="11"/>
        <v>-7.8445822473207222E-2</v>
      </c>
      <c r="Q70" s="2">
        <f t="shared" si="12"/>
        <v>23387.741999999998</v>
      </c>
      <c r="R70">
        <f t="shared" si="13"/>
        <v>1.0875932690793264E-5</v>
      </c>
    </row>
    <row r="71" spans="1:18" x14ac:dyDescent="0.2">
      <c r="A71" s="56" t="s">
        <v>111</v>
      </c>
      <c r="B71" s="57" t="s">
        <v>45</v>
      </c>
      <c r="C71" s="56">
        <v>38410.406000000003</v>
      </c>
      <c r="E71">
        <f t="shared" si="8"/>
        <v>33540.375663018014</v>
      </c>
      <c r="F71">
        <f t="shared" si="14"/>
        <v>33540.5</v>
      </c>
      <c r="G71" s="11">
        <f t="shared" si="9"/>
        <v>-7.9740024157217704E-2</v>
      </c>
      <c r="H71">
        <f t="shared" si="10"/>
        <v>-7.9740024157217704E-2</v>
      </c>
      <c r="P71">
        <f t="shared" si="11"/>
        <v>-7.8381835286791712E-2</v>
      </c>
      <c r="Q71" s="2">
        <f t="shared" si="12"/>
        <v>23391.906000000003</v>
      </c>
      <c r="R71">
        <f t="shared" si="13"/>
        <v>1.8446770077490306E-6</v>
      </c>
    </row>
    <row r="72" spans="1:18" x14ac:dyDescent="0.2">
      <c r="A72" s="56" t="s">
        <v>111</v>
      </c>
      <c r="B72" s="57" t="s">
        <v>45</v>
      </c>
      <c r="C72" s="56">
        <v>38412.315999999999</v>
      </c>
      <c r="E72">
        <f t="shared" si="8"/>
        <v>33543.353886790625</v>
      </c>
      <c r="F72">
        <f t="shared" si="14"/>
        <v>33543.5</v>
      </c>
      <c r="G72" s="11">
        <f t="shared" si="9"/>
        <v>-9.3705594750645105E-2</v>
      </c>
      <c r="H72">
        <f t="shared" si="10"/>
        <v>-9.3705594750645105E-2</v>
      </c>
      <c r="P72">
        <f t="shared" si="11"/>
        <v>-7.8352308815815341E-2</v>
      </c>
      <c r="Q72" s="2">
        <f t="shared" si="12"/>
        <v>23393.815999999999</v>
      </c>
      <c r="R72">
        <f t="shared" si="13"/>
        <v>2.3572338899664145E-4</v>
      </c>
    </row>
    <row r="73" spans="1:18" x14ac:dyDescent="0.2">
      <c r="A73" s="56" t="s">
        <v>111</v>
      </c>
      <c r="B73" s="57" t="s">
        <v>40</v>
      </c>
      <c r="C73" s="56">
        <v>38413.305999999997</v>
      </c>
      <c r="E73">
        <f t="shared" si="8"/>
        <v>33544.897573458104</v>
      </c>
      <c r="F73">
        <f t="shared" si="14"/>
        <v>33545</v>
      </c>
      <c r="G73" s="11">
        <f t="shared" si="9"/>
        <v>-6.5688380040228367E-2</v>
      </c>
      <c r="H73">
        <f t="shared" si="10"/>
        <v>-6.5688380040228367E-2</v>
      </c>
      <c r="P73">
        <f t="shared" si="11"/>
        <v>-7.833754701952178E-2</v>
      </c>
      <c r="Q73" s="2">
        <f t="shared" si="12"/>
        <v>23394.805999999997</v>
      </c>
      <c r="R73">
        <f t="shared" si="13"/>
        <v>1.6000142527004685E-4</v>
      </c>
    </row>
    <row r="74" spans="1:18" x14ac:dyDescent="0.2">
      <c r="A74" s="56" t="s">
        <v>111</v>
      </c>
      <c r="B74" s="57" t="s">
        <v>45</v>
      </c>
      <c r="C74" s="56">
        <v>38439.290999999997</v>
      </c>
      <c r="E74">
        <f t="shared" si="8"/>
        <v>33585.415450280852</v>
      </c>
      <c r="F74">
        <f t="shared" si="14"/>
        <v>33585.5</v>
      </c>
      <c r="G74" s="11">
        <f t="shared" si="9"/>
        <v>-5.422358288342366E-2</v>
      </c>
      <c r="H74">
        <f t="shared" si="10"/>
        <v>-5.422358288342366E-2</v>
      </c>
      <c r="P74">
        <f t="shared" si="11"/>
        <v>-7.7939341196668704E-2</v>
      </c>
      <c r="Q74" s="2">
        <f t="shared" si="12"/>
        <v>23420.790999999997</v>
      </c>
      <c r="R74">
        <f t="shared" si="13"/>
        <v>5.6243719237225142E-4</v>
      </c>
    </row>
    <row r="75" spans="1:18" x14ac:dyDescent="0.2">
      <c r="A75" s="56" t="s">
        <v>111</v>
      </c>
      <c r="B75" s="57" t="s">
        <v>45</v>
      </c>
      <c r="C75" s="56">
        <v>38464.284</v>
      </c>
      <c r="E75">
        <f t="shared" si="8"/>
        <v>33624.38652187719</v>
      </c>
      <c r="F75">
        <f t="shared" si="14"/>
        <v>33624.5</v>
      </c>
      <c r="G75" s="11">
        <f t="shared" si="9"/>
        <v>-7.2776000437443145E-2</v>
      </c>
      <c r="H75">
        <f t="shared" si="10"/>
        <v>-7.2776000437443145E-2</v>
      </c>
      <c r="P75">
        <f t="shared" si="11"/>
        <v>-7.7556544807736189E-2</v>
      </c>
      <c r="Q75" s="2">
        <f t="shared" si="12"/>
        <v>23445.784</v>
      </c>
      <c r="R75">
        <f t="shared" si="13"/>
        <v>2.2853604476340516E-5</v>
      </c>
    </row>
    <row r="76" spans="1:18" x14ac:dyDescent="0.2">
      <c r="A76" s="56" t="s">
        <v>111</v>
      </c>
      <c r="B76" s="57" t="s">
        <v>45</v>
      </c>
      <c r="C76" s="56">
        <v>38464.292999999998</v>
      </c>
      <c r="E76">
        <f t="shared" si="8"/>
        <v>33624.400555392349</v>
      </c>
      <c r="F76">
        <f t="shared" si="14"/>
        <v>33624.5</v>
      </c>
      <c r="G76" s="11">
        <f t="shared" si="9"/>
        <v>-6.3776000439247582E-2</v>
      </c>
      <c r="H76">
        <f t="shared" si="10"/>
        <v>-6.3776000439247582E-2</v>
      </c>
      <c r="P76">
        <f t="shared" si="11"/>
        <v>-7.7556544807736189E-2</v>
      </c>
      <c r="Q76" s="2">
        <f t="shared" si="12"/>
        <v>23445.792999999998</v>
      </c>
      <c r="R76">
        <f t="shared" si="13"/>
        <v>1.8990340309188303E-4</v>
      </c>
    </row>
    <row r="77" spans="1:18" x14ac:dyDescent="0.2">
      <c r="A77" s="56" t="s">
        <v>111</v>
      </c>
      <c r="B77" s="57" t="s">
        <v>45</v>
      </c>
      <c r="C77" s="56">
        <v>38642.582999999999</v>
      </c>
      <c r="E77">
        <f t="shared" si="8"/>
        <v>33902.404490690671</v>
      </c>
      <c r="F77">
        <f t="shared" si="14"/>
        <v>33902.5</v>
      </c>
      <c r="G77" s="11">
        <f t="shared" si="9"/>
        <v>-6.1252207611687481E-2</v>
      </c>
      <c r="H77">
        <f t="shared" si="10"/>
        <v>-6.1252207611687481E-2</v>
      </c>
      <c r="P77">
        <f t="shared" si="11"/>
        <v>-7.4846683325014957E-2</v>
      </c>
      <c r="Q77" s="2">
        <f t="shared" si="12"/>
        <v>23624.082999999999</v>
      </c>
      <c r="R77">
        <f t="shared" si="13"/>
        <v>1.8480976992025057E-4</v>
      </c>
    </row>
    <row r="78" spans="1:18" x14ac:dyDescent="0.2">
      <c r="A78" s="56" t="s">
        <v>111</v>
      </c>
      <c r="B78" s="57" t="s">
        <v>45</v>
      </c>
      <c r="C78" s="56">
        <v>38651.567999999999</v>
      </c>
      <c r="E78">
        <f t="shared" si="8"/>
        <v>33916.414616657661</v>
      </c>
      <c r="F78">
        <f t="shared" si="14"/>
        <v>33916.5</v>
      </c>
      <c r="G78" s="11">
        <f t="shared" si="9"/>
        <v>-5.475820365245454E-2</v>
      </c>
      <c r="H78">
        <f t="shared" si="10"/>
        <v>-5.475820365245454E-2</v>
      </c>
      <c r="P78">
        <f t="shared" si="11"/>
        <v>-7.4711087099530837E-2</v>
      </c>
      <c r="Q78" s="2">
        <f t="shared" si="12"/>
        <v>23633.067999999999</v>
      </c>
      <c r="R78">
        <f t="shared" si="13"/>
        <v>3.981175578526113E-4</v>
      </c>
    </row>
    <row r="79" spans="1:18" x14ac:dyDescent="0.2">
      <c r="A79" s="56" t="s">
        <v>111</v>
      </c>
      <c r="B79" s="57" t="s">
        <v>45</v>
      </c>
      <c r="C79" s="56">
        <v>38739.402999999998</v>
      </c>
      <c r="E79">
        <f t="shared" si="8"/>
        <v>34053.373928211469</v>
      </c>
      <c r="F79">
        <f t="shared" si="14"/>
        <v>34053.5</v>
      </c>
      <c r="G79" s="11">
        <f t="shared" si="9"/>
        <v>-8.0852593520830851E-2</v>
      </c>
      <c r="H79">
        <f t="shared" si="10"/>
        <v>-8.0852593520830851E-2</v>
      </c>
      <c r="P79">
        <f t="shared" si="11"/>
        <v>-7.3388591937434633E-2</v>
      </c>
      <c r="Q79" s="2">
        <f t="shared" si="12"/>
        <v>23720.902999999998</v>
      </c>
      <c r="R79">
        <f t="shared" si="13"/>
        <v>5.5711319636941253E-5</v>
      </c>
    </row>
    <row r="80" spans="1:18" x14ac:dyDescent="0.2">
      <c r="A80" s="56" t="s">
        <v>111</v>
      </c>
      <c r="B80" s="57" t="s">
        <v>45</v>
      </c>
      <c r="C80" s="56">
        <v>39023.512999999999</v>
      </c>
      <c r="E80">
        <f t="shared" si="8"/>
        <v>34496.380816189514</v>
      </c>
      <c r="F80">
        <f t="shared" si="14"/>
        <v>34496.5</v>
      </c>
      <c r="G80" s="11">
        <f t="shared" si="9"/>
        <v>-7.6435182643763255E-2</v>
      </c>
      <c r="H80">
        <f t="shared" si="10"/>
        <v>-7.6435182643763255E-2</v>
      </c>
      <c r="P80">
        <f t="shared" si="11"/>
        <v>-6.9166985685474913E-2</v>
      </c>
      <c r="Q80" s="2">
        <f t="shared" si="12"/>
        <v>24005.012999999999</v>
      </c>
      <c r="R80">
        <f t="shared" si="13"/>
        <v>5.2826687024471911E-5</v>
      </c>
    </row>
    <row r="81" spans="1:18" x14ac:dyDescent="0.2">
      <c r="A81" s="56" t="s">
        <v>111</v>
      </c>
      <c r="B81" s="57" t="s">
        <v>45</v>
      </c>
      <c r="C81" s="56">
        <v>39039.525000000001</v>
      </c>
      <c r="E81">
        <f t="shared" si="8"/>
        <v>34521.347998936712</v>
      </c>
      <c r="F81">
        <f t="shared" si="14"/>
        <v>34521.5</v>
      </c>
      <c r="G81" s="11">
        <f t="shared" si="9"/>
        <v>-9.7481604148924816E-2</v>
      </c>
      <c r="H81">
        <f t="shared" si="10"/>
        <v>-9.7481604148924816E-2</v>
      </c>
      <c r="P81">
        <f t="shared" si="11"/>
        <v>-6.8931240659196369E-2</v>
      </c>
      <c r="Q81" s="2">
        <f t="shared" si="12"/>
        <v>24021.025000000001</v>
      </c>
      <c r="R81">
        <f t="shared" si="13"/>
        <v>8.151232553956191E-4</v>
      </c>
    </row>
    <row r="82" spans="1:18" x14ac:dyDescent="0.2">
      <c r="A82" s="56" t="s">
        <v>111</v>
      </c>
      <c r="B82" s="57" t="s">
        <v>40</v>
      </c>
      <c r="C82" s="56">
        <v>39054.644</v>
      </c>
      <c r="E82">
        <f t="shared" si="8"/>
        <v>34544.92274512424</v>
      </c>
      <c r="F82">
        <f t="shared" si="14"/>
        <v>34545</v>
      </c>
      <c r="G82" s="11">
        <f t="shared" si="9"/>
        <v>-4.9545240370207466E-2</v>
      </c>
      <c r="H82">
        <f t="shared" si="10"/>
        <v>-4.9545240370207466E-2</v>
      </c>
      <c r="P82">
        <f t="shared" si="11"/>
        <v>-6.8709883345189404E-2</v>
      </c>
      <c r="Q82" s="2">
        <f t="shared" si="12"/>
        <v>24036.144</v>
      </c>
      <c r="R82">
        <f t="shared" si="13"/>
        <v>3.6728354035852457E-4</v>
      </c>
    </row>
    <row r="83" spans="1:18" x14ac:dyDescent="0.2">
      <c r="A83" s="56" t="s">
        <v>111</v>
      </c>
      <c r="B83" s="57" t="s">
        <v>45</v>
      </c>
      <c r="C83" s="56">
        <v>39057.525999999998</v>
      </c>
      <c r="E83">
        <f t="shared" si="8"/>
        <v>34549.416588534019</v>
      </c>
      <c r="F83">
        <f t="shared" si="14"/>
        <v>34549.5</v>
      </c>
      <c r="G83" s="11">
        <f t="shared" si="9"/>
        <v>-5.3493596249609254E-2</v>
      </c>
      <c r="H83">
        <f t="shared" si="10"/>
        <v>-5.3493596249609254E-2</v>
      </c>
      <c r="P83">
        <f t="shared" si="11"/>
        <v>-6.8667522639390299E-2</v>
      </c>
      <c r="Q83" s="2">
        <f t="shared" si="12"/>
        <v>24039.025999999998</v>
      </c>
      <c r="R83">
        <f t="shared" si="13"/>
        <v>2.3024804208249361E-4</v>
      </c>
    </row>
    <row r="84" spans="1:18" x14ac:dyDescent="0.2">
      <c r="A84" s="56" t="s">
        <v>111</v>
      </c>
      <c r="B84" s="57" t="s">
        <v>40</v>
      </c>
      <c r="C84" s="56">
        <v>39146.339</v>
      </c>
      <c r="E84">
        <f t="shared" si="8"/>
        <v>34687.900875401763</v>
      </c>
      <c r="F84">
        <f t="shared" si="14"/>
        <v>34688</v>
      </c>
      <c r="G84" s="11">
        <f t="shared" si="9"/>
        <v>-6.3570771402737591E-2</v>
      </c>
      <c r="H84">
        <f t="shared" si="10"/>
        <v>-6.3570771402737591E-2</v>
      </c>
      <c r="P84">
        <f t="shared" si="11"/>
        <v>-6.7367977060339646E-2</v>
      </c>
      <c r="Q84" s="2">
        <f t="shared" si="12"/>
        <v>24127.839</v>
      </c>
      <c r="R84">
        <f t="shared" si="13"/>
        <v>1.4418770806125048E-5</v>
      </c>
    </row>
    <row r="85" spans="1:18" x14ac:dyDescent="0.2">
      <c r="A85" s="56" t="s">
        <v>111</v>
      </c>
      <c r="B85" s="57" t="s">
        <v>45</v>
      </c>
      <c r="C85" s="56">
        <v>39179.366000000002</v>
      </c>
      <c r="E85">
        <f t="shared" ref="E85:E116" si="15">+(C85-C$7)/C$8</f>
        <v>34739.399198196639</v>
      </c>
      <c r="F85">
        <f t="shared" si="14"/>
        <v>34739.5</v>
      </c>
      <c r="G85" s="11">
        <f t="shared" ref="G85:G116" si="16">+C85-(C$7+F85*C$8)</f>
        <v>-6.4646399703633506E-2</v>
      </c>
      <c r="H85">
        <f t="shared" ref="H85:H105" si="17">+G85</f>
        <v>-6.4646399703633506E-2</v>
      </c>
      <c r="P85">
        <f t="shared" ref="P85:P116" si="18">+D$11+D$12*F85+D$13*F85^2</f>
        <v>-6.6886838830264306E-2</v>
      </c>
      <c r="Q85" s="2">
        <f t="shared" ref="Q85:Q116" si="19">+C85-15018.5</f>
        <v>24160.866000000002</v>
      </c>
      <c r="R85">
        <f t="shared" ref="R85:R116" si="20">(P85-G85)^2</f>
        <v>5.0195674801381815E-6</v>
      </c>
    </row>
    <row r="86" spans="1:18" x14ac:dyDescent="0.2">
      <c r="A86" s="56" t="s">
        <v>111</v>
      </c>
      <c r="B86" s="57" t="s">
        <v>45</v>
      </c>
      <c r="C86" s="56">
        <v>39179.372000000003</v>
      </c>
      <c r="E86">
        <f t="shared" si="15"/>
        <v>34739.408553873414</v>
      </c>
      <c r="F86">
        <f t="shared" si="14"/>
        <v>34739.5</v>
      </c>
      <c r="G86" s="11">
        <f t="shared" si="16"/>
        <v>-5.8646399702411145E-2</v>
      </c>
      <c r="H86">
        <f t="shared" si="17"/>
        <v>-5.8646399702411145E-2</v>
      </c>
      <c r="P86">
        <f t="shared" si="18"/>
        <v>-6.6886838830264306E-2</v>
      </c>
      <c r="Q86" s="2">
        <f t="shared" si="19"/>
        <v>24160.872000000003</v>
      </c>
      <c r="R86">
        <f t="shared" si="20"/>
        <v>6.7904837019853363E-5</v>
      </c>
    </row>
    <row r="87" spans="1:18" x14ac:dyDescent="0.2">
      <c r="A87" s="56" t="s">
        <v>111</v>
      </c>
      <c r="B87" s="57" t="s">
        <v>40</v>
      </c>
      <c r="C87" s="56">
        <v>39180.322</v>
      </c>
      <c r="E87">
        <f t="shared" si="15"/>
        <v>34740.889869362407</v>
      </c>
      <c r="F87">
        <f t="shared" si="14"/>
        <v>34741</v>
      </c>
      <c r="G87" s="11">
        <f t="shared" si="16"/>
        <v>-7.062918500014348E-2</v>
      </c>
      <c r="H87">
        <f t="shared" si="17"/>
        <v>-7.062918500014348E-2</v>
      </c>
      <c r="P87">
        <f t="shared" si="18"/>
        <v>-6.6872842045923364E-2</v>
      </c>
      <c r="Q87" s="2">
        <f t="shared" si="19"/>
        <v>24161.822</v>
      </c>
      <c r="R87">
        <f t="shared" si="20"/>
        <v>1.4110112389719104E-5</v>
      </c>
    </row>
    <row r="88" spans="1:18" x14ac:dyDescent="0.2">
      <c r="A88" s="56" t="s">
        <v>111</v>
      </c>
      <c r="B88" s="57" t="s">
        <v>40</v>
      </c>
      <c r="C88" s="56">
        <v>39205.330999999998</v>
      </c>
      <c r="E88">
        <f t="shared" si="15"/>
        <v>34779.88588943013</v>
      </c>
      <c r="F88">
        <f t="shared" si="14"/>
        <v>34780</v>
      </c>
      <c r="G88" s="11">
        <f t="shared" si="16"/>
        <v>-7.3181602558179293E-2</v>
      </c>
      <c r="H88">
        <f t="shared" si="17"/>
        <v>-7.3181602558179293E-2</v>
      </c>
      <c r="P88">
        <f t="shared" si="18"/>
        <v>-6.6509262424626236E-2</v>
      </c>
      <c r="Q88" s="2">
        <f t="shared" si="19"/>
        <v>24186.830999999998</v>
      </c>
      <c r="R88">
        <f t="shared" si="20"/>
        <v>4.452012285782282E-5</v>
      </c>
    </row>
    <row r="89" spans="1:18" x14ac:dyDescent="0.2">
      <c r="A89" s="56" t="s">
        <v>111</v>
      </c>
      <c r="B89" s="57" t="s">
        <v>45</v>
      </c>
      <c r="C89" s="56">
        <v>39350.574000000001</v>
      </c>
      <c r="E89">
        <f t="shared" si="15"/>
        <v>35006.36031634434</v>
      </c>
      <c r="F89">
        <f t="shared" si="14"/>
        <v>35006.5</v>
      </c>
      <c r="G89" s="11">
        <f t="shared" si="16"/>
        <v>-8.9582181419245899E-2</v>
      </c>
      <c r="H89">
        <f t="shared" si="17"/>
        <v>-8.9582181419245899E-2</v>
      </c>
      <c r="P89">
        <f t="shared" si="18"/>
        <v>-6.4410525640607064E-2</v>
      </c>
      <c r="Q89" s="2">
        <f t="shared" si="19"/>
        <v>24332.074000000001</v>
      </c>
      <c r="R89">
        <f t="shared" si="20"/>
        <v>6.336122546382819E-4</v>
      </c>
    </row>
    <row r="90" spans="1:18" x14ac:dyDescent="0.2">
      <c r="A90" s="56" t="s">
        <v>111</v>
      </c>
      <c r="B90" s="57" t="s">
        <v>40</v>
      </c>
      <c r="C90" s="56">
        <v>39437.506000000001</v>
      </c>
      <c r="E90">
        <f t="shared" si="15"/>
        <v>35141.911598543869</v>
      </c>
      <c r="F90">
        <f t="shared" si="14"/>
        <v>35142</v>
      </c>
      <c r="G90" s="11">
        <f t="shared" si="16"/>
        <v>-5.6693785991228651E-2</v>
      </c>
      <c r="H90">
        <f t="shared" si="17"/>
        <v>-5.6693785991228651E-2</v>
      </c>
      <c r="P90">
        <f t="shared" si="18"/>
        <v>-6.3165448310184835E-2</v>
      </c>
      <c r="Q90" s="2">
        <f t="shared" si="19"/>
        <v>24419.006000000001</v>
      </c>
      <c r="R90">
        <f t="shared" si="20"/>
        <v>4.1882413170597334E-5</v>
      </c>
    </row>
    <row r="91" spans="1:18" x14ac:dyDescent="0.2">
      <c r="A91" s="56" t="s">
        <v>111</v>
      </c>
      <c r="B91" s="57" t="s">
        <v>45</v>
      </c>
      <c r="C91" s="56">
        <v>39528.254999999997</v>
      </c>
      <c r="E91">
        <f t="shared" si="15"/>
        <v>35283.414650450235</v>
      </c>
      <c r="F91">
        <f t="shared" si="14"/>
        <v>35283.5</v>
      </c>
      <c r="G91" s="11">
        <f t="shared" si="16"/>
        <v>-5.473653173976345E-2</v>
      </c>
      <c r="H91">
        <f t="shared" si="17"/>
        <v>-5.473653173976345E-2</v>
      </c>
      <c r="P91">
        <f t="shared" si="18"/>
        <v>-6.1873595434900175E-2</v>
      </c>
      <c r="Q91" s="2">
        <f t="shared" si="19"/>
        <v>24509.754999999997</v>
      </c>
      <c r="R91">
        <f t="shared" si="20"/>
        <v>5.0937678188438686E-5</v>
      </c>
    </row>
    <row r="92" spans="1:18" x14ac:dyDescent="0.2">
      <c r="A92" s="56" t="s">
        <v>111</v>
      </c>
      <c r="B92" s="57" t="s">
        <v>45</v>
      </c>
      <c r="C92" s="56">
        <v>39551.326999999997</v>
      </c>
      <c r="E92">
        <f t="shared" si="15"/>
        <v>35319.390346199878</v>
      </c>
      <c r="F92">
        <f t="shared" si="14"/>
        <v>35319.5</v>
      </c>
      <c r="G92" s="11">
        <f t="shared" si="16"/>
        <v>-7.0323378706234507E-2</v>
      </c>
      <c r="H92">
        <f t="shared" si="17"/>
        <v>-7.0323378706234507E-2</v>
      </c>
      <c r="P92">
        <f t="shared" si="18"/>
        <v>-6.1546288589817089E-2</v>
      </c>
      <c r="Q92" s="2">
        <f t="shared" si="19"/>
        <v>24532.826999999997</v>
      </c>
      <c r="R92">
        <f t="shared" si="20"/>
        <v>7.7037310911712338E-5</v>
      </c>
    </row>
    <row r="93" spans="1:18" x14ac:dyDescent="0.2">
      <c r="A93" s="56" t="s">
        <v>111</v>
      </c>
      <c r="B93" s="57" t="s">
        <v>45</v>
      </c>
      <c r="C93" s="56">
        <v>39765.525000000001</v>
      </c>
      <c r="E93">
        <f t="shared" si="15"/>
        <v>35653.384888423388</v>
      </c>
      <c r="F93">
        <f t="shared" si="14"/>
        <v>35653.5</v>
      </c>
      <c r="G93" s="11">
        <f t="shared" si="16"/>
        <v>-7.3823570055537857E-2</v>
      </c>
      <c r="H93">
        <f t="shared" si="17"/>
        <v>-7.3823570055537857E-2</v>
      </c>
      <c r="P93">
        <f t="shared" si="18"/>
        <v>-5.8535957406263717E-2</v>
      </c>
      <c r="Q93" s="2">
        <f t="shared" si="19"/>
        <v>24747.025000000001</v>
      </c>
      <c r="R93">
        <f t="shared" si="20"/>
        <v>2.3371110051424669E-4</v>
      </c>
    </row>
    <row r="94" spans="1:18" x14ac:dyDescent="0.2">
      <c r="A94" s="56" t="s">
        <v>111</v>
      </c>
      <c r="B94" s="57" t="s">
        <v>45</v>
      </c>
      <c r="C94" s="56">
        <v>40069.536999999997</v>
      </c>
      <c r="E94">
        <f t="shared" si="15"/>
        <v>36127.424556256199</v>
      </c>
      <c r="F94">
        <f t="shared" si="14"/>
        <v>36127.5</v>
      </c>
      <c r="G94" s="11">
        <f t="shared" si="16"/>
        <v>-4.8383721863501705E-2</v>
      </c>
      <c r="H94">
        <f t="shared" si="17"/>
        <v>-4.8383721863501705E-2</v>
      </c>
      <c r="P94">
        <f t="shared" si="18"/>
        <v>-5.434547002571144E-2</v>
      </c>
      <c r="Q94" s="2">
        <f t="shared" si="19"/>
        <v>25051.036999999997</v>
      </c>
      <c r="R94">
        <f t="shared" si="20"/>
        <v>3.5542441149611151E-5</v>
      </c>
    </row>
    <row r="95" spans="1:18" x14ac:dyDescent="0.2">
      <c r="A95" s="56" t="s">
        <v>111</v>
      </c>
      <c r="B95" s="57" t="s">
        <v>45</v>
      </c>
      <c r="C95" s="56">
        <v>40473.565000000002</v>
      </c>
      <c r="E95">
        <f t="shared" si="15"/>
        <v>36757.417118770711</v>
      </c>
      <c r="F95">
        <f t="shared" si="14"/>
        <v>36757.5</v>
      </c>
      <c r="G95" s="11">
        <f t="shared" si="16"/>
        <v>-5.3153543864027597E-2</v>
      </c>
      <c r="H95">
        <f t="shared" si="17"/>
        <v>-5.3153543864027597E-2</v>
      </c>
      <c r="P95">
        <f t="shared" si="18"/>
        <v>-4.8924129524318849E-2</v>
      </c>
      <c r="Q95" s="2">
        <f t="shared" si="19"/>
        <v>25455.065000000002</v>
      </c>
      <c r="R95">
        <f t="shared" si="20"/>
        <v>1.7887945656933985E-5</v>
      </c>
    </row>
    <row r="96" spans="1:18" x14ac:dyDescent="0.2">
      <c r="A96" s="56" t="s">
        <v>111</v>
      </c>
      <c r="B96" s="57" t="s">
        <v>45</v>
      </c>
      <c r="C96" s="56">
        <v>40827.550999999999</v>
      </c>
      <c r="E96">
        <f t="shared" si="15"/>
        <v>37309.380218442646</v>
      </c>
      <c r="F96">
        <f t="shared" si="14"/>
        <v>37309.5</v>
      </c>
      <c r="G96" s="11">
        <f t="shared" si="16"/>
        <v>-7.6818530775199179E-2</v>
      </c>
      <c r="H96">
        <f t="shared" si="17"/>
        <v>-7.6818530775199179E-2</v>
      </c>
      <c r="P96">
        <f t="shared" si="18"/>
        <v>-4.4313117090039544E-2</v>
      </c>
      <c r="Q96" s="2">
        <f t="shared" si="19"/>
        <v>25809.050999999999</v>
      </c>
      <c r="R96">
        <f t="shared" si="20"/>
        <v>1.0566019188433633E-3</v>
      </c>
    </row>
    <row r="97" spans="1:31" x14ac:dyDescent="0.2">
      <c r="A97" s="56" t="s">
        <v>111</v>
      </c>
      <c r="B97" s="57" t="s">
        <v>45</v>
      </c>
      <c r="C97" s="56">
        <v>40915.453000000001</v>
      </c>
      <c r="E97">
        <f t="shared" si="15"/>
        <v>37446.444001720418</v>
      </c>
      <c r="F97">
        <f t="shared" si="14"/>
        <v>37446.5</v>
      </c>
      <c r="G97" s="11">
        <f t="shared" si="16"/>
        <v>-3.5912920640839729E-2</v>
      </c>
      <c r="H97">
        <f t="shared" si="17"/>
        <v>-3.5912920640839729E-2</v>
      </c>
      <c r="P97">
        <f t="shared" si="18"/>
        <v>-4.318884317713978E-2</v>
      </c>
      <c r="Q97" s="2">
        <f t="shared" si="19"/>
        <v>25896.953000000001</v>
      </c>
      <c r="R97">
        <f t="shared" si="20"/>
        <v>5.2939048754238957E-5</v>
      </c>
    </row>
    <row r="98" spans="1:31" x14ac:dyDescent="0.2">
      <c r="A98" s="56" t="s">
        <v>111</v>
      </c>
      <c r="B98" s="57" t="s">
        <v>45</v>
      </c>
      <c r="C98" s="56">
        <v>41244.466</v>
      </c>
      <c r="E98">
        <f t="shared" si="15"/>
        <v>37959.467215385266</v>
      </c>
      <c r="F98">
        <f t="shared" si="14"/>
        <v>37959.5</v>
      </c>
      <c r="G98" s="11">
        <f t="shared" si="16"/>
        <v>-2.1025490001193248E-2</v>
      </c>
      <c r="H98">
        <f t="shared" si="17"/>
        <v>-2.1025490001193248E-2</v>
      </c>
      <c r="P98">
        <f t="shared" si="18"/>
        <v>-3.9050067007468825E-2</v>
      </c>
      <c r="Q98" s="2">
        <f t="shared" si="19"/>
        <v>26225.966</v>
      </c>
      <c r="R98">
        <f t="shared" si="20"/>
        <v>3.2488537625515823E-4</v>
      </c>
    </row>
    <row r="99" spans="1:31" x14ac:dyDescent="0.2">
      <c r="A99" s="56" t="s">
        <v>111</v>
      </c>
      <c r="B99" s="57" t="s">
        <v>40</v>
      </c>
      <c r="C99" s="56">
        <v>41329.394999999997</v>
      </c>
      <c r="E99">
        <f t="shared" si="15"/>
        <v>38091.895260822195</v>
      </c>
      <c r="F99">
        <f t="shared" si="14"/>
        <v>38092</v>
      </c>
      <c r="G99" s="11">
        <f t="shared" si="16"/>
        <v>-6.7171523995057214E-2</v>
      </c>
      <c r="H99">
        <f t="shared" si="17"/>
        <v>-6.7171523995057214E-2</v>
      </c>
      <c r="P99">
        <f t="shared" si="18"/>
        <v>-3.799932078815943E-2</v>
      </c>
      <c r="Q99" s="2">
        <f t="shared" si="19"/>
        <v>26310.894999999997</v>
      </c>
      <c r="R99">
        <f t="shared" si="20"/>
        <v>8.5101743994453743E-4</v>
      </c>
    </row>
    <row r="100" spans="1:31" x14ac:dyDescent="0.2">
      <c r="A100" s="56" t="s">
        <v>111</v>
      </c>
      <c r="B100" s="57" t="s">
        <v>45</v>
      </c>
      <c r="C100" s="56">
        <v>41330.385999999999</v>
      </c>
      <c r="E100">
        <f t="shared" si="15"/>
        <v>38093.44050676914</v>
      </c>
      <c r="F100">
        <f t="shared" ref="F100:F131" si="21">ROUND(2*E100,0)/2</f>
        <v>38093.5</v>
      </c>
      <c r="G100" s="11">
        <f t="shared" si="16"/>
        <v>-3.815430928079877E-2</v>
      </c>
      <c r="H100">
        <f t="shared" si="17"/>
        <v>-3.815430928079877E-2</v>
      </c>
      <c r="P100">
        <f t="shared" si="18"/>
        <v>-3.7987468403961666E-2</v>
      </c>
      <c r="Q100" s="2">
        <f t="shared" si="19"/>
        <v>26311.885999999999</v>
      </c>
      <c r="R100">
        <f t="shared" si="20"/>
        <v>2.7835878183773826E-8</v>
      </c>
    </row>
    <row r="101" spans="1:31" x14ac:dyDescent="0.2">
      <c r="A101" s="56" t="s">
        <v>111</v>
      </c>
      <c r="B101" s="57" t="s">
        <v>45</v>
      </c>
      <c r="C101" s="56">
        <v>41332.321000000004</v>
      </c>
      <c r="E101">
        <f t="shared" si="15"/>
        <v>38096.457712528318</v>
      </c>
      <c r="F101">
        <f t="shared" si="21"/>
        <v>38096.5</v>
      </c>
      <c r="G101" s="11">
        <f t="shared" si="16"/>
        <v>-2.7119879865495022E-2</v>
      </c>
      <c r="H101">
        <f t="shared" si="17"/>
        <v>-2.7119879865495022E-2</v>
      </c>
      <c r="P101">
        <f t="shared" si="18"/>
        <v>-3.7963766513955388E-2</v>
      </c>
      <c r="Q101" s="2">
        <f t="shared" si="19"/>
        <v>26313.821000000004</v>
      </c>
      <c r="R101">
        <f t="shared" si="20"/>
        <v>1.1758987764465698E-4</v>
      </c>
    </row>
    <row r="102" spans="1:31" x14ac:dyDescent="0.2">
      <c r="A102" s="56" t="s">
        <v>111</v>
      </c>
      <c r="B102" s="57" t="s">
        <v>40</v>
      </c>
      <c r="C102" s="56">
        <v>41333.279999999999</v>
      </c>
      <c r="E102">
        <f t="shared" si="15"/>
        <v>38097.953061532469</v>
      </c>
      <c r="F102">
        <f t="shared" si="21"/>
        <v>38098</v>
      </c>
      <c r="G102" s="11">
        <f t="shared" si="16"/>
        <v>-3.0102665157755837E-2</v>
      </c>
      <c r="H102">
        <f t="shared" si="17"/>
        <v>-3.0102665157755837E-2</v>
      </c>
      <c r="P102">
        <f t="shared" si="18"/>
        <v>-3.795191700814704E-2</v>
      </c>
      <c r="Q102" s="2">
        <f t="shared" si="19"/>
        <v>26314.78</v>
      </c>
      <c r="R102">
        <f t="shared" si="20"/>
        <v>6.1610754610869737E-5</v>
      </c>
    </row>
    <row r="103" spans="1:31" x14ac:dyDescent="0.2">
      <c r="A103" s="56" t="s">
        <v>111</v>
      </c>
      <c r="B103" s="57" t="s">
        <v>45</v>
      </c>
      <c r="C103" s="56">
        <v>41337.408000000003</v>
      </c>
      <c r="E103">
        <f t="shared" si="15"/>
        <v>38104.389767152039</v>
      </c>
      <c r="F103">
        <f t="shared" si="21"/>
        <v>38104.5</v>
      </c>
      <c r="G103" s="11">
        <f t="shared" si="16"/>
        <v>-7.0694734742573928E-2</v>
      </c>
      <c r="H103">
        <f t="shared" si="17"/>
        <v>-7.0694734742573928E-2</v>
      </c>
      <c r="P103">
        <f t="shared" si="18"/>
        <v>-3.7900580236773784E-2</v>
      </c>
      <c r="Q103" s="2">
        <f t="shared" si="19"/>
        <v>26318.908000000003</v>
      </c>
      <c r="R103">
        <f t="shared" si="20"/>
        <v>1.0754565697502919E-3</v>
      </c>
    </row>
    <row r="104" spans="1:31" x14ac:dyDescent="0.2">
      <c r="A104" s="56" t="s">
        <v>111</v>
      </c>
      <c r="B104" s="57" t="s">
        <v>45</v>
      </c>
      <c r="C104" s="56">
        <v>42074.322</v>
      </c>
      <c r="E104">
        <f t="shared" si="15"/>
        <v>39253.444632688101</v>
      </c>
      <c r="F104">
        <f t="shared" si="21"/>
        <v>39253.5</v>
      </c>
      <c r="G104" s="11">
        <f t="shared" si="16"/>
        <v>-3.550826727587264E-2</v>
      </c>
      <c r="H104">
        <f t="shared" si="17"/>
        <v>-3.550826727587264E-2</v>
      </c>
      <c r="P104">
        <f t="shared" si="18"/>
        <v>-2.9108896420345698E-2</v>
      </c>
      <c r="Q104" s="2">
        <f t="shared" si="19"/>
        <v>27055.822</v>
      </c>
      <c r="R104">
        <f t="shared" si="20"/>
        <v>4.0951947346567629E-5</v>
      </c>
    </row>
    <row r="105" spans="1:31" x14ac:dyDescent="0.2">
      <c r="A105" s="56" t="s">
        <v>111</v>
      </c>
      <c r="B105" s="57" t="s">
        <v>45</v>
      </c>
      <c r="C105" s="56">
        <v>42453.338000000003</v>
      </c>
      <c r="E105">
        <f t="shared" si="15"/>
        <v>39844.43649729649</v>
      </c>
      <c r="F105">
        <f t="shared" si="21"/>
        <v>39844.5</v>
      </c>
      <c r="G105" s="11">
        <f t="shared" si="16"/>
        <v>-4.0725671729887836E-2</v>
      </c>
      <c r="H105">
        <f t="shared" si="17"/>
        <v>-4.0725671729887836E-2</v>
      </c>
      <c r="P105">
        <f t="shared" si="18"/>
        <v>-2.4806059697277671E-2</v>
      </c>
      <c r="Q105" s="2">
        <f t="shared" si="19"/>
        <v>27434.838000000003</v>
      </c>
      <c r="R105">
        <f t="shared" si="20"/>
        <v>2.534340472688263E-4</v>
      </c>
    </row>
    <row r="106" spans="1:31" x14ac:dyDescent="0.2">
      <c r="A106" t="s">
        <v>26</v>
      </c>
      <c r="B106" t="s">
        <v>40</v>
      </c>
      <c r="C106" s="11">
        <v>47212.341</v>
      </c>
      <c r="D106" s="11"/>
      <c r="E106">
        <f t="shared" si="15"/>
        <v>47265.052135282422</v>
      </c>
      <c r="F106">
        <f t="shared" si="21"/>
        <v>47265</v>
      </c>
      <c r="G106" s="11">
        <f t="shared" si="16"/>
        <v>3.3435496123274788E-2</v>
      </c>
      <c r="I106">
        <f t="shared" ref="I106:I130" si="22">G106</f>
        <v>3.3435496123274788E-2</v>
      </c>
      <c r="P106">
        <f t="shared" si="18"/>
        <v>1.6544226588807165E-2</v>
      </c>
      <c r="Q106" s="2">
        <f t="shared" si="19"/>
        <v>32193.841</v>
      </c>
      <c r="R106">
        <f t="shared" si="20"/>
        <v>2.8531498648603408E-4</v>
      </c>
      <c r="Z106">
        <v>8</v>
      </c>
      <c r="AB106" t="s">
        <v>25</v>
      </c>
      <c r="AE106" t="s">
        <v>27</v>
      </c>
    </row>
    <row r="107" spans="1:31" x14ac:dyDescent="0.2">
      <c r="A107" t="s">
        <v>28</v>
      </c>
      <c r="B107" t="s">
        <v>40</v>
      </c>
      <c r="C107" s="11">
        <v>47530.445</v>
      </c>
      <c r="D107" s="11"/>
      <c r="E107">
        <f t="shared" si="15"/>
        <v>47761.065169295187</v>
      </c>
      <c r="F107">
        <f t="shared" si="21"/>
        <v>47761</v>
      </c>
      <c r="G107" s="11">
        <f t="shared" si="16"/>
        <v>4.1794493401539512E-2</v>
      </c>
      <c r="I107">
        <f t="shared" si="22"/>
        <v>4.1794493401539512E-2</v>
      </c>
      <c r="P107">
        <f t="shared" si="18"/>
        <v>1.8470953699427195E-2</v>
      </c>
      <c r="Q107" s="2">
        <f t="shared" si="19"/>
        <v>32511.945</v>
      </c>
      <c r="R107">
        <f t="shared" si="20"/>
        <v>5.4398750423600951E-4</v>
      </c>
      <c r="Z107">
        <v>6</v>
      </c>
      <c r="AB107" t="s">
        <v>25</v>
      </c>
      <c r="AE107" t="s">
        <v>27</v>
      </c>
    </row>
    <row r="108" spans="1:31" x14ac:dyDescent="0.2">
      <c r="A108" t="s">
        <v>28</v>
      </c>
      <c r="C108" s="11">
        <v>47540.374000000003</v>
      </c>
      <c r="D108" s="11"/>
      <c r="E108">
        <f t="shared" si="15"/>
        <v>47776.547255074416</v>
      </c>
      <c r="F108">
        <f t="shared" si="21"/>
        <v>47776.5</v>
      </c>
      <c r="G108" s="11">
        <f t="shared" si="16"/>
        <v>3.0305712069093715E-2</v>
      </c>
      <c r="I108">
        <f t="shared" si="22"/>
        <v>3.0305712069093715E-2</v>
      </c>
      <c r="P108">
        <f t="shared" si="18"/>
        <v>1.8529473507471972E-2</v>
      </c>
      <c r="Q108" s="2">
        <f t="shared" si="19"/>
        <v>32521.874000000003</v>
      </c>
      <c r="R108">
        <f t="shared" si="20"/>
        <v>1.3867979466022695E-4</v>
      </c>
      <c r="Z108">
        <v>7</v>
      </c>
      <c r="AB108" t="s">
        <v>25</v>
      </c>
      <c r="AE108" t="s">
        <v>27</v>
      </c>
    </row>
    <row r="109" spans="1:31" x14ac:dyDescent="0.2">
      <c r="A109" t="s">
        <v>28</v>
      </c>
      <c r="C109" s="11">
        <v>47551.298000000003</v>
      </c>
      <c r="D109" s="11"/>
      <c r="E109">
        <f t="shared" si="15"/>
        <v>47793.580823918426</v>
      </c>
      <c r="F109">
        <f t="shared" si="21"/>
        <v>47793.5</v>
      </c>
      <c r="G109" s="11">
        <f t="shared" si="16"/>
        <v>5.1834145437169354E-2</v>
      </c>
      <c r="I109">
        <f t="shared" si="22"/>
        <v>5.1834145437169354E-2</v>
      </c>
      <c r="P109">
        <f t="shared" si="18"/>
        <v>1.8593538721993541E-2</v>
      </c>
      <c r="Q109" s="2">
        <f t="shared" si="19"/>
        <v>32532.798000000003</v>
      </c>
      <c r="R109">
        <f t="shared" si="20"/>
        <v>1.1049379347929913E-3</v>
      </c>
      <c r="Z109">
        <v>6</v>
      </c>
      <c r="AB109" t="s">
        <v>25</v>
      </c>
      <c r="AE109" t="s">
        <v>27</v>
      </c>
    </row>
    <row r="110" spans="1:31" x14ac:dyDescent="0.2">
      <c r="A110" t="s">
        <v>28</v>
      </c>
      <c r="B110" t="s">
        <v>40</v>
      </c>
      <c r="C110" s="11">
        <v>47564.434999999998</v>
      </c>
      <c r="D110" s="11"/>
      <c r="E110">
        <f t="shared" si="15"/>
        <v>47814.065078212057</v>
      </c>
      <c r="F110">
        <f t="shared" si="21"/>
        <v>47814</v>
      </c>
      <c r="G110" s="11">
        <f t="shared" si="16"/>
        <v>4.1736079801921733E-2</v>
      </c>
      <c r="I110">
        <f t="shared" si="22"/>
        <v>4.1736079801921733E-2</v>
      </c>
      <c r="P110">
        <f t="shared" si="18"/>
        <v>1.8670629925334026E-2</v>
      </c>
      <c r="Q110" s="2">
        <f t="shared" si="19"/>
        <v>32545.934999999998</v>
      </c>
      <c r="R110">
        <f t="shared" si="20"/>
        <v>5.3201497800937989E-4</v>
      </c>
      <c r="Z110">
        <v>7</v>
      </c>
      <c r="AB110" t="s">
        <v>25</v>
      </c>
      <c r="AE110" t="s">
        <v>27</v>
      </c>
    </row>
    <row r="111" spans="1:31" x14ac:dyDescent="0.2">
      <c r="A111" t="s">
        <v>28</v>
      </c>
      <c r="B111" t="s">
        <v>40</v>
      </c>
      <c r="C111" s="11">
        <v>47591.343000000001</v>
      </c>
      <c r="D111" s="11"/>
      <c r="E111">
        <f t="shared" si="15"/>
        <v>47856.022169978329</v>
      </c>
      <c r="F111">
        <f t="shared" si="21"/>
        <v>47856</v>
      </c>
      <c r="G111" s="11">
        <f t="shared" si="16"/>
        <v>1.4218091666407418E-2</v>
      </c>
      <c r="I111">
        <f t="shared" si="22"/>
        <v>1.4218091666407418E-2</v>
      </c>
      <c r="P111">
        <f t="shared" si="18"/>
        <v>1.8828013191681259E-2</v>
      </c>
      <c r="Q111" s="2">
        <f t="shared" si="19"/>
        <v>32572.843000000001</v>
      </c>
      <c r="R111">
        <f t="shared" si="20"/>
        <v>2.1251376469183098E-5</v>
      </c>
      <c r="Z111">
        <v>8</v>
      </c>
      <c r="AB111" t="s">
        <v>25</v>
      </c>
      <c r="AE111" t="s">
        <v>27</v>
      </c>
    </row>
    <row r="112" spans="1:31" x14ac:dyDescent="0.2">
      <c r="A112" t="s">
        <v>31</v>
      </c>
      <c r="C112" s="11">
        <v>47887.324999999997</v>
      </c>
      <c r="D112" s="11"/>
      <c r="E112">
        <f t="shared" si="15"/>
        <v>48317.540823730458</v>
      </c>
      <c r="F112">
        <f t="shared" si="21"/>
        <v>48317.5</v>
      </c>
      <c r="G112" s="11">
        <f t="shared" si="16"/>
        <v>2.6181150620686822E-2</v>
      </c>
      <c r="I112">
        <f t="shared" si="22"/>
        <v>2.6181150620686822E-2</v>
      </c>
      <c r="P112">
        <f t="shared" si="18"/>
        <v>2.0507811978962509E-2</v>
      </c>
      <c r="Q112" s="2">
        <f t="shared" si="19"/>
        <v>32868.824999999997</v>
      </c>
      <c r="R112">
        <f t="shared" si="20"/>
        <v>3.2186771343682265E-5</v>
      </c>
      <c r="Z112">
        <v>7</v>
      </c>
      <c r="AB112" t="s">
        <v>29</v>
      </c>
      <c r="AC112" t="s">
        <v>30</v>
      </c>
      <c r="AE112" t="s">
        <v>27</v>
      </c>
    </row>
    <row r="113" spans="1:31" x14ac:dyDescent="0.2">
      <c r="A113" t="s">
        <v>31</v>
      </c>
      <c r="B113" t="s">
        <v>40</v>
      </c>
      <c r="C113" s="11">
        <v>47911.368000000002</v>
      </c>
      <c r="D113" s="11"/>
      <c r="E113">
        <f t="shared" si="15"/>
        <v>48355.030579837803</v>
      </c>
      <c r="F113">
        <f t="shared" si="21"/>
        <v>48355</v>
      </c>
      <c r="G113" s="11">
        <f t="shared" si="16"/>
        <v>1.9611518364399672E-2</v>
      </c>
      <c r="I113">
        <f t="shared" si="22"/>
        <v>1.9611518364399672E-2</v>
      </c>
      <c r="P113">
        <f t="shared" si="18"/>
        <v>2.0640317237410777E-2</v>
      </c>
      <c r="Q113" s="2">
        <f t="shared" si="19"/>
        <v>32892.868000000002</v>
      </c>
      <c r="R113">
        <f t="shared" si="20"/>
        <v>1.0584271211089203E-6</v>
      </c>
      <c r="Z113">
        <v>10</v>
      </c>
      <c r="AB113" t="s">
        <v>25</v>
      </c>
      <c r="AE113" t="s">
        <v>27</v>
      </c>
    </row>
    <row r="114" spans="1:31" x14ac:dyDescent="0.2">
      <c r="A114" t="s">
        <v>31</v>
      </c>
      <c r="B114" t="s">
        <v>40</v>
      </c>
      <c r="C114" s="11">
        <v>47918.415999999997</v>
      </c>
      <c r="D114" s="11"/>
      <c r="E114">
        <f t="shared" si="15"/>
        <v>48366.020381486698</v>
      </c>
      <c r="F114">
        <f t="shared" si="21"/>
        <v>48366</v>
      </c>
      <c r="G114" s="11">
        <f t="shared" si="16"/>
        <v>1.3071092893369496E-2</v>
      </c>
      <c r="I114">
        <f t="shared" si="22"/>
        <v>1.3071092893369496E-2</v>
      </c>
      <c r="P114">
        <f t="shared" si="18"/>
        <v>2.0679071696868667E-2</v>
      </c>
      <c r="Q114" s="2">
        <f t="shared" si="19"/>
        <v>32899.915999999997</v>
      </c>
      <c r="R114">
        <f t="shared" si="20"/>
        <v>5.7881341474492681E-5</v>
      </c>
      <c r="Z114">
        <v>8</v>
      </c>
      <c r="AB114" t="s">
        <v>25</v>
      </c>
      <c r="AE114" t="s">
        <v>27</v>
      </c>
    </row>
    <row r="115" spans="1:31" x14ac:dyDescent="0.2">
      <c r="A115" t="s">
        <v>31</v>
      </c>
      <c r="B115" t="s">
        <v>40</v>
      </c>
      <c r="C115" s="11">
        <v>47922.277000000002</v>
      </c>
      <c r="D115" s="11"/>
      <c r="E115">
        <f t="shared" si="15"/>
        <v>48372.040759489879</v>
      </c>
      <c r="F115">
        <f t="shared" si="21"/>
        <v>48372</v>
      </c>
      <c r="G115" s="11">
        <f t="shared" si="16"/>
        <v>2.6139951733057387E-2</v>
      </c>
      <c r="I115">
        <f t="shared" si="22"/>
        <v>2.6139951733057387E-2</v>
      </c>
      <c r="P115">
        <f t="shared" si="18"/>
        <v>2.0700188745105041E-2</v>
      </c>
      <c r="Q115" s="2">
        <f t="shared" si="19"/>
        <v>32903.777000000002</v>
      </c>
      <c r="R115">
        <f t="shared" si="20"/>
        <v>2.9591021365096231E-5</v>
      </c>
      <c r="Z115">
        <v>8</v>
      </c>
      <c r="AB115" t="s">
        <v>25</v>
      </c>
      <c r="AE115" t="s">
        <v>27</v>
      </c>
    </row>
    <row r="116" spans="1:31" x14ac:dyDescent="0.2">
      <c r="A116" t="s">
        <v>31</v>
      </c>
      <c r="C116" s="11">
        <v>47939.279000000002</v>
      </c>
      <c r="D116" s="11"/>
      <c r="E116">
        <f t="shared" si="15"/>
        <v>48398.551628904555</v>
      </c>
      <c r="F116">
        <f t="shared" si="21"/>
        <v>48398.5</v>
      </c>
      <c r="G116" s="11">
        <f t="shared" si="16"/>
        <v>3.3110744938312564E-2</v>
      </c>
      <c r="I116">
        <f t="shared" si="22"/>
        <v>3.3110744938312564E-2</v>
      </c>
      <c r="P116">
        <f t="shared" si="18"/>
        <v>2.0793272077563207E-2</v>
      </c>
      <c r="Q116" s="2">
        <f t="shared" si="19"/>
        <v>32920.779000000002</v>
      </c>
      <c r="R116">
        <f t="shared" si="20"/>
        <v>1.5172013767529693E-4</v>
      </c>
      <c r="Z116">
        <v>7</v>
      </c>
      <c r="AB116" t="s">
        <v>25</v>
      </c>
      <c r="AE116" t="s">
        <v>27</v>
      </c>
    </row>
    <row r="117" spans="1:31" x14ac:dyDescent="0.2">
      <c r="A117" t="s">
        <v>31</v>
      </c>
      <c r="C117" s="11">
        <v>47944.411</v>
      </c>
      <c r="D117" s="11"/>
      <c r="E117">
        <f t="shared" ref="E117:E148" si="23">+(C117-C$7)/C$8</f>
        <v>48406.553851104065</v>
      </c>
      <c r="F117">
        <f t="shared" si="21"/>
        <v>48406.5</v>
      </c>
      <c r="G117" s="11">
        <f t="shared" ref="G117:G148" si="24">+C117-(C$7+F117*C$8)</f>
        <v>3.4535890052211471E-2</v>
      </c>
      <c r="I117">
        <f t="shared" si="22"/>
        <v>3.4535890052211471E-2</v>
      </c>
      <c r="P117">
        <f t="shared" ref="P117:P148" si="25">+D$11+D$12*F117+D$13*F117^2</f>
        <v>2.0821313859156365E-2</v>
      </c>
      <c r="Q117" s="2">
        <f t="shared" ref="Q117:Q148" si="26">+C117-15018.5</f>
        <v>32925.911</v>
      </c>
      <c r="R117">
        <f t="shared" ref="R117:R148" si="27">(P117-G117)^2</f>
        <v>1.8808960015511387E-4</v>
      </c>
      <c r="Z117">
        <v>7</v>
      </c>
      <c r="AB117" t="s">
        <v>25</v>
      </c>
      <c r="AE117" t="s">
        <v>27</v>
      </c>
    </row>
    <row r="118" spans="1:31" x14ac:dyDescent="0.2">
      <c r="A118" t="s">
        <v>31</v>
      </c>
      <c r="C118" s="11">
        <v>47946.334000000003</v>
      </c>
      <c r="D118" s="11"/>
      <c r="E118">
        <f t="shared" si="23"/>
        <v>48409.552345509692</v>
      </c>
      <c r="F118">
        <f t="shared" si="21"/>
        <v>48409.5</v>
      </c>
      <c r="G118" s="11">
        <f t="shared" si="24"/>
        <v>3.3570319472346455E-2</v>
      </c>
      <c r="I118">
        <f t="shared" si="22"/>
        <v>3.3570319472346455E-2</v>
      </c>
      <c r="P118">
        <f t="shared" si="25"/>
        <v>2.0831822491190921E-2</v>
      </c>
      <c r="Q118" s="2">
        <f t="shared" si="26"/>
        <v>32927.834000000003</v>
      </c>
      <c r="R118">
        <f t="shared" si="27"/>
        <v>1.6226930533890866E-4</v>
      </c>
      <c r="Z118">
        <v>7</v>
      </c>
      <c r="AB118" t="s">
        <v>29</v>
      </c>
      <c r="AC118" t="s">
        <v>30</v>
      </c>
      <c r="AE118" t="s">
        <v>27</v>
      </c>
    </row>
    <row r="119" spans="1:31" x14ac:dyDescent="0.2">
      <c r="A119" t="s">
        <v>31</v>
      </c>
      <c r="C119" s="11">
        <v>47955.303</v>
      </c>
      <c r="D119" s="11"/>
      <c r="E119">
        <f t="shared" si="23"/>
        <v>48423.537523005289</v>
      </c>
      <c r="F119">
        <f t="shared" si="21"/>
        <v>48423.5</v>
      </c>
      <c r="G119" s="11">
        <f t="shared" si="24"/>
        <v>2.4064323428319767E-2</v>
      </c>
      <c r="I119">
        <f t="shared" si="22"/>
        <v>2.4064323428319767E-2</v>
      </c>
      <c r="P119">
        <f t="shared" si="25"/>
        <v>2.0880812029077989E-2</v>
      </c>
      <c r="Q119" s="2">
        <f t="shared" si="26"/>
        <v>32936.803</v>
      </c>
      <c r="R119">
        <f t="shared" si="27"/>
        <v>1.0134744829102346E-5</v>
      </c>
      <c r="Z119">
        <v>9</v>
      </c>
      <c r="AB119" t="s">
        <v>29</v>
      </c>
      <c r="AC119" t="s">
        <v>30</v>
      </c>
      <c r="AE119" t="s">
        <v>27</v>
      </c>
    </row>
    <row r="120" spans="1:31" x14ac:dyDescent="0.2">
      <c r="A120" t="s">
        <v>32</v>
      </c>
      <c r="B120" t="s">
        <v>40</v>
      </c>
      <c r="C120" s="11">
        <v>48260.256000000001</v>
      </c>
      <c r="D120" s="11"/>
      <c r="E120">
        <f t="shared" si="23"/>
        <v>48899.044472811947</v>
      </c>
      <c r="F120">
        <f t="shared" si="21"/>
        <v>48899</v>
      </c>
      <c r="G120" s="11">
        <f t="shared" si="24"/>
        <v>2.852138633170398E-2</v>
      </c>
      <c r="I120">
        <f t="shared" si="22"/>
        <v>2.852138633170398E-2</v>
      </c>
      <c r="P120">
        <f t="shared" si="25"/>
        <v>2.2495079578761956E-2</v>
      </c>
      <c r="Q120" s="2">
        <f t="shared" si="26"/>
        <v>33241.756000000001</v>
      </c>
      <c r="R120">
        <f t="shared" si="27"/>
        <v>3.6316373080554632E-5</v>
      </c>
      <c r="Z120">
        <v>7</v>
      </c>
      <c r="AB120" t="s">
        <v>25</v>
      </c>
      <c r="AE120" t="s">
        <v>27</v>
      </c>
    </row>
    <row r="121" spans="1:31" x14ac:dyDescent="0.2">
      <c r="A121" t="s">
        <v>32</v>
      </c>
      <c r="B121" t="s">
        <v>40</v>
      </c>
      <c r="C121" s="11">
        <v>48292.328000000001</v>
      </c>
      <c r="D121" s="11"/>
      <c r="E121">
        <f t="shared" si="23"/>
        <v>48949.053683720507</v>
      </c>
      <c r="F121">
        <f t="shared" si="21"/>
        <v>48949</v>
      </c>
      <c r="G121" s="11">
        <f t="shared" si="24"/>
        <v>3.4428543316607829E-2</v>
      </c>
      <c r="I121">
        <f t="shared" si="22"/>
        <v>3.4428543316607829E-2</v>
      </c>
      <c r="P121">
        <f t="shared" si="25"/>
        <v>2.2659221601867174E-2</v>
      </c>
      <c r="Q121" s="2">
        <f t="shared" si="26"/>
        <v>33273.828000000001</v>
      </c>
      <c r="R121">
        <f t="shared" si="27"/>
        <v>1.3851693362506592E-4</v>
      </c>
      <c r="Z121">
        <v>11</v>
      </c>
      <c r="AB121" t="s">
        <v>25</v>
      </c>
      <c r="AE121" t="s">
        <v>27</v>
      </c>
    </row>
    <row r="122" spans="1:31" x14ac:dyDescent="0.2">
      <c r="A122" t="s">
        <v>33</v>
      </c>
      <c r="B122" t="s">
        <v>40</v>
      </c>
      <c r="C122" s="11">
        <v>48619.381999999998</v>
      </c>
      <c r="D122" s="11">
        <v>6.0000000000000001E-3</v>
      </c>
      <c r="E122">
        <f t="shared" si="23"/>
        <v>49459.022268919092</v>
      </c>
      <c r="F122">
        <f t="shared" si="21"/>
        <v>49459</v>
      </c>
      <c r="G122" s="11">
        <f t="shared" si="24"/>
        <v>1.4281544543337077E-2</v>
      </c>
      <c r="I122">
        <f t="shared" si="22"/>
        <v>1.4281544543337077E-2</v>
      </c>
      <c r="P122">
        <f t="shared" si="25"/>
        <v>2.427257630954216E-2</v>
      </c>
      <c r="Q122" s="2">
        <f t="shared" si="26"/>
        <v>33600.881999999998</v>
      </c>
      <c r="R122">
        <f t="shared" si="27"/>
        <v>9.9820715753319057E-5</v>
      </c>
      <c r="Z122">
        <v>6</v>
      </c>
      <c r="AB122" t="s">
        <v>25</v>
      </c>
      <c r="AE122" t="s">
        <v>27</v>
      </c>
    </row>
    <row r="123" spans="1:31" x14ac:dyDescent="0.2">
      <c r="A123" t="s">
        <v>33</v>
      </c>
      <c r="B123" t="s">
        <v>40</v>
      </c>
      <c r="C123" s="11">
        <v>48628.364000000001</v>
      </c>
      <c r="D123" s="11">
        <v>7.0000000000000001E-3</v>
      </c>
      <c r="E123">
        <f t="shared" si="23"/>
        <v>49473.027717047706</v>
      </c>
      <c r="F123">
        <f t="shared" si="21"/>
        <v>49473</v>
      </c>
      <c r="G123" s="11">
        <f t="shared" si="24"/>
        <v>1.7775548505596817E-2</v>
      </c>
      <c r="I123">
        <f t="shared" si="22"/>
        <v>1.7775548505596817E-2</v>
      </c>
      <c r="P123">
        <f t="shared" si="25"/>
        <v>2.431530033983742E-2</v>
      </c>
      <c r="Q123" s="2">
        <f t="shared" si="26"/>
        <v>33609.864000000001</v>
      </c>
      <c r="R123">
        <f t="shared" si="27"/>
        <v>4.2768354053453338E-5</v>
      </c>
      <c r="Z123">
        <v>9</v>
      </c>
      <c r="AB123" t="s">
        <v>25</v>
      </c>
      <c r="AE123" t="s">
        <v>27</v>
      </c>
    </row>
    <row r="124" spans="1:31" x14ac:dyDescent="0.2">
      <c r="A124" t="s">
        <v>33</v>
      </c>
      <c r="B124" t="s">
        <v>40</v>
      </c>
      <c r="C124" s="11">
        <v>48653.379000000001</v>
      </c>
      <c r="D124" s="11">
        <v>7.0000000000000001E-3</v>
      </c>
      <c r="E124">
        <f t="shared" si="23"/>
        <v>49512.033092792211</v>
      </c>
      <c r="F124">
        <f t="shared" si="21"/>
        <v>49512</v>
      </c>
      <c r="G124" s="11">
        <f t="shared" si="24"/>
        <v>2.1223130948783364E-2</v>
      </c>
      <c r="I124">
        <f t="shared" si="22"/>
        <v>2.1223130948783364E-2</v>
      </c>
      <c r="P124">
        <f t="shared" si="25"/>
        <v>2.443387656796725E-2</v>
      </c>
      <c r="Q124" s="2">
        <f t="shared" si="26"/>
        <v>33634.879000000001</v>
      </c>
      <c r="R124">
        <f t="shared" si="27"/>
        <v>1.0308887431108513E-5</v>
      </c>
      <c r="Z124">
        <v>8</v>
      </c>
      <c r="AB124" t="s">
        <v>25</v>
      </c>
      <c r="AE124" t="s">
        <v>27</v>
      </c>
    </row>
    <row r="125" spans="1:31" x14ac:dyDescent="0.2">
      <c r="A125" t="s">
        <v>34</v>
      </c>
      <c r="C125" s="11">
        <v>48688.353999999999</v>
      </c>
      <c r="D125" s="11">
        <v>5.0000000000000001E-3</v>
      </c>
      <c r="E125">
        <f t="shared" si="23"/>
        <v>49566.568891979259</v>
      </c>
      <c r="F125">
        <f t="shared" si="21"/>
        <v>49566.5</v>
      </c>
      <c r="G125" s="11">
        <f t="shared" si="24"/>
        <v>4.4181932062201668E-2</v>
      </c>
      <c r="I125">
        <f t="shared" si="22"/>
        <v>4.4181932062201668E-2</v>
      </c>
      <c r="P125">
        <f t="shared" si="25"/>
        <v>2.459849276032644E-2</v>
      </c>
      <c r="Q125" s="2">
        <f t="shared" si="26"/>
        <v>33669.853999999999</v>
      </c>
      <c r="R125">
        <f t="shared" si="27"/>
        <v>3.8351109489023131E-4</v>
      </c>
      <c r="Z125">
        <v>6</v>
      </c>
      <c r="AB125" t="s">
        <v>25</v>
      </c>
      <c r="AE125" t="s">
        <v>27</v>
      </c>
    </row>
    <row r="126" spans="1:31" x14ac:dyDescent="0.2">
      <c r="A126" t="s">
        <v>35</v>
      </c>
      <c r="C126" s="11">
        <v>49026.313999999998</v>
      </c>
      <c r="D126" s="11">
        <v>7.0000000000000001E-3</v>
      </c>
      <c r="E126">
        <f t="shared" si="23"/>
        <v>50093.542978991543</v>
      </c>
      <c r="F126">
        <f t="shared" si="21"/>
        <v>50093.5</v>
      </c>
      <c r="G126" s="11">
        <f t="shared" si="24"/>
        <v>2.7563366660615429E-2</v>
      </c>
      <c r="I126">
        <f t="shared" si="22"/>
        <v>2.7563366660615429E-2</v>
      </c>
      <c r="P126">
        <f t="shared" si="25"/>
        <v>2.6124946486023592E-2</v>
      </c>
      <c r="Q126" s="2">
        <f t="shared" si="26"/>
        <v>34007.813999999998</v>
      </c>
      <c r="R126">
        <f t="shared" si="27"/>
        <v>2.0690525986728101E-6</v>
      </c>
      <c r="Z126">
        <v>4</v>
      </c>
      <c r="AB126" t="s">
        <v>25</v>
      </c>
      <c r="AE126" t="s">
        <v>27</v>
      </c>
    </row>
    <row r="127" spans="1:31" x14ac:dyDescent="0.2">
      <c r="A127" t="s">
        <v>35</v>
      </c>
      <c r="C127" s="11">
        <v>49060.313999999998</v>
      </c>
      <c r="D127" s="11">
        <v>7.0000000000000001E-3</v>
      </c>
      <c r="E127">
        <f t="shared" si="23"/>
        <v>50146.558480703039</v>
      </c>
      <c r="F127">
        <f t="shared" si="21"/>
        <v>50146.5</v>
      </c>
      <c r="G127" s="11">
        <f t="shared" si="24"/>
        <v>3.7504953063034918E-2</v>
      </c>
      <c r="I127">
        <f t="shared" si="22"/>
        <v>3.7504953063034918E-2</v>
      </c>
      <c r="P127">
        <f t="shared" si="25"/>
        <v>2.627190660819001E-2</v>
      </c>
      <c r="Q127" s="2">
        <f t="shared" si="26"/>
        <v>34041.813999999998</v>
      </c>
      <c r="R127">
        <f t="shared" si="27"/>
        <v>1.2618133265670375E-4</v>
      </c>
      <c r="Z127">
        <v>6</v>
      </c>
      <c r="AB127" t="s">
        <v>25</v>
      </c>
      <c r="AE127" t="s">
        <v>27</v>
      </c>
    </row>
    <row r="128" spans="1:31" x14ac:dyDescent="0.2">
      <c r="A128" t="s">
        <v>36</v>
      </c>
      <c r="C128" s="11">
        <v>50774.560100000002</v>
      </c>
      <c r="D128" s="11">
        <v>1.6000000000000001E-3</v>
      </c>
      <c r="E128">
        <f t="shared" si="23"/>
        <v>52819.547217422987</v>
      </c>
      <c r="F128">
        <f t="shared" si="21"/>
        <v>52819.5</v>
      </c>
      <c r="G128" s="11">
        <f t="shared" si="24"/>
        <v>3.0281565384939313E-2</v>
      </c>
      <c r="I128">
        <f t="shared" si="22"/>
        <v>3.0281565384939313E-2</v>
      </c>
      <c r="P128">
        <f t="shared" si="25"/>
        <v>3.2130082912978808E-2</v>
      </c>
      <c r="Q128" s="2">
        <f t="shared" si="26"/>
        <v>35756.060100000002</v>
      </c>
      <c r="R128">
        <f t="shared" si="27"/>
        <v>3.417017051469245E-6</v>
      </c>
      <c r="Z128">
        <v>27</v>
      </c>
      <c r="AB128" t="s">
        <v>29</v>
      </c>
      <c r="AC128" t="s">
        <v>30</v>
      </c>
      <c r="AE128" t="s">
        <v>27</v>
      </c>
    </row>
    <row r="129" spans="1:31" x14ac:dyDescent="0.2">
      <c r="A129" t="s">
        <v>36</v>
      </c>
      <c r="C129" s="11">
        <v>50812.397100000002</v>
      </c>
      <c r="D129" s="11">
        <v>2.0000000000000001E-4</v>
      </c>
      <c r="E129">
        <f t="shared" si="23"/>
        <v>52878.54567443057</v>
      </c>
      <c r="F129">
        <f t="shared" si="21"/>
        <v>52878.5</v>
      </c>
      <c r="G129" s="11">
        <f t="shared" si="24"/>
        <v>2.9292010629433207E-2</v>
      </c>
      <c r="I129">
        <f t="shared" si="22"/>
        <v>2.9292010629433207E-2</v>
      </c>
      <c r="P129">
        <f t="shared" si="25"/>
        <v>3.2225020420575845E-2</v>
      </c>
      <c r="Q129" s="2">
        <f t="shared" si="26"/>
        <v>35793.897100000002</v>
      </c>
      <c r="R129">
        <f t="shared" si="27"/>
        <v>8.6025464349385793E-6</v>
      </c>
      <c r="Z129">
        <v>63</v>
      </c>
      <c r="AB129" t="s">
        <v>29</v>
      </c>
      <c r="AC129" t="s">
        <v>30</v>
      </c>
      <c r="AE129" t="s">
        <v>27</v>
      </c>
    </row>
    <row r="130" spans="1:31" x14ac:dyDescent="0.2">
      <c r="A130" t="s">
        <v>36</v>
      </c>
      <c r="B130" t="s">
        <v>40</v>
      </c>
      <c r="C130" s="11">
        <v>50813.358999999997</v>
      </c>
      <c r="D130" s="11">
        <v>6.9999999999999999E-4</v>
      </c>
      <c r="E130">
        <f t="shared" si="23"/>
        <v>52880.045545345165</v>
      </c>
      <c r="F130">
        <f t="shared" si="21"/>
        <v>52880</v>
      </c>
      <c r="G130" s="11">
        <f t="shared" si="24"/>
        <v>2.9209225322119892E-2</v>
      </c>
      <c r="I130">
        <f t="shared" si="22"/>
        <v>2.9209225322119892E-2</v>
      </c>
      <c r="P130">
        <f t="shared" si="25"/>
        <v>3.2227414736849647E-2</v>
      </c>
      <c r="Q130" s="2">
        <f t="shared" si="26"/>
        <v>35794.858999999997</v>
      </c>
      <c r="R130">
        <f t="shared" si="27"/>
        <v>9.1094673431867415E-6</v>
      </c>
      <c r="Z130">
        <v>47</v>
      </c>
      <c r="AB130" t="s">
        <v>29</v>
      </c>
      <c r="AC130" t="s">
        <v>30</v>
      </c>
      <c r="AE130" t="s">
        <v>27</v>
      </c>
    </row>
    <row r="131" spans="1:31" x14ac:dyDescent="0.2">
      <c r="A131" s="27" t="s">
        <v>57</v>
      </c>
      <c r="B131" s="28" t="s">
        <v>45</v>
      </c>
      <c r="C131" s="27">
        <v>51878.276149999998</v>
      </c>
      <c r="D131" s="27">
        <v>2.2000000000000001E-3</v>
      </c>
      <c r="E131">
        <f t="shared" si="23"/>
        <v>54540.548986181275</v>
      </c>
      <c r="F131">
        <f t="shared" si="21"/>
        <v>54540.5</v>
      </c>
      <c r="G131" s="11">
        <f t="shared" si="24"/>
        <v>3.141590873565292E-2</v>
      </c>
      <c r="K131">
        <f>G131</f>
        <v>3.141590873565292E-2</v>
      </c>
      <c r="O131">
        <f t="shared" ref="O131:O164" ca="1" si="28">+C$11+C$12*F131</f>
        <v>4.5824817673745924E-2</v>
      </c>
      <c r="P131">
        <f t="shared" si="25"/>
        <v>3.4289505209502691E-2</v>
      </c>
      <c r="Q131" s="2">
        <f t="shared" si="26"/>
        <v>36859.776149999998</v>
      </c>
      <c r="R131">
        <f t="shared" si="27"/>
        <v>8.2575566945218377E-6</v>
      </c>
    </row>
    <row r="132" spans="1:31" x14ac:dyDescent="0.2">
      <c r="A132" s="42" t="s">
        <v>70</v>
      </c>
      <c r="B132" s="43" t="s">
        <v>45</v>
      </c>
      <c r="C132" s="42">
        <v>51946.254399999998</v>
      </c>
      <c r="D132" s="42">
        <v>2.0000000000000001E-4</v>
      </c>
      <c r="E132">
        <f t="shared" si="23"/>
        <v>54646.546075275968</v>
      </c>
      <c r="F132">
        <f t="shared" ref="F132:F163" si="29">ROUND(2*E132,0)/2</f>
        <v>54646.5</v>
      </c>
      <c r="G132" s="11">
        <f t="shared" si="24"/>
        <v>2.9549081540608313E-2</v>
      </c>
      <c r="K132">
        <f>G132</f>
        <v>2.9549081540608313E-2</v>
      </c>
      <c r="O132">
        <f t="shared" ca="1" si="28"/>
        <v>4.5614287885620067E-2</v>
      </c>
      <c r="P132">
        <f t="shared" si="25"/>
        <v>3.4381217102210648E-2</v>
      </c>
      <c r="Q132" s="2">
        <f t="shared" si="26"/>
        <v>36927.754399999998</v>
      </c>
      <c r="R132">
        <f t="shared" si="27"/>
        <v>2.3349534085701916E-5</v>
      </c>
    </row>
    <row r="133" spans="1:31" x14ac:dyDescent="0.2">
      <c r="A133" s="56" t="s">
        <v>382</v>
      </c>
      <c r="B133" s="57" t="s">
        <v>40</v>
      </c>
      <c r="C133" s="56">
        <v>51952.351999999999</v>
      </c>
      <c r="E133">
        <f t="shared" si="23"/>
        <v>54656.0539377241</v>
      </c>
      <c r="F133">
        <f t="shared" si="29"/>
        <v>54656</v>
      </c>
      <c r="G133" s="11">
        <f t="shared" si="24"/>
        <v>3.4591441362863407E-2</v>
      </c>
      <c r="I133">
        <f>G133</f>
        <v>3.4591441362863407E-2</v>
      </c>
      <c r="O133">
        <f t="shared" ca="1" si="28"/>
        <v>4.5595419649891805E-2</v>
      </c>
      <c r="P133">
        <f t="shared" si="25"/>
        <v>3.4389202615194625E-2</v>
      </c>
      <c r="Q133" s="2">
        <f t="shared" si="26"/>
        <v>36933.851999999999</v>
      </c>
      <c r="R133">
        <f t="shared" si="27"/>
        <v>4.0900511058637063E-8</v>
      </c>
    </row>
    <row r="134" spans="1:31" x14ac:dyDescent="0.2">
      <c r="A134" s="27" t="s">
        <v>57</v>
      </c>
      <c r="B134" s="28" t="s">
        <v>45</v>
      </c>
      <c r="C134" s="27">
        <v>52133.450299999997</v>
      </c>
      <c r="D134" s="27" t="s">
        <v>59</v>
      </c>
      <c r="E134">
        <f t="shared" si="23"/>
        <v>54938.43679753584</v>
      </c>
      <c r="F134">
        <f t="shared" si="29"/>
        <v>54938.5</v>
      </c>
      <c r="G134" s="11">
        <f t="shared" si="24"/>
        <v>-4.0533121675252914E-2</v>
      </c>
      <c r="K134">
        <f t="shared" ref="K134:K145" si="30">G134</f>
        <v>-4.0533121675252914E-2</v>
      </c>
      <c r="O134">
        <f t="shared" ca="1" si="28"/>
        <v>4.5034337903235591E-2</v>
      </c>
      <c r="P134">
        <f t="shared" si="25"/>
        <v>3.4609078528294535E-2</v>
      </c>
      <c r="Q134" s="2">
        <f t="shared" si="26"/>
        <v>37114.950299999997</v>
      </c>
      <c r="R134">
        <f t="shared" si="27"/>
        <v>5.6463502514300067E-3</v>
      </c>
    </row>
    <row r="135" spans="1:31" x14ac:dyDescent="0.2">
      <c r="A135" s="27" t="s">
        <v>57</v>
      </c>
      <c r="B135" s="28" t="s">
        <v>45</v>
      </c>
      <c r="C135" s="27">
        <v>52196.483419999997</v>
      </c>
      <c r="D135" s="27" t="s">
        <v>60</v>
      </c>
      <c r="E135">
        <f t="shared" si="23"/>
        <v>55036.723046984094</v>
      </c>
      <c r="F135">
        <f t="shared" si="29"/>
        <v>55036.5</v>
      </c>
      <c r="G135" s="11">
        <f t="shared" si="24"/>
        <v>0.14304490600625286</v>
      </c>
      <c r="K135">
        <f t="shared" si="30"/>
        <v>0.14304490600625286</v>
      </c>
      <c r="O135">
        <f t="shared" ca="1" si="28"/>
        <v>4.4839697155723002E-2</v>
      </c>
      <c r="P135">
        <f t="shared" si="25"/>
        <v>3.4677403528190931E-2</v>
      </c>
      <c r="Q135" s="2">
        <f t="shared" si="26"/>
        <v>37177.983419999997</v>
      </c>
      <c r="R135">
        <f t="shared" si="27"/>
        <v>1.1743515593332757E-2</v>
      </c>
    </row>
    <row r="136" spans="1:31" x14ac:dyDescent="0.2">
      <c r="A136" s="29" t="s">
        <v>39</v>
      </c>
      <c r="B136" s="29"/>
      <c r="C136" s="30">
        <v>52576.675499999998</v>
      </c>
      <c r="D136" s="30">
        <v>5.0000000000000001E-4</v>
      </c>
      <c r="E136">
        <f t="shared" si="23"/>
        <v>55629.548748982277</v>
      </c>
      <c r="F136">
        <f t="shared" si="29"/>
        <v>55629.5</v>
      </c>
      <c r="G136" s="11">
        <f t="shared" si="24"/>
        <v>3.1263787823263556E-2</v>
      </c>
      <c r="K136">
        <f t="shared" si="30"/>
        <v>3.1263787823263556E-2</v>
      </c>
      <c r="O136">
        <f t="shared" ca="1" si="28"/>
        <v>4.3661922020264129E-2</v>
      </c>
      <c r="P136">
        <f t="shared" si="25"/>
        <v>3.5003472274896974E-2</v>
      </c>
      <c r="Q136" s="2">
        <f t="shared" si="26"/>
        <v>37558.175499999998</v>
      </c>
      <c r="R136">
        <f t="shared" si="27"/>
        <v>1.398523979778874E-5</v>
      </c>
    </row>
    <row r="137" spans="1:31" x14ac:dyDescent="0.2">
      <c r="A137" s="56" t="s">
        <v>392</v>
      </c>
      <c r="B137" s="57" t="s">
        <v>40</v>
      </c>
      <c r="C137" s="56">
        <v>52610.9853</v>
      </c>
      <c r="E137">
        <f t="shared" si="23"/>
        <v>55683.047315471136</v>
      </c>
      <c r="F137">
        <f t="shared" si="29"/>
        <v>55683</v>
      </c>
      <c r="G137" s="11">
        <f t="shared" si="24"/>
        <v>3.0344445796799846E-2</v>
      </c>
      <c r="K137">
        <f t="shared" si="30"/>
        <v>3.0344445796799846E-2</v>
      </c>
      <c r="O137">
        <f t="shared" ca="1" si="28"/>
        <v>4.3555664061162874E-2</v>
      </c>
      <c r="P137">
        <f t="shared" si="25"/>
        <v>3.5025515350596725E-2</v>
      </c>
      <c r="Q137" s="2">
        <f t="shared" si="26"/>
        <v>37592.4853</v>
      </c>
      <c r="R137">
        <f t="shared" si="27"/>
        <v>2.1912412167484116E-5</v>
      </c>
    </row>
    <row r="138" spans="1:31" x14ac:dyDescent="0.2">
      <c r="A138" s="56" t="s">
        <v>396</v>
      </c>
      <c r="B138" s="57" t="s">
        <v>45</v>
      </c>
      <c r="C138" s="56">
        <v>52915.293100000003</v>
      </c>
      <c r="E138">
        <f t="shared" si="23"/>
        <v>56157.548218168835</v>
      </c>
      <c r="F138">
        <f t="shared" si="29"/>
        <v>56157.5</v>
      </c>
      <c r="G138" s="11">
        <f t="shared" si="24"/>
        <v>3.0923365578928497E-2</v>
      </c>
      <c r="K138">
        <f t="shared" si="30"/>
        <v>3.0923365578928497E-2</v>
      </c>
      <c r="O138">
        <f t="shared" ca="1" si="28"/>
        <v>4.2613245339788108E-2</v>
      </c>
      <c r="P138">
        <f t="shared" si="25"/>
        <v>3.5167601100023926E-2</v>
      </c>
      <c r="Q138" s="2">
        <f t="shared" si="26"/>
        <v>37896.793100000003</v>
      </c>
      <c r="R138">
        <f t="shared" si="27"/>
        <v>1.8013535158528195E-5</v>
      </c>
    </row>
    <row r="139" spans="1:31" x14ac:dyDescent="0.2">
      <c r="A139" s="31" t="s">
        <v>41</v>
      </c>
      <c r="B139" s="29"/>
      <c r="C139" s="21">
        <v>52951.850120059375</v>
      </c>
      <c r="D139" s="21">
        <v>1E-4</v>
      </c>
      <c r="E139">
        <f t="shared" si="23"/>
        <v>56214.550828743108</v>
      </c>
      <c r="F139">
        <f t="shared" si="29"/>
        <v>56214.5</v>
      </c>
      <c r="G139" s="11">
        <f t="shared" si="24"/>
        <v>3.2597583907772787E-2</v>
      </c>
      <c r="K139">
        <f t="shared" si="30"/>
        <v>3.2597583907772787E-2</v>
      </c>
      <c r="O139">
        <f t="shared" ca="1" si="28"/>
        <v>4.2500035925418539E-2</v>
      </c>
      <c r="P139">
        <f t="shared" si="25"/>
        <v>3.5178209930785576E-2</v>
      </c>
      <c r="Q139" s="2">
        <f t="shared" si="26"/>
        <v>37933.350120059375</v>
      </c>
      <c r="R139">
        <f t="shared" si="27"/>
        <v>6.6596306706508019E-6</v>
      </c>
    </row>
    <row r="140" spans="1:31" x14ac:dyDescent="0.2">
      <c r="A140" s="56" t="s">
        <v>406</v>
      </c>
      <c r="B140" s="57" t="s">
        <v>45</v>
      </c>
      <c r="C140" s="56">
        <v>53643.197</v>
      </c>
      <c r="E140">
        <f t="shared" si="23"/>
        <v>57292.553819823421</v>
      </c>
      <c r="F140">
        <f t="shared" si="29"/>
        <v>57292.5</v>
      </c>
      <c r="G140" s="11">
        <f t="shared" si="24"/>
        <v>3.4515829087467864E-2</v>
      </c>
      <c r="K140">
        <f t="shared" si="30"/>
        <v>3.4515829087467864E-2</v>
      </c>
      <c r="O140">
        <f t="shared" ca="1" si="28"/>
        <v>4.035898770278E-2</v>
      </c>
      <c r="P140">
        <f t="shared" si="25"/>
        <v>3.5117973349524267E-2</v>
      </c>
      <c r="Q140" s="2">
        <f t="shared" si="26"/>
        <v>38624.697</v>
      </c>
      <c r="R140">
        <f t="shared" si="27"/>
        <v>3.6257771232745046E-7</v>
      </c>
    </row>
    <row r="141" spans="1:31" x14ac:dyDescent="0.2">
      <c r="A141" s="32" t="s">
        <v>44</v>
      </c>
      <c r="B141" s="33" t="s">
        <v>45</v>
      </c>
      <c r="C141" s="34">
        <v>53643.837</v>
      </c>
      <c r="D141" s="34">
        <v>1E-4</v>
      </c>
      <c r="E141">
        <f t="shared" si="23"/>
        <v>57293.551758679168</v>
      </c>
      <c r="F141">
        <f t="shared" si="29"/>
        <v>57293.5</v>
      </c>
      <c r="G141" s="11">
        <f t="shared" si="24"/>
        <v>3.3193972223671153E-2</v>
      </c>
      <c r="K141">
        <f t="shared" si="30"/>
        <v>3.3193972223671153E-2</v>
      </c>
      <c r="O141">
        <f t="shared" ca="1" si="28"/>
        <v>4.0357001572703347E-2</v>
      </c>
      <c r="P141">
        <f t="shared" si="25"/>
        <v>3.511768741349186E-2</v>
      </c>
      <c r="Q141" s="2">
        <f t="shared" si="26"/>
        <v>38625.337</v>
      </c>
      <c r="R141">
        <f t="shared" si="27"/>
        <v>3.7006801315469195E-6</v>
      </c>
    </row>
    <row r="142" spans="1:31" x14ac:dyDescent="0.2">
      <c r="A142" s="56" t="s">
        <v>406</v>
      </c>
      <c r="B142" s="57" t="s">
        <v>45</v>
      </c>
      <c r="C142" s="56">
        <v>53668.207399999999</v>
      </c>
      <c r="E142">
        <f t="shared" si="23"/>
        <v>57331.552022882395</v>
      </c>
      <c r="F142">
        <f t="shared" si="29"/>
        <v>57331.5</v>
      </c>
      <c r="G142" s="11">
        <f t="shared" si="24"/>
        <v>3.3363411537720822E-2</v>
      </c>
      <c r="K142">
        <f t="shared" si="30"/>
        <v>3.3363411537720822E-2</v>
      </c>
      <c r="O142">
        <f t="shared" ca="1" si="28"/>
        <v>4.02815286297903E-2</v>
      </c>
      <c r="P142">
        <f t="shared" si="25"/>
        <v>3.5106505861059456E-2</v>
      </c>
      <c r="Q142" s="2">
        <f t="shared" si="26"/>
        <v>38649.707399999999</v>
      </c>
      <c r="R142">
        <f t="shared" si="27"/>
        <v>3.038377820055371E-6</v>
      </c>
    </row>
    <row r="143" spans="1:31" x14ac:dyDescent="0.2">
      <c r="A143" s="56" t="s">
        <v>406</v>
      </c>
      <c r="B143" s="57" t="s">
        <v>40</v>
      </c>
      <c r="C143" s="56">
        <v>53676.226900000001</v>
      </c>
      <c r="E143">
        <f t="shared" si="23"/>
        <v>57344.056664528725</v>
      </c>
      <c r="F143">
        <f t="shared" si="29"/>
        <v>57344</v>
      </c>
      <c r="G143" s="11">
        <f t="shared" si="24"/>
        <v>3.6340200786071364E-2</v>
      </c>
      <c r="K143">
        <f t="shared" si="30"/>
        <v>3.6340200786071364E-2</v>
      </c>
      <c r="O143">
        <f t="shared" ca="1" si="28"/>
        <v>4.0256702003832051E-2</v>
      </c>
      <c r="P143">
        <f t="shared" si="25"/>
        <v>3.5102693127453177E-2</v>
      </c>
      <c r="Q143" s="2">
        <f t="shared" si="26"/>
        <v>38657.726900000001</v>
      </c>
      <c r="R143">
        <f t="shared" si="27"/>
        <v>1.5314252051386662E-6</v>
      </c>
    </row>
    <row r="144" spans="1:31" x14ac:dyDescent="0.2">
      <c r="A144" s="56" t="s">
        <v>406</v>
      </c>
      <c r="B144" s="57" t="s">
        <v>45</v>
      </c>
      <c r="C144" s="56">
        <v>53715.0245</v>
      </c>
      <c r="E144">
        <f t="shared" si="23"/>
        <v>57404.552965387615</v>
      </c>
      <c r="F144">
        <f t="shared" si="29"/>
        <v>57404.5</v>
      </c>
      <c r="G144" s="11">
        <f t="shared" si="24"/>
        <v>3.3967860726988874E-2</v>
      </c>
      <c r="K144">
        <f t="shared" si="30"/>
        <v>3.3967860726988874E-2</v>
      </c>
      <c r="O144">
        <f t="shared" ca="1" si="28"/>
        <v>4.0136541134194181E-2</v>
      </c>
      <c r="P144">
        <f t="shared" si="25"/>
        <v>3.5083297837019578E-2</v>
      </c>
      <c r="Q144" s="2">
        <f t="shared" si="26"/>
        <v>38696.5245</v>
      </c>
      <c r="R144">
        <f t="shared" si="27"/>
        <v>1.2441999464336482E-6</v>
      </c>
    </row>
    <row r="145" spans="1:18" x14ac:dyDescent="0.2">
      <c r="A145" s="27" t="s">
        <v>57</v>
      </c>
      <c r="B145" s="28" t="s">
        <v>45</v>
      </c>
      <c r="C145" s="27">
        <v>53759.273630000003</v>
      </c>
      <c r="D145" s="27">
        <v>2.8999999999999998E-3</v>
      </c>
      <c r="E145">
        <f t="shared" si="23"/>
        <v>57473.549725012526</v>
      </c>
      <c r="F145">
        <f t="shared" si="29"/>
        <v>57473.5</v>
      </c>
      <c r="G145" s="11">
        <f t="shared" si="24"/>
        <v>3.1889737372694071E-2</v>
      </c>
      <c r="K145">
        <f t="shared" si="30"/>
        <v>3.1889737372694071E-2</v>
      </c>
      <c r="O145">
        <f t="shared" ca="1" si="28"/>
        <v>3.9999498158904703E-2</v>
      </c>
      <c r="P145">
        <f t="shared" si="25"/>
        <v>3.5059272414428411E-2</v>
      </c>
      <c r="Q145" s="2">
        <f t="shared" si="26"/>
        <v>38740.773630000003</v>
      </c>
      <c r="R145">
        <f t="shared" si="27"/>
        <v>1.00459523807819E-5</v>
      </c>
    </row>
    <row r="146" spans="1:18" x14ac:dyDescent="0.2">
      <c r="A146" s="35" t="s">
        <v>46</v>
      </c>
      <c r="B146" s="36"/>
      <c r="C146" s="21">
        <v>53766.329700000002</v>
      </c>
      <c r="D146" s="21">
        <v>1.2999999999999999E-3</v>
      </c>
      <c r="E146">
        <f t="shared" si="23"/>
        <v>57484.552110046701</v>
      </c>
      <c r="F146">
        <f t="shared" si="29"/>
        <v>57484.5</v>
      </c>
      <c r="G146" s="11">
        <f t="shared" si="24"/>
        <v>3.341931190516334E-2</v>
      </c>
      <c r="J146">
        <f>G146</f>
        <v>3.341931190516334E-2</v>
      </c>
      <c r="O146">
        <f t="shared" ca="1" si="28"/>
        <v>3.9977650728061448E-2</v>
      </c>
      <c r="P146">
        <f t="shared" si="25"/>
        <v>3.5055254646245482E-2</v>
      </c>
      <c r="Q146" s="2">
        <f t="shared" si="26"/>
        <v>38747.829700000002</v>
      </c>
      <c r="R146">
        <f t="shared" si="27"/>
        <v>2.6763086520993503E-6</v>
      </c>
    </row>
    <row r="147" spans="1:18" x14ac:dyDescent="0.2">
      <c r="A147" s="31" t="s">
        <v>47</v>
      </c>
      <c r="B147" s="29"/>
      <c r="C147" s="21">
        <v>54067.752500000002</v>
      </c>
      <c r="D147" s="21">
        <v>2.0000000000000001E-4</v>
      </c>
      <c r="E147">
        <f t="shared" si="23"/>
        <v>57954.554491496237</v>
      </c>
      <c r="F147">
        <f t="shared" si="29"/>
        <v>57954.5</v>
      </c>
      <c r="G147" s="11">
        <f t="shared" si="24"/>
        <v>3.4946587547892705E-2</v>
      </c>
      <c r="K147">
        <f>G147</f>
        <v>3.4946587547892705E-2</v>
      </c>
      <c r="O147">
        <f t="shared" ca="1" si="28"/>
        <v>3.9044169592031649E-2</v>
      </c>
      <c r="P147">
        <f t="shared" si="25"/>
        <v>3.4835385072759406E-2</v>
      </c>
      <c r="Q147" s="2">
        <f t="shared" si="26"/>
        <v>39049.252500000002</v>
      </c>
      <c r="R147">
        <f t="shared" si="27"/>
        <v>1.2365990475771873E-8</v>
      </c>
    </row>
    <row r="148" spans="1:18" x14ac:dyDescent="0.2">
      <c r="A148" s="21" t="s">
        <v>53</v>
      </c>
      <c r="B148" s="33"/>
      <c r="C148" s="21">
        <v>54136.375500000002</v>
      </c>
      <c r="D148" s="21">
        <v>1.4E-3</v>
      </c>
      <c r="E148">
        <f t="shared" si="23"/>
        <v>58061.55692602411</v>
      </c>
      <c r="F148">
        <f t="shared" si="29"/>
        <v>58061.5</v>
      </c>
      <c r="G148" s="11">
        <f t="shared" si="24"/>
        <v>3.6507903489109594E-2</v>
      </c>
      <c r="J148">
        <f>G148</f>
        <v>3.6507903489109594E-2</v>
      </c>
      <c r="O148">
        <f t="shared" ca="1" si="28"/>
        <v>3.8831653673829125E-2</v>
      </c>
      <c r="P148">
        <f t="shared" si="25"/>
        <v>3.4772166037999708E-2</v>
      </c>
      <c r="Q148" s="2">
        <f t="shared" si="26"/>
        <v>39117.875500000002</v>
      </c>
      <c r="R148">
        <f t="shared" si="27"/>
        <v>3.012784499185446E-6</v>
      </c>
    </row>
    <row r="149" spans="1:18" x14ac:dyDescent="0.2">
      <c r="A149" s="21" t="s">
        <v>55</v>
      </c>
      <c r="B149" s="37" t="s">
        <v>45</v>
      </c>
      <c r="C149" s="21">
        <v>54492.299599999998</v>
      </c>
      <c r="D149" s="21">
        <v>5.3E-3</v>
      </c>
      <c r="E149">
        <f t="shared" ref="E149:E164" si="31">+(C149-C$7)/C$8</f>
        <v>58616.542065221569</v>
      </c>
      <c r="F149">
        <f t="shared" si="29"/>
        <v>58616.5</v>
      </c>
      <c r="G149" s="11">
        <f t="shared" ref="G149:G164" si="32">+C149-(C$7+F149*C$8)</f>
        <v>2.6977346002240665E-2</v>
      </c>
      <c r="J149">
        <f>G149</f>
        <v>2.6977346002240665E-2</v>
      </c>
      <c r="O149">
        <f t="shared" ca="1" si="28"/>
        <v>3.7729351481283313E-2</v>
      </c>
      <c r="P149">
        <f t="shared" ref="P149:P164" si="33">+D$11+D$12*F149+D$13*F149^2</f>
        <v>3.4365917254101763E-2</v>
      </c>
      <c r="Q149" s="2">
        <f t="shared" ref="Q149:Q164" si="34">+C149-15018.5</f>
        <v>39473.799599999998</v>
      </c>
      <c r="R149">
        <f t="shared" ref="R149:R164" si="35">(P149-G149)^2</f>
        <v>5.4590985143828273E-5</v>
      </c>
    </row>
    <row r="150" spans="1:18" x14ac:dyDescent="0.2">
      <c r="A150" s="21" t="s">
        <v>56</v>
      </c>
      <c r="B150" s="37" t="s">
        <v>45</v>
      </c>
      <c r="C150" s="21">
        <v>54845.673199999997</v>
      </c>
      <c r="D150" s="21">
        <v>4.0000000000000002E-4</v>
      </c>
      <c r="E150">
        <f t="shared" si="31"/>
        <v>59167.550262150908</v>
      </c>
      <c r="F150">
        <f t="shared" si="29"/>
        <v>59167.5</v>
      </c>
      <c r="G150" s="11">
        <f t="shared" si="32"/>
        <v>3.223421595612308E-2</v>
      </c>
      <c r="K150">
        <f>G150</f>
        <v>3.223421595612308E-2</v>
      </c>
      <c r="O150">
        <f t="shared" ca="1" si="28"/>
        <v>3.6634993809044128E-2</v>
      </c>
      <c r="P150">
        <f t="shared" si="33"/>
        <v>3.3832662477999542E-2</v>
      </c>
      <c r="Q150" s="2">
        <f t="shared" si="34"/>
        <v>39827.173199999997</v>
      </c>
      <c r="R150">
        <f t="shared" si="35"/>
        <v>2.5550312832989588E-6</v>
      </c>
    </row>
    <row r="151" spans="1:18" x14ac:dyDescent="0.2">
      <c r="A151" s="35" t="s">
        <v>58</v>
      </c>
      <c r="B151" s="37" t="s">
        <v>40</v>
      </c>
      <c r="C151" s="21">
        <v>54872.289750000004</v>
      </c>
      <c r="D151" s="21">
        <v>4.0000000000000002E-4</v>
      </c>
      <c r="E151">
        <f t="shared" si="31"/>
        <v>59209.052901917952</v>
      </c>
      <c r="F151">
        <f t="shared" si="29"/>
        <v>59209</v>
      </c>
      <c r="G151" s="11">
        <f t="shared" si="32"/>
        <v>3.3927156247955281E-2</v>
      </c>
      <c r="K151">
        <f>G151</f>
        <v>3.3927156247955281E-2</v>
      </c>
      <c r="O151">
        <f t="shared" ca="1" si="28"/>
        <v>3.6552569410862767E-2</v>
      </c>
      <c r="P151">
        <f t="shared" si="33"/>
        <v>3.3787256339183114E-2</v>
      </c>
      <c r="Q151" s="2">
        <f t="shared" si="34"/>
        <v>39853.789750000004</v>
      </c>
      <c r="R151">
        <f t="shared" si="35"/>
        <v>1.9571984474460793E-8</v>
      </c>
    </row>
    <row r="152" spans="1:18" x14ac:dyDescent="0.2">
      <c r="A152" s="38" t="s">
        <v>62</v>
      </c>
      <c r="B152" s="39" t="s">
        <v>45</v>
      </c>
      <c r="C152" s="38">
        <v>55240.731099999997</v>
      </c>
      <c r="D152" s="38">
        <v>4.0000000000000002E-4</v>
      </c>
      <c r="E152">
        <f t="shared" si="31"/>
        <v>59783.555931962394</v>
      </c>
      <c r="F152">
        <f t="shared" si="29"/>
        <v>59783.5</v>
      </c>
      <c r="G152" s="11">
        <f t="shared" si="32"/>
        <v>3.5870389991032425E-2</v>
      </c>
      <c r="K152">
        <f>G152</f>
        <v>3.5870389991032425E-2</v>
      </c>
      <c r="O152">
        <f t="shared" ca="1" si="28"/>
        <v>3.5411537681822106E-2</v>
      </c>
      <c r="P152">
        <f t="shared" si="33"/>
        <v>3.3083227459847819E-2</v>
      </c>
      <c r="Q152" s="2">
        <f t="shared" si="34"/>
        <v>40222.231099999997</v>
      </c>
      <c r="R152">
        <f t="shared" si="35"/>
        <v>7.7682749752393802E-6</v>
      </c>
    </row>
    <row r="153" spans="1:18" x14ac:dyDescent="0.2">
      <c r="A153" s="35" t="s">
        <v>66</v>
      </c>
      <c r="B153" s="37" t="s">
        <v>45</v>
      </c>
      <c r="C153" s="21">
        <v>55506.876100000001</v>
      </c>
      <c r="D153" s="21">
        <v>8.0000000000000004E-4</v>
      </c>
      <c r="E153">
        <f t="shared" si="31"/>
        <v>60198.550364403767</v>
      </c>
      <c r="F153">
        <f t="shared" si="29"/>
        <v>60198.5</v>
      </c>
      <c r="G153" s="11">
        <f t="shared" si="32"/>
        <v>3.2299792954290751E-2</v>
      </c>
      <c r="K153">
        <f>G153</f>
        <v>3.2299792954290751E-2</v>
      </c>
      <c r="O153">
        <f t="shared" ca="1" si="28"/>
        <v>3.458729370000857E-2</v>
      </c>
      <c r="P153">
        <f t="shared" si="33"/>
        <v>3.2487105292335228E-2</v>
      </c>
      <c r="Q153" s="2">
        <f t="shared" si="34"/>
        <v>40488.376100000001</v>
      </c>
      <c r="R153">
        <f t="shared" si="35"/>
        <v>3.5085911983688176E-8</v>
      </c>
    </row>
    <row r="154" spans="1:18" x14ac:dyDescent="0.2">
      <c r="A154" s="31" t="s">
        <v>65</v>
      </c>
      <c r="B154" s="29"/>
      <c r="C154" s="21">
        <v>55519.703800000003</v>
      </c>
      <c r="D154" s="21">
        <v>2.9999999999999997E-4</v>
      </c>
      <c r="E154">
        <f t="shared" si="31"/>
        <v>60218.552333559797</v>
      </c>
      <c r="F154">
        <f t="shared" si="29"/>
        <v>60218.5</v>
      </c>
      <c r="G154" s="11">
        <f t="shared" si="32"/>
        <v>3.3562655749847181E-2</v>
      </c>
      <c r="K154">
        <f>G154</f>
        <v>3.3562655749847181E-2</v>
      </c>
      <c r="O154">
        <f t="shared" ca="1" si="28"/>
        <v>3.454757109847538E-2</v>
      </c>
      <c r="P154">
        <f t="shared" si="33"/>
        <v>3.2456521551085582E-2</v>
      </c>
      <c r="Q154" s="2">
        <f t="shared" si="34"/>
        <v>40501.203800000003</v>
      </c>
      <c r="R154">
        <f t="shared" si="35"/>
        <v>1.2235328656699649E-6</v>
      </c>
    </row>
    <row r="155" spans="1:18" x14ac:dyDescent="0.2">
      <c r="A155" s="38" t="s">
        <v>67</v>
      </c>
      <c r="B155" s="39" t="s">
        <v>45</v>
      </c>
      <c r="C155" s="38">
        <v>55622.315799999997</v>
      </c>
      <c r="D155" s="38">
        <v>1.1999999999999999E-3</v>
      </c>
      <c r="E155">
        <f t="shared" si="31"/>
        <v>60378.553117725089</v>
      </c>
      <c r="F155">
        <f t="shared" si="29"/>
        <v>60378.5</v>
      </c>
      <c r="G155" s="11">
        <f t="shared" si="32"/>
        <v>3.4065558080328628E-2</v>
      </c>
      <c r="J155">
        <f>G155</f>
        <v>3.4065558080328628E-2</v>
      </c>
      <c r="O155">
        <f t="shared" ca="1" si="28"/>
        <v>3.4229790286209913E-2</v>
      </c>
      <c r="P155">
        <f t="shared" si="33"/>
        <v>3.2205711056920161E-2</v>
      </c>
      <c r="Q155" s="2">
        <f t="shared" si="34"/>
        <v>40603.815799999997</v>
      </c>
      <c r="R155">
        <f t="shared" si="35"/>
        <v>3.4590309504813363E-6</v>
      </c>
    </row>
    <row r="156" spans="1:18" x14ac:dyDescent="0.2">
      <c r="A156" s="56" t="s">
        <v>469</v>
      </c>
      <c r="B156" s="57" t="s">
        <v>45</v>
      </c>
      <c r="C156" s="56">
        <v>55887.180800000002</v>
      </c>
      <c r="E156">
        <f t="shared" si="31"/>
        <v>60791.551672454974</v>
      </c>
      <c r="F156">
        <f t="shared" si="29"/>
        <v>60791.5</v>
      </c>
      <c r="G156" s="11">
        <f t="shared" si="32"/>
        <v>3.3138674771180376E-2</v>
      </c>
      <c r="K156">
        <f t="shared" ref="K156:K162" si="36">G156</f>
        <v>3.3138674771180376E-2</v>
      </c>
      <c r="O156">
        <f t="shared" ca="1" si="28"/>
        <v>3.3409518564549698E-2</v>
      </c>
      <c r="P156">
        <f t="shared" si="33"/>
        <v>3.1507849581016045E-2</v>
      </c>
      <c r="Q156" s="2">
        <f t="shared" si="34"/>
        <v>40868.680800000002</v>
      </c>
      <c r="R156">
        <f t="shared" si="35"/>
        <v>2.6595908008745268E-6</v>
      </c>
    </row>
    <row r="157" spans="1:18" x14ac:dyDescent="0.2">
      <c r="A157" s="56" t="s">
        <v>469</v>
      </c>
      <c r="B157" s="57" t="s">
        <v>45</v>
      </c>
      <c r="C157" s="56">
        <v>55925.018499999998</v>
      </c>
      <c r="E157">
        <f t="shared" si="31"/>
        <v>60850.551220958165</v>
      </c>
      <c r="F157">
        <f t="shared" si="29"/>
        <v>60850.5</v>
      </c>
      <c r="G157" s="11">
        <f t="shared" si="32"/>
        <v>3.2849119997990783E-2</v>
      </c>
      <c r="K157">
        <f t="shared" si="36"/>
        <v>3.2849119997990783E-2</v>
      </c>
      <c r="O157">
        <f t="shared" ca="1" si="28"/>
        <v>3.3292336890026808E-2</v>
      </c>
      <c r="P157">
        <f t="shared" si="33"/>
        <v>3.1402217500050233E-2</v>
      </c>
      <c r="Q157" s="2">
        <f t="shared" si="34"/>
        <v>40906.518499999998</v>
      </c>
      <c r="R157">
        <f t="shared" si="35"/>
        <v>2.0935268385466027E-6</v>
      </c>
    </row>
    <row r="158" spans="1:18" x14ac:dyDescent="0.2">
      <c r="A158" s="38" t="s">
        <v>68</v>
      </c>
      <c r="B158" s="39" t="s">
        <v>45</v>
      </c>
      <c r="C158" s="38">
        <v>55934.635600000001</v>
      </c>
      <c r="D158" s="38">
        <v>8.9999999999999998E-4</v>
      </c>
      <c r="E158">
        <f t="shared" si="31"/>
        <v>60865.546967473158</v>
      </c>
      <c r="F158">
        <f t="shared" si="29"/>
        <v>60865.5</v>
      </c>
      <c r="G158" s="11">
        <f t="shared" si="32"/>
        <v>3.0121267096546944E-2</v>
      </c>
      <c r="K158">
        <f t="shared" si="36"/>
        <v>3.0121267096546944E-2</v>
      </c>
      <c r="O158">
        <f t="shared" ca="1" si="28"/>
        <v>3.3262544938876926E-2</v>
      </c>
      <c r="P158">
        <f t="shared" si="33"/>
        <v>3.1375125218667921E-2</v>
      </c>
      <c r="Q158" s="2">
        <f t="shared" si="34"/>
        <v>40916.135600000001</v>
      </c>
      <c r="R158">
        <f t="shared" si="35"/>
        <v>1.5721601904087419E-6</v>
      </c>
    </row>
    <row r="159" spans="1:18" x14ac:dyDescent="0.2">
      <c r="A159" s="56" t="s">
        <v>481</v>
      </c>
      <c r="B159" s="57" t="s">
        <v>45</v>
      </c>
      <c r="C159" s="56">
        <v>56280.952400000002</v>
      </c>
      <c r="E159">
        <f t="shared" si="31"/>
        <v>61405.551641094346</v>
      </c>
      <c r="F159">
        <f t="shared" si="29"/>
        <v>61405.5</v>
      </c>
      <c r="G159" s="11">
        <f t="shared" si="32"/>
        <v>3.3118562518211547E-2</v>
      </c>
      <c r="K159">
        <f t="shared" si="36"/>
        <v>3.3118562518211547E-2</v>
      </c>
      <c r="O159">
        <f t="shared" ca="1" si="28"/>
        <v>3.2190034697480996E-2</v>
      </c>
      <c r="P159">
        <f t="shared" si="33"/>
        <v>3.0335902843036333E-2</v>
      </c>
      <c r="Q159" s="2">
        <f t="shared" si="34"/>
        <v>41262.452400000002</v>
      </c>
      <c r="R159">
        <f t="shared" si="35"/>
        <v>7.7431948678462282E-6</v>
      </c>
    </row>
    <row r="160" spans="1:18" x14ac:dyDescent="0.2">
      <c r="A160" s="56" t="s">
        <v>481</v>
      </c>
      <c r="B160" s="57" t="s">
        <v>45</v>
      </c>
      <c r="C160" s="56">
        <v>56293.141000000003</v>
      </c>
      <c r="E160">
        <f t="shared" si="31"/>
        <v>61424.557074746146</v>
      </c>
      <c r="F160">
        <f t="shared" si="29"/>
        <v>61424.5</v>
      </c>
      <c r="G160" s="11">
        <f t="shared" si="32"/>
        <v>3.6603282176656649E-2</v>
      </c>
      <c r="K160">
        <f t="shared" si="36"/>
        <v>3.6603282176656649E-2</v>
      </c>
      <c r="O160">
        <f t="shared" ca="1" si="28"/>
        <v>3.2152298226024473E-2</v>
      </c>
      <c r="P160">
        <f t="shared" si="33"/>
        <v>3.0297073065050251E-2</v>
      </c>
      <c r="Q160" s="2">
        <f t="shared" si="34"/>
        <v>41274.641000000003</v>
      </c>
      <c r="R160">
        <f t="shared" si="35"/>
        <v>3.9768273359307551E-5</v>
      </c>
    </row>
    <row r="161" spans="1:18" x14ac:dyDescent="0.2">
      <c r="A161" s="56" t="s">
        <v>488</v>
      </c>
      <c r="B161" s="57" t="s">
        <v>45</v>
      </c>
      <c r="C161" s="56">
        <v>56577.243000000002</v>
      </c>
      <c r="E161">
        <f t="shared" si="31"/>
        <v>61867.551488488498</v>
      </c>
      <c r="F161">
        <f t="shared" si="29"/>
        <v>61867.5</v>
      </c>
      <c r="G161" s="11">
        <f t="shared" si="32"/>
        <v>3.302069305209443E-2</v>
      </c>
      <c r="K161">
        <f t="shared" si="36"/>
        <v>3.302069305209443E-2</v>
      </c>
      <c r="O161">
        <f t="shared" ca="1" si="28"/>
        <v>3.1272442602064479E-2</v>
      </c>
      <c r="P161">
        <f t="shared" si="33"/>
        <v>2.934808847281134E-2</v>
      </c>
      <c r="Q161" s="2">
        <f t="shared" si="34"/>
        <v>41558.743000000002</v>
      </c>
      <c r="R161">
        <f t="shared" si="35"/>
        <v>1.3488024395771121E-5</v>
      </c>
    </row>
    <row r="162" spans="1:18" x14ac:dyDescent="0.2">
      <c r="A162" s="56" t="s">
        <v>488</v>
      </c>
      <c r="B162" s="57" t="s">
        <v>45</v>
      </c>
      <c r="C162" s="56">
        <v>56620.211600000002</v>
      </c>
      <c r="E162">
        <f t="shared" si="31"/>
        <v>61934.551543983798</v>
      </c>
      <c r="F162">
        <f t="shared" si="29"/>
        <v>61934.5</v>
      </c>
      <c r="G162" s="11">
        <f t="shared" si="32"/>
        <v>3.3056283406040166E-2</v>
      </c>
      <c r="K162">
        <f t="shared" si="36"/>
        <v>3.3056283406040166E-2</v>
      </c>
      <c r="O162">
        <f t="shared" ca="1" si="28"/>
        <v>3.1139371886928308E-2</v>
      </c>
      <c r="P162">
        <f t="shared" si="33"/>
        <v>2.9197277062871896E-2</v>
      </c>
      <c r="Q162" s="2">
        <f t="shared" si="34"/>
        <v>41601.711600000002</v>
      </c>
      <c r="R162">
        <f t="shared" si="35"/>
        <v>1.4891929956612942E-5</v>
      </c>
    </row>
    <row r="163" spans="1:18" x14ac:dyDescent="0.2">
      <c r="A163" s="40" t="s">
        <v>69</v>
      </c>
      <c r="B163" s="41"/>
      <c r="C163" s="40">
        <v>56924.515099999997</v>
      </c>
      <c r="D163" s="40">
        <v>1E-4</v>
      </c>
      <c r="E163">
        <f t="shared" si="31"/>
        <v>62409.04574177981</v>
      </c>
      <c r="F163">
        <f t="shared" si="29"/>
        <v>62409</v>
      </c>
      <c r="G163" s="11">
        <f t="shared" si="32"/>
        <v>2.9335203165828716E-2</v>
      </c>
      <c r="J163">
        <f>G163</f>
        <v>2.9335203165828716E-2</v>
      </c>
      <c r="O163">
        <f t="shared" ca="1" si="28"/>
        <v>3.0196953165553556E-2</v>
      </c>
      <c r="P163">
        <f t="shared" si="33"/>
        <v>2.807443356526107E-2</v>
      </c>
      <c r="Q163" s="2">
        <f t="shared" si="34"/>
        <v>41906.015099999997</v>
      </c>
      <c r="R163">
        <f t="shared" si="35"/>
        <v>1.5895399857155019E-6</v>
      </c>
    </row>
    <row r="164" spans="1:18" x14ac:dyDescent="0.2">
      <c r="A164" s="74" t="s">
        <v>501</v>
      </c>
      <c r="B164" s="5"/>
      <c r="C164" s="72">
        <v>58109.676299999999</v>
      </c>
      <c r="D164" s="73">
        <v>2.9999999999999997E-4</v>
      </c>
      <c r="E164">
        <f t="shared" si="31"/>
        <v>64257.043260220998</v>
      </c>
      <c r="F164">
        <f>ROUND(2*E164,0)/2</f>
        <v>64257</v>
      </c>
      <c r="G164" s="11">
        <f t="shared" si="32"/>
        <v>2.7743725258915219E-2</v>
      </c>
      <c r="K164">
        <f>G164</f>
        <v>2.7743725258915219E-2</v>
      </c>
      <c r="O164">
        <f t="shared" ca="1" si="28"/>
        <v>2.6526584783887475E-2</v>
      </c>
      <c r="P164">
        <f t="shared" si="33"/>
        <v>2.2786267805108729E-2</v>
      </c>
      <c r="Q164" s="2">
        <f t="shared" si="34"/>
        <v>43091.176299999999</v>
      </c>
      <c r="R164">
        <f t="shared" si="35"/>
        <v>2.4576384406301536E-5</v>
      </c>
    </row>
    <row r="165" spans="1:18" x14ac:dyDescent="0.2">
      <c r="A165" s="81" t="s">
        <v>641</v>
      </c>
      <c r="B165" s="82" t="s">
        <v>45</v>
      </c>
      <c r="C165" s="83">
        <v>59542.060899999924</v>
      </c>
      <c r="D165" s="81" t="s">
        <v>642</v>
      </c>
      <c r="E165">
        <f t="shared" ref="E165:E166" si="37">+(C165-C$7)/C$8</f>
        <v>66490.531148833325</v>
      </c>
      <c r="F165">
        <f t="shared" ref="F165:F166" si="38">ROUND(2*E165,0)/2</f>
        <v>66490.5</v>
      </c>
      <c r="G165" s="11">
        <f t="shared" ref="G165:G166" si="39">+C165-(C$7+F165*C$8)</f>
        <v>1.9976427618530579E-2</v>
      </c>
      <c r="K165">
        <f t="shared" ref="K165:K166" si="40">G165</f>
        <v>1.9976427618530579E-2</v>
      </c>
      <c r="O165">
        <f t="shared" ref="O165:O166" ca="1" si="41">+C$11+C$12*F165</f>
        <v>2.209056325766931E-2</v>
      </c>
      <c r="P165">
        <f t="shared" ref="P165:P166" si="42">+D$11+D$12*F165+D$13*F165^2</f>
        <v>1.4451304484013772E-2</v>
      </c>
      <c r="Q165" s="2">
        <f t="shared" ref="Q165:Q166" si="43">+C165-15018.5</f>
        <v>44523.560899999924</v>
      </c>
      <c r="R165">
        <f t="shared" ref="R165:R166" si="44">(P165-G165)^2</f>
        <v>3.052698565157283E-5</v>
      </c>
    </row>
    <row r="166" spans="1:18" x14ac:dyDescent="0.2">
      <c r="A166" s="81" t="s">
        <v>641</v>
      </c>
      <c r="B166" s="82" t="s">
        <v>45</v>
      </c>
      <c r="C166" s="83">
        <v>59543.024999999907</v>
      </c>
      <c r="D166" s="81" t="s">
        <v>78</v>
      </c>
      <c r="E166">
        <f t="shared" si="37"/>
        <v>66492.034450162711</v>
      </c>
      <c r="F166">
        <f t="shared" si="38"/>
        <v>66492</v>
      </c>
      <c r="G166" s="11">
        <f t="shared" si="39"/>
        <v>2.209364231384825E-2</v>
      </c>
      <c r="K166">
        <f t="shared" si="40"/>
        <v>2.209364231384825E-2</v>
      </c>
      <c r="O166">
        <f t="shared" ca="1" si="41"/>
        <v>2.2087584062554316E-2</v>
      </c>
      <c r="P166">
        <f t="shared" si="42"/>
        <v>1.4444991992010991E-2</v>
      </c>
      <c r="Q166" s="2">
        <f t="shared" si="43"/>
        <v>44524.524999999907</v>
      </c>
      <c r="R166">
        <f t="shared" si="44"/>
        <v>5.8501851745741192E-5</v>
      </c>
    </row>
    <row r="167" spans="1:18" x14ac:dyDescent="0.2">
      <c r="B167" s="5"/>
    </row>
    <row r="168" spans="1:18" x14ac:dyDescent="0.2">
      <c r="B168" s="5"/>
    </row>
    <row r="169" spans="1:18" x14ac:dyDescent="0.2">
      <c r="B169" s="5"/>
    </row>
    <row r="170" spans="1:18" x14ac:dyDescent="0.2">
      <c r="B170" s="5"/>
    </row>
    <row r="171" spans="1:18" x14ac:dyDescent="0.2">
      <c r="B171" s="5"/>
    </row>
    <row r="172" spans="1:18" x14ac:dyDescent="0.2">
      <c r="B172" s="5"/>
    </row>
    <row r="173" spans="1:18" x14ac:dyDescent="0.2">
      <c r="B173" s="5"/>
    </row>
    <row r="174" spans="1:18" x14ac:dyDescent="0.2">
      <c r="B174" s="5"/>
    </row>
    <row r="175" spans="1:18" x14ac:dyDescent="0.2">
      <c r="B175" s="5"/>
    </row>
    <row r="176" spans="1:18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  <row r="182" spans="2:2" x14ac:dyDescent="0.2">
      <c r="B182" s="5"/>
    </row>
    <row r="183" spans="2:2" x14ac:dyDescent="0.2">
      <c r="B183" s="5"/>
    </row>
    <row r="184" spans="2:2" x14ac:dyDescent="0.2">
      <c r="B184" s="5"/>
    </row>
    <row r="185" spans="2:2" x14ac:dyDescent="0.2">
      <c r="B185" s="5"/>
    </row>
    <row r="186" spans="2:2" x14ac:dyDescent="0.2">
      <c r="B186" s="5"/>
    </row>
    <row r="187" spans="2:2" x14ac:dyDescent="0.2">
      <c r="B187" s="5"/>
    </row>
    <row r="188" spans="2:2" x14ac:dyDescent="0.2">
      <c r="B188" s="5"/>
    </row>
    <row r="189" spans="2:2" x14ac:dyDescent="0.2">
      <c r="B189" s="5"/>
    </row>
    <row r="190" spans="2:2" x14ac:dyDescent="0.2">
      <c r="B190" s="5"/>
    </row>
    <row r="191" spans="2:2" x14ac:dyDescent="0.2">
      <c r="B191" s="5"/>
    </row>
    <row r="192" spans="2:2" x14ac:dyDescent="0.2">
      <c r="B192" s="5"/>
    </row>
    <row r="193" spans="2:2" x14ac:dyDescent="0.2">
      <c r="B193" s="5"/>
    </row>
    <row r="194" spans="2:2" x14ac:dyDescent="0.2">
      <c r="B194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6"/>
  <sheetViews>
    <sheetView topLeftCell="B115" workbookViewId="0">
      <selection activeCell="L159" sqref="L159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4" t="s">
        <v>71</v>
      </c>
      <c r="I1" s="45" t="s">
        <v>72</v>
      </c>
      <c r="J1" s="46" t="s">
        <v>60</v>
      </c>
    </row>
    <row r="2" spans="1:16" x14ac:dyDescent="0.2">
      <c r="I2" s="47" t="s">
        <v>30</v>
      </c>
      <c r="J2" s="48" t="s">
        <v>73</v>
      </c>
    </row>
    <row r="3" spans="1:16" x14ac:dyDescent="0.2">
      <c r="A3" s="49" t="s">
        <v>74</v>
      </c>
      <c r="I3" s="47" t="s">
        <v>75</v>
      </c>
      <c r="J3" s="48" t="s">
        <v>76</v>
      </c>
    </row>
    <row r="4" spans="1:16" x14ac:dyDescent="0.2">
      <c r="I4" s="47" t="s">
        <v>77</v>
      </c>
      <c r="J4" s="48" t="s">
        <v>76</v>
      </c>
    </row>
    <row r="5" spans="1:16" ht="13.5" thickBot="1" x14ac:dyDescent="0.25">
      <c r="I5" s="50" t="s">
        <v>78</v>
      </c>
      <c r="J5" s="51" t="s">
        <v>59</v>
      </c>
    </row>
    <row r="10" spans="1:16" ht="13.5" thickBot="1" x14ac:dyDescent="0.25"/>
    <row r="11" spans="1:16" ht="12.75" customHeight="1" thickBot="1" x14ac:dyDescent="0.25">
      <c r="A11" s="11" t="s">
        <v>309</v>
      </c>
      <c r="B11" s="5" t="s">
        <v>40</v>
      </c>
      <c r="C11" s="11">
        <v>47212.341</v>
      </c>
      <c r="D11" s="10" t="s">
        <v>59</v>
      </c>
      <c r="E11" s="52" t="e">
        <v>#REF!</v>
      </c>
      <c r="F11" s="5" t="s">
        <v>78</v>
      </c>
      <c r="G11" s="10" t="s">
        <v>502</v>
      </c>
      <c r="H11" s="11">
        <v>47287.5</v>
      </c>
      <c r="I11" s="53" t="s">
        <v>305</v>
      </c>
      <c r="J11" s="54" t="s">
        <v>306</v>
      </c>
      <c r="K11" s="53">
        <v>47287.5</v>
      </c>
      <c r="L11" s="53" t="s">
        <v>230</v>
      </c>
      <c r="M11" s="54" t="s">
        <v>307</v>
      </c>
      <c r="N11" s="54"/>
      <c r="O11" s="55" t="s">
        <v>308</v>
      </c>
      <c r="P11" s="55" t="s">
        <v>309</v>
      </c>
    </row>
    <row r="12" spans="1:16" ht="12.75" customHeight="1" thickBot="1" x14ac:dyDescent="0.25">
      <c r="A12" s="11" t="s">
        <v>312</v>
      </c>
      <c r="B12" s="5" t="s">
        <v>40</v>
      </c>
      <c r="C12" s="11">
        <v>47530.445</v>
      </c>
      <c r="D12" s="10" t="s">
        <v>59</v>
      </c>
      <c r="E12" s="52" t="e">
        <v>#REF!</v>
      </c>
      <c r="F12" s="5" t="s">
        <v>78</v>
      </c>
      <c r="G12" s="10" t="s">
        <v>503</v>
      </c>
      <c r="H12" s="11">
        <v>47783.5</v>
      </c>
      <c r="I12" s="53" t="s">
        <v>310</v>
      </c>
      <c r="J12" s="54" t="s">
        <v>311</v>
      </c>
      <c r="K12" s="53">
        <v>47783.5</v>
      </c>
      <c r="L12" s="53" t="s">
        <v>204</v>
      </c>
      <c r="M12" s="54" t="s">
        <v>307</v>
      </c>
      <c r="N12" s="54"/>
      <c r="O12" s="55" t="s">
        <v>308</v>
      </c>
      <c r="P12" s="55" t="s">
        <v>312</v>
      </c>
    </row>
    <row r="13" spans="1:16" ht="12.75" customHeight="1" thickBot="1" x14ac:dyDescent="0.25">
      <c r="A13" s="11" t="s">
        <v>312</v>
      </c>
      <c r="B13" s="5" t="s">
        <v>45</v>
      </c>
      <c r="C13" s="11">
        <v>47540.374000000003</v>
      </c>
      <c r="D13" s="10" t="s">
        <v>59</v>
      </c>
      <c r="E13" s="52" t="e">
        <v>#REF!</v>
      </c>
      <c r="F13" s="5" t="s">
        <v>78</v>
      </c>
      <c r="G13" s="10" t="s">
        <v>504</v>
      </c>
      <c r="H13" s="11">
        <v>47799</v>
      </c>
      <c r="I13" s="53" t="s">
        <v>313</v>
      </c>
      <c r="J13" s="54" t="s">
        <v>314</v>
      </c>
      <c r="K13" s="53">
        <v>47799</v>
      </c>
      <c r="L13" s="53" t="s">
        <v>236</v>
      </c>
      <c r="M13" s="54" t="s">
        <v>307</v>
      </c>
      <c r="N13" s="54"/>
      <c r="O13" s="55" t="s">
        <v>308</v>
      </c>
      <c r="P13" s="55" t="s">
        <v>312</v>
      </c>
    </row>
    <row r="14" spans="1:16" ht="12.75" customHeight="1" thickBot="1" x14ac:dyDescent="0.25">
      <c r="A14" s="11" t="s">
        <v>312</v>
      </c>
      <c r="B14" s="5" t="s">
        <v>45</v>
      </c>
      <c r="C14" s="11">
        <v>47551.298000000003</v>
      </c>
      <c r="D14" s="10" t="s">
        <v>59</v>
      </c>
      <c r="E14" s="52" t="e">
        <v>#REF!</v>
      </c>
      <c r="F14" s="5" t="s">
        <v>78</v>
      </c>
      <c r="G14" s="10" t="s">
        <v>505</v>
      </c>
      <c r="H14" s="11">
        <v>47816</v>
      </c>
      <c r="I14" s="53" t="s">
        <v>315</v>
      </c>
      <c r="J14" s="54" t="s">
        <v>316</v>
      </c>
      <c r="K14" s="53">
        <v>47816</v>
      </c>
      <c r="L14" s="53" t="s">
        <v>174</v>
      </c>
      <c r="M14" s="54" t="s">
        <v>307</v>
      </c>
      <c r="N14" s="54"/>
      <c r="O14" s="55" t="s">
        <v>308</v>
      </c>
      <c r="P14" s="55" t="s">
        <v>312</v>
      </c>
    </row>
    <row r="15" spans="1:16" ht="12.75" customHeight="1" thickBot="1" x14ac:dyDescent="0.25">
      <c r="A15" s="11" t="s">
        <v>312</v>
      </c>
      <c r="B15" s="5" t="s">
        <v>40</v>
      </c>
      <c r="C15" s="11">
        <v>47564.434999999998</v>
      </c>
      <c r="D15" s="10" t="s">
        <v>59</v>
      </c>
      <c r="E15" s="52" t="e">
        <v>#REF!</v>
      </c>
      <c r="F15" s="5" t="s">
        <v>78</v>
      </c>
      <c r="G15" s="10" t="s">
        <v>506</v>
      </c>
      <c r="H15" s="11">
        <v>47836.5</v>
      </c>
      <c r="I15" s="53" t="s">
        <v>317</v>
      </c>
      <c r="J15" s="54" t="s">
        <v>318</v>
      </c>
      <c r="K15" s="53">
        <v>47836.5</v>
      </c>
      <c r="L15" s="53" t="s">
        <v>204</v>
      </c>
      <c r="M15" s="54" t="s">
        <v>307</v>
      </c>
      <c r="N15" s="54"/>
      <c r="O15" s="55" t="s">
        <v>308</v>
      </c>
      <c r="P15" s="55" t="s">
        <v>312</v>
      </c>
    </row>
    <row r="16" spans="1:16" ht="12.75" customHeight="1" thickBot="1" x14ac:dyDescent="0.25">
      <c r="A16" s="11" t="s">
        <v>312</v>
      </c>
      <c r="B16" s="5" t="s">
        <v>40</v>
      </c>
      <c r="C16" s="11">
        <v>47591.343000000001</v>
      </c>
      <c r="D16" s="10" t="s">
        <v>59</v>
      </c>
      <c r="E16" s="52" t="e">
        <v>#REF!</v>
      </c>
      <c r="F16" s="5" t="s">
        <v>78</v>
      </c>
      <c r="G16" s="10" t="s">
        <v>507</v>
      </c>
      <c r="H16" s="11">
        <v>47878.5</v>
      </c>
      <c r="I16" s="53" t="s">
        <v>319</v>
      </c>
      <c r="J16" s="54" t="s">
        <v>320</v>
      </c>
      <c r="K16" s="53">
        <v>47878.5</v>
      </c>
      <c r="L16" s="53" t="s">
        <v>277</v>
      </c>
      <c r="M16" s="54" t="s">
        <v>307</v>
      </c>
      <c r="N16" s="54"/>
      <c r="O16" s="55" t="s">
        <v>308</v>
      </c>
      <c r="P16" s="55" t="s">
        <v>312</v>
      </c>
    </row>
    <row r="17" spans="1:16" ht="12.75" customHeight="1" thickBot="1" x14ac:dyDescent="0.25">
      <c r="A17" s="11" t="s">
        <v>324</v>
      </c>
      <c r="B17" s="5" t="s">
        <v>45</v>
      </c>
      <c r="C17" s="11">
        <v>47887.324999999997</v>
      </c>
      <c r="D17" s="10" t="s">
        <v>59</v>
      </c>
      <c r="E17" s="52" t="e">
        <v>#REF!</v>
      </c>
      <c r="F17" s="5" t="s">
        <v>78</v>
      </c>
      <c r="G17" s="10" t="s">
        <v>508</v>
      </c>
      <c r="H17" s="11">
        <v>48340</v>
      </c>
      <c r="I17" s="53" t="s">
        <v>321</v>
      </c>
      <c r="J17" s="54" t="s">
        <v>322</v>
      </c>
      <c r="K17" s="53">
        <v>48340</v>
      </c>
      <c r="L17" s="53" t="s">
        <v>123</v>
      </c>
      <c r="M17" s="54" t="s">
        <v>307</v>
      </c>
      <c r="N17" s="54"/>
      <c r="O17" s="55" t="s">
        <v>323</v>
      </c>
      <c r="P17" s="55" t="s">
        <v>324</v>
      </c>
    </row>
    <row r="18" spans="1:16" ht="12.75" customHeight="1" thickBot="1" x14ac:dyDescent="0.25">
      <c r="A18" s="11" t="s">
        <v>324</v>
      </c>
      <c r="B18" s="5" t="s">
        <v>40</v>
      </c>
      <c r="C18" s="11">
        <v>47911.368000000002</v>
      </c>
      <c r="D18" s="10" t="s">
        <v>59</v>
      </c>
      <c r="E18" s="52" t="e">
        <v>#REF!</v>
      </c>
      <c r="F18" s="5" t="s">
        <v>78</v>
      </c>
      <c r="G18" s="10" t="s">
        <v>509</v>
      </c>
      <c r="H18" s="11">
        <v>48377.5</v>
      </c>
      <c r="I18" s="53" t="s">
        <v>325</v>
      </c>
      <c r="J18" s="54" t="s">
        <v>326</v>
      </c>
      <c r="K18" s="53">
        <v>48377.5</v>
      </c>
      <c r="L18" s="53" t="s">
        <v>327</v>
      </c>
      <c r="M18" s="54" t="s">
        <v>307</v>
      </c>
      <c r="N18" s="54"/>
      <c r="O18" s="55" t="s">
        <v>308</v>
      </c>
      <c r="P18" s="55" t="s">
        <v>324</v>
      </c>
    </row>
    <row r="19" spans="1:16" ht="12.75" customHeight="1" thickBot="1" x14ac:dyDescent="0.25">
      <c r="A19" s="11" t="s">
        <v>324</v>
      </c>
      <c r="B19" s="5" t="s">
        <v>40</v>
      </c>
      <c r="C19" s="11">
        <v>47918.415999999997</v>
      </c>
      <c r="D19" s="10" t="s">
        <v>59</v>
      </c>
      <c r="E19" s="52" t="e">
        <v>#REF!</v>
      </c>
      <c r="F19" s="5" t="s">
        <v>78</v>
      </c>
      <c r="G19" s="10" t="s">
        <v>510</v>
      </c>
      <c r="H19" s="11">
        <v>48388.5</v>
      </c>
      <c r="I19" s="53" t="s">
        <v>328</v>
      </c>
      <c r="J19" s="54" t="s">
        <v>329</v>
      </c>
      <c r="K19" s="53">
        <v>48388.5</v>
      </c>
      <c r="L19" s="53" t="s">
        <v>227</v>
      </c>
      <c r="M19" s="54" t="s">
        <v>307</v>
      </c>
      <c r="N19" s="54"/>
      <c r="O19" s="55" t="s">
        <v>308</v>
      </c>
      <c r="P19" s="55" t="s">
        <v>324</v>
      </c>
    </row>
    <row r="20" spans="1:16" ht="12.75" customHeight="1" thickBot="1" x14ac:dyDescent="0.25">
      <c r="A20" s="11" t="s">
        <v>324</v>
      </c>
      <c r="B20" s="5" t="s">
        <v>40</v>
      </c>
      <c r="C20" s="11">
        <v>47922.277000000002</v>
      </c>
      <c r="D20" s="10" t="s">
        <v>59</v>
      </c>
      <c r="E20" s="52" t="e">
        <v>#REF!</v>
      </c>
      <c r="F20" s="5" t="s">
        <v>78</v>
      </c>
      <c r="G20" s="10" t="s">
        <v>511</v>
      </c>
      <c r="H20" s="11">
        <v>48394.5</v>
      </c>
      <c r="I20" s="53" t="s">
        <v>330</v>
      </c>
      <c r="J20" s="54" t="s">
        <v>331</v>
      </c>
      <c r="K20" s="53">
        <v>48394.5</v>
      </c>
      <c r="L20" s="53" t="s">
        <v>123</v>
      </c>
      <c r="M20" s="54" t="s">
        <v>307</v>
      </c>
      <c r="N20" s="54"/>
      <c r="O20" s="55" t="s">
        <v>308</v>
      </c>
      <c r="P20" s="55" t="s">
        <v>324</v>
      </c>
    </row>
    <row r="21" spans="1:16" ht="12.75" customHeight="1" thickBot="1" x14ac:dyDescent="0.25">
      <c r="A21" s="11" t="s">
        <v>324</v>
      </c>
      <c r="B21" s="5" t="s">
        <v>45</v>
      </c>
      <c r="C21" s="11">
        <v>47939.279000000002</v>
      </c>
      <c r="D21" s="10" t="s">
        <v>59</v>
      </c>
      <c r="E21" s="52" t="e">
        <v>#REF!</v>
      </c>
      <c r="F21" s="5" t="s">
        <v>78</v>
      </c>
      <c r="G21" s="10" t="s">
        <v>512</v>
      </c>
      <c r="H21" s="11">
        <v>48421</v>
      </c>
      <c r="I21" s="53" t="s">
        <v>332</v>
      </c>
      <c r="J21" s="54" t="s">
        <v>333</v>
      </c>
      <c r="K21" s="53">
        <v>48421</v>
      </c>
      <c r="L21" s="53" t="s">
        <v>129</v>
      </c>
      <c r="M21" s="54" t="s">
        <v>307</v>
      </c>
      <c r="N21" s="54"/>
      <c r="O21" s="55" t="s">
        <v>308</v>
      </c>
      <c r="P21" s="55" t="s">
        <v>324</v>
      </c>
    </row>
    <row r="22" spans="1:16" ht="12.75" customHeight="1" thickBot="1" x14ac:dyDescent="0.25">
      <c r="A22" s="11" t="s">
        <v>324</v>
      </c>
      <c r="B22" s="5" t="s">
        <v>45</v>
      </c>
      <c r="C22" s="11">
        <v>47944.411</v>
      </c>
      <c r="D22" s="10" t="s">
        <v>59</v>
      </c>
      <c r="E22" s="52" t="e">
        <v>#REF!</v>
      </c>
      <c r="F22" s="5" t="s">
        <v>78</v>
      </c>
      <c r="G22" s="10" t="s">
        <v>513</v>
      </c>
      <c r="H22" s="11">
        <v>48429</v>
      </c>
      <c r="I22" s="53" t="s">
        <v>334</v>
      </c>
      <c r="J22" s="54" t="s">
        <v>335</v>
      </c>
      <c r="K22" s="53">
        <v>48429</v>
      </c>
      <c r="L22" s="53" t="s">
        <v>236</v>
      </c>
      <c r="M22" s="54" t="s">
        <v>307</v>
      </c>
      <c r="N22" s="54"/>
      <c r="O22" s="55" t="s">
        <v>308</v>
      </c>
      <c r="P22" s="55" t="s">
        <v>324</v>
      </c>
    </row>
    <row r="23" spans="1:16" ht="12.75" customHeight="1" thickBot="1" x14ac:dyDescent="0.25">
      <c r="A23" s="11" t="s">
        <v>324</v>
      </c>
      <c r="B23" s="5" t="s">
        <v>45</v>
      </c>
      <c r="C23" s="11">
        <v>47946.334000000003</v>
      </c>
      <c r="D23" s="10" t="s">
        <v>59</v>
      </c>
      <c r="E23" s="52" t="e">
        <v>#REF!</v>
      </c>
      <c r="F23" s="5" t="s">
        <v>78</v>
      </c>
      <c r="G23" s="10" t="s">
        <v>514</v>
      </c>
      <c r="H23" s="11">
        <v>48432</v>
      </c>
      <c r="I23" s="53" t="s">
        <v>336</v>
      </c>
      <c r="J23" s="54" t="s">
        <v>337</v>
      </c>
      <c r="K23" s="53">
        <v>48432</v>
      </c>
      <c r="L23" s="53" t="s">
        <v>129</v>
      </c>
      <c r="M23" s="54" t="s">
        <v>307</v>
      </c>
      <c r="N23" s="54"/>
      <c r="O23" s="55" t="s">
        <v>323</v>
      </c>
      <c r="P23" s="55" t="s">
        <v>324</v>
      </c>
    </row>
    <row r="24" spans="1:16" ht="12.75" customHeight="1" thickBot="1" x14ac:dyDescent="0.25">
      <c r="A24" s="11" t="s">
        <v>324</v>
      </c>
      <c r="B24" s="5" t="s">
        <v>45</v>
      </c>
      <c r="C24" s="11">
        <v>47955.303</v>
      </c>
      <c r="D24" s="10" t="s">
        <v>59</v>
      </c>
      <c r="E24" s="52" t="e">
        <v>#REF!</v>
      </c>
      <c r="F24" s="5" t="s">
        <v>78</v>
      </c>
      <c r="G24" s="10" t="s">
        <v>515</v>
      </c>
      <c r="H24" s="11">
        <v>48446</v>
      </c>
      <c r="I24" s="53" t="s">
        <v>338</v>
      </c>
      <c r="J24" s="54" t="s">
        <v>339</v>
      </c>
      <c r="K24" s="53">
        <v>48446</v>
      </c>
      <c r="L24" s="53" t="s">
        <v>245</v>
      </c>
      <c r="M24" s="54" t="s">
        <v>307</v>
      </c>
      <c r="N24" s="54"/>
      <c r="O24" s="55" t="s">
        <v>323</v>
      </c>
      <c r="P24" s="55" t="s">
        <v>324</v>
      </c>
    </row>
    <row r="25" spans="1:16" ht="12.75" customHeight="1" thickBot="1" x14ac:dyDescent="0.25">
      <c r="A25" s="11" t="s">
        <v>342</v>
      </c>
      <c r="B25" s="5" t="s">
        <v>40</v>
      </c>
      <c r="C25" s="11">
        <v>48260.256000000001</v>
      </c>
      <c r="D25" s="10" t="s">
        <v>59</v>
      </c>
      <c r="E25" s="52" t="e">
        <v>#REF!</v>
      </c>
      <c r="F25" s="5" t="s">
        <v>78</v>
      </c>
      <c r="G25" s="10" t="s">
        <v>516</v>
      </c>
      <c r="H25" s="11">
        <v>48921.5</v>
      </c>
      <c r="I25" s="53" t="s">
        <v>340</v>
      </c>
      <c r="J25" s="54" t="s">
        <v>341</v>
      </c>
      <c r="K25" s="53">
        <v>48921.5</v>
      </c>
      <c r="L25" s="53" t="s">
        <v>143</v>
      </c>
      <c r="M25" s="54" t="s">
        <v>307</v>
      </c>
      <c r="N25" s="54"/>
      <c r="O25" s="55" t="s">
        <v>308</v>
      </c>
      <c r="P25" s="55" t="s">
        <v>342</v>
      </c>
    </row>
    <row r="26" spans="1:16" ht="12.75" customHeight="1" thickBot="1" x14ac:dyDescent="0.25">
      <c r="A26" s="11" t="s">
        <v>342</v>
      </c>
      <c r="B26" s="5" t="s">
        <v>40</v>
      </c>
      <c r="C26" s="11">
        <v>48292.328000000001</v>
      </c>
      <c r="D26" s="10" t="s">
        <v>59</v>
      </c>
      <c r="E26" s="52" t="e">
        <v>#REF!</v>
      </c>
      <c r="F26" s="5" t="s">
        <v>78</v>
      </c>
      <c r="G26" s="10" t="s">
        <v>517</v>
      </c>
      <c r="H26" s="11">
        <v>48971.5</v>
      </c>
      <c r="I26" s="53" t="s">
        <v>343</v>
      </c>
      <c r="J26" s="54" t="s">
        <v>344</v>
      </c>
      <c r="K26" s="53">
        <v>48971.5</v>
      </c>
      <c r="L26" s="53" t="s">
        <v>302</v>
      </c>
      <c r="M26" s="54" t="s">
        <v>307</v>
      </c>
      <c r="N26" s="54"/>
      <c r="O26" s="55" t="s">
        <v>308</v>
      </c>
      <c r="P26" s="55" t="s">
        <v>342</v>
      </c>
    </row>
    <row r="27" spans="1:16" ht="12.75" customHeight="1" thickBot="1" x14ac:dyDescent="0.25">
      <c r="A27" s="11" t="s">
        <v>348</v>
      </c>
      <c r="B27" s="5" t="s">
        <v>40</v>
      </c>
      <c r="C27" s="11">
        <v>48619.381999999998</v>
      </c>
      <c r="D27" s="10" t="s">
        <v>59</v>
      </c>
      <c r="E27" s="52" t="e">
        <v>#REF!</v>
      </c>
      <c r="F27" s="5" t="s">
        <v>78</v>
      </c>
      <c r="G27" s="10" t="s">
        <v>518</v>
      </c>
      <c r="H27" s="11">
        <v>49481.5</v>
      </c>
      <c r="I27" s="53" t="s">
        <v>345</v>
      </c>
      <c r="J27" s="54" t="s">
        <v>346</v>
      </c>
      <c r="K27" s="53">
        <v>49481.5</v>
      </c>
      <c r="L27" s="53" t="s">
        <v>347</v>
      </c>
      <c r="M27" s="54" t="s">
        <v>307</v>
      </c>
      <c r="N27" s="54"/>
      <c r="O27" s="55" t="s">
        <v>308</v>
      </c>
      <c r="P27" s="55" t="s">
        <v>348</v>
      </c>
    </row>
    <row r="28" spans="1:16" ht="12.75" customHeight="1" thickBot="1" x14ac:dyDescent="0.25">
      <c r="A28" s="11" t="s">
        <v>348</v>
      </c>
      <c r="B28" s="5" t="s">
        <v>40</v>
      </c>
      <c r="C28" s="11">
        <v>48628.364000000001</v>
      </c>
      <c r="D28" s="10" t="s">
        <v>59</v>
      </c>
      <c r="E28" s="52" t="e">
        <v>#REF!</v>
      </c>
      <c r="F28" s="5" t="s">
        <v>78</v>
      </c>
      <c r="G28" s="10" t="s">
        <v>519</v>
      </c>
      <c r="H28" s="11">
        <v>49495.5</v>
      </c>
      <c r="I28" s="53" t="s">
        <v>349</v>
      </c>
      <c r="J28" s="54" t="s">
        <v>350</v>
      </c>
      <c r="K28" s="53">
        <v>49495.5</v>
      </c>
      <c r="L28" s="53" t="s">
        <v>196</v>
      </c>
      <c r="M28" s="54" t="s">
        <v>307</v>
      </c>
      <c r="N28" s="54"/>
      <c r="O28" s="55" t="s">
        <v>308</v>
      </c>
      <c r="P28" s="55" t="s">
        <v>348</v>
      </c>
    </row>
    <row r="29" spans="1:16" ht="12.75" customHeight="1" thickBot="1" x14ac:dyDescent="0.25">
      <c r="A29" s="11" t="s">
        <v>348</v>
      </c>
      <c r="B29" s="5" t="s">
        <v>40</v>
      </c>
      <c r="C29" s="11">
        <v>48653.379000000001</v>
      </c>
      <c r="D29" s="10" t="s">
        <v>59</v>
      </c>
      <c r="E29" s="52" t="e">
        <v>#REF!</v>
      </c>
      <c r="F29" s="5" t="s">
        <v>78</v>
      </c>
      <c r="G29" s="10" t="s">
        <v>520</v>
      </c>
      <c r="H29" s="11">
        <v>49534.5</v>
      </c>
      <c r="I29" s="53" t="s">
        <v>351</v>
      </c>
      <c r="J29" s="54" t="s">
        <v>352</v>
      </c>
      <c r="K29" s="53">
        <v>49534.5</v>
      </c>
      <c r="L29" s="53" t="s">
        <v>227</v>
      </c>
      <c r="M29" s="54" t="s">
        <v>307</v>
      </c>
      <c r="N29" s="54"/>
      <c r="O29" s="55" t="s">
        <v>308</v>
      </c>
      <c r="P29" s="55" t="s">
        <v>348</v>
      </c>
    </row>
    <row r="30" spans="1:16" ht="12.75" customHeight="1" thickBot="1" x14ac:dyDescent="0.25">
      <c r="A30" s="11" t="s">
        <v>355</v>
      </c>
      <c r="B30" s="5" t="s">
        <v>45</v>
      </c>
      <c r="C30" s="11">
        <v>48688.353999999999</v>
      </c>
      <c r="D30" s="10" t="s">
        <v>59</v>
      </c>
      <c r="E30" s="52" t="e">
        <v>#REF!</v>
      </c>
      <c r="F30" s="5" t="s">
        <v>78</v>
      </c>
      <c r="G30" s="10" t="s">
        <v>521</v>
      </c>
      <c r="H30" s="11">
        <v>49589</v>
      </c>
      <c r="I30" s="53" t="s">
        <v>353</v>
      </c>
      <c r="J30" s="54" t="s">
        <v>354</v>
      </c>
      <c r="K30" s="53">
        <v>49589</v>
      </c>
      <c r="L30" s="53" t="s">
        <v>134</v>
      </c>
      <c r="M30" s="54" t="s">
        <v>307</v>
      </c>
      <c r="N30" s="54"/>
      <c r="O30" s="55" t="s">
        <v>308</v>
      </c>
      <c r="P30" s="55" t="s">
        <v>355</v>
      </c>
    </row>
    <row r="31" spans="1:16" ht="12.75" customHeight="1" thickBot="1" x14ac:dyDescent="0.25">
      <c r="A31" s="11" t="s">
        <v>359</v>
      </c>
      <c r="B31" s="5" t="s">
        <v>45</v>
      </c>
      <c r="C31" s="11">
        <v>49026.313999999998</v>
      </c>
      <c r="D31" s="10" t="s">
        <v>59</v>
      </c>
      <c r="E31" s="52" t="e">
        <v>#REF!</v>
      </c>
      <c r="F31" s="5" t="s">
        <v>78</v>
      </c>
      <c r="G31" s="10" t="s">
        <v>522</v>
      </c>
      <c r="H31" s="11">
        <v>50116</v>
      </c>
      <c r="I31" s="53" t="s">
        <v>356</v>
      </c>
      <c r="J31" s="54" t="s">
        <v>357</v>
      </c>
      <c r="K31" s="53">
        <v>50116</v>
      </c>
      <c r="L31" s="53" t="s">
        <v>358</v>
      </c>
      <c r="M31" s="54" t="s">
        <v>307</v>
      </c>
      <c r="N31" s="54"/>
      <c r="O31" s="55" t="s">
        <v>308</v>
      </c>
      <c r="P31" s="55" t="s">
        <v>359</v>
      </c>
    </row>
    <row r="32" spans="1:16" ht="12.75" customHeight="1" thickBot="1" x14ac:dyDescent="0.25">
      <c r="A32" s="11" t="s">
        <v>359</v>
      </c>
      <c r="B32" s="5" t="s">
        <v>45</v>
      </c>
      <c r="C32" s="11">
        <v>49060.313999999998</v>
      </c>
      <c r="D32" s="10" t="s">
        <v>59</v>
      </c>
      <c r="E32" s="52" t="e">
        <v>#REF!</v>
      </c>
      <c r="F32" s="5" t="s">
        <v>78</v>
      </c>
      <c r="G32" s="10" t="s">
        <v>523</v>
      </c>
      <c r="H32" s="11">
        <v>50169</v>
      </c>
      <c r="I32" s="53" t="s">
        <v>360</v>
      </c>
      <c r="J32" s="54" t="s">
        <v>361</v>
      </c>
      <c r="K32" s="53">
        <v>50169</v>
      </c>
      <c r="L32" s="53" t="s">
        <v>143</v>
      </c>
      <c r="M32" s="54" t="s">
        <v>307</v>
      </c>
      <c r="N32" s="54"/>
      <c r="O32" s="55" t="s">
        <v>308</v>
      </c>
      <c r="P32" s="55" t="s">
        <v>359</v>
      </c>
    </row>
    <row r="33" spans="1:16" ht="12.75" customHeight="1" thickBot="1" x14ac:dyDescent="0.25">
      <c r="A33" s="11" t="s">
        <v>366</v>
      </c>
      <c r="B33" s="5" t="s">
        <v>45</v>
      </c>
      <c r="C33" s="11">
        <v>50774.560100000002</v>
      </c>
      <c r="D33" s="10" t="s">
        <v>59</v>
      </c>
      <c r="E33" s="52" t="e">
        <v>#REF!</v>
      </c>
      <c r="F33" s="5" t="s">
        <v>78</v>
      </c>
      <c r="G33" s="10" t="s">
        <v>524</v>
      </c>
      <c r="H33" s="11">
        <v>52842</v>
      </c>
      <c r="I33" s="53" t="s">
        <v>362</v>
      </c>
      <c r="J33" s="54" t="s">
        <v>363</v>
      </c>
      <c r="K33" s="53">
        <v>52842</v>
      </c>
      <c r="L33" s="53" t="s">
        <v>364</v>
      </c>
      <c r="M33" s="54" t="s">
        <v>365</v>
      </c>
      <c r="N33" s="54"/>
      <c r="O33" s="55" t="s">
        <v>323</v>
      </c>
      <c r="P33" s="55" t="s">
        <v>366</v>
      </c>
    </row>
    <row r="34" spans="1:16" ht="12.75" customHeight="1" thickBot="1" x14ac:dyDescent="0.25">
      <c r="A34" s="11" t="s">
        <v>366</v>
      </c>
      <c r="B34" s="5" t="s">
        <v>45</v>
      </c>
      <c r="C34" s="11">
        <v>50812.397100000002</v>
      </c>
      <c r="D34" s="10" t="s">
        <v>59</v>
      </c>
      <c r="E34" s="52" t="e">
        <v>#REF!</v>
      </c>
      <c r="F34" s="5" t="s">
        <v>78</v>
      </c>
      <c r="G34" s="10" t="s">
        <v>525</v>
      </c>
      <c r="H34" s="11">
        <v>52901</v>
      </c>
      <c r="I34" s="53" t="s">
        <v>367</v>
      </c>
      <c r="J34" s="54" t="s">
        <v>368</v>
      </c>
      <c r="K34" s="53">
        <v>52901</v>
      </c>
      <c r="L34" s="53" t="s">
        <v>369</v>
      </c>
      <c r="M34" s="54" t="s">
        <v>365</v>
      </c>
      <c r="N34" s="54"/>
      <c r="O34" s="55" t="s">
        <v>323</v>
      </c>
      <c r="P34" s="55" t="s">
        <v>366</v>
      </c>
    </row>
    <row r="35" spans="1:16" ht="12.75" customHeight="1" thickBot="1" x14ac:dyDescent="0.25">
      <c r="A35" s="11" t="s">
        <v>366</v>
      </c>
      <c r="B35" s="5" t="s">
        <v>40</v>
      </c>
      <c r="C35" s="11">
        <v>50813.358999999997</v>
      </c>
      <c r="D35" s="10" t="s">
        <v>59</v>
      </c>
      <c r="E35" s="52" t="e">
        <v>#REF!</v>
      </c>
      <c r="F35" s="5" t="s">
        <v>78</v>
      </c>
      <c r="G35" s="10" t="s">
        <v>526</v>
      </c>
      <c r="H35" s="11">
        <v>52902.5</v>
      </c>
      <c r="I35" s="53" t="s">
        <v>370</v>
      </c>
      <c r="J35" s="54" t="s">
        <v>371</v>
      </c>
      <c r="K35" s="53">
        <v>52902.5</v>
      </c>
      <c r="L35" s="53" t="s">
        <v>372</v>
      </c>
      <c r="M35" s="54" t="s">
        <v>365</v>
      </c>
      <c r="N35" s="54"/>
      <c r="O35" s="55" t="s">
        <v>323</v>
      </c>
      <c r="P35" s="78" t="s">
        <v>366</v>
      </c>
    </row>
    <row r="36" spans="1:16" ht="12.75" customHeight="1" thickBot="1" x14ac:dyDescent="0.25">
      <c r="A36" s="11" t="s">
        <v>378</v>
      </c>
      <c r="B36" s="5" t="s">
        <v>45</v>
      </c>
      <c r="C36" s="11">
        <v>51878.276149999998</v>
      </c>
      <c r="D36" s="10" t="s">
        <v>59</v>
      </c>
      <c r="E36" s="52" t="e">
        <v>#REF!</v>
      </c>
      <c r="F36" s="5" t="s">
        <v>78</v>
      </c>
      <c r="G36" s="10" t="s">
        <v>527</v>
      </c>
      <c r="H36" s="11">
        <v>54563</v>
      </c>
      <c r="I36" s="53" t="s">
        <v>373</v>
      </c>
      <c r="J36" s="54" t="s">
        <v>374</v>
      </c>
      <c r="K36" s="53">
        <v>54563</v>
      </c>
      <c r="L36" s="53" t="s">
        <v>375</v>
      </c>
      <c r="M36" s="54" t="s">
        <v>376</v>
      </c>
      <c r="N36" s="54"/>
      <c r="O36" s="77" t="s">
        <v>377</v>
      </c>
      <c r="P36" s="80" t="s">
        <v>378</v>
      </c>
    </row>
    <row r="37" spans="1:16" ht="12.75" customHeight="1" thickBot="1" x14ac:dyDescent="0.25">
      <c r="A37" s="11" t="s">
        <v>387</v>
      </c>
      <c r="B37" s="5" t="s">
        <v>45</v>
      </c>
      <c r="C37" s="11">
        <v>52576.675499999998</v>
      </c>
      <c r="D37" s="10" t="s">
        <v>59</v>
      </c>
      <c r="E37" s="52" t="e">
        <v>#REF!</v>
      </c>
      <c r="F37" s="5" t="s">
        <v>78</v>
      </c>
      <c r="G37" s="10" t="s">
        <v>528</v>
      </c>
      <c r="H37" s="11">
        <v>55652</v>
      </c>
      <c r="I37" s="53" t="s">
        <v>383</v>
      </c>
      <c r="J37" s="54" t="s">
        <v>384</v>
      </c>
      <c r="K37" s="53">
        <v>55652</v>
      </c>
      <c r="L37" s="53" t="s">
        <v>385</v>
      </c>
      <c r="M37" s="54" t="s">
        <v>365</v>
      </c>
      <c r="N37" s="54"/>
      <c r="O37" s="55" t="s">
        <v>386</v>
      </c>
      <c r="P37" s="79" t="s">
        <v>387</v>
      </c>
    </row>
    <row r="38" spans="1:16" ht="12.75" customHeight="1" thickBot="1" x14ac:dyDescent="0.25">
      <c r="A38" s="11" t="s">
        <v>410</v>
      </c>
      <c r="B38" s="5" t="s">
        <v>45</v>
      </c>
      <c r="C38" s="11">
        <v>53643.837</v>
      </c>
      <c r="D38" s="10" t="s">
        <v>59</v>
      </c>
      <c r="E38" s="52" t="e">
        <v>#REF!</v>
      </c>
      <c r="F38" s="5" t="s">
        <v>78</v>
      </c>
      <c r="G38" s="10" t="s">
        <v>529</v>
      </c>
      <c r="H38" s="11">
        <v>57316</v>
      </c>
      <c r="I38" s="53" t="s">
        <v>407</v>
      </c>
      <c r="J38" s="54" t="s">
        <v>408</v>
      </c>
      <c r="K38" s="53">
        <v>57316</v>
      </c>
      <c r="L38" s="53" t="s">
        <v>409</v>
      </c>
      <c r="M38" s="54" t="s">
        <v>365</v>
      </c>
      <c r="N38" s="54"/>
      <c r="O38" s="55" t="s">
        <v>386</v>
      </c>
      <c r="P38" s="76" t="s">
        <v>410</v>
      </c>
    </row>
    <row r="39" spans="1:16" ht="12.75" customHeight="1" thickBot="1" x14ac:dyDescent="0.25">
      <c r="A39" s="11" t="s">
        <v>378</v>
      </c>
      <c r="B39" s="5" t="s">
        <v>45</v>
      </c>
      <c r="C39" s="11">
        <v>53759.273630000003</v>
      </c>
      <c r="D39" s="10" t="s">
        <v>59</v>
      </c>
      <c r="E39" s="52" t="e">
        <v>#REF!</v>
      </c>
      <c r="F39" s="5" t="s">
        <v>78</v>
      </c>
      <c r="G39" s="10" t="s">
        <v>530</v>
      </c>
      <c r="H39" s="11">
        <v>57496</v>
      </c>
      <c r="I39" s="53" t="s">
        <v>419</v>
      </c>
      <c r="J39" s="54" t="s">
        <v>420</v>
      </c>
      <c r="K39" s="53">
        <v>57496</v>
      </c>
      <c r="L39" s="53" t="s">
        <v>421</v>
      </c>
      <c r="M39" s="54" t="s">
        <v>376</v>
      </c>
      <c r="N39" s="54"/>
      <c r="O39" s="55" t="s">
        <v>422</v>
      </c>
      <c r="P39" s="76" t="s">
        <v>378</v>
      </c>
    </row>
    <row r="40" spans="1:16" ht="12.75" customHeight="1" thickBot="1" x14ac:dyDescent="0.25">
      <c r="A40" s="11" t="s">
        <v>427</v>
      </c>
      <c r="B40" s="5" t="s">
        <v>45</v>
      </c>
      <c r="C40" s="11">
        <v>53766.329700000002</v>
      </c>
      <c r="D40" s="10" t="s">
        <v>59</v>
      </c>
      <c r="E40" s="52" t="e">
        <v>#REF!</v>
      </c>
      <c r="F40" s="5" t="s">
        <v>78</v>
      </c>
      <c r="G40" s="10" t="s">
        <v>531</v>
      </c>
      <c r="H40" s="11">
        <v>57507</v>
      </c>
      <c r="I40" s="53" t="s">
        <v>423</v>
      </c>
      <c r="J40" s="54" t="s">
        <v>424</v>
      </c>
      <c r="K40" s="53">
        <v>57507</v>
      </c>
      <c r="L40" s="53" t="s">
        <v>425</v>
      </c>
      <c r="M40" s="54" t="s">
        <v>376</v>
      </c>
      <c r="N40" s="54"/>
      <c r="O40" s="55" t="s">
        <v>426</v>
      </c>
      <c r="P40" s="76" t="s">
        <v>427</v>
      </c>
    </row>
    <row r="41" spans="1:16" ht="12.75" customHeight="1" thickBot="1" x14ac:dyDescent="0.25">
      <c r="A41" s="11" t="s">
        <v>431</v>
      </c>
      <c r="B41" s="5" t="s">
        <v>45</v>
      </c>
      <c r="C41" s="11">
        <v>54067.752500000002</v>
      </c>
      <c r="D41" s="10" t="s">
        <v>59</v>
      </c>
      <c r="E41" s="52" t="e">
        <v>#REF!</v>
      </c>
      <c r="F41" s="5" t="s">
        <v>78</v>
      </c>
      <c r="G41" s="10" t="s">
        <v>532</v>
      </c>
      <c r="H41" s="11">
        <v>57977</v>
      </c>
      <c r="I41" s="53" t="s">
        <v>428</v>
      </c>
      <c r="J41" s="54" t="s">
        <v>429</v>
      </c>
      <c r="K41" s="53">
        <v>57977</v>
      </c>
      <c r="L41" s="53" t="s">
        <v>430</v>
      </c>
      <c r="M41" s="54" t="s">
        <v>376</v>
      </c>
      <c r="N41" s="54"/>
      <c r="O41" s="55" t="s">
        <v>400</v>
      </c>
      <c r="P41" s="76" t="s">
        <v>431</v>
      </c>
    </row>
    <row r="42" spans="1:16" ht="12.75" customHeight="1" thickBot="1" x14ac:dyDescent="0.25">
      <c r="A42" s="11" t="s">
        <v>435</v>
      </c>
      <c r="B42" s="5" t="s">
        <v>45</v>
      </c>
      <c r="C42" s="11">
        <v>54136.375500000002</v>
      </c>
      <c r="D42" s="10" t="s">
        <v>59</v>
      </c>
      <c r="E42" s="52" t="e">
        <v>#REF!</v>
      </c>
      <c r="F42" s="5" t="s">
        <v>78</v>
      </c>
      <c r="G42" s="10" t="s">
        <v>533</v>
      </c>
      <c r="H42" s="11">
        <v>58084</v>
      </c>
      <c r="I42" s="53" t="s">
        <v>432</v>
      </c>
      <c r="J42" s="54" t="s">
        <v>433</v>
      </c>
      <c r="K42" s="53">
        <v>58084</v>
      </c>
      <c r="L42" s="53" t="s">
        <v>434</v>
      </c>
      <c r="M42" s="54" t="s">
        <v>376</v>
      </c>
      <c r="N42" s="54"/>
      <c r="O42" s="55" t="s">
        <v>426</v>
      </c>
      <c r="P42" s="76" t="s">
        <v>435</v>
      </c>
    </row>
    <row r="43" spans="1:16" ht="12.75" customHeight="1" thickBot="1" x14ac:dyDescent="0.25">
      <c r="A43" s="11" t="s">
        <v>440</v>
      </c>
      <c r="B43" s="5" t="s">
        <v>45</v>
      </c>
      <c r="C43" s="11">
        <v>54492.299599999998</v>
      </c>
      <c r="D43" s="10" t="s">
        <v>59</v>
      </c>
      <c r="E43" s="52" t="e">
        <v>#REF!</v>
      </c>
      <c r="F43" s="5" t="s">
        <v>78</v>
      </c>
      <c r="G43" s="10" t="s">
        <v>534</v>
      </c>
      <c r="H43" s="11">
        <v>58639</v>
      </c>
      <c r="I43" s="53" t="s">
        <v>436</v>
      </c>
      <c r="J43" s="54" t="s">
        <v>437</v>
      </c>
      <c r="K43" s="53">
        <v>58639</v>
      </c>
      <c r="L43" s="53" t="s">
        <v>438</v>
      </c>
      <c r="M43" s="54" t="s">
        <v>376</v>
      </c>
      <c r="N43" s="54"/>
      <c r="O43" s="55" t="s">
        <v>439</v>
      </c>
      <c r="P43" s="76" t="s">
        <v>440</v>
      </c>
    </row>
    <row r="44" spans="1:16" ht="12.75" customHeight="1" thickBot="1" x14ac:dyDescent="0.25">
      <c r="A44" s="11" t="s">
        <v>444</v>
      </c>
      <c r="B44" s="5" t="s">
        <v>45</v>
      </c>
      <c r="C44" s="11">
        <v>54845.673199999997</v>
      </c>
      <c r="D44" s="10" t="s">
        <v>59</v>
      </c>
      <c r="E44" s="52" t="e">
        <v>#REF!</v>
      </c>
      <c r="F44" s="5" t="s">
        <v>78</v>
      </c>
      <c r="G44" s="10" t="s">
        <v>535</v>
      </c>
      <c r="H44" s="11">
        <v>59190</v>
      </c>
      <c r="I44" s="53" t="s">
        <v>441</v>
      </c>
      <c r="J44" s="54" t="s">
        <v>442</v>
      </c>
      <c r="K44" s="53">
        <v>59190</v>
      </c>
      <c r="L44" s="53" t="s">
        <v>443</v>
      </c>
      <c r="M44" s="54" t="s">
        <v>376</v>
      </c>
      <c r="N44" s="54"/>
      <c r="O44" s="55" t="s">
        <v>381</v>
      </c>
      <c r="P44" s="76" t="s">
        <v>444</v>
      </c>
    </row>
    <row r="45" spans="1:16" ht="12.75" customHeight="1" thickBot="1" x14ac:dyDescent="0.25">
      <c r="A45" s="11" t="s">
        <v>452</v>
      </c>
      <c r="B45" s="5" t="s">
        <v>45</v>
      </c>
      <c r="C45" s="11">
        <v>55240.731099999997</v>
      </c>
      <c r="D45" s="10" t="s">
        <v>59</v>
      </c>
      <c r="E45" s="52" t="e">
        <v>#REF!</v>
      </c>
      <c r="F45" s="5" t="s">
        <v>78</v>
      </c>
      <c r="G45" s="10" t="s">
        <v>536</v>
      </c>
      <c r="H45" s="11">
        <v>59806</v>
      </c>
      <c r="I45" s="53" t="s">
        <v>449</v>
      </c>
      <c r="J45" s="54" t="s">
        <v>450</v>
      </c>
      <c r="K45" s="53">
        <v>59806</v>
      </c>
      <c r="L45" s="53" t="s">
        <v>451</v>
      </c>
      <c r="M45" s="54" t="s">
        <v>376</v>
      </c>
      <c r="N45" s="54"/>
      <c r="O45" s="55" t="s">
        <v>381</v>
      </c>
      <c r="P45" s="76" t="s">
        <v>452</v>
      </c>
    </row>
    <row r="46" spans="1:16" ht="12.75" customHeight="1" thickBot="1" x14ac:dyDescent="0.25">
      <c r="A46" s="11" t="s">
        <v>456</v>
      </c>
      <c r="B46" s="5" t="s">
        <v>45</v>
      </c>
      <c r="C46" s="11">
        <v>55506.876100000001</v>
      </c>
      <c r="D46" s="10" t="s">
        <v>59</v>
      </c>
      <c r="E46" s="52" t="e">
        <v>#REF!</v>
      </c>
      <c r="F46" s="5" t="s">
        <v>78</v>
      </c>
      <c r="G46" s="10" t="s">
        <v>537</v>
      </c>
      <c r="H46" s="11">
        <v>60221</v>
      </c>
      <c r="I46" s="53" t="s">
        <v>453</v>
      </c>
      <c r="J46" s="54" t="s">
        <v>454</v>
      </c>
      <c r="K46" s="53">
        <v>60221</v>
      </c>
      <c r="L46" s="53" t="s">
        <v>455</v>
      </c>
      <c r="M46" s="54" t="s">
        <v>376</v>
      </c>
      <c r="N46" s="54"/>
      <c r="O46" s="55" t="s">
        <v>381</v>
      </c>
      <c r="P46" s="76" t="s">
        <v>456</v>
      </c>
    </row>
    <row r="47" spans="1:16" ht="12.75" customHeight="1" thickBot="1" x14ac:dyDescent="0.25">
      <c r="A47" s="11" t="s">
        <v>460</v>
      </c>
      <c r="B47" s="5" t="s">
        <v>45</v>
      </c>
      <c r="C47" s="11">
        <v>55519.703800000003</v>
      </c>
      <c r="D47" s="10" t="s">
        <v>59</v>
      </c>
      <c r="E47" s="52" t="e">
        <v>#REF!</v>
      </c>
      <c r="F47" s="5" t="s">
        <v>78</v>
      </c>
      <c r="G47" s="10" t="s">
        <v>538</v>
      </c>
      <c r="H47" s="11">
        <v>60241</v>
      </c>
      <c r="I47" s="53" t="s">
        <v>457</v>
      </c>
      <c r="J47" s="54" t="s">
        <v>458</v>
      </c>
      <c r="K47" s="53">
        <v>60241</v>
      </c>
      <c r="L47" s="53" t="s">
        <v>459</v>
      </c>
      <c r="M47" s="54" t="s">
        <v>376</v>
      </c>
      <c r="N47" s="54"/>
      <c r="O47" s="55" t="s">
        <v>400</v>
      </c>
      <c r="P47" s="76" t="s">
        <v>460</v>
      </c>
    </row>
    <row r="48" spans="1:16" ht="12.75" customHeight="1" thickBot="1" x14ac:dyDescent="0.25">
      <c r="A48" s="11" t="s">
        <v>464</v>
      </c>
      <c r="B48" s="5" t="s">
        <v>45</v>
      </c>
      <c r="C48" s="11">
        <v>55622.315799999997</v>
      </c>
      <c r="D48" s="10" t="s">
        <v>59</v>
      </c>
      <c r="E48" s="52" t="e">
        <v>#REF!</v>
      </c>
      <c r="F48" s="5" t="s">
        <v>78</v>
      </c>
      <c r="G48" s="10" t="s">
        <v>539</v>
      </c>
      <c r="H48" s="11">
        <v>60401</v>
      </c>
      <c r="I48" s="53" t="s">
        <v>461</v>
      </c>
      <c r="J48" s="54" t="s">
        <v>462</v>
      </c>
      <c r="K48" s="53">
        <v>60401</v>
      </c>
      <c r="L48" s="53" t="s">
        <v>463</v>
      </c>
      <c r="M48" s="54" t="s">
        <v>376</v>
      </c>
      <c r="N48" s="54"/>
      <c r="O48" s="55" t="s">
        <v>426</v>
      </c>
      <c r="P48" s="76" t="s">
        <v>464</v>
      </c>
    </row>
    <row r="49" spans="1:16" ht="12.75" customHeight="1" thickBot="1" x14ac:dyDescent="0.25">
      <c r="A49" s="11" t="s">
        <v>476</v>
      </c>
      <c r="B49" s="5" t="s">
        <v>45</v>
      </c>
      <c r="C49" s="11">
        <v>55934.635600000001</v>
      </c>
      <c r="D49" s="10" t="s">
        <v>59</v>
      </c>
      <c r="E49" s="52" t="e">
        <v>#REF!</v>
      </c>
      <c r="F49" s="5" t="s">
        <v>78</v>
      </c>
      <c r="G49" s="10" t="s">
        <v>540</v>
      </c>
      <c r="H49" s="11">
        <v>60888</v>
      </c>
      <c r="I49" s="53" t="s">
        <v>473</v>
      </c>
      <c r="J49" s="54" t="s">
        <v>474</v>
      </c>
      <c r="K49" s="53">
        <v>60888</v>
      </c>
      <c r="L49" s="53" t="s">
        <v>475</v>
      </c>
      <c r="M49" s="54" t="s">
        <v>376</v>
      </c>
      <c r="N49" s="54"/>
      <c r="O49" s="55" t="s">
        <v>381</v>
      </c>
      <c r="P49" s="76" t="s">
        <v>476</v>
      </c>
    </row>
    <row r="50" spans="1:16" ht="12.75" customHeight="1" thickBot="1" x14ac:dyDescent="0.25">
      <c r="A50" s="11" t="s">
        <v>496</v>
      </c>
      <c r="B50" s="5" t="s">
        <v>40</v>
      </c>
      <c r="C50" s="11">
        <v>56924.515099999997</v>
      </c>
      <c r="D50" s="10" t="s">
        <v>59</v>
      </c>
      <c r="E50" s="52" t="e">
        <v>#REF!</v>
      </c>
      <c r="F50" s="5" t="s">
        <v>78</v>
      </c>
      <c r="G50" s="10" t="s">
        <v>541</v>
      </c>
      <c r="H50" s="11">
        <v>62431.5</v>
      </c>
      <c r="I50" s="53" t="s">
        <v>493</v>
      </c>
      <c r="J50" s="54" t="s">
        <v>494</v>
      </c>
      <c r="K50" s="53">
        <v>62431.5</v>
      </c>
      <c r="L50" s="53" t="s">
        <v>495</v>
      </c>
      <c r="M50" s="54" t="s">
        <v>376</v>
      </c>
      <c r="N50" s="54"/>
      <c r="O50" s="55" t="s">
        <v>439</v>
      </c>
      <c r="P50" s="76" t="s">
        <v>496</v>
      </c>
    </row>
    <row r="51" spans="1:16" ht="12.75" customHeight="1" thickBot="1" x14ac:dyDescent="0.25">
      <c r="A51" s="11" t="s">
        <v>85</v>
      </c>
      <c r="B51" s="5" t="s">
        <v>45</v>
      </c>
      <c r="C51" s="11">
        <v>16900.244999999999</v>
      </c>
      <c r="D51" s="10" t="s">
        <v>59</v>
      </c>
      <c r="E51" s="52" t="e">
        <v>#REF!</v>
      </c>
      <c r="F51" s="5" t="s">
        <v>78</v>
      </c>
      <c r="G51" s="10" t="s">
        <v>542</v>
      </c>
      <c r="H51" s="11">
        <v>0</v>
      </c>
      <c r="I51" s="53" t="s">
        <v>80</v>
      </c>
      <c r="J51" s="54" t="s">
        <v>81</v>
      </c>
      <c r="K51" s="53">
        <v>0</v>
      </c>
      <c r="L51" s="53" t="s">
        <v>82</v>
      </c>
      <c r="M51" s="54" t="s">
        <v>83</v>
      </c>
      <c r="N51" s="54"/>
      <c r="O51" s="55" t="s">
        <v>84</v>
      </c>
      <c r="P51" s="75" t="s">
        <v>85</v>
      </c>
    </row>
    <row r="52" spans="1:16" ht="12.75" customHeight="1" thickBot="1" x14ac:dyDescent="0.25">
      <c r="A52" s="11" t="s">
        <v>85</v>
      </c>
      <c r="B52" s="5" t="s">
        <v>45</v>
      </c>
      <c r="C52" s="11">
        <v>16932.282999999999</v>
      </c>
      <c r="D52" s="10" t="s">
        <v>59</v>
      </c>
      <c r="E52" s="52" t="e">
        <v>#REF!</v>
      </c>
      <c r="F52" s="5" t="s">
        <v>78</v>
      </c>
      <c r="G52" s="10" t="s">
        <v>543</v>
      </c>
      <c r="H52" s="11">
        <v>50</v>
      </c>
      <c r="I52" s="53" t="s">
        <v>86</v>
      </c>
      <c r="J52" s="54" t="s">
        <v>87</v>
      </c>
      <c r="K52" s="53">
        <v>50</v>
      </c>
      <c r="L52" s="53" t="s">
        <v>88</v>
      </c>
      <c r="M52" s="54" t="s">
        <v>83</v>
      </c>
      <c r="N52" s="54"/>
      <c r="O52" s="55" t="s">
        <v>84</v>
      </c>
      <c r="P52" s="75" t="s">
        <v>85</v>
      </c>
    </row>
    <row r="53" spans="1:16" ht="12.75" customHeight="1" thickBot="1" x14ac:dyDescent="0.25">
      <c r="A53" s="11" t="s">
        <v>85</v>
      </c>
      <c r="B53" s="5" t="s">
        <v>45</v>
      </c>
      <c r="C53" s="11">
        <v>33544.569000000003</v>
      </c>
      <c r="D53" s="10" t="s">
        <v>59</v>
      </c>
      <c r="E53" s="52" t="e">
        <v>#REF!</v>
      </c>
      <c r="F53" s="5" t="s">
        <v>78</v>
      </c>
      <c r="G53" s="10" t="s">
        <v>544</v>
      </c>
      <c r="H53" s="11">
        <v>25976</v>
      </c>
      <c r="I53" s="53" t="s">
        <v>89</v>
      </c>
      <c r="J53" s="54" t="s">
        <v>90</v>
      </c>
      <c r="K53" s="53">
        <v>25976</v>
      </c>
      <c r="L53" s="53" t="s">
        <v>91</v>
      </c>
      <c r="M53" s="54" t="s">
        <v>83</v>
      </c>
      <c r="N53" s="54"/>
      <c r="O53" s="55" t="s">
        <v>84</v>
      </c>
      <c r="P53" s="75" t="s">
        <v>85</v>
      </c>
    </row>
    <row r="54" spans="1:16" ht="12.75" customHeight="1" thickBot="1" x14ac:dyDescent="0.25">
      <c r="A54" s="11" t="s">
        <v>85</v>
      </c>
      <c r="B54" s="5" t="s">
        <v>45</v>
      </c>
      <c r="C54" s="11">
        <v>33952.474999999999</v>
      </c>
      <c r="D54" s="10" t="s">
        <v>59</v>
      </c>
      <c r="E54" s="52" t="e">
        <v>#REF!</v>
      </c>
      <c r="F54" s="5" t="s">
        <v>78</v>
      </c>
      <c r="G54" s="10" t="s">
        <v>545</v>
      </c>
      <c r="H54" s="11">
        <v>26612</v>
      </c>
      <c r="I54" s="53" t="s">
        <v>92</v>
      </c>
      <c r="J54" s="54" t="s">
        <v>93</v>
      </c>
      <c r="K54" s="53">
        <v>26612</v>
      </c>
      <c r="L54" s="53" t="s">
        <v>94</v>
      </c>
      <c r="M54" s="54" t="s">
        <v>83</v>
      </c>
      <c r="N54" s="54"/>
      <c r="O54" s="55" t="s">
        <v>84</v>
      </c>
      <c r="P54" s="75" t="s">
        <v>85</v>
      </c>
    </row>
    <row r="55" spans="1:16" ht="12.75" customHeight="1" thickBot="1" x14ac:dyDescent="0.25">
      <c r="A55" s="11" t="s">
        <v>85</v>
      </c>
      <c r="B55" s="5" t="s">
        <v>45</v>
      </c>
      <c r="C55" s="11">
        <v>34333.461000000003</v>
      </c>
      <c r="D55" s="10" t="s">
        <v>59</v>
      </c>
      <c r="E55" s="52" t="e">
        <v>#REF!</v>
      </c>
      <c r="F55" s="5" t="s">
        <v>78</v>
      </c>
      <c r="G55" s="10" t="s">
        <v>546</v>
      </c>
      <c r="H55" s="11">
        <v>27206</v>
      </c>
      <c r="I55" s="53" t="s">
        <v>95</v>
      </c>
      <c r="J55" s="54" t="s">
        <v>96</v>
      </c>
      <c r="K55" s="53">
        <v>27206</v>
      </c>
      <c r="L55" s="53" t="s">
        <v>97</v>
      </c>
      <c r="M55" s="54" t="s">
        <v>83</v>
      </c>
      <c r="N55" s="54"/>
      <c r="O55" s="55" t="s">
        <v>84</v>
      </c>
      <c r="P55" s="75" t="s">
        <v>85</v>
      </c>
    </row>
    <row r="56" spans="1:16" ht="12.75" customHeight="1" thickBot="1" x14ac:dyDescent="0.25">
      <c r="A56" s="11" t="s">
        <v>85</v>
      </c>
      <c r="B56" s="5" t="s">
        <v>45</v>
      </c>
      <c r="C56" s="11">
        <v>34423.218999999997</v>
      </c>
      <c r="D56" s="10" t="s">
        <v>59</v>
      </c>
      <c r="E56" s="52" t="e">
        <v>#REF!</v>
      </c>
      <c r="F56" s="5" t="s">
        <v>78</v>
      </c>
      <c r="G56" s="10" t="s">
        <v>547</v>
      </c>
      <c r="H56" s="11">
        <v>27346</v>
      </c>
      <c r="I56" s="53" t="s">
        <v>98</v>
      </c>
      <c r="J56" s="54" t="s">
        <v>99</v>
      </c>
      <c r="K56" s="53">
        <v>27346</v>
      </c>
      <c r="L56" s="53" t="s">
        <v>100</v>
      </c>
      <c r="M56" s="54" t="s">
        <v>83</v>
      </c>
      <c r="N56" s="54"/>
      <c r="O56" s="55" t="s">
        <v>84</v>
      </c>
      <c r="P56" s="75" t="s">
        <v>85</v>
      </c>
    </row>
    <row r="57" spans="1:16" ht="12.75" customHeight="1" thickBot="1" x14ac:dyDescent="0.25">
      <c r="A57" s="11" t="s">
        <v>85</v>
      </c>
      <c r="B57" s="5" t="s">
        <v>45</v>
      </c>
      <c r="C57" s="11">
        <v>34750.305999999997</v>
      </c>
      <c r="D57" s="10" t="s">
        <v>59</v>
      </c>
      <c r="E57" s="52" t="e">
        <v>#REF!</v>
      </c>
      <c r="F57" s="5" t="s">
        <v>78</v>
      </c>
      <c r="G57" s="10" t="s">
        <v>548</v>
      </c>
      <c r="H57" s="11">
        <v>27856</v>
      </c>
      <c r="I57" s="53" t="s">
        <v>101</v>
      </c>
      <c r="J57" s="54" t="s">
        <v>102</v>
      </c>
      <c r="K57" s="53">
        <v>27856</v>
      </c>
      <c r="L57" s="53" t="s">
        <v>103</v>
      </c>
      <c r="M57" s="54" t="s">
        <v>83</v>
      </c>
      <c r="N57" s="54"/>
      <c r="O57" s="55" t="s">
        <v>84</v>
      </c>
      <c r="P57" s="75" t="s">
        <v>85</v>
      </c>
    </row>
    <row r="58" spans="1:16" ht="12.75" customHeight="1" thickBot="1" x14ac:dyDescent="0.25">
      <c r="A58" s="11" t="s">
        <v>85</v>
      </c>
      <c r="B58" s="5" t="s">
        <v>45</v>
      </c>
      <c r="C58" s="11">
        <v>34768.28</v>
      </c>
      <c r="D58" s="10" t="s">
        <v>59</v>
      </c>
      <c r="E58" s="52" t="e">
        <v>#REF!</v>
      </c>
      <c r="F58" s="5" t="s">
        <v>78</v>
      </c>
      <c r="G58" s="10" t="s">
        <v>549</v>
      </c>
      <c r="H58" s="11">
        <v>27884</v>
      </c>
      <c r="I58" s="53" t="s">
        <v>104</v>
      </c>
      <c r="J58" s="54" t="s">
        <v>105</v>
      </c>
      <c r="K58" s="53">
        <v>27884</v>
      </c>
      <c r="L58" s="53" t="s">
        <v>106</v>
      </c>
      <c r="M58" s="54" t="s">
        <v>83</v>
      </c>
      <c r="N58" s="54"/>
      <c r="O58" s="55" t="s">
        <v>84</v>
      </c>
      <c r="P58" s="75" t="s">
        <v>85</v>
      </c>
    </row>
    <row r="59" spans="1:16" ht="12.75" customHeight="1" thickBot="1" x14ac:dyDescent="0.25">
      <c r="A59" s="11" t="s">
        <v>111</v>
      </c>
      <c r="B59" s="5" t="s">
        <v>45</v>
      </c>
      <c r="C59" s="11">
        <v>35078.614000000001</v>
      </c>
      <c r="D59" s="10" t="s">
        <v>59</v>
      </c>
      <c r="E59" s="52" t="e">
        <v>#REF!</v>
      </c>
      <c r="F59" s="5" t="s">
        <v>78</v>
      </c>
      <c r="G59" s="10" t="s">
        <v>550</v>
      </c>
      <c r="H59" s="11">
        <v>28368</v>
      </c>
      <c r="I59" s="53" t="s">
        <v>107</v>
      </c>
      <c r="J59" s="54" t="s">
        <v>108</v>
      </c>
      <c r="K59" s="53">
        <v>28368</v>
      </c>
      <c r="L59" s="53" t="s">
        <v>109</v>
      </c>
      <c r="M59" s="54" t="s">
        <v>83</v>
      </c>
      <c r="N59" s="54"/>
      <c r="O59" s="55" t="s">
        <v>110</v>
      </c>
      <c r="P59" s="75" t="s">
        <v>111</v>
      </c>
    </row>
    <row r="60" spans="1:16" ht="12.75" customHeight="1" thickBot="1" x14ac:dyDescent="0.25">
      <c r="A60" s="11" t="s">
        <v>85</v>
      </c>
      <c r="B60" s="5" t="s">
        <v>45</v>
      </c>
      <c r="C60" s="11">
        <v>35431.394</v>
      </c>
      <c r="D60" s="10" t="s">
        <v>59</v>
      </c>
      <c r="E60" s="52" t="e">
        <v>#REF!</v>
      </c>
      <c r="F60" s="5" t="s">
        <v>78</v>
      </c>
      <c r="G60" s="10" t="s">
        <v>551</v>
      </c>
      <c r="H60" s="11">
        <v>28918</v>
      </c>
      <c r="I60" s="53" t="s">
        <v>112</v>
      </c>
      <c r="J60" s="54" t="s">
        <v>113</v>
      </c>
      <c r="K60" s="53">
        <v>28918</v>
      </c>
      <c r="L60" s="53" t="s">
        <v>114</v>
      </c>
      <c r="M60" s="54" t="s">
        <v>83</v>
      </c>
      <c r="N60" s="54"/>
      <c r="O60" s="55" t="s">
        <v>84</v>
      </c>
      <c r="P60" s="75" t="s">
        <v>85</v>
      </c>
    </row>
    <row r="61" spans="1:16" ht="12.75" customHeight="1" thickBot="1" x14ac:dyDescent="0.25">
      <c r="A61" s="11" t="s">
        <v>111</v>
      </c>
      <c r="B61" s="5" t="s">
        <v>45</v>
      </c>
      <c r="C61" s="11">
        <v>36085.578000000001</v>
      </c>
      <c r="D61" s="10" t="s">
        <v>59</v>
      </c>
      <c r="E61" s="52" t="e">
        <v>#REF!</v>
      </c>
      <c r="F61" s="5" t="s">
        <v>78</v>
      </c>
      <c r="G61" s="10" t="s">
        <v>552</v>
      </c>
      <c r="H61" s="11">
        <v>29938</v>
      </c>
      <c r="I61" s="53" t="s">
        <v>115</v>
      </c>
      <c r="J61" s="54" t="s">
        <v>116</v>
      </c>
      <c r="K61" s="53">
        <v>29938</v>
      </c>
      <c r="L61" s="53" t="s">
        <v>117</v>
      </c>
      <c r="M61" s="54" t="s">
        <v>83</v>
      </c>
      <c r="N61" s="54"/>
      <c r="O61" s="55" t="s">
        <v>110</v>
      </c>
      <c r="P61" s="75" t="s">
        <v>111</v>
      </c>
    </row>
    <row r="62" spans="1:16" ht="12.75" customHeight="1" thickBot="1" x14ac:dyDescent="0.25">
      <c r="A62" s="11" t="s">
        <v>111</v>
      </c>
      <c r="B62" s="5" t="s">
        <v>45</v>
      </c>
      <c r="C62" s="11">
        <v>36130.495999999999</v>
      </c>
      <c r="D62" s="10" t="s">
        <v>59</v>
      </c>
      <c r="E62" s="52" t="e">
        <v>#REF!</v>
      </c>
      <c r="F62" s="5" t="s">
        <v>78</v>
      </c>
      <c r="G62" s="10" t="s">
        <v>553</v>
      </c>
      <c r="H62" s="11">
        <v>30008</v>
      </c>
      <c r="I62" s="53" t="s">
        <v>118</v>
      </c>
      <c r="J62" s="54" t="s">
        <v>119</v>
      </c>
      <c r="K62" s="53">
        <v>30008</v>
      </c>
      <c r="L62" s="53" t="s">
        <v>120</v>
      </c>
      <c r="M62" s="54" t="s">
        <v>83</v>
      </c>
      <c r="N62" s="54"/>
      <c r="O62" s="55" t="s">
        <v>110</v>
      </c>
      <c r="P62" s="75" t="s">
        <v>111</v>
      </c>
    </row>
    <row r="63" spans="1:16" ht="12.75" customHeight="1" thickBot="1" x14ac:dyDescent="0.25">
      <c r="A63" s="11" t="s">
        <v>111</v>
      </c>
      <c r="B63" s="5" t="s">
        <v>40</v>
      </c>
      <c r="C63" s="11">
        <v>36163.508000000002</v>
      </c>
      <c r="D63" s="10" t="s">
        <v>59</v>
      </c>
      <c r="E63" s="52" t="e">
        <v>#REF!</v>
      </c>
      <c r="F63" s="5" t="s">
        <v>78</v>
      </c>
      <c r="G63" s="10" t="s">
        <v>554</v>
      </c>
      <c r="H63" s="11">
        <v>30059.5</v>
      </c>
      <c r="I63" s="53" t="s">
        <v>121</v>
      </c>
      <c r="J63" s="54" t="s">
        <v>122</v>
      </c>
      <c r="K63" s="53">
        <v>30059.5</v>
      </c>
      <c r="L63" s="53" t="s">
        <v>123</v>
      </c>
      <c r="M63" s="54" t="s">
        <v>83</v>
      </c>
      <c r="N63" s="54"/>
      <c r="O63" s="55" t="s">
        <v>110</v>
      </c>
      <c r="P63" s="75" t="s">
        <v>111</v>
      </c>
    </row>
    <row r="64" spans="1:16" ht="12.75" customHeight="1" thickBot="1" x14ac:dyDescent="0.25">
      <c r="A64" s="11" t="s">
        <v>85</v>
      </c>
      <c r="B64" s="5" t="s">
        <v>45</v>
      </c>
      <c r="C64" s="11">
        <v>36522.267</v>
      </c>
      <c r="D64" s="10" t="s">
        <v>59</v>
      </c>
      <c r="E64" s="52" t="e">
        <v>#REF!</v>
      </c>
      <c r="F64" s="5" t="s">
        <v>78</v>
      </c>
      <c r="G64" s="10" t="s">
        <v>555</v>
      </c>
      <c r="H64" s="11">
        <v>30619</v>
      </c>
      <c r="I64" s="53" t="s">
        <v>124</v>
      </c>
      <c r="J64" s="54" t="s">
        <v>125</v>
      </c>
      <c r="K64" s="53">
        <v>30619</v>
      </c>
      <c r="L64" s="53" t="s">
        <v>126</v>
      </c>
      <c r="M64" s="54" t="s">
        <v>83</v>
      </c>
      <c r="N64" s="54"/>
      <c r="O64" s="55" t="s">
        <v>84</v>
      </c>
      <c r="P64" s="75" t="s">
        <v>85</v>
      </c>
    </row>
    <row r="65" spans="1:16" ht="12.75" customHeight="1" thickBot="1" x14ac:dyDescent="0.25">
      <c r="A65" s="11" t="s">
        <v>111</v>
      </c>
      <c r="B65" s="5" t="s">
        <v>40</v>
      </c>
      <c r="C65" s="11">
        <v>36544.464999999997</v>
      </c>
      <c r="D65" s="10" t="s">
        <v>59</v>
      </c>
      <c r="E65" s="52" t="e">
        <v>#REF!</v>
      </c>
      <c r="F65" s="5" t="s">
        <v>78</v>
      </c>
      <c r="G65" s="10" t="s">
        <v>556</v>
      </c>
      <c r="H65" s="11">
        <v>30653.5</v>
      </c>
      <c r="I65" s="53" t="s">
        <v>127</v>
      </c>
      <c r="J65" s="54" t="s">
        <v>128</v>
      </c>
      <c r="K65" s="53">
        <v>30653.5</v>
      </c>
      <c r="L65" s="53" t="s">
        <v>129</v>
      </c>
      <c r="M65" s="54" t="s">
        <v>83</v>
      </c>
      <c r="N65" s="54"/>
      <c r="O65" s="55" t="s">
        <v>110</v>
      </c>
      <c r="P65" s="75" t="s">
        <v>111</v>
      </c>
    </row>
    <row r="66" spans="1:16" ht="12.75" customHeight="1" thickBot="1" x14ac:dyDescent="0.25">
      <c r="A66" s="11" t="s">
        <v>111</v>
      </c>
      <c r="B66" s="5" t="s">
        <v>40</v>
      </c>
      <c r="C66" s="11">
        <v>36851.637000000002</v>
      </c>
      <c r="D66" s="10" t="s">
        <v>59</v>
      </c>
      <c r="E66" s="52" t="e">
        <v>#REF!</v>
      </c>
      <c r="F66" s="5" t="s">
        <v>78</v>
      </c>
      <c r="G66" s="10" t="s">
        <v>557</v>
      </c>
      <c r="H66" s="11">
        <v>31132.5</v>
      </c>
      <c r="I66" s="53" t="s">
        <v>130</v>
      </c>
      <c r="J66" s="54" t="s">
        <v>131</v>
      </c>
      <c r="K66" s="53">
        <v>31132.5</v>
      </c>
      <c r="L66" s="53" t="s">
        <v>106</v>
      </c>
      <c r="M66" s="54" t="s">
        <v>79</v>
      </c>
      <c r="N66" s="54"/>
      <c r="O66" s="55" t="s">
        <v>110</v>
      </c>
      <c r="P66" s="75" t="s">
        <v>111</v>
      </c>
    </row>
    <row r="67" spans="1:16" ht="12.75" customHeight="1" thickBot="1" x14ac:dyDescent="0.25">
      <c r="A67" s="11" t="s">
        <v>111</v>
      </c>
      <c r="B67" s="5" t="s">
        <v>45</v>
      </c>
      <c r="C67" s="11">
        <v>36899.442000000003</v>
      </c>
      <c r="D67" s="10" t="s">
        <v>59</v>
      </c>
      <c r="E67" s="52" t="e">
        <v>#REF!</v>
      </c>
      <c r="F67" s="5" t="s">
        <v>78</v>
      </c>
      <c r="G67" s="10" t="s">
        <v>558</v>
      </c>
      <c r="H67" s="11">
        <v>31207</v>
      </c>
      <c r="I67" s="53" t="s">
        <v>132</v>
      </c>
      <c r="J67" s="54" t="s">
        <v>133</v>
      </c>
      <c r="K67" s="53">
        <v>31207</v>
      </c>
      <c r="L67" s="53" t="s">
        <v>134</v>
      </c>
      <c r="M67" s="54" t="s">
        <v>83</v>
      </c>
      <c r="N67" s="54"/>
      <c r="O67" s="55" t="s">
        <v>110</v>
      </c>
      <c r="P67" s="75" t="s">
        <v>111</v>
      </c>
    </row>
    <row r="68" spans="1:16" ht="12.75" customHeight="1" thickBot="1" x14ac:dyDescent="0.25">
      <c r="A68" s="11" t="s">
        <v>85</v>
      </c>
      <c r="B68" s="5" t="s">
        <v>45</v>
      </c>
      <c r="C68" s="11">
        <v>37228.39</v>
      </c>
      <c r="D68" s="10" t="s">
        <v>59</v>
      </c>
      <c r="E68" s="52" t="e">
        <v>#REF!</v>
      </c>
      <c r="F68" s="5" t="s">
        <v>78</v>
      </c>
      <c r="G68" s="10" t="s">
        <v>559</v>
      </c>
      <c r="H68" s="11">
        <v>31720</v>
      </c>
      <c r="I68" s="53" t="s">
        <v>135</v>
      </c>
      <c r="J68" s="54" t="s">
        <v>136</v>
      </c>
      <c r="K68" s="53">
        <v>31720</v>
      </c>
      <c r="L68" s="53" t="s">
        <v>137</v>
      </c>
      <c r="M68" s="54" t="s">
        <v>83</v>
      </c>
      <c r="N68" s="54"/>
      <c r="O68" s="55" t="s">
        <v>84</v>
      </c>
      <c r="P68" s="75" t="s">
        <v>85</v>
      </c>
    </row>
    <row r="69" spans="1:16" ht="12.75" customHeight="1" thickBot="1" x14ac:dyDescent="0.25">
      <c r="A69" s="11" t="s">
        <v>85</v>
      </c>
      <c r="B69" s="5" t="s">
        <v>45</v>
      </c>
      <c r="C69" s="11">
        <v>37284.237000000001</v>
      </c>
      <c r="D69" s="10" t="s">
        <v>59</v>
      </c>
      <c r="E69" s="52" t="e">
        <v>#REF!</v>
      </c>
      <c r="F69" s="5" t="s">
        <v>78</v>
      </c>
      <c r="G69" s="10" t="s">
        <v>560</v>
      </c>
      <c r="H69" s="11">
        <v>31807</v>
      </c>
      <c r="I69" s="53" t="s">
        <v>138</v>
      </c>
      <c r="J69" s="54" t="s">
        <v>139</v>
      </c>
      <c r="K69" s="53">
        <v>31807</v>
      </c>
      <c r="L69" s="53" t="s">
        <v>140</v>
      </c>
      <c r="M69" s="54" t="s">
        <v>83</v>
      </c>
      <c r="N69" s="54"/>
      <c r="O69" s="55" t="s">
        <v>84</v>
      </c>
      <c r="P69" s="75" t="s">
        <v>85</v>
      </c>
    </row>
    <row r="70" spans="1:16" ht="12.75" customHeight="1" thickBot="1" x14ac:dyDescent="0.25">
      <c r="A70" s="11" t="s">
        <v>85</v>
      </c>
      <c r="B70" s="5" t="s">
        <v>45</v>
      </c>
      <c r="C70" s="11">
        <v>37287.434999999998</v>
      </c>
      <c r="D70" s="10" t="s">
        <v>59</v>
      </c>
      <c r="E70" s="52" t="e">
        <v>#REF!</v>
      </c>
      <c r="F70" s="5" t="s">
        <v>78</v>
      </c>
      <c r="G70" s="10" t="s">
        <v>561</v>
      </c>
      <c r="H70" s="11">
        <v>31812</v>
      </c>
      <c r="I70" s="53" t="s">
        <v>141</v>
      </c>
      <c r="J70" s="54" t="s">
        <v>142</v>
      </c>
      <c r="K70" s="53">
        <v>31812</v>
      </c>
      <c r="L70" s="53" t="s">
        <v>143</v>
      </c>
      <c r="M70" s="54" t="s">
        <v>83</v>
      </c>
      <c r="N70" s="54"/>
      <c r="O70" s="55" t="s">
        <v>84</v>
      </c>
      <c r="P70" s="75" t="s">
        <v>85</v>
      </c>
    </row>
    <row r="71" spans="1:16" ht="12.75" customHeight="1" thickBot="1" x14ac:dyDescent="0.25">
      <c r="A71" s="11" t="s">
        <v>111</v>
      </c>
      <c r="B71" s="5" t="s">
        <v>45</v>
      </c>
      <c r="C71" s="11">
        <v>37312.413999999997</v>
      </c>
      <c r="D71" s="10" t="s">
        <v>59</v>
      </c>
      <c r="E71" s="52" t="e">
        <v>#REF!</v>
      </c>
      <c r="F71" s="5" t="s">
        <v>78</v>
      </c>
      <c r="G71" s="10" t="s">
        <v>562</v>
      </c>
      <c r="H71" s="11">
        <v>31851</v>
      </c>
      <c r="I71" s="53" t="s">
        <v>144</v>
      </c>
      <c r="J71" s="54" t="s">
        <v>145</v>
      </c>
      <c r="K71" s="53">
        <v>31851</v>
      </c>
      <c r="L71" s="53" t="s">
        <v>146</v>
      </c>
      <c r="M71" s="54" t="s">
        <v>83</v>
      </c>
      <c r="N71" s="54"/>
      <c r="O71" s="55" t="s">
        <v>110</v>
      </c>
      <c r="P71" s="75" t="s">
        <v>111</v>
      </c>
    </row>
    <row r="72" spans="1:16" ht="12.75" customHeight="1" thickBot="1" x14ac:dyDescent="0.25">
      <c r="A72" s="11" t="s">
        <v>111</v>
      </c>
      <c r="B72" s="5" t="s">
        <v>45</v>
      </c>
      <c r="C72" s="11">
        <v>37375.303999999996</v>
      </c>
      <c r="D72" s="10" t="s">
        <v>59</v>
      </c>
      <c r="E72" s="52" t="e">
        <v>#REF!</v>
      </c>
      <c r="F72" s="5" t="s">
        <v>78</v>
      </c>
      <c r="G72" s="10" t="s">
        <v>563</v>
      </c>
      <c r="H72" s="11">
        <v>31949</v>
      </c>
      <c r="I72" s="53" t="s">
        <v>147</v>
      </c>
      <c r="J72" s="54" t="s">
        <v>148</v>
      </c>
      <c r="K72" s="53">
        <v>31949</v>
      </c>
      <c r="L72" s="53" t="s">
        <v>149</v>
      </c>
      <c r="M72" s="54" t="s">
        <v>83</v>
      </c>
      <c r="N72" s="54"/>
      <c r="O72" s="55" t="s">
        <v>110</v>
      </c>
      <c r="P72" s="75" t="s">
        <v>111</v>
      </c>
    </row>
    <row r="73" spans="1:16" ht="12.75" customHeight="1" thickBot="1" x14ac:dyDescent="0.25">
      <c r="A73" s="11" t="s">
        <v>85</v>
      </c>
      <c r="B73" s="5" t="s">
        <v>45</v>
      </c>
      <c r="C73" s="11">
        <v>37557.449000000001</v>
      </c>
      <c r="D73" s="10" t="s">
        <v>59</v>
      </c>
      <c r="E73" s="52" t="e">
        <v>#REF!</v>
      </c>
      <c r="F73" s="5" t="s">
        <v>78</v>
      </c>
      <c r="G73" s="10" t="s">
        <v>564</v>
      </c>
      <c r="H73" s="11">
        <v>32233</v>
      </c>
      <c r="I73" s="53" t="s">
        <v>150</v>
      </c>
      <c r="J73" s="54" t="s">
        <v>151</v>
      </c>
      <c r="K73" s="53">
        <v>32233</v>
      </c>
      <c r="L73" s="53" t="s">
        <v>152</v>
      </c>
      <c r="M73" s="54" t="s">
        <v>83</v>
      </c>
      <c r="N73" s="54"/>
      <c r="O73" s="55" t="s">
        <v>84</v>
      </c>
      <c r="P73" s="75" t="s">
        <v>85</v>
      </c>
    </row>
    <row r="74" spans="1:16" ht="12.75" customHeight="1" thickBot="1" x14ac:dyDescent="0.25">
      <c r="A74" s="11" t="s">
        <v>111</v>
      </c>
      <c r="B74" s="5" t="s">
        <v>40</v>
      </c>
      <c r="C74" s="11">
        <v>37579.550999999999</v>
      </c>
      <c r="D74" s="10" t="s">
        <v>59</v>
      </c>
      <c r="E74" s="52" t="e">
        <v>#REF!</v>
      </c>
      <c r="F74" s="5" t="s">
        <v>78</v>
      </c>
      <c r="G74" s="10" t="s">
        <v>565</v>
      </c>
      <c r="H74" s="11">
        <v>32267.5</v>
      </c>
      <c r="I74" s="53" t="s">
        <v>153</v>
      </c>
      <c r="J74" s="54" t="s">
        <v>154</v>
      </c>
      <c r="K74" s="53">
        <v>32267.5</v>
      </c>
      <c r="L74" s="53" t="s">
        <v>155</v>
      </c>
      <c r="M74" s="54" t="s">
        <v>83</v>
      </c>
      <c r="N74" s="54"/>
      <c r="O74" s="55" t="s">
        <v>110</v>
      </c>
      <c r="P74" s="75" t="s">
        <v>111</v>
      </c>
    </row>
    <row r="75" spans="1:16" ht="12.75" customHeight="1" thickBot="1" x14ac:dyDescent="0.25">
      <c r="A75" s="11" t="s">
        <v>85</v>
      </c>
      <c r="B75" s="5" t="s">
        <v>45</v>
      </c>
      <c r="C75" s="11">
        <v>37591.444000000003</v>
      </c>
      <c r="D75" s="10" t="s">
        <v>59</v>
      </c>
      <c r="E75" s="52" t="e">
        <v>#REF!</v>
      </c>
      <c r="F75" s="5" t="s">
        <v>78</v>
      </c>
      <c r="G75" s="10" t="s">
        <v>566</v>
      </c>
      <c r="H75" s="11">
        <v>32286</v>
      </c>
      <c r="I75" s="53" t="s">
        <v>156</v>
      </c>
      <c r="J75" s="54" t="s">
        <v>157</v>
      </c>
      <c r="K75" s="53">
        <v>32286</v>
      </c>
      <c r="L75" s="53" t="s">
        <v>158</v>
      </c>
      <c r="M75" s="54" t="s">
        <v>83</v>
      </c>
      <c r="N75" s="54"/>
      <c r="O75" s="55" t="s">
        <v>84</v>
      </c>
      <c r="P75" s="75" t="s">
        <v>85</v>
      </c>
    </row>
    <row r="76" spans="1:16" ht="12.75" customHeight="1" thickBot="1" x14ac:dyDescent="0.25">
      <c r="A76" s="11" t="s">
        <v>111</v>
      </c>
      <c r="B76" s="5" t="s">
        <v>45</v>
      </c>
      <c r="C76" s="11">
        <v>37614.525000000001</v>
      </c>
      <c r="D76" s="10" t="s">
        <v>59</v>
      </c>
      <c r="E76" s="52" t="e">
        <v>#REF!</v>
      </c>
      <c r="F76" s="5" t="s">
        <v>78</v>
      </c>
      <c r="G76" s="10" t="s">
        <v>567</v>
      </c>
      <c r="H76" s="11">
        <v>32322</v>
      </c>
      <c r="I76" s="53" t="s">
        <v>159</v>
      </c>
      <c r="J76" s="54" t="s">
        <v>160</v>
      </c>
      <c r="K76" s="53">
        <v>32322</v>
      </c>
      <c r="L76" s="53" t="s">
        <v>161</v>
      </c>
      <c r="M76" s="54" t="s">
        <v>83</v>
      </c>
      <c r="N76" s="54"/>
      <c r="O76" s="55" t="s">
        <v>110</v>
      </c>
      <c r="P76" s="75" t="s">
        <v>111</v>
      </c>
    </row>
    <row r="77" spans="1:16" ht="12.75" customHeight="1" thickBot="1" x14ac:dyDescent="0.25">
      <c r="A77" s="11" t="s">
        <v>111</v>
      </c>
      <c r="B77" s="5" t="s">
        <v>40</v>
      </c>
      <c r="C77" s="11">
        <v>37669.377</v>
      </c>
      <c r="D77" s="10" t="s">
        <v>59</v>
      </c>
      <c r="E77" s="52" t="e">
        <v>#REF!</v>
      </c>
      <c r="F77" s="5" t="s">
        <v>78</v>
      </c>
      <c r="G77" s="10" t="s">
        <v>568</v>
      </c>
      <c r="H77" s="11">
        <v>32407.5</v>
      </c>
      <c r="I77" s="53" t="s">
        <v>162</v>
      </c>
      <c r="J77" s="54" t="s">
        <v>163</v>
      </c>
      <c r="K77" s="53">
        <v>32407.5</v>
      </c>
      <c r="L77" s="53" t="s">
        <v>164</v>
      </c>
      <c r="M77" s="54" t="s">
        <v>83</v>
      </c>
      <c r="N77" s="54"/>
      <c r="O77" s="55" t="s">
        <v>110</v>
      </c>
      <c r="P77" s="75" t="s">
        <v>111</v>
      </c>
    </row>
    <row r="78" spans="1:16" ht="12.75" customHeight="1" thickBot="1" x14ac:dyDescent="0.25">
      <c r="A78" s="11" t="s">
        <v>111</v>
      </c>
      <c r="B78" s="5" t="s">
        <v>45</v>
      </c>
      <c r="C78" s="11">
        <v>37907.593999999997</v>
      </c>
      <c r="D78" s="10" t="s">
        <v>59</v>
      </c>
      <c r="E78" s="52" t="e">
        <v>#REF!</v>
      </c>
      <c r="F78" s="5" t="s">
        <v>78</v>
      </c>
      <c r="G78" s="10" t="s">
        <v>569</v>
      </c>
      <c r="H78" s="11">
        <v>32779</v>
      </c>
      <c r="I78" s="53" t="s">
        <v>165</v>
      </c>
      <c r="J78" s="54" t="s">
        <v>166</v>
      </c>
      <c r="K78" s="53">
        <v>32779</v>
      </c>
      <c r="L78" s="53" t="s">
        <v>117</v>
      </c>
      <c r="M78" s="54" t="s">
        <v>83</v>
      </c>
      <c r="N78" s="54"/>
      <c r="O78" s="55" t="s">
        <v>110</v>
      </c>
      <c r="P78" s="75" t="s">
        <v>111</v>
      </c>
    </row>
    <row r="79" spans="1:16" ht="12.75" customHeight="1" thickBot="1" x14ac:dyDescent="0.25">
      <c r="A79" s="11" t="s">
        <v>111</v>
      </c>
      <c r="B79" s="5" t="s">
        <v>45</v>
      </c>
      <c r="C79" s="11">
        <v>37932.627999999997</v>
      </c>
      <c r="D79" s="10" t="s">
        <v>59</v>
      </c>
      <c r="E79" s="52" t="e">
        <v>#REF!</v>
      </c>
      <c r="F79" s="5" t="s">
        <v>78</v>
      </c>
      <c r="G79" s="10" t="s">
        <v>570</v>
      </c>
      <c r="H79" s="11">
        <v>32818</v>
      </c>
      <c r="I79" s="53" t="s">
        <v>167</v>
      </c>
      <c r="J79" s="54" t="s">
        <v>168</v>
      </c>
      <c r="K79" s="53">
        <v>32818</v>
      </c>
      <c r="L79" s="53" t="s">
        <v>169</v>
      </c>
      <c r="M79" s="54" t="s">
        <v>83</v>
      </c>
      <c r="N79" s="54"/>
      <c r="O79" s="55" t="s">
        <v>110</v>
      </c>
      <c r="P79" s="75" t="s">
        <v>111</v>
      </c>
    </row>
    <row r="80" spans="1:16" ht="12.75" customHeight="1" thickBot="1" x14ac:dyDescent="0.25">
      <c r="A80" s="11" t="s">
        <v>111</v>
      </c>
      <c r="B80" s="5" t="s">
        <v>40</v>
      </c>
      <c r="C80" s="11">
        <v>37942.569000000003</v>
      </c>
      <c r="D80" s="10" t="s">
        <v>59</v>
      </c>
      <c r="E80" s="52" t="e">
        <v>#REF!</v>
      </c>
      <c r="F80" s="5" t="s">
        <v>78</v>
      </c>
      <c r="G80" s="10" t="s">
        <v>571</v>
      </c>
      <c r="H80" s="11">
        <v>32833.5</v>
      </c>
      <c r="I80" s="53" t="s">
        <v>170</v>
      </c>
      <c r="J80" s="54" t="s">
        <v>171</v>
      </c>
      <c r="K80" s="53">
        <v>32833.5</v>
      </c>
      <c r="L80" s="53" t="s">
        <v>169</v>
      </c>
      <c r="M80" s="54" t="s">
        <v>83</v>
      </c>
      <c r="N80" s="54"/>
      <c r="O80" s="55" t="s">
        <v>110</v>
      </c>
      <c r="P80" s="75" t="s">
        <v>111</v>
      </c>
    </row>
    <row r="81" spans="1:16" ht="12.75" customHeight="1" thickBot="1" x14ac:dyDescent="0.25">
      <c r="A81" s="11" t="s">
        <v>176</v>
      </c>
      <c r="B81" s="5" t="s">
        <v>45</v>
      </c>
      <c r="C81" s="11">
        <v>37968.559000000001</v>
      </c>
      <c r="D81" s="10" t="s">
        <v>59</v>
      </c>
      <c r="E81" s="52" t="e">
        <v>#REF!</v>
      </c>
      <c r="F81" s="5" t="s">
        <v>78</v>
      </c>
      <c r="G81" s="10" t="s">
        <v>572</v>
      </c>
      <c r="H81" s="11">
        <v>32874</v>
      </c>
      <c r="I81" s="53" t="s">
        <v>172</v>
      </c>
      <c r="J81" s="54" t="s">
        <v>173</v>
      </c>
      <c r="K81" s="53">
        <v>32874</v>
      </c>
      <c r="L81" s="53" t="s">
        <v>174</v>
      </c>
      <c r="M81" s="54" t="s">
        <v>83</v>
      </c>
      <c r="N81" s="54"/>
      <c r="O81" s="55" t="s">
        <v>175</v>
      </c>
      <c r="P81" s="75" t="s">
        <v>176</v>
      </c>
    </row>
    <row r="82" spans="1:16" ht="12.75" customHeight="1" thickBot="1" x14ac:dyDescent="0.25">
      <c r="A82" s="11" t="s">
        <v>111</v>
      </c>
      <c r="B82" s="5" t="s">
        <v>45</v>
      </c>
      <c r="C82" s="11">
        <v>37970.474999999999</v>
      </c>
      <c r="D82" s="10" t="s">
        <v>59</v>
      </c>
      <c r="E82" s="52" t="e">
        <v>#REF!</v>
      </c>
      <c r="F82" s="5" t="s">
        <v>78</v>
      </c>
      <c r="G82" s="10" t="s">
        <v>573</v>
      </c>
      <c r="H82" s="11">
        <v>32877</v>
      </c>
      <c r="I82" s="53" t="s">
        <v>177</v>
      </c>
      <c r="J82" s="54" t="s">
        <v>178</v>
      </c>
      <c r="K82" s="53">
        <v>32877</v>
      </c>
      <c r="L82" s="53" t="s">
        <v>179</v>
      </c>
      <c r="M82" s="54" t="s">
        <v>83</v>
      </c>
      <c r="N82" s="54"/>
      <c r="O82" s="55" t="s">
        <v>110</v>
      </c>
      <c r="P82" s="75" t="s">
        <v>111</v>
      </c>
    </row>
    <row r="83" spans="1:16" ht="12.75" customHeight="1" thickBot="1" x14ac:dyDescent="0.25">
      <c r="A83" s="11" t="s">
        <v>176</v>
      </c>
      <c r="B83" s="5" t="s">
        <v>45</v>
      </c>
      <c r="C83" s="11">
        <v>37995.474000000002</v>
      </c>
      <c r="D83" s="10" t="s">
        <v>59</v>
      </c>
      <c r="E83" s="52" t="e">
        <v>#REF!</v>
      </c>
      <c r="F83" s="5" t="s">
        <v>78</v>
      </c>
      <c r="G83" s="10" t="s">
        <v>574</v>
      </c>
      <c r="H83" s="11">
        <v>32916</v>
      </c>
      <c r="I83" s="53" t="s">
        <v>180</v>
      </c>
      <c r="J83" s="54" t="s">
        <v>181</v>
      </c>
      <c r="K83" s="53">
        <v>32916</v>
      </c>
      <c r="L83" s="53" t="s">
        <v>134</v>
      </c>
      <c r="M83" s="54" t="s">
        <v>83</v>
      </c>
      <c r="N83" s="54"/>
      <c r="O83" s="55" t="s">
        <v>175</v>
      </c>
      <c r="P83" s="75" t="s">
        <v>176</v>
      </c>
    </row>
    <row r="84" spans="1:16" ht="12.75" customHeight="1" thickBot="1" x14ac:dyDescent="0.25">
      <c r="A84" s="11" t="s">
        <v>85</v>
      </c>
      <c r="B84" s="5" t="s">
        <v>45</v>
      </c>
      <c r="C84" s="11">
        <v>38049.321000000004</v>
      </c>
      <c r="D84" s="10" t="s">
        <v>59</v>
      </c>
      <c r="E84" s="52" t="e">
        <v>#REF!</v>
      </c>
      <c r="F84" s="5" t="s">
        <v>78</v>
      </c>
      <c r="G84" s="10" t="s">
        <v>575</v>
      </c>
      <c r="H84" s="11">
        <v>33000</v>
      </c>
      <c r="I84" s="53" t="s">
        <v>182</v>
      </c>
      <c r="J84" s="54" t="s">
        <v>183</v>
      </c>
      <c r="K84" s="53">
        <v>33000</v>
      </c>
      <c r="L84" s="53" t="s">
        <v>184</v>
      </c>
      <c r="M84" s="54" t="s">
        <v>83</v>
      </c>
      <c r="N84" s="54"/>
      <c r="O84" s="55" t="s">
        <v>84</v>
      </c>
      <c r="P84" s="75" t="s">
        <v>85</v>
      </c>
    </row>
    <row r="85" spans="1:16" ht="12.75" customHeight="1" thickBot="1" x14ac:dyDescent="0.25">
      <c r="A85" s="11" t="s">
        <v>176</v>
      </c>
      <c r="B85" s="5" t="s">
        <v>45</v>
      </c>
      <c r="C85" s="11">
        <v>38049.4</v>
      </c>
      <c r="D85" s="10" t="s">
        <v>59</v>
      </c>
      <c r="E85" s="52" t="e">
        <v>#REF!</v>
      </c>
      <c r="F85" s="5" t="s">
        <v>78</v>
      </c>
      <c r="G85" s="10" t="s">
        <v>576</v>
      </c>
      <c r="H85" s="11">
        <v>33000</v>
      </c>
      <c r="I85" s="53" t="s">
        <v>185</v>
      </c>
      <c r="J85" s="54" t="s">
        <v>186</v>
      </c>
      <c r="K85" s="53">
        <v>33000</v>
      </c>
      <c r="L85" s="53" t="s">
        <v>187</v>
      </c>
      <c r="M85" s="54" t="s">
        <v>83</v>
      </c>
      <c r="N85" s="54"/>
      <c r="O85" s="55" t="s">
        <v>175</v>
      </c>
      <c r="P85" s="75" t="s">
        <v>176</v>
      </c>
    </row>
    <row r="86" spans="1:16" ht="12.75" customHeight="1" thickBot="1" x14ac:dyDescent="0.25">
      <c r="A86" s="11" t="s">
        <v>111</v>
      </c>
      <c r="B86" s="5" t="s">
        <v>40</v>
      </c>
      <c r="C86" s="11">
        <v>38287.591999999997</v>
      </c>
      <c r="D86" s="10" t="s">
        <v>59</v>
      </c>
      <c r="E86" s="52" t="e">
        <v>#REF!</v>
      </c>
      <c r="F86" s="5" t="s">
        <v>78</v>
      </c>
      <c r="G86" s="10" t="s">
        <v>577</v>
      </c>
      <c r="H86" s="11">
        <v>33371.5</v>
      </c>
      <c r="I86" s="53" t="s">
        <v>188</v>
      </c>
      <c r="J86" s="54" t="s">
        <v>189</v>
      </c>
      <c r="K86" s="53">
        <v>33371.5</v>
      </c>
      <c r="L86" s="53" t="s">
        <v>190</v>
      </c>
      <c r="M86" s="54" t="s">
        <v>79</v>
      </c>
      <c r="N86" s="54"/>
      <c r="O86" s="55" t="s">
        <v>110</v>
      </c>
      <c r="P86" s="75" t="s">
        <v>111</v>
      </c>
    </row>
    <row r="87" spans="1:16" ht="12.75" customHeight="1" thickBot="1" x14ac:dyDescent="0.25">
      <c r="A87" s="11" t="s">
        <v>111</v>
      </c>
      <c r="B87" s="5" t="s">
        <v>45</v>
      </c>
      <c r="C87" s="11">
        <v>38288.576000000001</v>
      </c>
      <c r="D87" s="10" t="s">
        <v>59</v>
      </c>
      <c r="E87" s="52" t="e">
        <v>#REF!</v>
      </c>
      <c r="F87" s="5" t="s">
        <v>78</v>
      </c>
      <c r="G87" s="10" t="s">
        <v>578</v>
      </c>
      <c r="H87" s="11">
        <v>33373</v>
      </c>
      <c r="I87" s="53" t="s">
        <v>191</v>
      </c>
      <c r="J87" s="54" t="s">
        <v>192</v>
      </c>
      <c r="K87" s="53">
        <v>33373</v>
      </c>
      <c r="L87" s="53" t="s">
        <v>193</v>
      </c>
      <c r="M87" s="54" t="s">
        <v>83</v>
      </c>
      <c r="N87" s="54"/>
      <c r="O87" s="55" t="s">
        <v>110</v>
      </c>
      <c r="P87" s="75" t="s">
        <v>111</v>
      </c>
    </row>
    <row r="88" spans="1:16" ht="12.75" customHeight="1" thickBot="1" x14ac:dyDescent="0.25">
      <c r="A88" s="11" t="s">
        <v>111</v>
      </c>
      <c r="B88" s="5" t="s">
        <v>45</v>
      </c>
      <c r="C88" s="11">
        <v>38322.525999999998</v>
      </c>
      <c r="D88" s="10" t="s">
        <v>59</v>
      </c>
      <c r="E88" s="52" t="e">
        <v>#REF!</v>
      </c>
      <c r="F88" s="5" t="s">
        <v>78</v>
      </c>
      <c r="G88" s="10" t="s">
        <v>579</v>
      </c>
      <c r="H88" s="11">
        <v>33426</v>
      </c>
      <c r="I88" s="53" t="s">
        <v>194</v>
      </c>
      <c r="J88" s="54" t="s">
        <v>195</v>
      </c>
      <c r="K88" s="53">
        <v>33426</v>
      </c>
      <c r="L88" s="53" t="s">
        <v>196</v>
      </c>
      <c r="M88" s="54" t="s">
        <v>79</v>
      </c>
      <c r="N88" s="54"/>
      <c r="O88" s="55" t="s">
        <v>110</v>
      </c>
      <c r="P88" s="75" t="s">
        <v>111</v>
      </c>
    </row>
    <row r="89" spans="1:16" ht="12.75" customHeight="1" thickBot="1" x14ac:dyDescent="0.25">
      <c r="A89" s="11" t="s">
        <v>111</v>
      </c>
      <c r="B89" s="5" t="s">
        <v>40</v>
      </c>
      <c r="C89" s="11">
        <v>38325.428999999996</v>
      </c>
      <c r="D89" s="10" t="s">
        <v>59</v>
      </c>
      <c r="E89" s="52" t="e">
        <v>#REF!</v>
      </c>
      <c r="F89" s="5" t="s">
        <v>78</v>
      </c>
      <c r="G89" s="10" t="s">
        <v>580</v>
      </c>
      <c r="H89" s="11">
        <v>33430.5</v>
      </c>
      <c r="I89" s="53" t="s">
        <v>197</v>
      </c>
      <c r="J89" s="54" t="s">
        <v>198</v>
      </c>
      <c r="K89" s="53">
        <v>33430.5</v>
      </c>
      <c r="L89" s="53" t="s">
        <v>199</v>
      </c>
      <c r="M89" s="54" t="s">
        <v>79</v>
      </c>
      <c r="N89" s="54"/>
      <c r="O89" s="55" t="s">
        <v>110</v>
      </c>
      <c r="P89" s="75" t="s">
        <v>111</v>
      </c>
    </row>
    <row r="90" spans="1:16" ht="12.75" customHeight="1" thickBot="1" x14ac:dyDescent="0.25">
      <c r="A90" s="11" t="s">
        <v>111</v>
      </c>
      <c r="B90" s="5" t="s">
        <v>45</v>
      </c>
      <c r="C90" s="11">
        <v>38327.656999999999</v>
      </c>
      <c r="D90" s="10" t="s">
        <v>59</v>
      </c>
      <c r="E90" s="52" t="e">
        <v>#REF!</v>
      </c>
      <c r="F90" s="5" t="s">
        <v>78</v>
      </c>
      <c r="G90" s="10" t="s">
        <v>581</v>
      </c>
      <c r="H90" s="11">
        <v>33434</v>
      </c>
      <c r="I90" s="53" t="s">
        <v>200</v>
      </c>
      <c r="J90" s="54" t="s">
        <v>201</v>
      </c>
      <c r="K90" s="53">
        <v>33434</v>
      </c>
      <c r="L90" s="53" t="s">
        <v>196</v>
      </c>
      <c r="M90" s="54" t="s">
        <v>79</v>
      </c>
      <c r="N90" s="54"/>
      <c r="O90" s="55" t="s">
        <v>110</v>
      </c>
      <c r="P90" s="75" t="s">
        <v>111</v>
      </c>
    </row>
    <row r="91" spans="1:16" ht="12.75" customHeight="1" thickBot="1" x14ac:dyDescent="0.25">
      <c r="A91" s="11" t="s">
        <v>111</v>
      </c>
      <c r="B91" s="5" t="s">
        <v>40</v>
      </c>
      <c r="C91" s="11">
        <v>38328.654999999999</v>
      </c>
      <c r="D91" s="10" t="s">
        <v>59</v>
      </c>
      <c r="E91" s="52" t="e">
        <v>#REF!</v>
      </c>
      <c r="F91" s="5" t="s">
        <v>78</v>
      </c>
      <c r="G91" s="10" t="s">
        <v>582</v>
      </c>
      <c r="H91" s="11">
        <v>33435.5</v>
      </c>
      <c r="I91" s="53" t="s">
        <v>202</v>
      </c>
      <c r="J91" s="54" t="s">
        <v>203</v>
      </c>
      <c r="K91" s="53">
        <v>33435.5</v>
      </c>
      <c r="L91" s="53" t="s">
        <v>204</v>
      </c>
      <c r="M91" s="54" t="s">
        <v>79</v>
      </c>
      <c r="N91" s="54"/>
      <c r="O91" s="55" t="s">
        <v>110</v>
      </c>
      <c r="P91" s="75" t="s">
        <v>111</v>
      </c>
    </row>
    <row r="92" spans="1:16" ht="12.75" customHeight="1" thickBot="1" x14ac:dyDescent="0.25">
      <c r="A92" s="11" t="s">
        <v>111</v>
      </c>
      <c r="B92" s="5" t="s">
        <v>45</v>
      </c>
      <c r="C92" s="11">
        <v>38331.506999999998</v>
      </c>
      <c r="D92" s="10" t="s">
        <v>59</v>
      </c>
      <c r="E92" s="52" t="e">
        <v>#REF!</v>
      </c>
      <c r="F92" s="5" t="s">
        <v>78</v>
      </c>
      <c r="G92" s="10" t="s">
        <v>583</v>
      </c>
      <c r="H92" s="11">
        <v>33440</v>
      </c>
      <c r="I92" s="53" t="s">
        <v>205</v>
      </c>
      <c r="J92" s="54" t="s">
        <v>206</v>
      </c>
      <c r="K92" s="53">
        <v>33440</v>
      </c>
      <c r="L92" s="53" t="s">
        <v>97</v>
      </c>
      <c r="M92" s="54" t="s">
        <v>79</v>
      </c>
      <c r="N92" s="54"/>
      <c r="O92" s="55" t="s">
        <v>110</v>
      </c>
      <c r="P92" s="55" t="s">
        <v>111</v>
      </c>
    </row>
    <row r="93" spans="1:16" ht="12.75" customHeight="1" thickBot="1" x14ac:dyDescent="0.25">
      <c r="A93" s="11" t="s">
        <v>111</v>
      </c>
      <c r="B93" s="5" t="s">
        <v>40</v>
      </c>
      <c r="C93" s="11">
        <v>38348.544000000002</v>
      </c>
      <c r="D93" s="10" t="s">
        <v>59</v>
      </c>
      <c r="E93" s="52" t="e">
        <v>#REF!</v>
      </c>
      <c r="F93" s="5" t="s">
        <v>78</v>
      </c>
      <c r="G93" s="10" t="s">
        <v>584</v>
      </c>
      <c r="H93" s="11">
        <v>33466.5</v>
      </c>
      <c r="I93" s="53" t="s">
        <v>207</v>
      </c>
      <c r="J93" s="54" t="s">
        <v>208</v>
      </c>
      <c r="K93" s="53">
        <v>33466.5</v>
      </c>
      <c r="L93" s="53" t="s">
        <v>164</v>
      </c>
      <c r="M93" s="54" t="s">
        <v>79</v>
      </c>
      <c r="N93" s="54"/>
      <c r="O93" s="55" t="s">
        <v>110</v>
      </c>
      <c r="P93" s="55" t="s">
        <v>111</v>
      </c>
    </row>
    <row r="94" spans="1:16" ht="12.75" customHeight="1" thickBot="1" x14ac:dyDescent="0.25">
      <c r="A94" s="11" t="s">
        <v>111</v>
      </c>
      <c r="B94" s="5" t="s">
        <v>40</v>
      </c>
      <c r="C94" s="11">
        <v>38370.321000000004</v>
      </c>
      <c r="D94" s="10" t="s">
        <v>59</v>
      </c>
      <c r="E94" s="52" t="e">
        <v>#REF!</v>
      </c>
      <c r="F94" s="5" t="s">
        <v>78</v>
      </c>
      <c r="G94" s="10" t="s">
        <v>585</v>
      </c>
      <c r="H94" s="11">
        <v>33500.5</v>
      </c>
      <c r="I94" s="53" t="s">
        <v>209</v>
      </c>
      <c r="J94" s="54" t="s">
        <v>210</v>
      </c>
      <c r="K94" s="53">
        <v>33500.5</v>
      </c>
      <c r="L94" s="53" t="s">
        <v>211</v>
      </c>
      <c r="M94" s="54" t="s">
        <v>79</v>
      </c>
      <c r="N94" s="54"/>
      <c r="O94" s="55" t="s">
        <v>110</v>
      </c>
      <c r="P94" s="55" t="s">
        <v>111</v>
      </c>
    </row>
    <row r="95" spans="1:16" ht="12.75" customHeight="1" thickBot="1" x14ac:dyDescent="0.25">
      <c r="A95" s="11" t="s">
        <v>111</v>
      </c>
      <c r="B95" s="5" t="s">
        <v>45</v>
      </c>
      <c r="C95" s="11">
        <v>38371.279000000002</v>
      </c>
      <c r="D95" s="10" t="s">
        <v>59</v>
      </c>
      <c r="E95" s="52" t="e">
        <v>#REF!</v>
      </c>
      <c r="F95" s="5" t="s">
        <v>78</v>
      </c>
      <c r="G95" s="10" t="s">
        <v>586</v>
      </c>
      <c r="H95" s="11">
        <v>33502</v>
      </c>
      <c r="I95" s="53" t="s">
        <v>212</v>
      </c>
      <c r="J95" s="54" t="s">
        <v>213</v>
      </c>
      <c r="K95" s="53">
        <v>33502</v>
      </c>
      <c r="L95" s="53" t="s">
        <v>214</v>
      </c>
      <c r="M95" s="54" t="s">
        <v>79</v>
      </c>
      <c r="N95" s="54"/>
      <c r="O95" s="55" t="s">
        <v>110</v>
      </c>
      <c r="P95" s="55" t="s">
        <v>111</v>
      </c>
    </row>
    <row r="96" spans="1:16" ht="12.75" customHeight="1" thickBot="1" x14ac:dyDescent="0.25">
      <c r="A96" s="11" t="s">
        <v>111</v>
      </c>
      <c r="B96" s="5" t="s">
        <v>40</v>
      </c>
      <c r="C96" s="11">
        <v>38384.44</v>
      </c>
      <c r="D96" s="10" t="s">
        <v>59</v>
      </c>
      <c r="E96" s="52" t="e">
        <v>#REF!</v>
      </c>
      <c r="F96" s="5" t="s">
        <v>78</v>
      </c>
      <c r="G96" s="10" t="s">
        <v>587</v>
      </c>
      <c r="H96" s="11">
        <v>33522.5</v>
      </c>
      <c r="I96" s="53" t="s">
        <v>215</v>
      </c>
      <c r="J96" s="54" t="s">
        <v>216</v>
      </c>
      <c r="K96" s="53">
        <v>33522.5</v>
      </c>
      <c r="L96" s="53" t="s">
        <v>134</v>
      </c>
      <c r="M96" s="54" t="s">
        <v>79</v>
      </c>
      <c r="N96" s="54"/>
      <c r="O96" s="55" t="s">
        <v>110</v>
      </c>
      <c r="P96" s="55" t="s">
        <v>111</v>
      </c>
    </row>
    <row r="97" spans="1:16" ht="12.75" customHeight="1" thickBot="1" x14ac:dyDescent="0.25">
      <c r="A97" s="11" t="s">
        <v>111</v>
      </c>
      <c r="B97" s="5" t="s">
        <v>45</v>
      </c>
      <c r="C97" s="11">
        <v>38385.402999999998</v>
      </c>
      <c r="D97" s="10" t="s">
        <v>59</v>
      </c>
      <c r="E97" s="52" t="e">
        <v>#REF!</v>
      </c>
      <c r="F97" s="5" t="s">
        <v>78</v>
      </c>
      <c r="G97" s="10" t="s">
        <v>588</v>
      </c>
      <c r="H97" s="11">
        <v>33524</v>
      </c>
      <c r="I97" s="53" t="s">
        <v>217</v>
      </c>
      <c r="J97" s="54" t="s">
        <v>218</v>
      </c>
      <c r="K97" s="53">
        <v>33524</v>
      </c>
      <c r="L97" s="53" t="s">
        <v>161</v>
      </c>
      <c r="M97" s="54" t="s">
        <v>79</v>
      </c>
      <c r="N97" s="54"/>
      <c r="O97" s="55" t="s">
        <v>110</v>
      </c>
      <c r="P97" s="55" t="s">
        <v>111</v>
      </c>
    </row>
    <row r="98" spans="1:16" ht="12.75" customHeight="1" thickBot="1" x14ac:dyDescent="0.25">
      <c r="A98" s="11" t="s">
        <v>111</v>
      </c>
      <c r="B98" s="5" t="s">
        <v>45</v>
      </c>
      <c r="C98" s="11">
        <v>38398.239000000001</v>
      </c>
      <c r="D98" s="10" t="s">
        <v>59</v>
      </c>
      <c r="E98" s="52" t="e">
        <v>#REF!</v>
      </c>
      <c r="F98" s="5" t="s">
        <v>78</v>
      </c>
      <c r="G98" s="10" t="s">
        <v>589</v>
      </c>
      <c r="H98" s="11">
        <v>33544</v>
      </c>
      <c r="I98" s="53" t="s">
        <v>219</v>
      </c>
      <c r="J98" s="54" t="s">
        <v>220</v>
      </c>
      <c r="K98" s="53">
        <v>33544</v>
      </c>
      <c r="L98" s="53" t="s">
        <v>204</v>
      </c>
      <c r="M98" s="54" t="s">
        <v>79</v>
      </c>
      <c r="N98" s="54"/>
      <c r="O98" s="55" t="s">
        <v>110</v>
      </c>
      <c r="P98" s="55" t="s">
        <v>111</v>
      </c>
    </row>
    <row r="99" spans="1:16" ht="12.75" customHeight="1" thickBot="1" x14ac:dyDescent="0.25">
      <c r="A99" s="11" t="s">
        <v>111</v>
      </c>
      <c r="B99" s="5" t="s">
        <v>40</v>
      </c>
      <c r="C99" s="11">
        <v>38406.241999999998</v>
      </c>
      <c r="D99" s="10" t="s">
        <v>59</v>
      </c>
      <c r="E99" s="52" t="e">
        <v>#REF!</v>
      </c>
      <c r="F99" s="5" t="s">
        <v>78</v>
      </c>
      <c r="G99" s="10" t="s">
        <v>590</v>
      </c>
      <c r="H99" s="11">
        <v>33556.5</v>
      </c>
      <c r="I99" s="53" t="s">
        <v>221</v>
      </c>
      <c r="J99" s="54" t="s">
        <v>222</v>
      </c>
      <c r="K99" s="53">
        <v>33556.5</v>
      </c>
      <c r="L99" s="53" t="s">
        <v>140</v>
      </c>
      <c r="M99" s="54" t="s">
        <v>79</v>
      </c>
      <c r="N99" s="54"/>
      <c r="O99" s="55" t="s">
        <v>110</v>
      </c>
      <c r="P99" s="55" t="s">
        <v>111</v>
      </c>
    </row>
    <row r="100" spans="1:16" ht="12.75" customHeight="1" thickBot="1" x14ac:dyDescent="0.25">
      <c r="A100" s="11" t="s">
        <v>111</v>
      </c>
      <c r="B100" s="5" t="s">
        <v>45</v>
      </c>
      <c r="C100" s="11">
        <v>38410.406000000003</v>
      </c>
      <c r="D100" s="10" t="s">
        <v>59</v>
      </c>
      <c r="E100" s="52" t="e">
        <v>#REF!</v>
      </c>
      <c r="F100" s="5" t="s">
        <v>78</v>
      </c>
      <c r="G100" s="10" t="s">
        <v>591</v>
      </c>
      <c r="H100" s="11">
        <v>33563</v>
      </c>
      <c r="I100" s="53" t="s">
        <v>223</v>
      </c>
      <c r="J100" s="54" t="s">
        <v>224</v>
      </c>
      <c r="K100" s="53">
        <v>33563</v>
      </c>
      <c r="L100" s="53" t="s">
        <v>199</v>
      </c>
      <c r="M100" s="54" t="s">
        <v>79</v>
      </c>
      <c r="N100" s="54"/>
      <c r="O100" s="55" t="s">
        <v>110</v>
      </c>
      <c r="P100" s="55" t="s">
        <v>111</v>
      </c>
    </row>
    <row r="101" spans="1:16" ht="12.75" customHeight="1" thickBot="1" x14ac:dyDescent="0.25">
      <c r="A101" s="11" t="s">
        <v>111</v>
      </c>
      <c r="B101" s="5" t="s">
        <v>45</v>
      </c>
      <c r="C101" s="11">
        <v>38412.315999999999</v>
      </c>
      <c r="D101" s="10" t="s">
        <v>59</v>
      </c>
      <c r="E101" s="52" t="e">
        <v>#REF!</v>
      </c>
      <c r="F101" s="5" t="s">
        <v>78</v>
      </c>
      <c r="G101" s="10" t="s">
        <v>592</v>
      </c>
      <c r="H101" s="11">
        <v>33566</v>
      </c>
      <c r="I101" s="53" t="s">
        <v>225</v>
      </c>
      <c r="J101" s="54" t="s">
        <v>226</v>
      </c>
      <c r="K101" s="53">
        <v>33566</v>
      </c>
      <c r="L101" s="53" t="s">
        <v>227</v>
      </c>
      <c r="M101" s="54" t="s">
        <v>79</v>
      </c>
      <c r="N101" s="54"/>
      <c r="O101" s="55" t="s">
        <v>110</v>
      </c>
      <c r="P101" s="55" t="s">
        <v>111</v>
      </c>
    </row>
    <row r="102" spans="1:16" ht="12.75" customHeight="1" thickBot="1" x14ac:dyDescent="0.25">
      <c r="A102" s="11" t="s">
        <v>111</v>
      </c>
      <c r="B102" s="5" t="s">
        <v>40</v>
      </c>
      <c r="C102" s="11">
        <v>38413.305999999997</v>
      </c>
      <c r="D102" s="10" t="s">
        <v>59</v>
      </c>
      <c r="E102" s="52" t="e">
        <v>#REF!</v>
      </c>
      <c r="F102" s="5" t="s">
        <v>78</v>
      </c>
      <c r="G102" s="10" t="s">
        <v>593</v>
      </c>
      <c r="H102" s="11">
        <v>33567.5</v>
      </c>
      <c r="I102" s="53" t="s">
        <v>228</v>
      </c>
      <c r="J102" s="54" t="s">
        <v>229</v>
      </c>
      <c r="K102" s="53">
        <v>33567.5</v>
      </c>
      <c r="L102" s="53" t="s">
        <v>230</v>
      </c>
      <c r="M102" s="54" t="s">
        <v>79</v>
      </c>
      <c r="N102" s="54"/>
      <c r="O102" s="55" t="s">
        <v>110</v>
      </c>
      <c r="P102" s="55" t="s">
        <v>111</v>
      </c>
    </row>
    <row r="103" spans="1:16" ht="12.75" customHeight="1" thickBot="1" x14ac:dyDescent="0.25">
      <c r="A103" s="11" t="s">
        <v>111</v>
      </c>
      <c r="B103" s="5" t="s">
        <v>45</v>
      </c>
      <c r="C103" s="11">
        <v>38439.290999999997</v>
      </c>
      <c r="D103" s="10" t="s">
        <v>59</v>
      </c>
      <c r="E103" s="52" t="e">
        <v>#REF!</v>
      </c>
      <c r="F103" s="5" t="s">
        <v>78</v>
      </c>
      <c r="G103" s="10" t="s">
        <v>594</v>
      </c>
      <c r="H103" s="11">
        <v>33608</v>
      </c>
      <c r="I103" s="53" t="s">
        <v>231</v>
      </c>
      <c r="J103" s="54" t="s">
        <v>232</v>
      </c>
      <c r="K103" s="53">
        <v>33608</v>
      </c>
      <c r="L103" s="53" t="s">
        <v>233</v>
      </c>
      <c r="M103" s="54" t="s">
        <v>79</v>
      </c>
      <c r="N103" s="54"/>
      <c r="O103" s="55" t="s">
        <v>110</v>
      </c>
      <c r="P103" s="55" t="s">
        <v>111</v>
      </c>
    </row>
    <row r="104" spans="1:16" ht="12.75" customHeight="1" thickBot="1" x14ac:dyDescent="0.25">
      <c r="A104" s="11" t="s">
        <v>111</v>
      </c>
      <c r="B104" s="5" t="s">
        <v>45</v>
      </c>
      <c r="C104" s="11">
        <v>38464.284</v>
      </c>
      <c r="D104" s="10" t="s">
        <v>59</v>
      </c>
      <c r="E104" s="52" t="e">
        <v>#REF!</v>
      </c>
      <c r="F104" s="5" t="s">
        <v>78</v>
      </c>
      <c r="G104" s="10" t="s">
        <v>595</v>
      </c>
      <c r="H104" s="11">
        <v>33647</v>
      </c>
      <c r="I104" s="53" t="s">
        <v>234</v>
      </c>
      <c r="J104" s="54" t="s">
        <v>235</v>
      </c>
      <c r="K104" s="53">
        <v>33647</v>
      </c>
      <c r="L104" s="53" t="s">
        <v>236</v>
      </c>
      <c r="M104" s="54" t="s">
        <v>83</v>
      </c>
      <c r="N104" s="54"/>
      <c r="O104" s="55" t="s">
        <v>110</v>
      </c>
      <c r="P104" s="55" t="s">
        <v>111</v>
      </c>
    </row>
    <row r="105" spans="1:16" ht="12.75" customHeight="1" thickBot="1" x14ac:dyDescent="0.25">
      <c r="A105" s="11" t="s">
        <v>111</v>
      </c>
      <c r="B105" s="5" t="s">
        <v>45</v>
      </c>
      <c r="C105" s="11">
        <v>38464.292999999998</v>
      </c>
      <c r="D105" s="10" t="s">
        <v>59</v>
      </c>
      <c r="E105" s="52" t="e">
        <v>#REF!</v>
      </c>
      <c r="F105" s="5" t="s">
        <v>78</v>
      </c>
      <c r="G105" s="10" t="s">
        <v>596</v>
      </c>
      <c r="H105" s="11">
        <v>33647</v>
      </c>
      <c r="I105" s="53" t="s">
        <v>237</v>
      </c>
      <c r="J105" s="54" t="s">
        <v>238</v>
      </c>
      <c r="K105" s="53">
        <v>33647</v>
      </c>
      <c r="L105" s="53" t="s">
        <v>158</v>
      </c>
      <c r="M105" s="54" t="s">
        <v>79</v>
      </c>
      <c r="N105" s="54"/>
      <c r="O105" s="55" t="s">
        <v>110</v>
      </c>
      <c r="P105" s="55" t="s">
        <v>111</v>
      </c>
    </row>
    <row r="106" spans="1:16" ht="12.75" customHeight="1" thickBot="1" x14ac:dyDescent="0.25">
      <c r="A106" s="11" t="s">
        <v>111</v>
      </c>
      <c r="B106" s="5" t="s">
        <v>45</v>
      </c>
      <c r="C106" s="11">
        <v>38642.582999999999</v>
      </c>
      <c r="D106" s="10" t="s">
        <v>59</v>
      </c>
      <c r="E106" s="52" t="e">
        <v>#REF!</v>
      </c>
      <c r="F106" s="5" t="s">
        <v>78</v>
      </c>
      <c r="G106" s="10" t="s">
        <v>597</v>
      </c>
      <c r="H106" s="11">
        <v>33925</v>
      </c>
      <c r="I106" s="53" t="s">
        <v>239</v>
      </c>
      <c r="J106" s="54" t="s">
        <v>240</v>
      </c>
      <c r="K106" s="53">
        <v>33925</v>
      </c>
      <c r="L106" s="53" t="s">
        <v>158</v>
      </c>
      <c r="M106" s="54" t="s">
        <v>83</v>
      </c>
      <c r="N106" s="54"/>
      <c r="O106" s="55" t="s">
        <v>110</v>
      </c>
      <c r="P106" s="55" t="s">
        <v>111</v>
      </c>
    </row>
    <row r="107" spans="1:16" ht="12.75" customHeight="1" thickBot="1" x14ac:dyDescent="0.25">
      <c r="A107" s="11" t="s">
        <v>111</v>
      </c>
      <c r="B107" s="5" t="s">
        <v>45</v>
      </c>
      <c r="C107" s="11">
        <v>38651.567999999999</v>
      </c>
      <c r="D107" s="10" t="s">
        <v>59</v>
      </c>
      <c r="E107" s="52" t="e">
        <v>#REF!</v>
      </c>
      <c r="F107" s="5" t="s">
        <v>78</v>
      </c>
      <c r="G107" s="10" t="s">
        <v>598</v>
      </c>
      <c r="H107" s="11">
        <v>33939</v>
      </c>
      <c r="I107" s="53" t="s">
        <v>241</v>
      </c>
      <c r="J107" s="54" t="s">
        <v>242</v>
      </c>
      <c r="K107" s="53">
        <v>33939</v>
      </c>
      <c r="L107" s="53" t="s">
        <v>193</v>
      </c>
      <c r="M107" s="54" t="s">
        <v>83</v>
      </c>
      <c r="N107" s="54"/>
      <c r="O107" s="55" t="s">
        <v>110</v>
      </c>
      <c r="P107" s="55" t="s">
        <v>111</v>
      </c>
    </row>
    <row r="108" spans="1:16" ht="12.75" customHeight="1" thickBot="1" x14ac:dyDescent="0.25">
      <c r="A108" s="11" t="s">
        <v>111</v>
      </c>
      <c r="B108" s="5" t="s">
        <v>45</v>
      </c>
      <c r="C108" s="11">
        <v>38739.402999999998</v>
      </c>
      <c r="D108" s="10" t="s">
        <v>59</v>
      </c>
      <c r="E108" s="52" t="e">
        <v>#REF!</v>
      </c>
      <c r="F108" s="5" t="s">
        <v>78</v>
      </c>
      <c r="G108" s="10" t="s">
        <v>599</v>
      </c>
      <c r="H108" s="11">
        <v>34076</v>
      </c>
      <c r="I108" s="53" t="s">
        <v>243</v>
      </c>
      <c r="J108" s="54" t="s">
        <v>244</v>
      </c>
      <c r="K108" s="53">
        <v>34076</v>
      </c>
      <c r="L108" s="53" t="s">
        <v>245</v>
      </c>
      <c r="M108" s="54" t="s">
        <v>83</v>
      </c>
      <c r="N108" s="54"/>
      <c r="O108" s="55" t="s">
        <v>110</v>
      </c>
      <c r="P108" s="55" t="s">
        <v>111</v>
      </c>
    </row>
    <row r="109" spans="1:16" ht="12.75" customHeight="1" thickBot="1" x14ac:dyDescent="0.25">
      <c r="A109" s="11" t="s">
        <v>111</v>
      </c>
      <c r="B109" s="5" t="s">
        <v>45</v>
      </c>
      <c r="C109" s="11">
        <v>39023.512999999999</v>
      </c>
      <c r="D109" s="10" t="s">
        <v>59</v>
      </c>
      <c r="E109" s="52" t="e">
        <v>#REF!</v>
      </c>
      <c r="F109" s="5" t="s">
        <v>78</v>
      </c>
      <c r="G109" s="10" t="s">
        <v>600</v>
      </c>
      <c r="H109" s="11">
        <v>34519</v>
      </c>
      <c r="I109" s="53" t="s">
        <v>246</v>
      </c>
      <c r="J109" s="54" t="s">
        <v>247</v>
      </c>
      <c r="K109" s="53">
        <v>34519</v>
      </c>
      <c r="L109" s="53" t="s">
        <v>143</v>
      </c>
      <c r="M109" s="54" t="s">
        <v>83</v>
      </c>
      <c r="N109" s="54"/>
      <c r="O109" s="55" t="s">
        <v>110</v>
      </c>
      <c r="P109" s="55" t="s">
        <v>111</v>
      </c>
    </row>
    <row r="110" spans="1:16" ht="12.75" customHeight="1" thickBot="1" x14ac:dyDescent="0.25">
      <c r="A110" s="11" t="s">
        <v>111</v>
      </c>
      <c r="B110" s="5" t="s">
        <v>45</v>
      </c>
      <c r="C110" s="11">
        <v>39039.525000000001</v>
      </c>
      <c r="D110" s="10" t="s">
        <v>59</v>
      </c>
      <c r="E110" s="52" t="e">
        <v>#REF!</v>
      </c>
      <c r="F110" s="5" t="s">
        <v>78</v>
      </c>
      <c r="G110" s="10" t="s">
        <v>601</v>
      </c>
      <c r="H110" s="11">
        <v>34544</v>
      </c>
      <c r="I110" s="53" t="s">
        <v>248</v>
      </c>
      <c r="J110" s="54" t="s">
        <v>249</v>
      </c>
      <c r="K110" s="53">
        <v>34544</v>
      </c>
      <c r="L110" s="53" t="s">
        <v>250</v>
      </c>
      <c r="M110" s="54" t="s">
        <v>83</v>
      </c>
      <c r="N110" s="54"/>
      <c r="O110" s="55" t="s">
        <v>110</v>
      </c>
      <c r="P110" s="55" t="s">
        <v>111</v>
      </c>
    </row>
    <row r="111" spans="1:16" ht="12.75" customHeight="1" thickBot="1" x14ac:dyDescent="0.25">
      <c r="A111" s="11" t="s">
        <v>111</v>
      </c>
      <c r="B111" s="5" t="s">
        <v>40</v>
      </c>
      <c r="C111" s="11">
        <v>39054.644</v>
      </c>
      <c r="D111" s="10" t="s">
        <v>59</v>
      </c>
      <c r="E111" s="52" t="e">
        <v>#REF!</v>
      </c>
      <c r="F111" s="5" t="s">
        <v>78</v>
      </c>
      <c r="G111" s="10" t="s">
        <v>602</v>
      </c>
      <c r="H111" s="11">
        <v>34567.5</v>
      </c>
      <c r="I111" s="53" t="s">
        <v>251</v>
      </c>
      <c r="J111" s="54" t="s">
        <v>252</v>
      </c>
      <c r="K111" s="53">
        <v>34567.5</v>
      </c>
      <c r="L111" s="53" t="s">
        <v>193</v>
      </c>
      <c r="M111" s="54" t="s">
        <v>83</v>
      </c>
      <c r="N111" s="54"/>
      <c r="O111" s="55" t="s">
        <v>110</v>
      </c>
      <c r="P111" s="55" t="s">
        <v>111</v>
      </c>
    </row>
    <row r="112" spans="1:16" ht="12.75" customHeight="1" thickBot="1" x14ac:dyDescent="0.25">
      <c r="A112" s="11" t="s">
        <v>111</v>
      </c>
      <c r="B112" s="5" t="s">
        <v>45</v>
      </c>
      <c r="C112" s="11">
        <v>39057.525999999998</v>
      </c>
      <c r="D112" s="10" t="s">
        <v>59</v>
      </c>
      <c r="E112" s="52" t="e">
        <v>#REF!</v>
      </c>
      <c r="F112" s="5" t="s">
        <v>78</v>
      </c>
      <c r="G112" s="10" t="s">
        <v>603</v>
      </c>
      <c r="H112" s="11">
        <v>34572</v>
      </c>
      <c r="I112" s="53" t="s">
        <v>253</v>
      </c>
      <c r="J112" s="54" t="s">
        <v>254</v>
      </c>
      <c r="K112" s="53">
        <v>34572</v>
      </c>
      <c r="L112" s="53" t="s">
        <v>204</v>
      </c>
      <c r="M112" s="54" t="s">
        <v>83</v>
      </c>
      <c r="N112" s="54"/>
      <c r="O112" s="55" t="s">
        <v>110</v>
      </c>
      <c r="P112" s="55" t="s">
        <v>111</v>
      </c>
    </row>
    <row r="113" spans="1:16" ht="12.75" customHeight="1" thickBot="1" x14ac:dyDescent="0.25">
      <c r="A113" s="11" t="s">
        <v>111</v>
      </c>
      <c r="B113" s="5" t="s">
        <v>40</v>
      </c>
      <c r="C113" s="11">
        <v>39146.339</v>
      </c>
      <c r="D113" s="10" t="s">
        <v>59</v>
      </c>
      <c r="E113" s="52" t="e">
        <v>#REF!</v>
      </c>
      <c r="F113" s="5" t="s">
        <v>78</v>
      </c>
      <c r="G113" s="10" t="s">
        <v>604</v>
      </c>
      <c r="H113" s="11">
        <v>34710.5</v>
      </c>
      <c r="I113" s="53" t="s">
        <v>255</v>
      </c>
      <c r="J113" s="54" t="s">
        <v>256</v>
      </c>
      <c r="K113" s="53">
        <v>34710.5</v>
      </c>
      <c r="L113" s="53" t="s">
        <v>134</v>
      </c>
      <c r="M113" s="54" t="s">
        <v>83</v>
      </c>
      <c r="N113" s="54"/>
      <c r="O113" s="55" t="s">
        <v>110</v>
      </c>
      <c r="P113" s="55" t="s">
        <v>111</v>
      </c>
    </row>
    <row r="114" spans="1:16" ht="12.75" customHeight="1" thickBot="1" x14ac:dyDescent="0.25">
      <c r="A114" s="11" t="s">
        <v>111</v>
      </c>
      <c r="B114" s="5" t="s">
        <v>45</v>
      </c>
      <c r="C114" s="11">
        <v>39179.366000000002</v>
      </c>
      <c r="D114" s="10" t="s">
        <v>59</v>
      </c>
      <c r="E114" s="52" t="e">
        <v>#REF!</v>
      </c>
      <c r="F114" s="5" t="s">
        <v>78</v>
      </c>
      <c r="G114" s="10" t="s">
        <v>605</v>
      </c>
      <c r="H114" s="11">
        <v>34762</v>
      </c>
      <c r="I114" s="53" t="s">
        <v>257</v>
      </c>
      <c r="J114" s="54" t="s">
        <v>258</v>
      </c>
      <c r="K114" s="53">
        <v>34762</v>
      </c>
      <c r="L114" s="53" t="s">
        <v>236</v>
      </c>
      <c r="M114" s="54" t="s">
        <v>83</v>
      </c>
      <c r="N114" s="54"/>
      <c r="O114" s="55" t="s">
        <v>110</v>
      </c>
      <c r="P114" s="55" t="s">
        <v>111</v>
      </c>
    </row>
    <row r="115" spans="1:16" ht="12.75" customHeight="1" thickBot="1" x14ac:dyDescent="0.25">
      <c r="A115" s="11" t="s">
        <v>111</v>
      </c>
      <c r="B115" s="5" t="s">
        <v>45</v>
      </c>
      <c r="C115" s="11">
        <v>39179.372000000003</v>
      </c>
      <c r="D115" s="10" t="s">
        <v>59</v>
      </c>
      <c r="E115" s="52" t="e">
        <v>#REF!</v>
      </c>
      <c r="F115" s="5" t="s">
        <v>78</v>
      </c>
      <c r="G115" s="10" t="s">
        <v>606</v>
      </c>
      <c r="H115" s="11">
        <v>34762</v>
      </c>
      <c r="I115" s="53" t="s">
        <v>259</v>
      </c>
      <c r="J115" s="54" t="s">
        <v>260</v>
      </c>
      <c r="K115" s="53">
        <v>34762</v>
      </c>
      <c r="L115" s="53" t="s">
        <v>169</v>
      </c>
      <c r="M115" s="54" t="s">
        <v>83</v>
      </c>
      <c r="N115" s="54"/>
      <c r="O115" s="55" t="s">
        <v>110</v>
      </c>
      <c r="P115" s="55" t="s">
        <v>111</v>
      </c>
    </row>
    <row r="116" spans="1:16" ht="12.75" customHeight="1" thickBot="1" x14ac:dyDescent="0.25">
      <c r="A116" s="11" t="s">
        <v>111</v>
      </c>
      <c r="B116" s="5" t="s">
        <v>40</v>
      </c>
      <c r="C116" s="11">
        <v>39180.322</v>
      </c>
      <c r="D116" s="10" t="s">
        <v>59</v>
      </c>
      <c r="E116" s="52" t="e">
        <v>#REF!</v>
      </c>
      <c r="F116" s="5" t="s">
        <v>78</v>
      </c>
      <c r="G116" s="10" t="s">
        <v>607</v>
      </c>
      <c r="H116" s="11">
        <v>34763.5</v>
      </c>
      <c r="I116" s="53" t="s">
        <v>261</v>
      </c>
      <c r="J116" s="54" t="s">
        <v>262</v>
      </c>
      <c r="K116" s="53">
        <v>34763.5</v>
      </c>
      <c r="L116" s="53" t="s">
        <v>190</v>
      </c>
      <c r="M116" s="54" t="s">
        <v>83</v>
      </c>
      <c r="N116" s="54"/>
      <c r="O116" s="55" t="s">
        <v>110</v>
      </c>
      <c r="P116" s="55" t="s">
        <v>111</v>
      </c>
    </row>
    <row r="117" spans="1:16" ht="12.75" customHeight="1" thickBot="1" x14ac:dyDescent="0.25">
      <c r="A117" s="11" t="s">
        <v>111</v>
      </c>
      <c r="B117" s="5" t="s">
        <v>40</v>
      </c>
      <c r="C117" s="11">
        <v>39205.330999999998</v>
      </c>
      <c r="D117" s="10" t="s">
        <v>59</v>
      </c>
      <c r="E117" s="52" t="e">
        <v>#REF!</v>
      </c>
      <c r="F117" s="5" t="s">
        <v>78</v>
      </c>
      <c r="G117" s="10" t="s">
        <v>608</v>
      </c>
      <c r="H117" s="11">
        <v>34802.5</v>
      </c>
      <c r="I117" s="53" t="s">
        <v>263</v>
      </c>
      <c r="J117" s="54" t="s">
        <v>264</v>
      </c>
      <c r="K117" s="53">
        <v>34802.5</v>
      </c>
      <c r="L117" s="53" t="s">
        <v>211</v>
      </c>
      <c r="M117" s="54" t="s">
        <v>83</v>
      </c>
      <c r="N117" s="54"/>
      <c r="O117" s="55" t="s">
        <v>110</v>
      </c>
      <c r="P117" s="55" t="s">
        <v>111</v>
      </c>
    </row>
    <row r="118" spans="1:16" ht="12.75" customHeight="1" thickBot="1" x14ac:dyDescent="0.25">
      <c r="A118" s="11" t="s">
        <v>111</v>
      </c>
      <c r="B118" s="5" t="s">
        <v>45</v>
      </c>
      <c r="C118" s="11">
        <v>39350.574000000001</v>
      </c>
      <c r="D118" s="10" t="s">
        <v>76</v>
      </c>
      <c r="E118" s="52" t="e">
        <v>#REF!</v>
      </c>
      <c r="F118" s="5" t="s">
        <v>77</v>
      </c>
      <c r="G118" s="10" t="s">
        <v>609</v>
      </c>
      <c r="H118" s="11">
        <v>35029</v>
      </c>
      <c r="I118" s="53" t="s">
        <v>265</v>
      </c>
      <c r="J118" s="54" t="s">
        <v>266</v>
      </c>
      <c r="K118" s="53">
        <v>35029</v>
      </c>
      <c r="L118" s="53" t="s">
        <v>267</v>
      </c>
      <c r="M118" s="54" t="s">
        <v>83</v>
      </c>
      <c r="N118" s="54"/>
      <c r="O118" s="55" t="s">
        <v>110</v>
      </c>
      <c r="P118" s="55" t="s">
        <v>111</v>
      </c>
    </row>
    <row r="119" spans="1:16" ht="12.75" customHeight="1" thickBot="1" x14ac:dyDescent="0.25">
      <c r="A119" s="11" t="s">
        <v>111</v>
      </c>
      <c r="B119" s="5" t="s">
        <v>40</v>
      </c>
      <c r="C119" s="11">
        <v>39437.506000000001</v>
      </c>
      <c r="D119" s="10" t="s">
        <v>76</v>
      </c>
      <c r="E119" s="52" t="e">
        <v>#REF!</v>
      </c>
      <c r="F119" s="5" t="s">
        <v>77</v>
      </c>
      <c r="G119" s="10" t="s">
        <v>610</v>
      </c>
      <c r="H119" s="11">
        <v>35164.5</v>
      </c>
      <c r="I119" s="53" t="s">
        <v>268</v>
      </c>
      <c r="J119" s="54" t="s">
        <v>269</v>
      </c>
      <c r="K119" s="53">
        <v>35164.5</v>
      </c>
      <c r="L119" s="53" t="s">
        <v>270</v>
      </c>
      <c r="M119" s="54" t="s">
        <v>83</v>
      </c>
      <c r="N119" s="54"/>
      <c r="O119" s="55" t="s">
        <v>110</v>
      </c>
      <c r="P119" s="55" t="s">
        <v>111</v>
      </c>
    </row>
    <row r="120" spans="1:16" ht="12.75" customHeight="1" thickBot="1" x14ac:dyDescent="0.25">
      <c r="A120" s="11" t="s">
        <v>111</v>
      </c>
      <c r="B120" s="5" t="s">
        <v>45</v>
      </c>
      <c r="C120" s="11">
        <v>39528.254999999997</v>
      </c>
      <c r="D120" s="10" t="s">
        <v>76</v>
      </c>
      <c r="E120" s="52" t="e">
        <v>#REF!</v>
      </c>
      <c r="F120" s="5" t="s">
        <v>77</v>
      </c>
      <c r="G120" s="10" t="s">
        <v>611</v>
      </c>
      <c r="H120" s="11">
        <v>35306</v>
      </c>
      <c r="I120" s="53" t="s">
        <v>271</v>
      </c>
      <c r="J120" s="54" t="s">
        <v>272</v>
      </c>
      <c r="K120" s="53">
        <v>35306</v>
      </c>
      <c r="L120" s="53" t="s">
        <v>169</v>
      </c>
      <c r="M120" s="54" t="s">
        <v>83</v>
      </c>
      <c r="N120" s="54"/>
      <c r="O120" s="55" t="s">
        <v>110</v>
      </c>
      <c r="P120" s="55" t="s">
        <v>111</v>
      </c>
    </row>
    <row r="121" spans="1:16" ht="12.75" customHeight="1" thickBot="1" x14ac:dyDescent="0.25">
      <c r="A121" s="11" t="s">
        <v>111</v>
      </c>
      <c r="B121" s="5" t="s">
        <v>45</v>
      </c>
      <c r="C121" s="11">
        <v>39551.326999999997</v>
      </c>
      <c r="D121" s="10" t="s">
        <v>76</v>
      </c>
      <c r="E121" s="52" t="e">
        <v>#REF!</v>
      </c>
      <c r="F121" s="5" t="s">
        <v>77</v>
      </c>
      <c r="G121" s="10" t="s">
        <v>612</v>
      </c>
      <c r="H121" s="11">
        <v>35342</v>
      </c>
      <c r="I121" s="53" t="s">
        <v>273</v>
      </c>
      <c r="J121" s="54" t="s">
        <v>274</v>
      </c>
      <c r="K121" s="53">
        <v>35342</v>
      </c>
      <c r="L121" s="53" t="s">
        <v>143</v>
      </c>
      <c r="M121" s="54" t="s">
        <v>83</v>
      </c>
      <c r="N121" s="54"/>
      <c r="O121" s="55" t="s">
        <v>110</v>
      </c>
      <c r="P121" s="55" t="s">
        <v>111</v>
      </c>
    </row>
    <row r="122" spans="1:16" ht="12.75" customHeight="1" thickBot="1" x14ac:dyDescent="0.25">
      <c r="A122" s="11" t="s">
        <v>111</v>
      </c>
      <c r="B122" s="5" t="s">
        <v>45</v>
      </c>
      <c r="C122" s="11">
        <v>39765.525000000001</v>
      </c>
      <c r="D122" s="10" t="s">
        <v>76</v>
      </c>
      <c r="E122" s="52" t="e">
        <v>#REF!</v>
      </c>
      <c r="F122" s="5" t="s">
        <v>77</v>
      </c>
      <c r="G122" s="10" t="s">
        <v>613</v>
      </c>
      <c r="H122" s="11">
        <v>35676</v>
      </c>
      <c r="I122" s="53" t="s">
        <v>275</v>
      </c>
      <c r="J122" s="54" t="s">
        <v>276</v>
      </c>
      <c r="K122" s="53">
        <v>35676</v>
      </c>
      <c r="L122" s="53" t="s">
        <v>277</v>
      </c>
      <c r="M122" s="54" t="s">
        <v>83</v>
      </c>
      <c r="N122" s="54"/>
      <c r="O122" s="55" t="s">
        <v>110</v>
      </c>
      <c r="P122" s="55" t="s">
        <v>111</v>
      </c>
    </row>
    <row r="123" spans="1:16" ht="12.75" customHeight="1" thickBot="1" x14ac:dyDescent="0.25">
      <c r="A123" s="11" t="s">
        <v>111</v>
      </c>
      <c r="B123" s="5" t="s">
        <v>45</v>
      </c>
      <c r="C123" s="11">
        <v>40069.536999999997</v>
      </c>
      <c r="D123" s="10" t="s">
        <v>59</v>
      </c>
      <c r="E123" s="52" t="e">
        <v>#REF!</v>
      </c>
      <c r="F123" s="5" t="s">
        <v>78</v>
      </c>
      <c r="G123" s="10" t="s">
        <v>614</v>
      </c>
      <c r="H123" s="11">
        <v>36150</v>
      </c>
      <c r="I123" s="53" t="s">
        <v>278</v>
      </c>
      <c r="J123" s="54" t="s">
        <v>279</v>
      </c>
      <c r="K123" s="53">
        <v>36150</v>
      </c>
      <c r="L123" s="53" t="s">
        <v>169</v>
      </c>
      <c r="M123" s="54" t="s">
        <v>83</v>
      </c>
      <c r="N123" s="54"/>
      <c r="O123" s="55" t="s">
        <v>110</v>
      </c>
      <c r="P123" s="55" t="s">
        <v>111</v>
      </c>
    </row>
    <row r="124" spans="1:16" ht="12.75" customHeight="1" thickBot="1" x14ac:dyDescent="0.25">
      <c r="A124" s="11" t="s">
        <v>111</v>
      </c>
      <c r="B124" s="5" t="s">
        <v>45</v>
      </c>
      <c r="C124" s="11">
        <v>40473.565000000002</v>
      </c>
      <c r="D124" s="10" t="s">
        <v>59</v>
      </c>
      <c r="E124" s="52" t="e">
        <v>#REF!</v>
      </c>
      <c r="F124" s="5" t="s">
        <v>78</v>
      </c>
      <c r="G124" s="10" t="s">
        <v>615</v>
      </c>
      <c r="H124" s="11">
        <v>36780</v>
      </c>
      <c r="I124" s="53" t="s">
        <v>280</v>
      </c>
      <c r="J124" s="54" t="s">
        <v>281</v>
      </c>
      <c r="K124" s="53">
        <v>36780</v>
      </c>
      <c r="L124" s="53" t="s">
        <v>149</v>
      </c>
      <c r="M124" s="54" t="s">
        <v>83</v>
      </c>
      <c r="N124" s="54"/>
      <c r="O124" s="55" t="s">
        <v>110</v>
      </c>
      <c r="P124" s="55" t="s">
        <v>111</v>
      </c>
    </row>
    <row r="125" spans="1:16" ht="12.75" customHeight="1" thickBot="1" x14ac:dyDescent="0.25">
      <c r="A125" s="11" t="s">
        <v>111</v>
      </c>
      <c r="B125" s="5" t="s">
        <v>45</v>
      </c>
      <c r="C125" s="11">
        <v>40827.550999999999</v>
      </c>
      <c r="D125" s="10" t="s">
        <v>59</v>
      </c>
      <c r="E125" s="52" t="e">
        <v>#REF!</v>
      </c>
      <c r="F125" s="5" t="s">
        <v>78</v>
      </c>
      <c r="G125" s="10" t="s">
        <v>616</v>
      </c>
      <c r="H125" s="11">
        <v>37332</v>
      </c>
      <c r="I125" s="53" t="s">
        <v>282</v>
      </c>
      <c r="J125" s="54" t="s">
        <v>283</v>
      </c>
      <c r="K125" s="53">
        <v>37332</v>
      </c>
      <c r="L125" s="53" t="s">
        <v>250</v>
      </c>
      <c r="M125" s="54" t="s">
        <v>83</v>
      </c>
      <c r="N125" s="54"/>
      <c r="O125" s="55" t="s">
        <v>110</v>
      </c>
      <c r="P125" s="55" t="s">
        <v>111</v>
      </c>
    </row>
    <row r="126" spans="1:16" ht="12.75" customHeight="1" thickBot="1" x14ac:dyDescent="0.25">
      <c r="A126" s="11" t="s">
        <v>111</v>
      </c>
      <c r="B126" s="5" t="s">
        <v>45</v>
      </c>
      <c r="C126" s="11">
        <v>40915.453000000001</v>
      </c>
      <c r="D126" s="10" t="s">
        <v>59</v>
      </c>
      <c r="E126" s="52" t="e">
        <v>#REF!</v>
      </c>
      <c r="F126" s="5" t="s">
        <v>78</v>
      </c>
      <c r="G126" s="10" t="s">
        <v>617</v>
      </c>
      <c r="H126" s="11">
        <v>37469</v>
      </c>
      <c r="I126" s="53" t="s">
        <v>284</v>
      </c>
      <c r="J126" s="54" t="s">
        <v>285</v>
      </c>
      <c r="K126" s="53">
        <v>37469</v>
      </c>
      <c r="L126" s="53" t="s">
        <v>158</v>
      </c>
      <c r="M126" s="54" t="s">
        <v>83</v>
      </c>
      <c r="N126" s="54"/>
      <c r="O126" s="55" t="s">
        <v>110</v>
      </c>
      <c r="P126" s="55" t="s">
        <v>111</v>
      </c>
    </row>
    <row r="127" spans="1:16" ht="12.75" customHeight="1" thickBot="1" x14ac:dyDescent="0.25">
      <c r="A127" s="11" t="s">
        <v>111</v>
      </c>
      <c r="B127" s="5" t="s">
        <v>45</v>
      </c>
      <c r="C127" s="11">
        <v>41244.466</v>
      </c>
      <c r="D127" s="10" t="s">
        <v>59</v>
      </c>
      <c r="E127" s="52" t="e">
        <v>#REF!</v>
      </c>
      <c r="F127" s="5" t="s">
        <v>78</v>
      </c>
      <c r="G127" s="10" t="s">
        <v>618</v>
      </c>
      <c r="H127" s="11">
        <v>37982</v>
      </c>
      <c r="I127" s="53" t="s">
        <v>286</v>
      </c>
      <c r="J127" s="54" t="s">
        <v>287</v>
      </c>
      <c r="K127" s="53">
        <v>37982</v>
      </c>
      <c r="L127" s="53" t="s">
        <v>164</v>
      </c>
      <c r="M127" s="54" t="s">
        <v>83</v>
      </c>
      <c r="N127" s="54"/>
      <c r="O127" s="55" t="s">
        <v>110</v>
      </c>
      <c r="P127" s="55" t="s">
        <v>111</v>
      </c>
    </row>
    <row r="128" spans="1:16" ht="12.75" customHeight="1" thickBot="1" x14ac:dyDescent="0.25">
      <c r="A128" s="11" t="s">
        <v>111</v>
      </c>
      <c r="B128" s="5" t="s">
        <v>40</v>
      </c>
      <c r="C128" s="11">
        <v>41329.394999999997</v>
      </c>
      <c r="D128" s="10" t="s">
        <v>59</v>
      </c>
      <c r="E128" s="52" t="e">
        <v>#REF!</v>
      </c>
      <c r="F128" s="5" t="s">
        <v>78</v>
      </c>
      <c r="G128" s="10" t="s">
        <v>619</v>
      </c>
      <c r="H128" s="11">
        <v>38114.5</v>
      </c>
      <c r="I128" s="53" t="s">
        <v>288</v>
      </c>
      <c r="J128" s="54" t="s">
        <v>289</v>
      </c>
      <c r="K128" s="53">
        <v>38114.5</v>
      </c>
      <c r="L128" s="53" t="s">
        <v>267</v>
      </c>
      <c r="M128" s="54" t="s">
        <v>79</v>
      </c>
      <c r="N128" s="54"/>
      <c r="O128" s="55" t="s">
        <v>110</v>
      </c>
      <c r="P128" s="55" t="s">
        <v>111</v>
      </c>
    </row>
    <row r="129" spans="1:16" ht="12.75" customHeight="1" thickBot="1" x14ac:dyDescent="0.25">
      <c r="A129" s="11" t="s">
        <v>111</v>
      </c>
      <c r="B129" s="5" t="s">
        <v>45</v>
      </c>
      <c r="C129" s="11">
        <v>41330.385999999999</v>
      </c>
      <c r="D129" s="10" t="s">
        <v>59</v>
      </c>
      <c r="E129" s="52" t="e">
        <v>#REF!</v>
      </c>
      <c r="F129" s="5" t="s">
        <v>78</v>
      </c>
      <c r="G129" s="10" t="s">
        <v>620</v>
      </c>
      <c r="H129" s="11">
        <v>38116</v>
      </c>
      <c r="I129" s="53" t="s">
        <v>290</v>
      </c>
      <c r="J129" s="54" t="s">
        <v>291</v>
      </c>
      <c r="K129" s="53">
        <v>38116</v>
      </c>
      <c r="L129" s="53" t="s">
        <v>161</v>
      </c>
      <c r="M129" s="54" t="s">
        <v>79</v>
      </c>
      <c r="N129" s="54"/>
      <c r="O129" s="55" t="s">
        <v>110</v>
      </c>
      <c r="P129" s="55" t="s">
        <v>111</v>
      </c>
    </row>
    <row r="130" spans="1:16" ht="12.75" customHeight="1" thickBot="1" x14ac:dyDescent="0.25">
      <c r="A130" s="11" t="s">
        <v>111</v>
      </c>
      <c r="B130" s="5" t="s">
        <v>45</v>
      </c>
      <c r="C130" s="11">
        <v>41332.321000000004</v>
      </c>
      <c r="D130" s="10" t="s">
        <v>59</v>
      </c>
      <c r="E130" s="52" t="e">
        <v>#REF!</v>
      </c>
      <c r="F130" s="5" t="s">
        <v>78</v>
      </c>
      <c r="G130" s="10" t="s">
        <v>621</v>
      </c>
      <c r="H130" s="11">
        <v>38119</v>
      </c>
      <c r="I130" s="53" t="s">
        <v>292</v>
      </c>
      <c r="J130" s="54" t="s">
        <v>293</v>
      </c>
      <c r="K130" s="53">
        <v>38119</v>
      </c>
      <c r="L130" s="53" t="s">
        <v>294</v>
      </c>
      <c r="M130" s="54" t="s">
        <v>83</v>
      </c>
      <c r="N130" s="54"/>
      <c r="O130" s="55" t="s">
        <v>110</v>
      </c>
      <c r="P130" s="55" t="s">
        <v>111</v>
      </c>
    </row>
    <row r="131" spans="1:16" ht="12.75" customHeight="1" thickBot="1" x14ac:dyDescent="0.25">
      <c r="A131" s="11" t="s">
        <v>111</v>
      </c>
      <c r="B131" s="5" t="s">
        <v>40</v>
      </c>
      <c r="C131" s="11">
        <v>41333.279999999999</v>
      </c>
      <c r="D131" s="10" t="s">
        <v>59</v>
      </c>
      <c r="E131" s="52" t="e">
        <v>#REF!</v>
      </c>
      <c r="F131" s="5" t="s">
        <v>78</v>
      </c>
      <c r="G131" s="10" t="s">
        <v>622</v>
      </c>
      <c r="H131" s="11">
        <v>38120.5</v>
      </c>
      <c r="I131" s="53" t="s">
        <v>295</v>
      </c>
      <c r="J131" s="54" t="s">
        <v>296</v>
      </c>
      <c r="K131" s="53">
        <v>38120.5</v>
      </c>
      <c r="L131" s="53" t="s">
        <v>297</v>
      </c>
      <c r="M131" s="54" t="s">
        <v>83</v>
      </c>
      <c r="N131" s="54"/>
      <c r="O131" s="55" t="s">
        <v>110</v>
      </c>
      <c r="P131" s="55" t="s">
        <v>111</v>
      </c>
    </row>
    <row r="132" spans="1:16" ht="12.75" customHeight="1" thickBot="1" x14ac:dyDescent="0.25">
      <c r="A132" s="11" t="s">
        <v>111</v>
      </c>
      <c r="B132" s="5" t="s">
        <v>45</v>
      </c>
      <c r="C132" s="11">
        <v>41337.408000000003</v>
      </c>
      <c r="D132" s="10" t="s">
        <v>59</v>
      </c>
      <c r="E132" s="52" t="e">
        <v>#REF!</v>
      </c>
      <c r="F132" s="5" t="s">
        <v>78</v>
      </c>
      <c r="G132" s="10" t="s">
        <v>623</v>
      </c>
      <c r="H132" s="11">
        <v>38127</v>
      </c>
      <c r="I132" s="53" t="s">
        <v>298</v>
      </c>
      <c r="J132" s="54" t="s">
        <v>299</v>
      </c>
      <c r="K132" s="53">
        <v>38127</v>
      </c>
      <c r="L132" s="53" t="s">
        <v>250</v>
      </c>
      <c r="M132" s="54" t="s">
        <v>83</v>
      </c>
      <c r="N132" s="54"/>
      <c r="O132" s="55" t="s">
        <v>110</v>
      </c>
      <c r="P132" s="55" t="s">
        <v>111</v>
      </c>
    </row>
    <row r="133" spans="1:16" ht="12.75" customHeight="1" thickBot="1" x14ac:dyDescent="0.25">
      <c r="A133" s="11" t="s">
        <v>111</v>
      </c>
      <c r="B133" s="5" t="s">
        <v>45</v>
      </c>
      <c r="C133" s="11">
        <v>42074.322</v>
      </c>
      <c r="D133" s="10" t="s">
        <v>59</v>
      </c>
      <c r="E133" s="52" t="e">
        <v>#REF!</v>
      </c>
      <c r="F133" s="5" t="s">
        <v>78</v>
      </c>
      <c r="G133" s="10" t="s">
        <v>624</v>
      </c>
      <c r="H133" s="11">
        <v>39276</v>
      </c>
      <c r="I133" s="53" t="s">
        <v>300</v>
      </c>
      <c r="J133" s="54" t="s">
        <v>301</v>
      </c>
      <c r="K133" s="53">
        <v>39276</v>
      </c>
      <c r="L133" s="53" t="s">
        <v>302</v>
      </c>
      <c r="M133" s="54" t="s">
        <v>83</v>
      </c>
      <c r="N133" s="54"/>
      <c r="O133" s="55" t="s">
        <v>110</v>
      </c>
      <c r="P133" s="55" t="s">
        <v>111</v>
      </c>
    </row>
    <row r="134" spans="1:16" ht="12.75" customHeight="1" thickBot="1" x14ac:dyDescent="0.25">
      <c r="A134" s="11" t="s">
        <v>111</v>
      </c>
      <c r="B134" s="5" t="s">
        <v>45</v>
      </c>
      <c r="C134" s="11">
        <v>42453.338000000003</v>
      </c>
      <c r="D134" s="10" t="s">
        <v>59</v>
      </c>
      <c r="E134" s="52" t="e">
        <v>#REF!</v>
      </c>
      <c r="F134" s="5" t="s">
        <v>78</v>
      </c>
      <c r="G134" s="10" t="s">
        <v>625</v>
      </c>
      <c r="H134" s="11">
        <v>39867</v>
      </c>
      <c r="I134" s="53" t="s">
        <v>303</v>
      </c>
      <c r="J134" s="54" t="s">
        <v>304</v>
      </c>
      <c r="K134" s="53">
        <v>39867</v>
      </c>
      <c r="L134" s="53" t="s">
        <v>214</v>
      </c>
      <c r="M134" s="54" t="s">
        <v>83</v>
      </c>
      <c r="N134" s="54"/>
      <c r="O134" s="55" t="s">
        <v>110</v>
      </c>
      <c r="P134" s="55" t="s">
        <v>111</v>
      </c>
    </row>
    <row r="135" spans="1:16" ht="12.75" customHeight="1" thickBot="1" x14ac:dyDescent="0.25">
      <c r="A135" s="11" t="s">
        <v>382</v>
      </c>
      <c r="B135" s="5" t="s">
        <v>40</v>
      </c>
      <c r="C135" s="11">
        <v>51952.351999999999</v>
      </c>
      <c r="D135" s="10" t="s">
        <v>59</v>
      </c>
      <c r="E135" s="52" t="e">
        <v>#REF!</v>
      </c>
      <c r="F135" s="5" t="s">
        <v>78</v>
      </c>
      <c r="G135" s="10" t="s">
        <v>626</v>
      </c>
      <c r="H135" s="11">
        <v>54678.5</v>
      </c>
      <c r="I135" s="53" t="s">
        <v>379</v>
      </c>
      <c r="J135" s="54" t="s">
        <v>380</v>
      </c>
      <c r="K135" s="53">
        <v>54678.5</v>
      </c>
      <c r="L135" s="53" t="s">
        <v>114</v>
      </c>
      <c r="M135" s="54" t="s">
        <v>365</v>
      </c>
      <c r="N135" s="54"/>
      <c r="O135" s="55" t="s">
        <v>381</v>
      </c>
      <c r="P135" s="55" t="s">
        <v>382</v>
      </c>
    </row>
    <row r="136" spans="1:16" ht="12.75" customHeight="1" thickBot="1" x14ac:dyDescent="0.25">
      <c r="A136" s="11" t="s">
        <v>392</v>
      </c>
      <c r="B136" s="5" t="s">
        <v>40</v>
      </c>
      <c r="C136" s="11">
        <v>52610.9853</v>
      </c>
      <c r="D136" s="10" t="s">
        <v>59</v>
      </c>
      <c r="E136" s="52" t="e">
        <v>#REF!</v>
      </c>
      <c r="F136" s="5" t="s">
        <v>78</v>
      </c>
      <c r="G136" s="10" t="s">
        <v>627</v>
      </c>
      <c r="H136" s="11">
        <v>55705.5</v>
      </c>
      <c r="I136" s="53" t="s">
        <v>388</v>
      </c>
      <c r="J136" s="54" t="s">
        <v>389</v>
      </c>
      <c r="K136" s="53">
        <v>55705.5</v>
      </c>
      <c r="L136" s="53" t="s">
        <v>390</v>
      </c>
      <c r="M136" s="54" t="s">
        <v>365</v>
      </c>
      <c r="N136" s="54"/>
      <c r="O136" s="55" t="s">
        <v>391</v>
      </c>
      <c r="P136" s="76" t="s">
        <v>392</v>
      </c>
    </row>
    <row r="137" spans="1:16" ht="12.75" customHeight="1" thickBot="1" x14ac:dyDescent="0.25">
      <c r="A137" s="11" t="s">
        <v>396</v>
      </c>
      <c r="B137" s="5" t="s">
        <v>45</v>
      </c>
      <c r="C137" s="11">
        <v>52915.293100000003</v>
      </c>
      <c r="D137" s="10" t="s">
        <v>59</v>
      </c>
      <c r="E137" s="52" t="e">
        <v>#REF!</v>
      </c>
      <c r="F137" s="5" t="s">
        <v>78</v>
      </c>
      <c r="G137" s="10" t="s">
        <v>628</v>
      </c>
      <c r="H137" s="11">
        <v>56180</v>
      </c>
      <c r="I137" s="53" t="s">
        <v>393</v>
      </c>
      <c r="J137" s="54" t="s">
        <v>394</v>
      </c>
      <c r="K137" s="53">
        <v>56180</v>
      </c>
      <c r="L137" s="53" t="s">
        <v>395</v>
      </c>
      <c r="M137" s="54" t="s">
        <v>365</v>
      </c>
      <c r="N137" s="54"/>
      <c r="O137" s="55" t="s">
        <v>391</v>
      </c>
      <c r="P137" s="76" t="s">
        <v>396</v>
      </c>
    </row>
    <row r="138" spans="1:16" ht="12.75" customHeight="1" thickBot="1" x14ac:dyDescent="0.25">
      <c r="A138" s="11" t="s">
        <v>401</v>
      </c>
      <c r="B138" s="5" t="s">
        <v>45</v>
      </c>
      <c r="C138" s="11">
        <v>52951.850200000001</v>
      </c>
      <c r="D138" s="10" t="s">
        <v>59</v>
      </c>
      <c r="E138" s="52" t="e">
        <v>#REF!</v>
      </c>
      <c r="F138" s="5" t="s">
        <v>78</v>
      </c>
      <c r="G138" s="10" t="s">
        <v>629</v>
      </c>
      <c r="H138" s="11">
        <v>56237</v>
      </c>
      <c r="I138" s="53" t="s">
        <v>397</v>
      </c>
      <c r="J138" s="54" t="s">
        <v>398</v>
      </c>
      <c r="K138" s="53">
        <v>56237</v>
      </c>
      <c r="L138" s="53" t="s">
        <v>399</v>
      </c>
      <c r="M138" s="54" t="s">
        <v>365</v>
      </c>
      <c r="N138" s="54"/>
      <c r="O138" s="55" t="s">
        <v>400</v>
      </c>
      <c r="P138" s="76" t="s">
        <v>401</v>
      </c>
    </row>
    <row r="139" spans="1:16" ht="12.75" customHeight="1" thickBot="1" x14ac:dyDescent="0.25">
      <c r="A139" s="11" t="s">
        <v>406</v>
      </c>
      <c r="B139" s="5" t="s">
        <v>45</v>
      </c>
      <c r="C139" s="11">
        <v>53643.197</v>
      </c>
      <c r="D139" s="10" t="s">
        <v>59</v>
      </c>
      <c r="E139" s="52" t="e">
        <v>#REF!</v>
      </c>
      <c r="F139" s="5" t="s">
        <v>78</v>
      </c>
      <c r="G139" s="10" t="s">
        <v>630</v>
      </c>
      <c r="H139" s="11">
        <v>57315</v>
      </c>
      <c r="I139" s="53" t="s">
        <v>402</v>
      </c>
      <c r="J139" s="54" t="s">
        <v>403</v>
      </c>
      <c r="K139" s="53">
        <v>57315</v>
      </c>
      <c r="L139" s="53" t="s">
        <v>404</v>
      </c>
      <c r="M139" s="54" t="s">
        <v>365</v>
      </c>
      <c r="N139" s="54"/>
      <c r="O139" s="55" t="s">
        <v>405</v>
      </c>
      <c r="P139" s="76" t="s">
        <v>406</v>
      </c>
    </row>
    <row r="140" spans="1:16" ht="12.75" customHeight="1" thickBot="1" x14ac:dyDescent="0.25">
      <c r="A140" s="11" t="s">
        <v>406</v>
      </c>
      <c r="B140" s="5" t="s">
        <v>45</v>
      </c>
      <c r="C140" s="11">
        <v>53668.207399999999</v>
      </c>
      <c r="D140" s="10" t="s">
        <v>59</v>
      </c>
      <c r="E140" s="52" t="e">
        <v>#REF!</v>
      </c>
      <c r="F140" s="5" t="s">
        <v>78</v>
      </c>
      <c r="G140" s="10" t="s">
        <v>631</v>
      </c>
      <c r="H140" s="11">
        <v>57354</v>
      </c>
      <c r="I140" s="53" t="s">
        <v>411</v>
      </c>
      <c r="J140" s="54" t="s">
        <v>412</v>
      </c>
      <c r="K140" s="53">
        <v>57354</v>
      </c>
      <c r="L140" s="53" t="s">
        <v>413</v>
      </c>
      <c r="M140" s="54" t="s">
        <v>365</v>
      </c>
      <c r="N140" s="54"/>
      <c r="O140" s="55" t="s">
        <v>405</v>
      </c>
      <c r="P140" s="76" t="s">
        <v>406</v>
      </c>
    </row>
    <row r="141" spans="1:16" ht="12.75" customHeight="1" thickBot="1" x14ac:dyDescent="0.25">
      <c r="A141" s="11" t="s">
        <v>406</v>
      </c>
      <c r="B141" s="5" t="s">
        <v>40</v>
      </c>
      <c r="C141" s="11">
        <v>53676.226900000001</v>
      </c>
      <c r="D141" s="10" t="s">
        <v>59</v>
      </c>
      <c r="E141" s="52" t="e">
        <v>#REF!</v>
      </c>
      <c r="F141" s="5" t="s">
        <v>78</v>
      </c>
      <c r="G141" s="10" t="s">
        <v>632</v>
      </c>
      <c r="H141" s="11">
        <v>57366.5</v>
      </c>
      <c r="I141" s="53" t="s">
        <v>414</v>
      </c>
      <c r="J141" s="54" t="s">
        <v>415</v>
      </c>
      <c r="K141" s="53">
        <v>57366.5</v>
      </c>
      <c r="L141" s="53" t="s">
        <v>416</v>
      </c>
      <c r="M141" s="54" t="s">
        <v>365</v>
      </c>
      <c r="N141" s="54"/>
      <c r="O141" s="55" t="s">
        <v>405</v>
      </c>
      <c r="P141" s="76" t="s">
        <v>406</v>
      </c>
    </row>
    <row r="142" spans="1:16" ht="12.75" customHeight="1" thickBot="1" x14ac:dyDescent="0.25">
      <c r="A142" s="11" t="s">
        <v>406</v>
      </c>
      <c r="B142" s="5" t="s">
        <v>45</v>
      </c>
      <c r="C142" s="11">
        <v>53715.0245</v>
      </c>
      <c r="D142" s="10" t="s">
        <v>59</v>
      </c>
      <c r="E142" s="52" t="e">
        <v>#REF!</v>
      </c>
      <c r="F142" s="5" t="s">
        <v>78</v>
      </c>
      <c r="G142" s="10" t="s">
        <v>633</v>
      </c>
      <c r="H142" s="11">
        <v>57427</v>
      </c>
      <c r="I142" s="53" t="s">
        <v>417</v>
      </c>
      <c r="J142" s="54" t="s">
        <v>418</v>
      </c>
      <c r="K142" s="53">
        <v>57427</v>
      </c>
      <c r="L142" s="53" t="s">
        <v>409</v>
      </c>
      <c r="M142" s="54" t="s">
        <v>365</v>
      </c>
      <c r="N142" s="54"/>
      <c r="O142" s="55" t="s">
        <v>405</v>
      </c>
      <c r="P142" s="76" t="s">
        <v>406</v>
      </c>
    </row>
    <row r="143" spans="1:16" ht="12.75" customHeight="1" thickBot="1" x14ac:dyDescent="0.25">
      <c r="A143" s="11" t="s">
        <v>448</v>
      </c>
      <c r="B143" s="5" t="s">
        <v>40</v>
      </c>
      <c r="C143" s="11">
        <v>54872.289700000001</v>
      </c>
      <c r="D143" s="10" t="s">
        <v>59</v>
      </c>
      <c r="E143" s="52" t="e">
        <v>#REF!</v>
      </c>
      <c r="F143" s="5" t="s">
        <v>78</v>
      </c>
      <c r="G143" s="10" t="s">
        <v>634</v>
      </c>
      <c r="H143" s="11">
        <v>59231.5</v>
      </c>
      <c r="I143" s="53" t="s">
        <v>445</v>
      </c>
      <c r="J143" s="54" t="s">
        <v>446</v>
      </c>
      <c r="K143" s="53">
        <v>59231.5</v>
      </c>
      <c r="L143" s="53" t="s">
        <v>447</v>
      </c>
      <c r="M143" s="54" t="s">
        <v>376</v>
      </c>
      <c r="N143" s="54"/>
      <c r="O143" s="55" t="s">
        <v>422</v>
      </c>
      <c r="P143" s="76" t="s">
        <v>448</v>
      </c>
    </row>
    <row r="144" spans="1:16" ht="12.75" customHeight="1" thickBot="1" x14ac:dyDescent="0.25">
      <c r="A144" s="11" t="s">
        <v>469</v>
      </c>
      <c r="B144" s="5" t="s">
        <v>45</v>
      </c>
      <c r="C144" s="11">
        <v>55887.180800000002</v>
      </c>
      <c r="D144" s="10" t="s">
        <v>59</v>
      </c>
      <c r="E144" s="52" t="e">
        <v>#REF!</v>
      </c>
      <c r="F144" s="5" t="s">
        <v>78</v>
      </c>
      <c r="G144" s="10" t="s">
        <v>635</v>
      </c>
      <c r="H144" s="11">
        <v>60814</v>
      </c>
      <c r="I144" s="53" t="s">
        <v>465</v>
      </c>
      <c r="J144" s="54" t="s">
        <v>466</v>
      </c>
      <c r="K144" s="53">
        <v>60814</v>
      </c>
      <c r="L144" s="53" t="s">
        <v>467</v>
      </c>
      <c r="M144" s="54" t="s">
        <v>376</v>
      </c>
      <c r="N144" s="54"/>
      <c r="O144" s="55" t="s">
        <v>468</v>
      </c>
      <c r="P144" s="76" t="s">
        <v>469</v>
      </c>
    </row>
    <row r="145" spans="1:16" ht="12.75" customHeight="1" thickBot="1" x14ac:dyDescent="0.25">
      <c r="A145" s="11" t="s">
        <v>469</v>
      </c>
      <c r="B145" s="5" t="s">
        <v>45</v>
      </c>
      <c r="C145" s="11">
        <v>55925.018499999998</v>
      </c>
      <c r="D145" s="10" t="s">
        <v>59</v>
      </c>
      <c r="E145" s="52" t="e">
        <v>#REF!</v>
      </c>
      <c r="F145" s="5" t="s">
        <v>78</v>
      </c>
      <c r="G145" s="10" t="s">
        <v>636</v>
      </c>
      <c r="H145" s="11">
        <v>60873</v>
      </c>
      <c r="I145" s="53" t="s">
        <v>470</v>
      </c>
      <c r="J145" s="54" t="s">
        <v>471</v>
      </c>
      <c r="K145" s="53">
        <v>60873</v>
      </c>
      <c r="L145" s="53" t="s">
        <v>472</v>
      </c>
      <c r="M145" s="54" t="s">
        <v>376</v>
      </c>
      <c r="N145" s="54"/>
      <c r="O145" s="55" t="s">
        <v>468</v>
      </c>
      <c r="P145" s="76" t="s">
        <v>469</v>
      </c>
    </row>
    <row r="146" spans="1:16" ht="12.75" customHeight="1" thickBot="1" x14ac:dyDescent="0.25">
      <c r="A146" s="11" t="s">
        <v>481</v>
      </c>
      <c r="B146" s="5" t="s">
        <v>45</v>
      </c>
      <c r="C146" s="11">
        <v>56280.952400000002</v>
      </c>
      <c r="D146" s="10" t="s">
        <v>59</v>
      </c>
      <c r="E146" s="52" t="e">
        <v>#REF!</v>
      </c>
      <c r="F146" s="5" t="s">
        <v>78</v>
      </c>
      <c r="G146" s="10" t="s">
        <v>637</v>
      </c>
      <c r="H146" s="11">
        <v>61428</v>
      </c>
      <c r="I146" s="53" t="s">
        <v>477</v>
      </c>
      <c r="J146" s="54" t="s">
        <v>478</v>
      </c>
      <c r="K146" s="53">
        <v>61428</v>
      </c>
      <c r="L146" s="53" t="s">
        <v>479</v>
      </c>
      <c r="M146" s="54" t="s">
        <v>376</v>
      </c>
      <c r="N146" s="54"/>
      <c r="O146" s="55" t="s">
        <v>480</v>
      </c>
      <c r="P146" s="76" t="s">
        <v>481</v>
      </c>
    </row>
    <row r="147" spans="1:16" ht="12.75" customHeight="1" thickBot="1" x14ac:dyDescent="0.25">
      <c r="A147" s="11" t="s">
        <v>481</v>
      </c>
      <c r="B147" s="5" t="s">
        <v>45</v>
      </c>
      <c r="C147" s="11">
        <v>56293.141000000003</v>
      </c>
      <c r="D147" s="10" t="s">
        <v>59</v>
      </c>
      <c r="E147" s="52" t="e">
        <v>#REF!</v>
      </c>
      <c r="F147" s="5" t="s">
        <v>78</v>
      </c>
      <c r="G147" s="10" t="s">
        <v>638</v>
      </c>
      <c r="H147" s="11">
        <v>61447</v>
      </c>
      <c r="I147" s="53" t="s">
        <v>482</v>
      </c>
      <c r="J147" s="54" t="s">
        <v>483</v>
      </c>
      <c r="K147" s="53">
        <v>61447</v>
      </c>
      <c r="L147" s="53" t="s">
        <v>484</v>
      </c>
      <c r="M147" s="54" t="s">
        <v>376</v>
      </c>
      <c r="N147" s="54"/>
      <c r="O147" s="55" t="s">
        <v>468</v>
      </c>
      <c r="P147" s="76" t="s">
        <v>481</v>
      </c>
    </row>
    <row r="148" spans="1:16" ht="12.75" customHeight="1" thickBot="1" x14ac:dyDescent="0.25">
      <c r="A148" s="11" t="s">
        <v>488</v>
      </c>
      <c r="B148" s="5" t="s">
        <v>45</v>
      </c>
      <c r="C148" s="11">
        <v>56577.243000000002</v>
      </c>
      <c r="D148" s="10" t="s">
        <v>59</v>
      </c>
      <c r="E148" s="52" t="e">
        <v>#REF!</v>
      </c>
      <c r="F148" s="5" t="s">
        <v>78</v>
      </c>
      <c r="G148" s="10" t="s">
        <v>639</v>
      </c>
      <c r="H148" s="11">
        <v>61890</v>
      </c>
      <c r="I148" s="53" t="s">
        <v>485</v>
      </c>
      <c r="J148" s="54" t="s">
        <v>486</v>
      </c>
      <c r="K148" s="53">
        <v>61890</v>
      </c>
      <c r="L148" s="53" t="s">
        <v>487</v>
      </c>
      <c r="M148" s="54" t="s">
        <v>376</v>
      </c>
      <c r="N148" s="54"/>
      <c r="O148" s="55" t="s">
        <v>468</v>
      </c>
      <c r="P148" s="76" t="s">
        <v>488</v>
      </c>
    </row>
    <row r="149" spans="1:16" ht="12.75" customHeight="1" thickBot="1" x14ac:dyDescent="0.25">
      <c r="A149" s="11" t="s">
        <v>488</v>
      </c>
      <c r="B149" s="5" t="s">
        <v>45</v>
      </c>
      <c r="C149" s="11">
        <v>56620.211600000002</v>
      </c>
      <c r="D149" s="10" t="s">
        <v>59</v>
      </c>
      <c r="E149" s="52" t="e">
        <v>#REF!</v>
      </c>
      <c r="F149" s="5" t="s">
        <v>78</v>
      </c>
      <c r="G149" s="10" t="s">
        <v>640</v>
      </c>
      <c r="H149" s="11">
        <v>61957</v>
      </c>
      <c r="I149" s="53" t="s">
        <v>489</v>
      </c>
      <c r="J149" s="54" t="s">
        <v>490</v>
      </c>
      <c r="K149" s="53">
        <v>61957</v>
      </c>
      <c r="L149" s="53" t="s">
        <v>491</v>
      </c>
      <c r="M149" s="54" t="s">
        <v>376</v>
      </c>
      <c r="N149" s="54"/>
      <c r="O149" s="55" t="s">
        <v>492</v>
      </c>
      <c r="P149" s="76" t="s">
        <v>488</v>
      </c>
    </row>
    <row r="150" spans="1:16" x14ac:dyDescent="0.2">
      <c r="B150" s="5"/>
      <c r="F150" s="5"/>
    </row>
    <row r="151" spans="1:16" x14ac:dyDescent="0.2">
      <c r="B151" s="5"/>
      <c r="F151" s="5"/>
    </row>
    <row r="152" spans="1:16" x14ac:dyDescent="0.2">
      <c r="B152" s="5"/>
      <c r="F152" s="5"/>
    </row>
    <row r="153" spans="1:16" x14ac:dyDescent="0.2">
      <c r="B153" s="5"/>
      <c r="F153" s="5"/>
    </row>
    <row r="154" spans="1:16" x14ac:dyDescent="0.2">
      <c r="B154" s="5"/>
      <c r="F154" s="5"/>
    </row>
    <row r="155" spans="1:16" x14ac:dyDescent="0.2">
      <c r="B155" s="5"/>
      <c r="F155" s="5"/>
    </row>
    <row r="156" spans="1:16" x14ac:dyDescent="0.2">
      <c r="B156" s="5"/>
      <c r="F156" s="5"/>
    </row>
    <row r="157" spans="1:16" x14ac:dyDescent="0.2">
      <c r="B157" s="5"/>
      <c r="F157" s="5"/>
    </row>
    <row r="158" spans="1:16" x14ac:dyDescent="0.2">
      <c r="B158" s="5"/>
      <c r="F158" s="5"/>
    </row>
    <row r="159" spans="1:16" x14ac:dyDescent="0.2">
      <c r="B159" s="5"/>
      <c r="F159" s="5"/>
    </row>
    <row r="160" spans="1:1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</sheetData>
  <phoneticPr fontId="8" type="noConversion"/>
  <hyperlinks>
    <hyperlink ref="P136" r:id="rId1" display="http://vsolj.cetus-net.org/no40.pdf"/>
    <hyperlink ref="P137" r:id="rId2" display="http://vsolj.cetus-net.org/no42.pdf"/>
    <hyperlink ref="P138" r:id="rId3" display="http://www.konkoly.hu/cgi-bin/IBVS?5493"/>
    <hyperlink ref="P139" r:id="rId4" display="http://vsolj.cetus-net.org/no44.pdf"/>
    <hyperlink ref="P140" r:id="rId5" display="http://vsolj.cetus-net.org/no44.pdf"/>
    <hyperlink ref="P141" r:id="rId6" display="http://vsolj.cetus-net.org/no44.pdf"/>
    <hyperlink ref="P142" r:id="rId7" display="http://vsolj.cetus-net.org/no44.pdf"/>
    <hyperlink ref="P143" r:id="rId8" display="http://var.astro.cz/oejv/issues/oejv0107.pdf"/>
    <hyperlink ref="P144" r:id="rId9" display="http://vsolj.cetus-net.org/vsoljno53.pdf"/>
    <hyperlink ref="P145" r:id="rId10" display="http://vsolj.cetus-net.org/vsoljno53.pdf"/>
    <hyperlink ref="P146" r:id="rId11" display="http://vsolj.cetus-net.org/vsoljno55.pdf"/>
    <hyperlink ref="P147" r:id="rId12" display="http://vsolj.cetus-net.org/vsoljno55.pdf"/>
    <hyperlink ref="P148" r:id="rId13" display="http://vsolj.cetus-net.org/vsoljno56.pdf"/>
    <hyperlink ref="P149" r:id="rId14" display="http://vsolj.cetus-net.org/vsoljno56.pdf"/>
  </hyperlinks>
  <pageMargins left="0.75" right="0.75" top="1" bottom="1" header="0.5" footer="0.5"/>
  <pageSetup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2023-01-24T07:04:11Z</dcterms:modified>
</cp:coreProperties>
</file>