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D24A747-33A5-486E-A05A-A8D9519DEBB4}" xr6:coauthVersionLast="47" xr6:coauthVersionMax="47" xr10:uidLastSave="{00000000-0000-0000-0000-000000000000}"/>
  <bookViews>
    <workbookView xWindow="13875" yWindow="390" windowWidth="13320" windowHeight="14565"/>
  </bookViews>
  <sheets>
    <sheet name="Active" sheetId="1" r:id="rId1"/>
    <sheet name="BAV" sheetId="2" r:id="rId2"/>
  </sheets>
  <definedNames>
    <definedName name="solver_adj" localSheetId="0">Active!$AC$3:$AC$10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Active!$AC$11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678" i="1" l="1"/>
  <c r="F678" i="1" s="1"/>
  <c r="Q678" i="1"/>
  <c r="S678" i="1"/>
  <c r="E679" i="1"/>
  <c r="F679" i="1" s="1"/>
  <c r="Q679" i="1"/>
  <c r="S679" i="1"/>
  <c r="E677" i="1"/>
  <c r="F677" i="1" s="1"/>
  <c r="Q677" i="1"/>
  <c r="S677" i="1"/>
  <c r="AB2" i="1"/>
  <c r="AB15" i="1" s="1"/>
  <c r="BL33" i="1" s="1"/>
  <c r="AD2" i="1"/>
  <c r="AB3" i="1"/>
  <c r="AY19" i="1" s="1"/>
  <c r="AB4" i="1"/>
  <c r="AY4" i="1"/>
  <c r="AB5" i="1"/>
  <c r="AY5" i="1" s="1"/>
  <c r="AB6" i="1"/>
  <c r="AY6" i="1"/>
  <c r="AB7" i="1"/>
  <c r="AB12" i="1" s="1"/>
  <c r="AB8" i="1"/>
  <c r="AB16" i="1" s="1"/>
  <c r="AY8" i="1"/>
  <c r="C9" i="1"/>
  <c r="D9" i="1"/>
  <c r="AB9" i="1"/>
  <c r="AY9" i="1"/>
  <c r="Z10" i="1"/>
  <c r="AB10" i="1"/>
  <c r="AY10" i="1"/>
  <c r="AB11" i="1"/>
  <c r="AY11" i="1"/>
  <c r="AY12" i="1"/>
  <c r="AB13" i="1"/>
  <c r="AB17" i="1" s="1"/>
  <c r="AY14" i="1"/>
  <c r="AY15" i="1"/>
  <c r="F16" i="1"/>
  <c r="F17" i="1" s="1"/>
  <c r="AY16" i="1"/>
  <c r="C17" i="1"/>
  <c r="AB18" i="1"/>
  <c r="BL32" i="1" s="1"/>
  <c r="AY18" i="1"/>
  <c r="AY20" i="1"/>
  <c r="E21" i="1"/>
  <c r="F21" i="1" s="1"/>
  <c r="Q21" i="1"/>
  <c r="AB21" i="1"/>
  <c r="AD21" i="1"/>
  <c r="AF21" i="1"/>
  <c r="AY21" i="1"/>
  <c r="E22" i="1"/>
  <c r="F22" i="1"/>
  <c r="Q22" i="1"/>
  <c r="AB22" i="1"/>
  <c r="AD22" i="1"/>
  <c r="AF22" i="1"/>
  <c r="AY22" i="1"/>
  <c r="E23" i="1"/>
  <c r="F23" i="1" s="1"/>
  <c r="Q23" i="1"/>
  <c r="AB23" i="1"/>
  <c r="AD23" i="1"/>
  <c r="AF23" i="1"/>
  <c r="AY23" i="1"/>
  <c r="E24" i="1"/>
  <c r="F24" i="1"/>
  <c r="Z24" i="1" s="1"/>
  <c r="Q24" i="1"/>
  <c r="S24" i="1"/>
  <c r="AY24" i="1"/>
  <c r="E25" i="1"/>
  <c r="F25" i="1"/>
  <c r="Q25" i="1"/>
  <c r="S25" i="1"/>
  <c r="E26" i="1"/>
  <c r="F26" i="1" s="1"/>
  <c r="Q26" i="1"/>
  <c r="S26" i="1"/>
  <c r="AY26" i="1"/>
  <c r="E27" i="1"/>
  <c r="F27" i="1"/>
  <c r="U27" i="1"/>
  <c r="Q27" i="1"/>
  <c r="AB27" i="1"/>
  <c r="AC27" i="1"/>
  <c r="AD27" i="1"/>
  <c r="AF27" i="1"/>
  <c r="E28" i="1"/>
  <c r="F28" i="1" s="1"/>
  <c r="Z28" i="1" s="1"/>
  <c r="Q28" i="1"/>
  <c r="S28" i="1"/>
  <c r="AY28" i="1"/>
  <c r="E29" i="1"/>
  <c r="F29" i="1"/>
  <c r="Z29" i="1" s="1"/>
  <c r="Q29" i="1"/>
  <c r="S29" i="1"/>
  <c r="E30" i="1"/>
  <c r="F30" i="1"/>
  <c r="Q30" i="1"/>
  <c r="S30" i="1"/>
  <c r="AY30" i="1"/>
  <c r="E31" i="1"/>
  <c r="F31" i="1" s="1"/>
  <c r="Q31" i="1"/>
  <c r="S31" i="1"/>
  <c r="AY31" i="1"/>
  <c r="E32" i="1"/>
  <c r="F32" i="1" s="1"/>
  <c r="Q32" i="1"/>
  <c r="S32" i="1"/>
  <c r="AY32" i="1"/>
  <c r="E33" i="1"/>
  <c r="F33" i="1" s="1"/>
  <c r="Q33" i="1"/>
  <c r="S33" i="1"/>
  <c r="E34" i="1"/>
  <c r="F34" i="1" s="1"/>
  <c r="Q34" i="1"/>
  <c r="S34" i="1"/>
  <c r="AY34" i="1"/>
  <c r="E35" i="1"/>
  <c r="F35" i="1" s="1"/>
  <c r="Q35" i="1"/>
  <c r="AB35" i="1"/>
  <c r="AC35" i="1"/>
  <c r="AD35" i="1"/>
  <c r="AF35" i="1"/>
  <c r="BL35" i="1"/>
  <c r="E36" i="1"/>
  <c r="F36" i="1"/>
  <c r="Q36" i="1"/>
  <c r="S36" i="1"/>
  <c r="E37" i="1"/>
  <c r="F37" i="1" s="1"/>
  <c r="G37" i="1" s="1"/>
  <c r="Q37" i="1"/>
  <c r="S37" i="1"/>
  <c r="AY37" i="1"/>
  <c r="E38" i="1"/>
  <c r="F38" i="1" s="1"/>
  <c r="Q38" i="1"/>
  <c r="S38" i="1"/>
  <c r="AY38" i="1"/>
  <c r="E39" i="1"/>
  <c r="F39" i="1" s="1"/>
  <c r="Q39" i="1"/>
  <c r="S39" i="1"/>
  <c r="E40" i="1"/>
  <c r="F40" i="1" s="1"/>
  <c r="Q40" i="1"/>
  <c r="S40" i="1"/>
  <c r="AY40" i="1"/>
  <c r="E41" i="1"/>
  <c r="F41" i="1" s="1"/>
  <c r="Q41" i="1"/>
  <c r="S41" i="1"/>
  <c r="E42" i="1"/>
  <c r="F42" i="1" s="1"/>
  <c r="Q42" i="1"/>
  <c r="S42" i="1"/>
  <c r="AY42" i="1"/>
  <c r="E43" i="1"/>
  <c r="F43" i="1" s="1"/>
  <c r="Z43" i="1" s="1"/>
  <c r="Q43" i="1"/>
  <c r="S43" i="1"/>
  <c r="E44" i="1"/>
  <c r="F44" i="1" s="1"/>
  <c r="Q44" i="1"/>
  <c r="S44" i="1"/>
  <c r="AY44" i="1"/>
  <c r="E45" i="1"/>
  <c r="F45" i="1" s="1"/>
  <c r="Q45" i="1"/>
  <c r="S45" i="1"/>
  <c r="AY45" i="1"/>
  <c r="E46" i="1"/>
  <c r="F46" i="1" s="1"/>
  <c r="Q46" i="1"/>
  <c r="S46" i="1"/>
  <c r="E47" i="1"/>
  <c r="F47" i="1" s="1"/>
  <c r="Z47" i="1" s="1"/>
  <c r="Q47" i="1"/>
  <c r="S47" i="1"/>
  <c r="E48" i="1"/>
  <c r="F48" i="1" s="1"/>
  <c r="Q48" i="1"/>
  <c r="S48" i="1"/>
  <c r="E49" i="1"/>
  <c r="F49" i="1" s="1"/>
  <c r="Q49" i="1"/>
  <c r="S49" i="1"/>
  <c r="AY49" i="1"/>
  <c r="E50" i="1"/>
  <c r="F50" i="1" s="1"/>
  <c r="Q50" i="1"/>
  <c r="S50" i="1"/>
  <c r="AY50" i="1"/>
  <c r="E51" i="1"/>
  <c r="F51" i="1" s="1"/>
  <c r="Z51" i="1" s="1"/>
  <c r="Q51" i="1"/>
  <c r="S51" i="1"/>
  <c r="AY51" i="1"/>
  <c r="E52" i="1"/>
  <c r="F52" i="1" s="1"/>
  <c r="G52" i="1" s="1"/>
  <c r="Q52" i="1"/>
  <c r="S52" i="1"/>
  <c r="BL52" i="1"/>
  <c r="E53" i="1"/>
  <c r="F53" i="1" s="1"/>
  <c r="G53" i="1"/>
  <c r="AC53" i="1" s="1"/>
  <c r="Q53" i="1"/>
  <c r="S53" i="1"/>
  <c r="AY53" i="1"/>
  <c r="E54" i="1"/>
  <c r="F54" i="1" s="1"/>
  <c r="Q54" i="1"/>
  <c r="S54" i="1"/>
  <c r="AY54" i="1"/>
  <c r="E55" i="1"/>
  <c r="F55" i="1" s="1"/>
  <c r="Q55" i="1"/>
  <c r="S55" i="1"/>
  <c r="AY55" i="1"/>
  <c r="E56" i="1"/>
  <c r="F56" i="1" s="1"/>
  <c r="Q56" i="1"/>
  <c r="S56" i="1"/>
  <c r="E57" i="1"/>
  <c r="F57" i="1" s="1"/>
  <c r="Q57" i="1"/>
  <c r="S57" i="1"/>
  <c r="AY57" i="1"/>
  <c r="E58" i="1"/>
  <c r="F58" i="1" s="1"/>
  <c r="Q58" i="1"/>
  <c r="S58" i="1"/>
  <c r="AY58" i="1"/>
  <c r="E59" i="1"/>
  <c r="F59" i="1" s="1"/>
  <c r="Q59" i="1"/>
  <c r="S59" i="1"/>
  <c r="AY59" i="1"/>
  <c r="E60" i="1"/>
  <c r="F60" i="1" s="1"/>
  <c r="Q60" i="1"/>
  <c r="S60" i="1"/>
  <c r="AY60" i="1"/>
  <c r="E61" i="1"/>
  <c r="F61" i="1" s="1"/>
  <c r="Q61" i="1"/>
  <c r="S61" i="1"/>
  <c r="AY61" i="1"/>
  <c r="BL61" i="1"/>
  <c r="E62" i="1"/>
  <c r="F62" i="1"/>
  <c r="Q62" i="1"/>
  <c r="S62" i="1"/>
  <c r="AY62" i="1"/>
  <c r="E63" i="1"/>
  <c r="F63" i="1" s="1"/>
  <c r="Q63" i="1"/>
  <c r="S63" i="1"/>
  <c r="AY63" i="1"/>
  <c r="E64" i="1"/>
  <c r="F64" i="1" s="1"/>
  <c r="Q64" i="1"/>
  <c r="S64" i="1"/>
  <c r="AY64" i="1"/>
  <c r="E65" i="1"/>
  <c r="F65" i="1" s="1"/>
  <c r="Z65" i="1" s="1"/>
  <c r="Q65" i="1"/>
  <c r="S65" i="1"/>
  <c r="AY65" i="1"/>
  <c r="BL65" i="1"/>
  <c r="E66" i="1"/>
  <c r="F66" i="1"/>
  <c r="Q66" i="1"/>
  <c r="S66" i="1"/>
  <c r="AY66" i="1"/>
  <c r="E67" i="1"/>
  <c r="F67" i="1" s="1"/>
  <c r="Q67" i="1"/>
  <c r="S67" i="1"/>
  <c r="AY67" i="1"/>
  <c r="E68" i="1"/>
  <c r="F68" i="1" s="1"/>
  <c r="Q68" i="1"/>
  <c r="S68" i="1"/>
  <c r="AY68" i="1"/>
  <c r="E69" i="1"/>
  <c r="F69" i="1" s="1"/>
  <c r="Q69" i="1"/>
  <c r="S69" i="1"/>
  <c r="AY69" i="1"/>
  <c r="E70" i="1"/>
  <c r="F70" i="1" s="1"/>
  <c r="Q70" i="1"/>
  <c r="S70" i="1"/>
  <c r="AY70" i="1"/>
  <c r="E71" i="1"/>
  <c r="F71" i="1" s="1"/>
  <c r="G71" i="1" s="1"/>
  <c r="Q71" i="1"/>
  <c r="S71" i="1"/>
  <c r="AY71" i="1"/>
  <c r="BL71" i="1"/>
  <c r="E72" i="1"/>
  <c r="F72" i="1"/>
  <c r="G72" i="1" s="1"/>
  <c r="AF72" i="1" s="1"/>
  <c r="Q72" i="1"/>
  <c r="S72" i="1"/>
  <c r="AY72" i="1"/>
  <c r="E73" i="1"/>
  <c r="F73" i="1" s="1"/>
  <c r="Q73" i="1"/>
  <c r="S73" i="1"/>
  <c r="AY73" i="1"/>
  <c r="E74" i="1"/>
  <c r="F74" i="1" s="1"/>
  <c r="Q74" i="1"/>
  <c r="S74" i="1"/>
  <c r="AY74" i="1"/>
  <c r="E75" i="1"/>
  <c r="F75" i="1" s="1"/>
  <c r="Q75" i="1"/>
  <c r="S75" i="1"/>
  <c r="AY75" i="1"/>
  <c r="E76" i="1"/>
  <c r="F76" i="1" s="1"/>
  <c r="Q76" i="1"/>
  <c r="S76" i="1"/>
  <c r="AY76" i="1"/>
  <c r="E77" i="1"/>
  <c r="F77" i="1" s="1"/>
  <c r="Q77" i="1"/>
  <c r="S77" i="1"/>
  <c r="AY77" i="1"/>
  <c r="E78" i="1"/>
  <c r="F78" i="1"/>
  <c r="Q78" i="1"/>
  <c r="S78" i="1"/>
  <c r="AY78" i="1"/>
  <c r="E79" i="1"/>
  <c r="F79" i="1"/>
  <c r="Q79" i="1"/>
  <c r="S79" i="1"/>
  <c r="AY79" i="1"/>
  <c r="E80" i="1"/>
  <c r="F80" i="1" s="1"/>
  <c r="Q80" i="1"/>
  <c r="S80" i="1"/>
  <c r="AY80" i="1"/>
  <c r="E81" i="1"/>
  <c r="F81" i="1" s="1"/>
  <c r="Z81" i="1" s="1"/>
  <c r="Q81" i="1"/>
  <c r="S81" i="1"/>
  <c r="AY81" i="1"/>
  <c r="E82" i="1"/>
  <c r="F82" i="1"/>
  <c r="Q82" i="1"/>
  <c r="S82" i="1"/>
  <c r="AY82" i="1"/>
  <c r="E83" i="1"/>
  <c r="F83" i="1" s="1"/>
  <c r="Q83" i="1"/>
  <c r="S83" i="1"/>
  <c r="AY83" i="1"/>
  <c r="E84" i="1"/>
  <c r="F84" i="1" s="1"/>
  <c r="Q84" i="1"/>
  <c r="S84" i="1"/>
  <c r="AY84" i="1"/>
  <c r="E85" i="1"/>
  <c r="F85" i="1" s="1"/>
  <c r="Q85" i="1"/>
  <c r="S85" i="1"/>
  <c r="AY85" i="1"/>
  <c r="E86" i="1"/>
  <c r="F86" i="1" s="1"/>
  <c r="Q86" i="1"/>
  <c r="S86" i="1"/>
  <c r="AY86" i="1"/>
  <c r="E87" i="1"/>
  <c r="F87" i="1" s="1"/>
  <c r="G87" i="1" s="1"/>
  <c r="Q87" i="1"/>
  <c r="S87" i="1"/>
  <c r="AY87" i="1"/>
  <c r="E88" i="1"/>
  <c r="F88" i="1" s="1"/>
  <c r="Q88" i="1"/>
  <c r="S88" i="1"/>
  <c r="AY88" i="1"/>
  <c r="E89" i="1"/>
  <c r="F89" i="1"/>
  <c r="Q89" i="1"/>
  <c r="S89" i="1"/>
  <c r="AY89" i="1"/>
  <c r="E90" i="1"/>
  <c r="F90" i="1" s="1"/>
  <c r="Q90" i="1"/>
  <c r="S90" i="1"/>
  <c r="AY90" i="1"/>
  <c r="E91" i="1"/>
  <c r="F91" i="1"/>
  <c r="Q91" i="1"/>
  <c r="S91" i="1"/>
  <c r="AY91" i="1"/>
  <c r="E92" i="1"/>
  <c r="F92" i="1" s="1"/>
  <c r="Q92" i="1"/>
  <c r="S92" i="1"/>
  <c r="AY92" i="1"/>
  <c r="E93" i="1"/>
  <c r="F93" i="1"/>
  <c r="Q93" i="1"/>
  <c r="S93" i="1"/>
  <c r="AY93" i="1"/>
  <c r="E94" i="1"/>
  <c r="F94" i="1" s="1"/>
  <c r="Q94" i="1"/>
  <c r="S94" i="1"/>
  <c r="AY94" i="1"/>
  <c r="E95" i="1"/>
  <c r="F95" i="1" s="1"/>
  <c r="Z95" i="1" s="1"/>
  <c r="Q95" i="1"/>
  <c r="S95" i="1"/>
  <c r="AY95" i="1"/>
  <c r="E96" i="1"/>
  <c r="F96" i="1" s="1"/>
  <c r="Q96" i="1"/>
  <c r="S96" i="1"/>
  <c r="AY96" i="1"/>
  <c r="E97" i="1"/>
  <c r="F97" i="1" s="1"/>
  <c r="Q97" i="1"/>
  <c r="S97" i="1"/>
  <c r="AY97" i="1"/>
  <c r="E98" i="1"/>
  <c r="F98" i="1" s="1"/>
  <c r="Q98" i="1"/>
  <c r="S98" i="1"/>
  <c r="AY98" i="1"/>
  <c r="E99" i="1"/>
  <c r="F99" i="1" s="1"/>
  <c r="Q99" i="1"/>
  <c r="S99" i="1"/>
  <c r="AY99" i="1"/>
  <c r="E100" i="1"/>
  <c r="F100" i="1" s="1"/>
  <c r="Q100" i="1"/>
  <c r="S100" i="1"/>
  <c r="AY100" i="1"/>
  <c r="E101" i="1"/>
  <c r="F101" i="1"/>
  <c r="Z101" i="1" s="1"/>
  <c r="Q101" i="1"/>
  <c r="S101" i="1"/>
  <c r="AY101" i="1"/>
  <c r="E102" i="1"/>
  <c r="F102" i="1" s="1"/>
  <c r="Q102" i="1"/>
  <c r="S102" i="1"/>
  <c r="AY102" i="1"/>
  <c r="E103" i="1"/>
  <c r="F103" i="1"/>
  <c r="Q103" i="1"/>
  <c r="S103" i="1"/>
  <c r="E104" i="1"/>
  <c r="F104" i="1" s="1"/>
  <c r="Q104" i="1"/>
  <c r="S104" i="1"/>
  <c r="E105" i="1"/>
  <c r="F105" i="1" s="1"/>
  <c r="Q105" i="1"/>
  <c r="S105" i="1"/>
  <c r="E106" i="1"/>
  <c r="F106" i="1" s="1"/>
  <c r="Q106" i="1"/>
  <c r="S106" i="1"/>
  <c r="E107" i="1"/>
  <c r="F107" i="1" s="1"/>
  <c r="Q107" i="1"/>
  <c r="S107" i="1"/>
  <c r="E108" i="1"/>
  <c r="F108" i="1" s="1"/>
  <c r="AU108" i="1" s="1"/>
  <c r="Q108" i="1"/>
  <c r="S108" i="1"/>
  <c r="E109" i="1"/>
  <c r="F109" i="1" s="1"/>
  <c r="Q109" i="1"/>
  <c r="S109" i="1"/>
  <c r="E110" i="1"/>
  <c r="F110" i="1" s="1"/>
  <c r="Q110" i="1"/>
  <c r="S110" i="1"/>
  <c r="E111" i="1"/>
  <c r="F111" i="1" s="1"/>
  <c r="Q111" i="1"/>
  <c r="S111" i="1"/>
  <c r="E112" i="1"/>
  <c r="F112" i="1" s="1"/>
  <c r="G112" i="1" s="1"/>
  <c r="Q112" i="1"/>
  <c r="S112" i="1"/>
  <c r="E113" i="1"/>
  <c r="F113" i="1" s="1"/>
  <c r="Q113" i="1"/>
  <c r="S113" i="1"/>
  <c r="E114" i="1"/>
  <c r="F114" i="1" s="1"/>
  <c r="Z114" i="1" s="1"/>
  <c r="Q114" i="1"/>
  <c r="S114" i="1"/>
  <c r="E115" i="1"/>
  <c r="F115" i="1" s="1"/>
  <c r="Q115" i="1"/>
  <c r="S115" i="1"/>
  <c r="E116" i="1"/>
  <c r="F116" i="1" s="1"/>
  <c r="Q116" i="1"/>
  <c r="S116" i="1"/>
  <c r="E117" i="1"/>
  <c r="F117" i="1" s="1"/>
  <c r="Q117" i="1"/>
  <c r="S117" i="1"/>
  <c r="E118" i="1"/>
  <c r="F118" i="1" s="1"/>
  <c r="Q118" i="1"/>
  <c r="S118" i="1"/>
  <c r="E119" i="1"/>
  <c r="F119" i="1" s="1"/>
  <c r="Q119" i="1"/>
  <c r="S119" i="1"/>
  <c r="E120" i="1"/>
  <c r="F120" i="1"/>
  <c r="Q120" i="1"/>
  <c r="S120" i="1"/>
  <c r="Z120" i="1"/>
  <c r="E121" i="1"/>
  <c r="F121" i="1" s="1"/>
  <c r="Q121" i="1"/>
  <c r="S121" i="1"/>
  <c r="E122" i="1"/>
  <c r="F122" i="1" s="1"/>
  <c r="Q122" i="1"/>
  <c r="S122" i="1"/>
  <c r="E123" i="1"/>
  <c r="F123" i="1" s="1"/>
  <c r="G123" i="1" s="1"/>
  <c r="Q123" i="1"/>
  <c r="S123" i="1"/>
  <c r="E124" i="1"/>
  <c r="F124" i="1" s="1"/>
  <c r="Q124" i="1"/>
  <c r="S124" i="1"/>
  <c r="E125" i="1"/>
  <c r="F125" i="1" s="1"/>
  <c r="Q125" i="1"/>
  <c r="S125" i="1"/>
  <c r="E126" i="1"/>
  <c r="F126" i="1" s="1"/>
  <c r="Q126" i="1"/>
  <c r="S126" i="1"/>
  <c r="E127" i="1"/>
  <c r="F127" i="1" s="1"/>
  <c r="Q127" i="1"/>
  <c r="S127" i="1"/>
  <c r="E128" i="1"/>
  <c r="F128" i="1" s="1"/>
  <c r="Q128" i="1"/>
  <c r="S128" i="1"/>
  <c r="E129" i="1"/>
  <c r="F129" i="1" s="1"/>
  <c r="Q129" i="1"/>
  <c r="S129" i="1"/>
  <c r="E130" i="1"/>
  <c r="F130" i="1"/>
  <c r="Q130" i="1"/>
  <c r="S130" i="1"/>
  <c r="E131" i="1"/>
  <c r="F131" i="1" s="1"/>
  <c r="Q131" i="1"/>
  <c r="S131" i="1"/>
  <c r="E132" i="1"/>
  <c r="F132" i="1" s="1"/>
  <c r="Q132" i="1"/>
  <c r="AB132" i="1"/>
  <c r="AC132" i="1"/>
  <c r="AD132" i="1"/>
  <c r="AF132" i="1"/>
  <c r="E133" i="1"/>
  <c r="F133" i="1" s="1"/>
  <c r="Q133" i="1"/>
  <c r="S133" i="1"/>
  <c r="E134" i="1"/>
  <c r="F134" i="1" s="1"/>
  <c r="Q134" i="1"/>
  <c r="S134" i="1"/>
  <c r="E135" i="1"/>
  <c r="F135" i="1" s="1"/>
  <c r="Q135" i="1"/>
  <c r="S135" i="1"/>
  <c r="E136" i="1"/>
  <c r="F136" i="1" s="1"/>
  <c r="Z136" i="1"/>
  <c r="Q136" i="1"/>
  <c r="S136" i="1"/>
  <c r="E137" i="1"/>
  <c r="F137" i="1" s="1"/>
  <c r="Q137" i="1"/>
  <c r="S137" i="1"/>
  <c r="E138" i="1"/>
  <c r="F138" i="1" s="1"/>
  <c r="Q138" i="1"/>
  <c r="S138" i="1"/>
  <c r="E139" i="1"/>
  <c r="F139" i="1" s="1"/>
  <c r="Q139" i="1"/>
  <c r="S139" i="1"/>
  <c r="E140" i="1"/>
  <c r="F140" i="1" s="1"/>
  <c r="Q140" i="1"/>
  <c r="S140" i="1"/>
  <c r="E141" i="1"/>
  <c r="F141" i="1" s="1"/>
  <c r="Z141" i="1" s="1"/>
  <c r="Q141" i="1"/>
  <c r="S141" i="1"/>
  <c r="E142" i="1"/>
  <c r="F142" i="1" s="1"/>
  <c r="Q142" i="1"/>
  <c r="S142" i="1"/>
  <c r="E143" i="1"/>
  <c r="F143" i="1" s="1"/>
  <c r="Q143" i="1"/>
  <c r="S143" i="1"/>
  <c r="E144" i="1"/>
  <c r="F144" i="1" s="1"/>
  <c r="Q144" i="1"/>
  <c r="S144" i="1"/>
  <c r="E145" i="1"/>
  <c r="F145" i="1" s="1"/>
  <c r="Q145" i="1"/>
  <c r="S145" i="1"/>
  <c r="E146" i="1"/>
  <c r="F146" i="1" s="1"/>
  <c r="Q146" i="1"/>
  <c r="S146" i="1"/>
  <c r="E147" i="1"/>
  <c r="F147" i="1" s="1"/>
  <c r="Q147" i="1"/>
  <c r="S147" i="1"/>
  <c r="E148" i="1"/>
  <c r="F148" i="1" s="1"/>
  <c r="Z148" i="1" s="1"/>
  <c r="Q148" i="1"/>
  <c r="S148" i="1"/>
  <c r="E149" i="1"/>
  <c r="F149" i="1" s="1"/>
  <c r="G149" i="1" s="1"/>
  <c r="Q149" i="1"/>
  <c r="S149" i="1"/>
  <c r="E150" i="1"/>
  <c r="F150" i="1" s="1"/>
  <c r="Q150" i="1"/>
  <c r="S150" i="1"/>
  <c r="E151" i="1"/>
  <c r="F151" i="1" s="1"/>
  <c r="Q151" i="1"/>
  <c r="S151" i="1"/>
  <c r="E152" i="1"/>
  <c r="F152" i="1"/>
  <c r="Q152" i="1"/>
  <c r="S152" i="1"/>
  <c r="E153" i="1"/>
  <c r="F153" i="1" s="1"/>
  <c r="G153" i="1" s="1"/>
  <c r="AF153" i="1" s="1"/>
  <c r="Q153" i="1"/>
  <c r="S153" i="1"/>
  <c r="E154" i="1"/>
  <c r="F154" i="1" s="1"/>
  <c r="Q154" i="1"/>
  <c r="S154" i="1"/>
  <c r="E155" i="1"/>
  <c r="F155" i="1"/>
  <c r="Q155" i="1"/>
  <c r="S155" i="1"/>
  <c r="E156" i="1"/>
  <c r="F156" i="1" s="1"/>
  <c r="Z156" i="1" s="1"/>
  <c r="Q156" i="1"/>
  <c r="S156" i="1"/>
  <c r="E157" i="1"/>
  <c r="F157" i="1" s="1"/>
  <c r="Z157" i="1" s="1"/>
  <c r="Q157" i="1"/>
  <c r="S157" i="1"/>
  <c r="E158" i="1"/>
  <c r="F158" i="1" s="1"/>
  <c r="Z158" i="1" s="1"/>
  <c r="Q158" i="1"/>
  <c r="S158" i="1"/>
  <c r="E159" i="1"/>
  <c r="F159" i="1"/>
  <c r="Q159" i="1"/>
  <c r="S159" i="1"/>
  <c r="E160" i="1"/>
  <c r="F160" i="1" s="1"/>
  <c r="Q160" i="1"/>
  <c r="S160" i="1"/>
  <c r="E161" i="1"/>
  <c r="F161" i="1" s="1"/>
  <c r="Q161" i="1"/>
  <c r="S161" i="1"/>
  <c r="E162" i="1"/>
  <c r="F162" i="1" s="1"/>
  <c r="Z162" i="1" s="1"/>
  <c r="Q162" i="1"/>
  <c r="S162" i="1"/>
  <c r="E163" i="1"/>
  <c r="F163" i="1"/>
  <c r="Q163" i="1"/>
  <c r="S163" i="1"/>
  <c r="E164" i="1"/>
  <c r="F164" i="1" s="1"/>
  <c r="Q164" i="1"/>
  <c r="S164" i="1"/>
  <c r="E165" i="1"/>
  <c r="F165" i="1" s="1"/>
  <c r="Q165" i="1"/>
  <c r="S165" i="1"/>
  <c r="E166" i="1"/>
  <c r="F166" i="1"/>
  <c r="AU166" i="1" s="1"/>
  <c r="Q166" i="1"/>
  <c r="S166" i="1"/>
  <c r="E167" i="1"/>
  <c r="F167" i="1" s="1"/>
  <c r="Q167" i="1"/>
  <c r="S167" i="1"/>
  <c r="E168" i="1"/>
  <c r="F168" i="1" s="1"/>
  <c r="Q168" i="1"/>
  <c r="S168" i="1"/>
  <c r="E169" i="1"/>
  <c r="F169" i="1" s="1"/>
  <c r="Q169" i="1"/>
  <c r="S169" i="1"/>
  <c r="E170" i="1"/>
  <c r="F170" i="1"/>
  <c r="Q170" i="1"/>
  <c r="S170" i="1"/>
  <c r="AU170" i="1"/>
  <c r="AT170" i="1" s="1"/>
  <c r="E171" i="1"/>
  <c r="F171" i="1" s="1"/>
  <c r="Q171" i="1"/>
  <c r="S171" i="1"/>
  <c r="E172" i="1"/>
  <c r="F172" i="1" s="1"/>
  <c r="Z172" i="1" s="1"/>
  <c r="Q172" i="1"/>
  <c r="S172" i="1"/>
  <c r="E173" i="1"/>
  <c r="F173" i="1"/>
  <c r="Q173" i="1"/>
  <c r="S173" i="1"/>
  <c r="E174" i="1"/>
  <c r="F174" i="1" s="1"/>
  <c r="Q174" i="1"/>
  <c r="S174" i="1"/>
  <c r="E175" i="1"/>
  <c r="F175" i="1" s="1"/>
  <c r="Q175" i="1"/>
  <c r="S175" i="1"/>
  <c r="E176" i="1"/>
  <c r="F176" i="1"/>
  <c r="Q176" i="1"/>
  <c r="S176" i="1"/>
  <c r="E177" i="1"/>
  <c r="F177" i="1" s="1"/>
  <c r="Q177" i="1"/>
  <c r="S177" i="1"/>
  <c r="E178" i="1"/>
  <c r="F178" i="1" s="1"/>
  <c r="Q178" i="1"/>
  <c r="S178" i="1"/>
  <c r="E179" i="1"/>
  <c r="F179" i="1" s="1"/>
  <c r="Q179" i="1"/>
  <c r="S179" i="1"/>
  <c r="E180" i="1"/>
  <c r="F180" i="1" s="1"/>
  <c r="Q180" i="1"/>
  <c r="S180" i="1"/>
  <c r="E181" i="1"/>
  <c r="F181" i="1" s="1"/>
  <c r="Q181" i="1"/>
  <c r="S181" i="1"/>
  <c r="E182" i="1"/>
  <c r="F182" i="1"/>
  <c r="Q182" i="1"/>
  <c r="S182" i="1"/>
  <c r="E183" i="1"/>
  <c r="F183" i="1" s="1"/>
  <c r="Q183" i="1"/>
  <c r="S183" i="1"/>
  <c r="E184" i="1"/>
  <c r="F184" i="1"/>
  <c r="Q184" i="1"/>
  <c r="S184" i="1"/>
  <c r="E185" i="1"/>
  <c r="F185" i="1" s="1"/>
  <c r="Q185" i="1"/>
  <c r="S185" i="1"/>
  <c r="E186" i="1"/>
  <c r="F186" i="1"/>
  <c r="Q186" i="1"/>
  <c r="S186" i="1"/>
  <c r="E187" i="1"/>
  <c r="F187" i="1" s="1"/>
  <c r="Q187" i="1"/>
  <c r="S187" i="1"/>
  <c r="E188" i="1"/>
  <c r="F188" i="1" s="1"/>
  <c r="Z188" i="1" s="1"/>
  <c r="Q188" i="1"/>
  <c r="S188" i="1"/>
  <c r="E189" i="1"/>
  <c r="F189" i="1" s="1"/>
  <c r="Q189" i="1"/>
  <c r="S189" i="1"/>
  <c r="E190" i="1"/>
  <c r="F190" i="1" s="1"/>
  <c r="Q190" i="1"/>
  <c r="S190" i="1"/>
  <c r="E191" i="1"/>
  <c r="F191" i="1" s="1"/>
  <c r="Q191" i="1"/>
  <c r="S191" i="1"/>
  <c r="E192" i="1"/>
  <c r="F192" i="1" s="1"/>
  <c r="Q192" i="1"/>
  <c r="S192" i="1"/>
  <c r="E193" i="1"/>
  <c r="F193" i="1" s="1"/>
  <c r="Q193" i="1"/>
  <c r="S193" i="1"/>
  <c r="E194" i="1"/>
  <c r="F194" i="1" s="1"/>
  <c r="Q194" i="1"/>
  <c r="S194" i="1"/>
  <c r="E195" i="1"/>
  <c r="F195" i="1"/>
  <c r="Q195" i="1"/>
  <c r="S195" i="1"/>
  <c r="E196" i="1"/>
  <c r="F196" i="1" s="1"/>
  <c r="Z196" i="1" s="1"/>
  <c r="Q196" i="1"/>
  <c r="S196" i="1"/>
  <c r="E197" i="1"/>
  <c r="F197" i="1" s="1"/>
  <c r="Q197" i="1"/>
  <c r="S197" i="1"/>
  <c r="E198" i="1"/>
  <c r="F198" i="1"/>
  <c r="Q198" i="1"/>
  <c r="S198" i="1"/>
  <c r="E199" i="1"/>
  <c r="F199" i="1" s="1"/>
  <c r="Q199" i="1"/>
  <c r="AB199" i="1"/>
  <c r="AC199" i="1"/>
  <c r="AD199" i="1"/>
  <c r="AF199" i="1"/>
  <c r="E200" i="1"/>
  <c r="F200" i="1" s="1"/>
  <c r="Z200" i="1" s="1"/>
  <c r="Q200" i="1"/>
  <c r="S200" i="1"/>
  <c r="E201" i="1"/>
  <c r="F201" i="1"/>
  <c r="Q201" i="1"/>
  <c r="S201" i="1"/>
  <c r="E202" i="1"/>
  <c r="F202" i="1" s="1"/>
  <c r="Z202" i="1" s="1"/>
  <c r="Q202" i="1"/>
  <c r="S202" i="1"/>
  <c r="E203" i="1"/>
  <c r="F203" i="1"/>
  <c r="G203" i="1" s="1"/>
  <c r="AF203" i="1" s="1"/>
  <c r="Q203" i="1"/>
  <c r="S203" i="1"/>
  <c r="E204" i="1"/>
  <c r="F204" i="1" s="1"/>
  <c r="Q204" i="1"/>
  <c r="S204" i="1"/>
  <c r="E205" i="1"/>
  <c r="F205" i="1"/>
  <c r="Z205" i="1" s="1"/>
  <c r="Q205" i="1"/>
  <c r="S205" i="1"/>
  <c r="E206" i="1"/>
  <c r="F206" i="1" s="1"/>
  <c r="Q206" i="1"/>
  <c r="S206" i="1"/>
  <c r="E207" i="1"/>
  <c r="F207" i="1" s="1"/>
  <c r="Q207" i="1"/>
  <c r="S207" i="1"/>
  <c r="E208" i="1"/>
  <c r="F208" i="1" s="1"/>
  <c r="Q208" i="1"/>
  <c r="S208" i="1"/>
  <c r="E209" i="1"/>
  <c r="F209" i="1" s="1"/>
  <c r="Q209" i="1"/>
  <c r="S209" i="1"/>
  <c r="E210" i="1"/>
  <c r="F210" i="1"/>
  <c r="Z210" i="1" s="1"/>
  <c r="Q210" i="1"/>
  <c r="S210" i="1"/>
  <c r="E211" i="1"/>
  <c r="F211" i="1" s="1"/>
  <c r="Q211" i="1"/>
  <c r="S211" i="1"/>
  <c r="E212" i="1"/>
  <c r="F212" i="1" s="1"/>
  <c r="G212" i="1" s="1"/>
  <c r="Q212" i="1"/>
  <c r="S212" i="1"/>
  <c r="E213" i="1"/>
  <c r="F213" i="1" s="1"/>
  <c r="Z213" i="1" s="1"/>
  <c r="Q213" i="1"/>
  <c r="S213" i="1"/>
  <c r="E214" i="1"/>
  <c r="F214" i="1"/>
  <c r="AU214" i="1" s="1"/>
  <c r="Q214" i="1"/>
  <c r="S214" i="1"/>
  <c r="E215" i="1"/>
  <c r="F215" i="1" s="1"/>
  <c r="Q215" i="1"/>
  <c r="S215" i="1"/>
  <c r="E216" i="1"/>
  <c r="F216" i="1" s="1"/>
  <c r="G216" i="1"/>
  <c r="Q216" i="1"/>
  <c r="S216" i="1"/>
  <c r="E217" i="1"/>
  <c r="F217" i="1" s="1"/>
  <c r="Q217" i="1"/>
  <c r="S217" i="1"/>
  <c r="E218" i="1"/>
  <c r="F218" i="1" s="1"/>
  <c r="Z218" i="1" s="1"/>
  <c r="Q218" i="1"/>
  <c r="S218" i="1"/>
  <c r="E219" i="1"/>
  <c r="F219" i="1" s="1"/>
  <c r="G219" i="1"/>
  <c r="H219" i="1" s="1"/>
  <c r="AC219" i="1"/>
  <c r="Q219" i="1"/>
  <c r="S219" i="1"/>
  <c r="E220" i="1"/>
  <c r="F220" i="1" s="1"/>
  <c r="G220" i="1" s="1"/>
  <c r="AF220" i="1" s="1"/>
  <c r="Q220" i="1"/>
  <c r="S220" i="1"/>
  <c r="E221" i="1"/>
  <c r="F221" i="1"/>
  <c r="Q221" i="1"/>
  <c r="S221" i="1"/>
  <c r="E222" i="1"/>
  <c r="F222" i="1" s="1"/>
  <c r="Q222" i="1"/>
  <c r="S222" i="1"/>
  <c r="E223" i="1"/>
  <c r="F223" i="1" s="1"/>
  <c r="Z223" i="1" s="1"/>
  <c r="Q223" i="1"/>
  <c r="S223" i="1"/>
  <c r="E224" i="1"/>
  <c r="F224" i="1" s="1"/>
  <c r="Q224" i="1"/>
  <c r="S224" i="1"/>
  <c r="E225" i="1"/>
  <c r="F225" i="1" s="1"/>
  <c r="Q225" i="1"/>
  <c r="S225" i="1"/>
  <c r="E226" i="1"/>
  <c r="F226" i="1" s="1"/>
  <c r="Q226" i="1"/>
  <c r="S226" i="1"/>
  <c r="E227" i="1"/>
  <c r="F227" i="1" s="1"/>
  <c r="Q227" i="1"/>
  <c r="S227" i="1"/>
  <c r="E228" i="1"/>
  <c r="F228" i="1" s="1"/>
  <c r="Q228" i="1"/>
  <c r="S228" i="1"/>
  <c r="E229" i="1"/>
  <c r="F229" i="1" s="1"/>
  <c r="Q229" i="1"/>
  <c r="S229" i="1"/>
  <c r="E230" i="1"/>
  <c r="F230" i="1" s="1"/>
  <c r="Q230" i="1"/>
  <c r="S230" i="1"/>
  <c r="E231" i="1"/>
  <c r="F231" i="1"/>
  <c r="Z231" i="1" s="1"/>
  <c r="Q231" i="1"/>
  <c r="S231" i="1"/>
  <c r="E232" i="1"/>
  <c r="F232" i="1" s="1"/>
  <c r="Q232" i="1"/>
  <c r="S232" i="1"/>
  <c r="E233" i="1"/>
  <c r="F233" i="1" s="1"/>
  <c r="Q233" i="1"/>
  <c r="S233" i="1"/>
  <c r="E234" i="1"/>
  <c r="F234" i="1" s="1"/>
  <c r="Z234" i="1" s="1"/>
  <c r="Q234" i="1"/>
  <c r="S234" i="1"/>
  <c r="E235" i="1"/>
  <c r="F235" i="1" s="1"/>
  <c r="Q235" i="1"/>
  <c r="S235" i="1"/>
  <c r="E236" i="1"/>
  <c r="F236" i="1" s="1"/>
  <c r="Q236" i="1"/>
  <c r="S236" i="1"/>
  <c r="E237" i="1"/>
  <c r="F237" i="1" s="1"/>
  <c r="Q237" i="1"/>
  <c r="S237" i="1"/>
  <c r="E238" i="1"/>
  <c r="F238" i="1" s="1"/>
  <c r="Q238" i="1"/>
  <c r="S238" i="1"/>
  <c r="E239" i="1"/>
  <c r="F239" i="1" s="1"/>
  <c r="Z239" i="1" s="1"/>
  <c r="Q239" i="1"/>
  <c r="S239" i="1"/>
  <c r="E240" i="1"/>
  <c r="F240" i="1" s="1"/>
  <c r="Q240" i="1"/>
  <c r="S240" i="1"/>
  <c r="E241" i="1"/>
  <c r="F241" i="1" s="1"/>
  <c r="Q241" i="1"/>
  <c r="S241" i="1"/>
  <c r="E242" i="1"/>
  <c r="F242" i="1" s="1"/>
  <c r="Z242" i="1" s="1"/>
  <c r="Q242" i="1"/>
  <c r="S242" i="1"/>
  <c r="E243" i="1"/>
  <c r="F243" i="1" s="1"/>
  <c r="Z243" i="1" s="1"/>
  <c r="Q243" i="1"/>
  <c r="S243" i="1"/>
  <c r="E244" i="1"/>
  <c r="F244" i="1" s="1"/>
  <c r="Z244" i="1" s="1"/>
  <c r="Q244" i="1"/>
  <c r="S244" i="1"/>
  <c r="E245" i="1"/>
  <c r="F245" i="1" s="1"/>
  <c r="Q245" i="1"/>
  <c r="S245" i="1"/>
  <c r="E246" i="1"/>
  <c r="F246" i="1" s="1"/>
  <c r="Q246" i="1"/>
  <c r="S246" i="1"/>
  <c r="E247" i="1"/>
  <c r="F247" i="1" s="1"/>
  <c r="Z247" i="1" s="1"/>
  <c r="Q247" i="1"/>
  <c r="S247" i="1"/>
  <c r="E248" i="1"/>
  <c r="F248" i="1" s="1"/>
  <c r="Q248" i="1"/>
  <c r="S248" i="1"/>
  <c r="E249" i="1"/>
  <c r="F249" i="1" s="1"/>
  <c r="Z249" i="1" s="1"/>
  <c r="Q249" i="1"/>
  <c r="S249" i="1"/>
  <c r="E250" i="1"/>
  <c r="F250" i="1" s="1"/>
  <c r="Q250" i="1"/>
  <c r="S250" i="1"/>
  <c r="E251" i="1"/>
  <c r="F251" i="1" s="1"/>
  <c r="Q251" i="1"/>
  <c r="S251" i="1"/>
  <c r="E252" i="1"/>
  <c r="F252" i="1" s="1"/>
  <c r="Q252" i="1"/>
  <c r="S252" i="1"/>
  <c r="E253" i="1"/>
  <c r="F253" i="1"/>
  <c r="Q253" i="1"/>
  <c r="S253" i="1"/>
  <c r="E254" i="1"/>
  <c r="F254" i="1" s="1"/>
  <c r="Q254" i="1"/>
  <c r="S254" i="1"/>
  <c r="E255" i="1"/>
  <c r="F255" i="1" s="1"/>
  <c r="Z255" i="1" s="1"/>
  <c r="Q255" i="1"/>
  <c r="S255" i="1"/>
  <c r="E256" i="1"/>
  <c r="F256" i="1" s="1"/>
  <c r="Q256" i="1"/>
  <c r="S256" i="1"/>
  <c r="E257" i="1"/>
  <c r="F257" i="1" s="1"/>
  <c r="Q257" i="1"/>
  <c r="S257" i="1"/>
  <c r="E258" i="1"/>
  <c r="F258" i="1" s="1"/>
  <c r="Q258" i="1"/>
  <c r="S258" i="1"/>
  <c r="E259" i="1"/>
  <c r="F259" i="1" s="1"/>
  <c r="Q259" i="1"/>
  <c r="S259" i="1"/>
  <c r="E260" i="1"/>
  <c r="F260" i="1" s="1"/>
  <c r="Q260" i="1"/>
  <c r="S260" i="1"/>
  <c r="E261" i="1"/>
  <c r="F261" i="1" s="1"/>
  <c r="Z261" i="1" s="1"/>
  <c r="Q261" i="1"/>
  <c r="S261" i="1"/>
  <c r="E262" i="1"/>
  <c r="F262" i="1"/>
  <c r="Q262" i="1"/>
  <c r="S262" i="1"/>
  <c r="E263" i="1"/>
  <c r="F263" i="1" s="1"/>
  <c r="Q263" i="1"/>
  <c r="S263" i="1"/>
  <c r="E264" i="1"/>
  <c r="F264" i="1" s="1"/>
  <c r="Q264" i="1"/>
  <c r="S264" i="1"/>
  <c r="E265" i="1"/>
  <c r="F265" i="1" s="1"/>
  <c r="Q265" i="1"/>
  <c r="S265" i="1"/>
  <c r="E266" i="1"/>
  <c r="F266" i="1" s="1"/>
  <c r="Z266" i="1" s="1"/>
  <c r="Q266" i="1"/>
  <c r="S266" i="1"/>
  <c r="E267" i="1"/>
  <c r="F267" i="1" s="1"/>
  <c r="Q267" i="1"/>
  <c r="S267" i="1"/>
  <c r="E268" i="1"/>
  <c r="F268" i="1" s="1"/>
  <c r="Q268" i="1"/>
  <c r="S268" i="1"/>
  <c r="E269" i="1"/>
  <c r="F269" i="1" s="1"/>
  <c r="Q269" i="1"/>
  <c r="S269" i="1"/>
  <c r="E270" i="1"/>
  <c r="F270" i="1"/>
  <c r="Q270" i="1"/>
  <c r="S270" i="1"/>
  <c r="E271" i="1"/>
  <c r="F271" i="1" s="1"/>
  <c r="Q271" i="1"/>
  <c r="S271" i="1"/>
  <c r="E272" i="1"/>
  <c r="F272" i="1" s="1"/>
  <c r="Q272" i="1"/>
  <c r="S272" i="1"/>
  <c r="E273" i="1"/>
  <c r="F273" i="1" s="1"/>
  <c r="Z273" i="1" s="1"/>
  <c r="Q273" i="1"/>
  <c r="S273" i="1"/>
  <c r="E274" i="1"/>
  <c r="F274" i="1" s="1"/>
  <c r="Z274" i="1" s="1"/>
  <c r="Q274" i="1"/>
  <c r="S274" i="1"/>
  <c r="E275" i="1"/>
  <c r="F275" i="1"/>
  <c r="Q275" i="1"/>
  <c r="S275" i="1"/>
  <c r="E276" i="1"/>
  <c r="F276" i="1" s="1"/>
  <c r="Q276" i="1"/>
  <c r="S276" i="1"/>
  <c r="E277" i="1"/>
  <c r="F277" i="1" s="1"/>
  <c r="Z277" i="1" s="1"/>
  <c r="Q277" i="1"/>
  <c r="S277" i="1"/>
  <c r="E278" i="1"/>
  <c r="F278" i="1" s="1"/>
  <c r="Q278" i="1"/>
  <c r="S278" i="1"/>
  <c r="E279" i="1"/>
  <c r="F279" i="1" s="1"/>
  <c r="Q279" i="1"/>
  <c r="S279" i="1"/>
  <c r="E280" i="1"/>
  <c r="F280" i="1" s="1"/>
  <c r="Q280" i="1"/>
  <c r="S280" i="1"/>
  <c r="E281" i="1"/>
  <c r="F281" i="1" s="1"/>
  <c r="Z281" i="1" s="1"/>
  <c r="Q281" i="1"/>
  <c r="S281" i="1"/>
  <c r="E282" i="1"/>
  <c r="F282" i="1" s="1"/>
  <c r="Q282" i="1"/>
  <c r="S282" i="1"/>
  <c r="E283" i="1"/>
  <c r="F283" i="1" s="1"/>
  <c r="Q283" i="1"/>
  <c r="S283" i="1"/>
  <c r="E284" i="1"/>
  <c r="F284" i="1" s="1"/>
  <c r="Z284" i="1" s="1"/>
  <c r="Q284" i="1"/>
  <c r="S284" i="1"/>
  <c r="E285" i="1"/>
  <c r="F285" i="1" s="1"/>
  <c r="Q285" i="1"/>
  <c r="S285" i="1"/>
  <c r="E286" i="1"/>
  <c r="F286" i="1"/>
  <c r="Z286" i="1" s="1"/>
  <c r="Q286" i="1"/>
  <c r="AB286" i="1"/>
  <c r="AC286" i="1"/>
  <c r="AD286" i="1"/>
  <c r="AF286" i="1"/>
  <c r="E287" i="1"/>
  <c r="F287" i="1" s="1"/>
  <c r="Z287" i="1" s="1"/>
  <c r="Q287" i="1"/>
  <c r="S287" i="1"/>
  <c r="E288" i="1"/>
  <c r="F288" i="1" s="1"/>
  <c r="Q288" i="1"/>
  <c r="S288" i="1"/>
  <c r="E289" i="1"/>
  <c r="F289" i="1" s="1"/>
  <c r="Q289" i="1"/>
  <c r="S289" i="1"/>
  <c r="E290" i="1"/>
  <c r="F290" i="1" s="1"/>
  <c r="G290" i="1" s="1"/>
  <c r="Q290" i="1"/>
  <c r="S290" i="1"/>
  <c r="E291" i="1"/>
  <c r="F291" i="1" s="1"/>
  <c r="Q291" i="1"/>
  <c r="AB291" i="1"/>
  <c r="AC291" i="1"/>
  <c r="AD291" i="1"/>
  <c r="AF291" i="1"/>
  <c r="E292" i="1"/>
  <c r="F292" i="1" s="1"/>
  <c r="AU292" i="1" s="1"/>
  <c r="Q292" i="1"/>
  <c r="S292" i="1"/>
  <c r="E293" i="1"/>
  <c r="F293" i="1" s="1"/>
  <c r="Q293" i="1"/>
  <c r="S293" i="1"/>
  <c r="E294" i="1"/>
  <c r="F294" i="1" s="1"/>
  <c r="Q294" i="1"/>
  <c r="S294" i="1"/>
  <c r="E295" i="1"/>
  <c r="F295" i="1"/>
  <c r="Z295" i="1" s="1"/>
  <c r="Q295" i="1"/>
  <c r="S295" i="1"/>
  <c r="E296" i="1"/>
  <c r="F296" i="1" s="1"/>
  <c r="G296" i="1"/>
  <c r="AC296" i="1" s="1"/>
  <c r="Q296" i="1"/>
  <c r="S296" i="1"/>
  <c r="E297" i="1"/>
  <c r="F297" i="1" s="1"/>
  <c r="G297" i="1"/>
  <c r="Q297" i="1"/>
  <c r="S297" i="1"/>
  <c r="E298" i="1"/>
  <c r="F298" i="1" s="1"/>
  <c r="G298" i="1" s="1"/>
  <c r="Q298" i="1"/>
  <c r="S298" i="1"/>
  <c r="E299" i="1"/>
  <c r="F299" i="1"/>
  <c r="Z299" i="1" s="1"/>
  <c r="G299" i="1"/>
  <c r="Q299" i="1"/>
  <c r="S299" i="1"/>
  <c r="E300" i="1"/>
  <c r="F300" i="1"/>
  <c r="Q300" i="1"/>
  <c r="S300" i="1"/>
  <c r="E301" i="1"/>
  <c r="F301" i="1" s="1"/>
  <c r="Z301" i="1" s="1"/>
  <c r="Q301" i="1"/>
  <c r="S301" i="1"/>
  <c r="E302" i="1"/>
  <c r="F302" i="1" s="1"/>
  <c r="Q302" i="1"/>
  <c r="S302" i="1"/>
  <c r="E303" i="1"/>
  <c r="F303" i="1" s="1"/>
  <c r="Q303" i="1"/>
  <c r="S303" i="1"/>
  <c r="E304" i="1"/>
  <c r="F304" i="1" s="1"/>
  <c r="Q304" i="1"/>
  <c r="S304" i="1"/>
  <c r="E305" i="1"/>
  <c r="F305" i="1" s="1"/>
  <c r="Q305" i="1"/>
  <c r="S305" i="1"/>
  <c r="E306" i="1"/>
  <c r="F306" i="1" s="1"/>
  <c r="G306" i="1" s="1"/>
  <c r="Q306" i="1"/>
  <c r="S306" i="1"/>
  <c r="AF306" i="1" s="1"/>
  <c r="E307" i="1"/>
  <c r="F307" i="1"/>
  <c r="Z307" i="1" s="1"/>
  <c r="Q307" i="1"/>
  <c r="S307" i="1"/>
  <c r="E308" i="1"/>
  <c r="F308" i="1" s="1"/>
  <c r="Q308" i="1"/>
  <c r="S308" i="1"/>
  <c r="E309" i="1"/>
  <c r="F309" i="1" s="1"/>
  <c r="Z309" i="1" s="1"/>
  <c r="Q309" i="1"/>
  <c r="S309" i="1"/>
  <c r="E310" i="1"/>
  <c r="F310" i="1"/>
  <c r="Q310" i="1"/>
  <c r="S310" i="1"/>
  <c r="E311" i="1"/>
  <c r="F311" i="1" s="1"/>
  <c r="Q311" i="1"/>
  <c r="S311" i="1"/>
  <c r="E312" i="1"/>
  <c r="F312" i="1"/>
  <c r="AU312" i="1" s="1"/>
  <c r="Z312" i="1"/>
  <c r="Q312" i="1"/>
  <c r="S312" i="1"/>
  <c r="E313" i="1"/>
  <c r="F313" i="1" s="1"/>
  <c r="Z313" i="1" s="1"/>
  <c r="Q313" i="1"/>
  <c r="S313" i="1"/>
  <c r="E314" i="1"/>
  <c r="F314" i="1" s="1"/>
  <c r="G314" i="1"/>
  <c r="Q314" i="1"/>
  <c r="S314" i="1"/>
  <c r="E315" i="1"/>
  <c r="F315" i="1"/>
  <c r="G315" i="1" s="1"/>
  <c r="AF315" i="1" s="1"/>
  <c r="Q315" i="1"/>
  <c r="S315" i="1"/>
  <c r="E316" i="1"/>
  <c r="F316" i="1" s="1"/>
  <c r="Q316" i="1"/>
  <c r="S316" i="1"/>
  <c r="E317" i="1"/>
  <c r="F317" i="1" s="1"/>
  <c r="Z317" i="1" s="1"/>
  <c r="Q317" i="1"/>
  <c r="S317" i="1"/>
  <c r="E318" i="1"/>
  <c r="F318" i="1" s="1"/>
  <c r="Q318" i="1"/>
  <c r="S318" i="1"/>
  <c r="E319" i="1"/>
  <c r="F319" i="1" s="1"/>
  <c r="Q319" i="1"/>
  <c r="S319" i="1"/>
  <c r="E320" i="1"/>
  <c r="F320" i="1" s="1"/>
  <c r="Q320" i="1"/>
  <c r="S320" i="1"/>
  <c r="E321" i="1"/>
  <c r="F321" i="1" s="1"/>
  <c r="Z321" i="1" s="1"/>
  <c r="Q321" i="1"/>
  <c r="S321" i="1"/>
  <c r="E322" i="1"/>
  <c r="F322" i="1" s="1"/>
  <c r="G322" i="1" s="1"/>
  <c r="Q322" i="1"/>
  <c r="S322" i="1"/>
  <c r="E323" i="1"/>
  <c r="F323" i="1" s="1"/>
  <c r="Q323" i="1"/>
  <c r="S323" i="1"/>
  <c r="E324" i="1"/>
  <c r="F324" i="1" s="1"/>
  <c r="Q324" i="1"/>
  <c r="S324" i="1"/>
  <c r="E325" i="1"/>
  <c r="F325" i="1" s="1"/>
  <c r="Q325" i="1"/>
  <c r="S325" i="1"/>
  <c r="E326" i="1"/>
  <c r="Q326" i="1"/>
  <c r="S326" i="1"/>
  <c r="E327" i="1"/>
  <c r="F327" i="1" s="1"/>
  <c r="Q327" i="1"/>
  <c r="S327" i="1"/>
  <c r="E328" i="1"/>
  <c r="F328" i="1"/>
  <c r="Q328" i="1"/>
  <c r="S328" i="1"/>
  <c r="E329" i="1"/>
  <c r="F329" i="1" s="1"/>
  <c r="Z329" i="1" s="1"/>
  <c r="Q329" i="1"/>
  <c r="S329" i="1"/>
  <c r="E330" i="1"/>
  <c r="F330" i="1" s="1"/>
  <c r="Q330" i="1"/>
  <c r="S330" i="1"/>
  <c r="E331" i="1"/>
  <c r="F331" i="1"/>
  <c r="Z331" i="1" s="1"/>
  <c r="Q331" i="1"/>
  <c r="S331" i="1"/>
  <c r="E332" i="1"/>
  <c r="F332" i="1" s="1"/>
  <c r="Q332" i="1"/>
  <c r="S332" i="1"/>
  <c r="E333" i="1"/>
  <c r="F333" i="1" s="1"/>
  <c r="Z333" i="1" s="1"/>
  <c r="Q333" i="1"/>
  <c r="S333" i="1"/>
  <c r="E334" i="1"/>
  <c r="F334" i="1" s="1"/>
  <c r="Q334" i="1"/>
  <c r="S334" i="1"/>
  <c r="E335" i="1"/>
  <c r="F335" i="1" s="1"/>
  <c r="Z335" i="1"/>
  <c r="Q335" i="1"/>
  <c r="S335" i="1"/>
  <c r="E336" i="1"/>
  <c r="F336" i="1" s="1"/>
  <c r="G336" i="1" s="1"/>
  <c r="Q336" i="1"/>
  <c r="S336" i="1"/>
  <c r="E337" i="1"/>
  <c r="F337" i="1" s="1"/>
  <c r="G337" i="1" s="1"/>
  <c r="Q337" i="1"/>
  <c r="S337" i="1"/>
  <c r="E338" i="1"/>
  <c r="F338" i="1" s="1"/>
  <c r="Q338" i="1"/>
  <c r="S338" i="1"/>
  <c r="E339" i="1"/>
  <c r="F339" i="1"/>
  <c r="Z339" i="1" s="1"/>
  <c r="Q339" i="1"/>
  <c r="S339" i="1"/>
  <c r="E340" i="1"/>
  <c r="F340" i="1" s="1"/>
  <c r="Q340" i="1"/>
  <c r="S340" i="1"/>
  <c r="E341" i="1"/>
  <c r="F341" i="1"/>
  <c r="Q341" i="1"/>
  <c r="S341" i="1"/>
  <c r="E342" i="1"/>
  <c r="F342" i="1" s="1"/>
  <c r="Q342" i="1"/>
  <c r="S342" i="1"/>
  <c r="E343" i="1"/>
  <c r="F343" i="1"/>
  <c r="Q343" i="1"/>
  <c r="S343" i="1"/>
  <c r="E344" i="1"/>
  <c r="F344" i="1" s="1"/>
  <c r="Q344" i="1"/>
  <c r="S344" i="1"/>
  <c r="E345" i="1"/>
  <c r="F345" i="1" s="1"/>
  <c r="AU345" i="1" s="1"/>
  <c r="Q345" i="1"/>
  <c r="S345" i="1"/>
  <c r="E346" i="1"/>
  <c r="F346" i="1"/>
  <c r="Q346" i="1"/>
  <c r="S346" i="1"/>
  <c r="E347" i="1"/>
  <c r="F347" i="1" s="1"/>
  <c r="Z347" i="1" s="1"/>
  <c r="Q347" i="1"/>
  <c r="S347" i="1"/>
  <c r="E348" i="1"/>
  <c r="F348" i="1" s="1"/>
  <c r="G348" i="1" s="1"/>
  <c r="AC348" i="1" s="1"/>
  <c r="Q348" i="1"/>
  <c r="S348" i="1"/>
  <c r="E349" i="1"/>
  <c r="F349" i="1" s="1"/>
  <c r="Q349" i="1"/>
  <c r="S349" i="1"/>
  <c r="E350" i="1"/>
  <c r="F350" i="1" s="1"/>
  <c r="Q350" i="1"/>
  <c r="S350" i="1"/>
  <c r="E351" i="1"/>
  <c r="F351" i="1" s="1"/>
  <c r="Q351" i="1"/>
  <c r="S351" i="1"/>
  <c r="E352" i="1"/>
  <c r="F352" i="1" s="1"/>
  <c r="G352" i="1" s="1"/>
  <c r="AC352" i="1" s="1"/>
  <c r="Q352" i="1"/>
  <c r="S352" i="1"/>
  <c r="E353" i="1"/>
  <c r="F353" i="1" s="1"/>
  <c r="Z353" i="1" s="1"/>
  <c r="Q353" i="1"/>
  <c r="S353" i="1"/>
  <c r="E354" i="1"/>
  <c r="F354" i="1" s="1"/>
  <c r="Q354" i="1"/>
  <c r="S354" i="1"/>
  <c r="E355" i="1"/>
  <c r="F355" i="1" s="1"/>
  <c r="Z355" i="1" s="1"/>
  <c r="Q355" i="1"/>
  <c r="S355" i="1"/>
  <c r="E356" i="1"/>
  <c r="F356" i="1"/>
  <c r="G356" i="1" s="1"/>
  <c r="AC356" i="1" s="1"/>
  <c r="Q356" i="1"/>
  <c r="S356" i="1"/>
  <c r="E357" i="1"/>
  <c r="F357" i="1" s="1"/>
  <c r="Q357" i="1"/>
  <c r="S357" i="1"/>
  <c r="E358" i="1"/>
  <c r="Q358" i="1"/>
  <c r="S358" i="1"/>
  <c r="E359" i="1"/>
  <c r="F359" i="1" s="1"/>
  <c r="Q359" i="1"/>
  <c r="S359" i="1"/>
  <c r="E360" i="1"/>
  <c r="F360" i="1"/>
  <c r="AU360" i="1" s="1"/>
  <c r="AT360" i="1" s="1"/>
  <c r="Q360" i="1"/>
  <c r="S360" i="1"/>
  <c r="E361" i="1"/>
  <c r="F361" i="1" s="1"/>
  <c r="Q361" i="1"/>
  <c r="S361" i="1"/>
  <c r="E362" i="1"/>
  <c r="F362" i="1" s="1"/>
  <c r="Q362" i="1"/>
  <c r="S362" i="1"/>
  <c r="E363" i="1"/>
  <c r="F363" i="1"/>
  <c r="Q363" i="1"/>
  <c r="S363" i="1"/>
  <c r="E364" i="1"/>
  <c r="F364" i="1" s="1"/>
  <c r="Q364" i="1"/>
  <c r="S364" i="1"/>
  <c r="E365" i="1"/>
  <c r="F365" i="1" s="1"/>
  <c r="G365" i="1" s="1"/>
  <c r="Q365" i="1"/>
  <c r="S365" i="1"/>
  <c r="E366" i="1"/>
  <c r="F366" i="1" s="1"/>
  <c r="G366" i="1" s="1"/>
  <c r="Q366" i="1"/>
  <c r="S366" i="1"/>
  <c r="E367" i="1"/>
  <c r="F367" i="1"/>
  <c r="Q367" i="1"/>
  <c r="S367" i="1"/>
  <c r="E368" i="1"/>
  <c r="F368" i="1" s="1"/>
  <c r="G368" i="1"/>
  <c r="AC368" i="1" s="1"/>
  <c r="Q368" i="1"/>
  <c r="S368" i="1"/>
  <c r="E369" i="1"/>
  <c r="F369" i="1" s="1"/>
  <c r="G369" i="1"/>
  <c r="Q369" i="1"/>
  <c r="S369" i="1"/>
  <c r="Z369" i="1"/>
  <c r="E370" i="1"/>
  <c r="F370" i="1" s="1"/>
  <c r="Q370" i="1"/>
  <c r="S370" i="1"/>
  <c r="E371" i="1"/>
  <c r="F371" i="1" s="1"/>
  <c r="Q371" i="1"/>
  <c r="S371" i="1"/>
  <c r="E372" i="1"/>
  <c r="F372" i="1" s="1"/>
  <c r="Q372" i="1"/>
  <c r="S372" i="1"/>
  <c r="Z372" i="1"/>
  <c r="E373" i="1"/>
  <c r="F373" i="1" s="1"/>
  <c r="Q373" i="1"/>
  <c r="AB373" i="1"/>
  <c r="AC373" i="1"/>
  <c r="AD373" i="1"/>
  <c r="AF373" i="1"/>
  <c r="E374" i="1"/>
  <c r="F374" i="1" s="1"/>
  <c r="Z374" i="1" s="1"/>
  <c r="Q374" i="1"/>
  <c r="S374" i="1"/>
  <c r="E375" i="1"/>
  <c r="F375" i="1"/>
  <c r="Q375" i="1"/>
  <c r="S375" i="1"/>
  <c r="E376" i="1"/>
  <c r="F376" i="1"/>
  <c r="Q376" i="1"/>
  <c r="S376" i="1"/>
  <c r="E377" i="1"/>
  <c r="F377" i="1" s="1"/>
  <c r="Q377" i="1"/>
  <c r="S377" i="1"/>
  <c r="E378" i="1"/>
  <c r="F378" i="1"/>
  <c r="Z378" i="1" s="1"/>
  <c r="Q378" i="1"/>
  <c r="S378" i="1"/>
  <c r="E379" i="1"/>
  <c r="F379" i="1" s="1"/>
  <c r="G379" i="1" s="1"/>
  <c r="AC379" i="1" s="1"/>
  <c r="Q379" i="1"/>
  <c r="S379" i="1"/>
  <c r="E380" i="1"/>
  <c r="F380" i="1" s="1"/>
  <c r="Z380" i="1" s="1"/>
  <c r="Q380" i="1"/>
  <c r="S380" i="1"/>
  <c r="E381" i="1"/>
  <c r="F381" i="1"/>
  <c r="Z381" i="1" s="1"/>
  <c r="Q381" i="1"/>
  <c r="S381" i="1"/>
  <c r="E382" i="1"/>
  <c r="F382" i="1" s="1"/>
  <c r="Q382" i="1"/>
  <c r="S382" i="1"/>
  <c r="E383" i="1"/>
  <c r="F383" i="1" s="1"/>
  <c r="Z383" i="1" s="1"/>
  <c r="Q383" i="1"/>
  <c r="S383" i="1"/>
  <c r="E384" i="1"/>
  <c r="F384" i="1"/>
  <c r="Z384" i="1" s="1"/>
  <c r="Q384" i="1"/>
  <c r="S384" i="1"/>
  <c r="E385" i="1"/>
  <c r="Q385" i="1"/>
  <c r="S385" i="1"/>
  <c r="E386" i="1"/>
  <c r="F386" i="1" s="1"/>
  <c r="Q386" i="1"/>
  <c r="S386" i="1"/>
  <c r="E387" i="1"/>
  <c r="F387" i="1"/>
  <c r="G387" i="1" s="1"/>
  <c r="Q387" i="1"/>
  <c r="S387" i="1"/>
  <c r="E388" i="1"/>
  <c r="F388" i="1" s="1"/>
  <c r="AU388" i="1" s="1"/>
  <c r="Q388" i="1"/>
  <c r="S388" i="1"/>
  <c r="E389" i="1"/>
  <c r="F389" i="1" s="1"/>
  <c r="AU389" i="1" s="1"/>
  <c r="Q389" i="1"/>
  <c r="S389" i="1"/>
  <c r="E390" i="1"/>
  <c r="F390" i="1" s="1"/>
  <c r="Q390" i="1"/>
  <c r="S390" i="1"/>
  <c r="E391" i="1"/>
  <c r="F391" i="1"/>
  <c r="Z391" i="1" s="1"/>
  <c r="G391" i="1"/>
  <c r="Q391" i="1"/>
  <c r="S391" i="1"/>
  <c r="AU391" i="1"/>
  <c r="E392" i="1"/>
  <c r="F392" i="1"/>
  <c r="Z392" i="1" s="1"/>
  <c r="Q392" i="1"/>
  <c r="S392" i="1"/>
  <c r="E393" i="1"/>
  <c r="F393" i="1"/>
  <c r="Q393" i="1"/>
  <c r="S393" i="1"/>
  <c r="Z393" i="1"/>
  <c r="E394" i="1"/>
  <c r="F394" i="1" s="1"/>
  <c r="Q394" i="1"/>
  <c r="S394" i="1"/>
  <c r="E395" i="1"/>
  <c r="F395" i="1" s="1"/>
  <c r="Q395" i="1"/>
  <c r="S395" i="1"/>
  <c r="E396" i="1"/>
  <c r="F396" i="1"/>
  <c r="Z396" i="1" s="1"/>
  <c r="Q396" i="1"/>
  <c r="S396" i="1"/>
  <c r="E397" i="1"/>
  <c r="F397" i="1" s="1"/>
  <c r="Z397" i="1" s="1"/>
  <c r="Q397" i="1"/>
  <c r="S397" i="1"/>
  <c r="E398" i="1"/>
  <c r="F398" i="1"/>
  <c r="Z398" i="1" s="1"/>
  <c r="Q398" i="1"/>
  <c r="S398" i="1"/>
  <c r="E399" i="1"/>
  <c r="F399" i="1" s="1"/>
  <c r="Q399" i="1"/>
  <c r="S399" i="1"/>
  <c r="E400" i="1"/>
  <c r="F400" i="1" s="1"/>
  <c r="Q400" i="1"/>
  <c r="S400" i="1"/>
  <c r="E401" i="1"/>
  <c r="F401" i="1" s="1"/>
  <c r="Q401" i="1"/>
  <c r="S401" i="1"/>
  <c r="E402" i="1"/>
  <c r="F402" i="1" s="1"/>
  <c r="Q402" i="1"/>
  <c r="S402" i="1"/>
  <c r="E403" i="1"/>
  <c r="F403" i="1" s="1"/>
  <c r="G403" i="1"/>
  <c r="Q403" i="1"/>
  <c r="S403" i="1"/>
  <c r="E404" i="1"/>
  <c r="F404" i="1" s="1"/>
  <c r="Q404" i="1"/>
  <c r="S404" i="1"/>
  <c r="E405" i="1"/>
  <c r="F405" i="1" s="1"/>
  <c r="Q405" i="1"/>
  <c r="S405" i="1"/>
  <c r="E406" i="1"/>
  <c r="F406" i="1" s="1"/>
  <c r="Q406" i="1"/>
  <c r="S406" i="1"/>
  <c r="E407" i="1"/>
  <c r="F407" i="1"/>
  <c r="Z407" i="1" s="1"/>
  <c r="Q407" i="1"/>
  <c r="S407" i="1"/>
  <c r="E408" i="1"/>
  <c r="Q408" i="1"/>
  <c r="S408" i="1"/>
  <c r="E409" i="1"/>
  <c r="F409" i="1"/>
  <c r="Z409" i="1" s="1"/>
  <c r="Q409" i="1"/>
  <c r="S409" i="1"/>
  <c r="E410" i="1"/>
  <c r="F410" i="1" s="1"/>
  <c r="Z410" i="1" s="1"/>
  <c r="Q410" i="1"/>
  <c r="S410" i="1"/>
  <c r="E411" i="1"/>
  <c r="F411" i="1"/>
  <c r="Q411" i="1"/>
  <c r="S411" i="1"/>
  <c r="E412" i="1"/>
  <c r="F412" i="1" s="1"/>
  <c r="Z412" i="1" s="1"/>
  <c r="Q412" i="1"/>
  <c r="S412" i="1"/>
  <c r="E413" i="1"/>
  <c r="F413" i="1" s="1"/>
  <c r="Q413" i="1"/>
  <c r="S413" i="1"/>
  <c r="E414" i="1"/>
  <c r="F414" i="1" s="1"/>
  <c r="Q414" i="1"/>
  <c r="S414" i="1"/>
  <c r="E415" i="1"/>
  <c r="F415" i="1" s="1"/>
  <c r="Z415" i="1" s="1"/>
  <c r="G415" i="1"/>
  <c r="AF415" i="1" s="1"/>
  <c r="Q415" i="1"/>
  <c r="S415" i="1"/>
  <c r="E416" i="1"/>
  <c r="F416" i="1"/>
  <c r="Q416" i="1"/>
  <c r="S416" i="1"/>
  <c r="E417" i="1"/>
  <c r="F417" i="1"/>
  <c r="Q417" i="1"/>
  <c r="S417" i="1"/>
  <c r="E418" i="1"/>
  <c r="F418" i="1"/>
  <c r="AU418" i="1" s="1"/>
  <c r="Q418" i="1"/>
  <c r="S418" i="1"/>
  <c r="E419" i="1"/>
  <c r="F419" i="1"/>
  <c r="Q419" i="1"/>
  <c r="S419" i="1"/>
  <c r="E420" i="1"/>
  <c r="F420" i="1" s="1"/>
  <c r="Q420" i="1"/>
  <c r="S420" i="1"/>
  <c r="E421" i="1"/>
  <c r="F421" i="1" s="1"/>
  <c r="Q421" i="1"/>
  <c r="S421" i="1"/>
  <c r="E422" i="1"/>
  <c r="F422" i="1"/>
  <c r="Q422" i="1"/>
  <c r="S422" i="1"/>
  <c r="E423" i="1"/>
  <c r="F423" i="1" s="1"/>
  <c r="Q423" i="1"/>
  <c r="S423" i="1"/>
  <c r="E424" i="1"/>
  <c r="F424" i="1" s="1"/>
  <c r="Q424" i="1"/>
  <c r="S424" i="1"/>
  <c r="E425" i="1"/>
  <c r="F425" i="1"/>
  <c r="Q425" i="1"/>
  <c r="S425" i="1"/>
  <c r="E426" i="1"/>
  <c r="F426" i="1" s="1"/>
  <c r="G426" i="1"/>
  <c r="Q426" i="1"/>
  <c r="S426" i="1"/>
  <c r="E427" i="1"/>
  <c r="F427" i="1" s="1"/>
  <c r="Q427" i="1"/>
  <c r="S427" i="1"/>
  <c r="E428" i="1"/>
  <c r="F428" i="1" s="1"/>
  <c r="G428" i="1" s="1"/>
  <c r="Q428" i="1"/>
  <c r="S428" i="1"/>
  <c r="AF428" i="1" s="1"/>
  <c r="E429" i="1"/>
  <c r="F429" i="1" s="1"/>
  <c r="Z429" i="1" s="1"/>
  <c r="Q429" i="1"/>
  <c r="S429" i="1"/>
  <c r="E430" i="1"/>
  <c r="F430" i="1" s="1"/>
  <c r="Q430" i="1"/>
  <c r="S430" i="1"/>
  <c r="E431" i="1"/>
  <c r="F431" i="1"/>
  <c r="Q431" i="1"/>
  <c r="S431" i="1"/>
  <c r="E432" i="1"/>
  <c r="F432" i="1" s="1"/>
  <c r="Q432" i="1"/>
  <c r="S432" i="1"/>
  <c r="E433" i="1"/>
  <c r="F433" i="1" s="1"/>
  <c r="Q433" i="1"/>
  <c r="S433" i="1"/>
  <c r="E434" i="1"/>
  <c r="F434" i="1" s="1"/>
  <c r="Q434" i="1"/>
  <c r="S434" i="1"/>
  <c r="Z434" i="1"/>
  <c r="E435" i="1"/>
  <c r="F435" i="1" s="1"/>
  <c r="Q435" i="1"/>
  <c r="S435" i="1"/>
  <c r="E436" i="1"/>
  <c r="F436" i="1"/>
  <c r="Q436" i="1"/>
  <c r="S436" i="1"/>
  <c r="E437" i="1"/>
  <c r="F437" i="1" s="1"/>
  <c r="Z437" i="1" s="1"/>
  <c r="Q437" i="1"/>
  <c r="S437" i="1"/>
  <c r="E438" i="1"/>
  <c r="F438" i="1"/>
  <c r="Q438" i="1"/>
  <c r="S438" i="1"/>
  <c r="E439" i="1"/>
  <c r="F439" i="1" s="1"/>
  <c r="Q439" i="1"/>
  <c r="S439" i="1"/>
  <c r="E440" i="1"/>
  <c r="F440" i="1" s="1"/>
  <c r="Q440" i="1"/>
  <c r="S440" i="1"/>
  <c r="E441" i="1"/>
  <c r="F441" i="1"/>
  <c r="G441" i="1" s="1"/>
  <c r="AC441" i="1" s="1"/>
  <c r="Q441" i="1"/>
  <c r="S441" i="1"/>
  <c r="E442" i="1"/>
  <c r="F442" i="1" s="1"/>
  <c r="G442" i="1" s="1"/>
  <c r="I442" i="1" s="1"/>
  <c r="Q442" i="1"/>
  <c r="S442" i="1"/>
  <c r="E443" i="1"/>
  <c r="F443" i="1"/>
  <c r="AU443" i="1" s="1"/>
  <c r="Q443" i="1"/>
  <c r="AB443" i="1"/>
  <c r="AC443" i="1"/>
  <c r="AD443" i="1"/>
  <c r="AF443" i="1"/>
  <c r="E444" i="1"/>
  <c r="F444" i="1" s="1"/>
  <c r="Q444" i="1"/>
  <c r="S444" i="1"/>
  <c r="E445" i="1"/>
  <c r="F445" i="1" s="1"/>
  <c r="Q445" i="1"/>
  <c r="S445" i="1"/>
  <c r="E446" i="1"/>
  <c r="F446" i="1"/>
  <c r="Q446" i="1"/>
  <c r="S446" i="1"/>
  <c r="E447" i="1"/>
  <c r="F447" i="1" s="1"/>
  <c r="G447" i="1" s="1"/>
  <c r="AC447" i="1" s="1"/>
  <c r="Q447" i="1"/>
  <c r="S447" i="1"/>
  <c r="E448" i="1"/>
  <c r="F448" i="1" s="1"/>
  <c r="Q448" i="1"/>
  <c r="S448" i="1"/>
  <c r="Z448" i="1"/>
  <c r="E449" i="1"/>
  <c r="Q449" i="1"/>
  <c r="S449" i="1"/>
  <c r="E450" i="1"/>
  <c r="F450" i="1"/>
  <c r="Z450" i="1" s="1"/>
  <c r="Q450" i="1"/>
  <c r="S450" i="1"/>
  <c r="E451" i="1"/>
  <c r="F451" i="1" s="1"/>
  <c r="Q451" i="1"/>
  <c r="S451" i="1"/>
  <c r="E452" i="1"/>
  <c r="F452" i="1" s="1"/>
  <c r="Q452" i="1"/>
  <c r="S452" i="1"/>
  <c r="Z452" i="1"/>
  <c r="E453" i="1"/>
  <c r="F453" i="1" s="1"/>
  <c r="Q453" i="1"/>
  <c r="S453" i="1"/>
  <c r="E454" i="1"/>
  <c r="F454" i="1"/>
  <c r="Q454" i="1"/>
  <c r="S454" i="1"/>
  <c r="E455" i="1"/>
  <c r="F455" i="1" s="1"/>
  <c r="Z455" i="1" s="1"/>
  <c r="Q455" i="1"/>
  <c r="S455" i="1"/>
  <c r="E456" i="1"/>
  <c r="F456" i="1"/>
  <c r="Z456" i="1" s="1"/>
  <c r="Q456" i="1"/>
  <c r="S456" i="1"/>
  <c r="E457" i="1"/>
  <c r="F457" i="1" s="1"/>
  <c r="Q457" i="1"/>
  <c r="S457" i="1"/>
  <c r="E458" i="1"/>
  <c r="F458" i="1"/>
  <c r="Q458" i="1"/>
  <c r="S458" i="1"/>
  <c r="E459" i="1"/>
  <c r="F459" i="1" s="1"/>
  <c r="Z459" i="1" s="1"/>
  <c r="Q459" i="1"/>
  <c r="S459" i="1"/>
  <c r="E460" i="1"/>
  <c r="F460" i="1"/>
  <c r="Z460" i="1" s="1"/>
  <c r="Q460" i="1"/>
  <c r="S460" i="1"/>
  <c r="E461" i="1"/>
  <c r="F461" i="1" s="1"/>
  <c r="Q461" i="1"/>
  <c r="S461" i="1"/>
  <c r="E462" i="1"/>
  <c r="F462" i="1" s="1"/>
  <c r="Q462" i="1"/>
  <c r="S462" i="1"/>
  <c r="E463" i="1"/>
  <c r="Q463" i="1"/>
  <c r="S463" i="1"/>
  <c r="E464" i="1"/>
  <c r="F464" i="1" s="1"/>
  <c r="Q464" i="1"/>
  <c r="S464" i="1"/>
  <c r="Z464" i="1"/>
  <c r="E465" i="1"/>
  <c r="F465" i="1" s="1"/>
  <c r="Q465" i="1"/>
  <c r="S465" i="1"/>
  <c r="E466" i="1"/>
  <c r="F466" i="1" s="1"/>
  <c r="Z466" i="1" s="1"/>
  <c r="Q466" i="1"/>
  <c r="S466" i="1"/>
  <c r="E467" i="1"/>
  <c r="F467" i="1" s="1"/>
  <c r="Q467" i="1"/>
  <c r="S467" i="1"/>
  <c r="E468" i="1"/>
  <c r="F468" i="1"/>
  <c r="Z468" i="1" s="1"/>
  <c r="Q468" i="1"/>
  <c r="S468" i="1"/>
  <c r="E469" i="1"/>
  <c r="F469" i="1" s="1"/>
  <c r="Q469" i="1"/>
  <c r="S469" i="1"/>
  <c r="E470" i="1"/>
  <c r="Q470" i="1"/>
  <c r="S470" i="1"/>
  <c r="E471" i="1"/>
  <c r="F471" i="1" s="1"/>
  <c r="Q471" i="1"/>
  <c r="S471" i="1"/>
  <c r="E472" i="1"/>
  <c r="F472" i="1"/>
  <c r="AU472" i="1" s="1"/>
  <c r="Q472" i="1"/>
  <c r="S472" i="1"/>
  <c r="E473" i="1"/>
  <c r="F473" i="1" s="1"/>
  <c r="Q473" i="1"/>
  <c r="S473" i="1"/>
  <c r="E474" i="1"/>
  <c r="F474" i="1" s="1"/>
  <c r="Q474" i="1"/>
  <c r="S474" i="1"/>
  <c r="E475" i="1"/>
  <c r="F475" i="1" s="1"/>
  <c r="Q475" i="1"/>
  <c r="S475" i="1"/>
  <c r="E476" i="1"/>
  <c r="F476" i="1" s="1"/>
  <c r="Z476" i="1" s="1"/>
  <c r="Q476" i="1"/>
  <c r="S476" i="1"/>
  <c r="E477" i="1"/>
  <c r="F477" i="1"/>
  <c r="Q477" i="1"/>
  <c r="S477" i="1"/>
  <c r="E478" i="1"/>
  <c r="F478" i="1" s="1"/>
  <c r="Q478" i="1"/>
  <c r="S478" i="1"/>
  <c r="E479" i="1"/>
  <c r="F479" i="1"/>
  <c r="Q479" i="1"/>
  <c r="S479" i="1"/>
  <c r="E480" i="1"/>
  <c r="F480" i="1" s="1"/>
  <c r="G480" i="1" s="1"/>
  <c r="Q480" i="1"/>
  <c r="S480" i="1"/>
  <c r="E481" i="1"/>
  <c r="F481" i="1"/>
  <c r="Q481" i="1"/>
  <c r="S481" i="1"/>
  <c r="E482" i="1"/>
  <c r="F482" i="1"/>
  <c r="Z482" i="1" s="1"/>
  <c r="Q482" i="1"/>
  <c r="AB482" i="1"/>
  <c r="AD482" i="1"/>
  <c r="AF482" i="1"/>
  <c r="E483" i="1"/>
  <c r="Q483" i="1"/>
  <c r="S483" i="1"/>
  <c r="E484" i="1"/>
  <c r="F484" i="1" s="1"/>
  <c r="Q484" i="1"/>
  <c r="S484" i="1"/>
  <c r="E485" i="1"/>
  <c r="F485" i="1" s="1"/>
  <c r="Q485" i="1"/>
  <c r="S485" i="1"/>
  <c r="E486" i="1"/>
  <c r="F486" i="1"/>
  <c r="G486" i="1" s="1"/>
  <c r="Q486" i="1"/>
  <c r="S486" i="1"/>
  <c r="E487" i="1"/>
  <c r="F487" i="1" s="1"/>
  <c r="G487" i="1" s="1"/>
  <c r="Q487" i="1"/>
  <c r="S487" i="1"/>
  <c r="E488" i="1"/>
  <c r="Q488" i="1"/>
  <c r="S488" i="1"/>
  <c r="E489" i="1"/>
  <c r="F489" i="1" s="1"/>
  <c r="Q489" i="1"/>
  <c r="S489" i="1"/>
  <c r="E490" i="1"/>
  <c r="F490" i="1" s="1"/>
  <c r="Q490" i="1"/>
  <c r="S490" i="1"/>
  <c r="E491" i="1"/>
  <c r="F491" i="1" s="1"/>
  <c r="Q491" i="1"/>
  <c r="S491" i="1"/>
  <c r="E492" i="1"/>
  <c r="F492" i="1" s="1"/>
  <c r="Q492" i="1"/>
  <c r="S492" i="1"/>
  <c r="E493" i="1"/>
  <c r="Q493" i="1"/>
  <c r="S493" i="1"/>
  <c r="E494" i="1"/>
  <c r="F494" i="1"/>
  <c r="Z494" i="1" s="1"/>
  <c r="Q494" i="1"/>
  <c r="S494" i="1"/>
  <c r="E495" i="1"/>
  <c r="F495" i="1" s="1"/>
  <c r="Q495" i="1"/>
  <c r="S495" i="1"/>
  <c r="E496" i="1"/>
  <c r="F496" i="1" s="1"/>
  <c r="Q496" i="1"/>
  <c r="S496" i="1"/>
  <c r="E497" i="1"/>
  <c r="F497" i="1" s="1"/>
  <c r="Q497" i="1"/>
  <c r="S497" i="1"/>
  <c r="E498" i="1"/>
  <c r="F498" i="1"/>
  <c r="Z498" i="1" s="1"/>
  <c r="Q498" i="1"/>
  <c r="S498" i="1"/>
  <c r="E499" i="1"/>
  <c r="F499" i="1" s="1"/>
  <c r="Q499" i="1"/>
  <c r="S499" i="1"/>
  <c r="E500" i="1"/>
  <c r="Q500" i="1"/>
  <c r="S500" i="1"/>
  <c r="E501" i="1"/>
  <c r="F501" i="1" s="1"/>
  <c r="Q501" i="1"/>
  <c r="S501" i="1"/>
  <c r="E502" i="1"/>
  <c r="Q502" i="1"/>
  <c r="S502" i="1"/>
  <c r="E503" i="1"/>
  <c r="F503" i="1"/>
  <c r="Q503" i="1"/>
  <c r="S503" i="1"/>
  <c r="E504" i="1"/>
  <c r="Q504" i="1"/>
  <c r="S504" i="1"/>
  <c r="E505" i="1"/>
  <c r="F505" i="1" s="1"/>
  <c r="Q505" i="1"/>
  <c r="S505" i="1"/>
  <c r="E506" i="1"/>
  <c r="F506" i="1" s="1"/>
  <c r="Z506" i="1" s="1"/>
  <c r="Q506" i="1"/>
  <c r="S506" i="1"/>
  <c r="E507" i="1"/>
  <c r="F507" i="1" s="1"/>
  <c r="Q507" i="1"/>
  <c r="S507" i="1"/>
  <c r="E508" i="1"/>
  <c r="F508" i="1" s="1"/>
  <c r="Z508" i="1" s="1"/>
  <c r="Q508" i="1"/>
  <c r="S508" i="1"/>
  <c r="E509" i="1"/>
  <c r="F509" i="1" s="1"/>
  <c r="Q509" i="1"/>
  <c r="S509" i="1"/>
  <c r="E510" i="1"/>
  <c r="F510" i="1" s="1"/>
  <c r="Z510" i="1" s="1"/>
  <c r="Q510" i="1"/>
  <c r="S510" i="1"/>
  <c r="E511" i="1"/>
  <c r="F511" i="1" s="1"/>
  <c r="Z511" i="1" s="1"/>
  <c r="Q511" i="1"/>
  <c r="S511" i="1"/>
  <c r="E512" i="1"/>
  <c r="F512" i="1" s="1"/>
  <c r="Z512" i="1" s="1"/>
  <c r="Q512" i="1"/>
  <c r="S512" i="1"/>
  <c r="E513" i="1"/>
  <c r="F513" i="1"/>
  <c r="Q513" i="1"/>
  <c r="S513" i="1"/>
  <c r="E514" i="1"/>
  <c r="F514" i="1" s="1"/>
  <c r="Q514" i="1"/>
  <c r="S514" i="1"/>
  <c r="E515" i="1"/>
  <c r="F515" i="1"/>
  <c r="Q515" i="1"/>
  <c r="S515" i="1"/>
  <c r="E516" i="1"/>
  <c r="F516" i="1" s="1"/>
  <c r="G516" i="1" s="1"/>
  <c r="Q516" i="1"/>
  <c r="S516" i="1"/>
  <c r="E517" i="1"/>
  <c r="F517" i="1"/>
  <c r="Q517" i="1"/>
  <c r="S517" i="1"/>
  <c r="E518" i="1"/>
  <c r="F518" i="1" s="1"/>
  <c r="Q518" i="1"/>
  <c r="S518" i="1"/>
  <c r="E519" i="1"/>
  <c r="F519" i="1" s="1"/>
  <c r="Q519" i="1"/>
  <c r="S519" i="1"/>
  <c r="E520" i="1"/>
  <c r="F520" i="1" s="1"/>
  <c r="Q520" i="1"/>
  <c r="S520" i="1"/>
  <c r="E521" i="1"/>
  <c r="F521" i="1" s="1"/>
  <c r="Q521" i="1"/>
  <c r="S521" i="1"/>
  <c r="E522" i="1"/>
  <c r="F522" i="1" s="1"/>
  <c r="G522" i="1" s="1"/>
  <c r="Q522" i="1"/>
  <c r="S522" i="1"/>
  <c r="E523" i="1"/>
  <c r="F523" i="1" s="1"/>
  <c r="Q523" i="1"/>
  <c r="S523" i="1"/>
  <c r="E524" i="1"/>
  <c r="F524" i="1" s="1"/>
  <c r="Z524" i="1" s="1"/>
  <c r="Q524" i="1"/>
  <c r="S524" i="1"/>
  <c r="E525" i="1"/>
  <c r="F525" i="1"/>
  <c r="Z525" i="1" s="1"/>
  <c r="Q525" i="1"/>
  <c r="S525" i="1"/>
  <c r="E526" i="1"/>
  <c r="F526" i="1" s="1"/>
  <c r="Q526" i="1"/>
  <c r="S526" i="1"/>
  <c r="E527" i="1"/>
  <c r="F527" i="1" s="1"/>
  <c r="Z527" i="1" s="1"/>
  <c r="Q527" i="1"/>
  <c r="S527" i="1"/>
  <c r="E528" i="1"/>
  <c r="F528" i="1"/>
  <c r="Q528" i="1"/>
  <c r="S528" i="1"/>
  <c r="E529" i="1"/>
  <c r="F529" i="1" s="1"/>
  <c r="Q529" i="1"/>
  <c r="S529" i="1"/>
  <c r="E530" i="1"/>
  <c r="F530" i="1" s="1"/>
  <c r="AU530" i="1" s="1"/>
  <c r="Q530" i="1"/>
  <c r="S530" i="1"/>
  <c r="E531" i="1"/>
  <c r="F531" i="1" s="1"/>
  <c r="Q531" i="1"/>
  <c r="S531" i="1"/>
  <c r="E532" i="1"/>
  <c r="F532" i="1"/>
  <c r="Q532" i="1"/>
  <c r="S532" i="1"/>
  <c r="E533" i="1"/>
  <c r="F533" i="1" s="1"/>
  <c r="Q533" i="1"/>
  <c r="S533" i="1"/>
  <c r="E534" i="1"/>
  <c r="F534" i="1"/>
  <c r="Q534" i="1"/>
  <c r="S534" i="1"/>
  <c r="E535" i="1"/>
  <c r="F535" i="1" s="1"/>
  <c r="Q535" i="1"/>
  <c r="S535" i="1"/>
  <c r="E536" i="1"/>
  <c r="F536" i="1"/>
  <c r="AU536" i="1" s="1"/>
  <c r="Q536" i="1"/>
  <c r="S536" i="1"/>
  <c r="E537" i="1"/>
  <c r="F537" i="1" s="1"/>
  <c r="Q537" i="1"/>
  <c r="S537" i="1"/>
  <c r="E538" i="1"/>
  <c r="F538" i="1"/>
  <c r="Z538" i="1" s="1"/>
  <c r="Q538" i="1"/>
  <c r="S538" i="1"/>
  <c r="E539" i="1"/>
  <c r="F539" i="1" s="1"/>
  <c r="Q539" i="1"/>
  <c r="S539" i="1"/>
  <c r="E540" i="1"/>
  <c r="F540" i="1"/>
  <c r="Q540" i="1"/>
  <c r="S540" i="1"/>
  <c r="E541" i="1"/>
  <c r="F541" i="1"/>
  <c r="G541" i="1" s="1"/>
  <c r="Q541" i="1"/>
  <c r="S541" i="1"/>
  <c r="Z541" i="1"/>
  <c r="E542" i="1"/>
  <c r="F542" i="1"/>
  <c r="Z542" i="1" s="1"/>
  <c r="Q542" i="1"/>
  <c r="S542" i="1"/>
  <c r="E543" i="1"/>
  <c r="F543" i="1" s="1"/>
  <c r="Q543" i="1"/>
  <c r="S543" i="1"/>
  <c r="E544" i="1"/>
  <c r="F544" i="1" s="1"/>
  <c r="Q544" i="1"/>
  <c r="S544" i="1"/>
  <c r="E545" i="1"/>
  <c r="F545" i="1" s="1"/>
  <c r="Q545" i="1"/>
  <c r="S545" i="1"/>
  <c r="E546" i="1"/>
  <c r="F546" i="1" s="1"/>
  <c r="Q546" i="1"/>
  <c r="S546" i="1"/>
  <c r="E547" i="1"/>
  <c r="F547" i="1" s="1"/>
  <c r="Q547" i="1"/>
  <c r="S547" i="1"/>
  <c r="E548" i="1"/>
  <c r="F548" i="1" s="1"/>
  <c r="Q548" i="1"/>
  <c r="S548" i="1"/>
  <c r="E549" i="1"/>
  <c r="F549" i="1" s="1"/>
  <c r="G549" i="1" s="1"/>
  <c r="Q549" i="1"/>
  <c r="S549" i="1"/>
  <c r="E550" i="1"/>
  <c r="F550" i="1"/>
  <c r="Z550" i="1" s="1"/>
  <c r="Q550" i="1"/>
  <c r="S550" i="1"/>
  <c r="E551" i="1"/>
  <c r="F551" i="1" s="1"/>
  <c r="G551" i="1" s="1"/>
  <c r="I551" i="1" s="1"/>
  <c r="AU551" i="1"/>
  <c r="Q551" i="1"/>
  <c r="S551" i="1"/>
  <c r="E552" i="1"/>
  <c r="F552" i="1" s="1"/>
  <c r="Q552" i="1"/>
  <c r="S552" i="1"/>
  <c r="E553" i="1"/>
  <c r="F553" i="1" s="1"/>
  <c r="Q553" i="1"/>
  <c r="S553" i="1"/>
  <c r="E554" i="1"/>
  <c r="F554" i="1" s="1"/>
  <c r="Q554" i="1"/>
  <c r="S554" i="1"/>
  <c r="E555" i="1"/>
  <c r="F555" i="1" s="1"/>
  <c r="Z555" i="1" s="1"/>
  <c r="Q555" i="1"/>
  <c r="S555" i="1"/>
  <c r="E556" i="1"/>
  <c r="F556" i="1"/>
  <c r="Q556" i="1"/>
  <c r="S556" i="1"/>
  <c r="E557" i="1"/>
  <c r="F557" i="1"/>
  <c r="Q557" i="1"/>
  <c r="S557" i="1"/>
  <c r="E558" i="1"/>
  <c r="F558" i="1" s="1"/>
  <c r="G558" i="1" s="1"/>
  <c r="Q558" i="1"/>
  <c r="S558" i="1"/>
  <c r="E559" i="1"/>
  <c r="F559" i="1" s="1"/>
  <c r="G559" i="1" s="1"/>
  <c r="Q559" i="1"/>
  <c r="S559" i="1"/>
  <c r="E560" i="1"/>
  <c r="F560" i="1"/>
  <c r="Q560" i="1"/>
  <c r="S560" i="1"/>
  <c r="E561" i="1"/>
  <c r="F561" i="1" s="1"/>
  <c r="G561" i="1" s="1"/>
  <c r="Q561" i="1"/>
  <c r="S561" i="1"/>
  <c r="E562" i="1"/>
  <c r="F562" i="1"/>
  <c r="Q562" i="1"/>
  <c r="S562" i="1"/>
  <c r="E563" i="1"/>
  <c r="F563" i="1" s="1"/>
  <c r="Z563" i="1" s="1"/>
  <c r="Q563" i="1"/>
  <c r="S563" i="1"/>
  <c r="E564" i="1"/>
  <c r="F564" i="1" s="1"/>
  <c r="Q564" i="1"/>
  <c r="S564" i="1"/>
  <c r="E565" i="1"/>
  <c r="F565" i="1" s="1"/>
  <c r="Q565" i="1"/>
  <c r="S565" i="1"/>
  <c r="E566" i="1"/>
  <c r="F566" i="1" s="1"/>
  <c r="G566" i="1" s="1"/>
  <c r="AC566" i="1" s="1"/>
  <c r="Q566" i="1"/>
  <c r="S566" i="1"/>
  <c r="E567" i="1"/>
  <c r="F567" i="1" s="1"/>
  <c r="G567" i="1"/>
  <c r="Q567" i="1"/>
  <c r="S567" i="1"/>
  <c r="E568" i="1"/>
  <c r="F568" i="1" s="1"/>
  <c r="Q568" i="1"/>
  <c r="S568" i="1"/>
  <c r="E569" i="1"/>
  <c r="F569" i="1"/>
  <c r="Q569" i="1"/>
  <c r="S569" i="1"/>
  <c r="E570" i="1"/>
  <c r="F570" i="1" s="1"/>
  <c r="G570" i="1" s="1"/>
  <c r="Q570" i="1"/>
  <c r="S570" i="1"/>
  <c r="E571" i="1"/>
  <c r="F571" i="1" s="1"/>
  <c r="Q571" i="1"/>
  <c r="S571" i="1"/>
  <c r="E572" i="1"/>
  <c r="F572" i="1"/>
  <c r="Q572" i="1"/>
  <c r="S572" i="1"/>
  <c r="E573" i="1"/>
  <c r="F573" i="1" s="1"/>
  <c r="AU573" i="1" s="1"/>
  <c r="Q573" i="1"/>
  <c r="S573" i="1"/>
  <c r="E574" i="1"/>
  <c r="F574" i="1"/>
  <c r="G574" i="1" s="1"/>
  <c r="AC574" i="1" s="1"/>
  <c r="Q574" i="1"/>
  <c r="S574" i="1"/>
  <c r="E575" i="1"/>
  <c r="F575" i="1" s="1"/>
  <c r="Q575" i="1"/>
  <c r="S575" i="1"/>
  <c r="E576" i="1"/>
  <c r="F576" i="1" s="1"/>
  <c r="Q576" i="1"/>
  <c r="S576" i="1"/>
  <c r="E577" i="1"/>
  <c r="F577" i="1" s="1"/>
  <c r="Z577" i="1" s="1"/>
  <c r="Q577" i="1"/>
  <c r="S577" i="1"/>
  <c r="E578" i="1"/>
  <c r="F578" i="1" s="1"/>
  <c r="Q578" i="1"/>
  <c r="S578" i="1"/>
  <c r="E579" i="1"/>
  <c r="F579" i="1"/>
  <c r="G579" i="1" s="1"/>
  <c r="Q579" i="1"/>
  <c r="S579" i="1"/>
  <c r="E580" i="1"/>
  <c r="F580" i="1" s="1"/>
  <c r="Q580" i="1"/>
  <c r="S580" i="1"/>
  <c r="E581" i="1"/>
  <c r="F581" i="1" s="1"/>
  <c r="Q581" i="1"/>
  <c r="S581" i="1"/>
  <c r="E582" i="1"/>
  <c r="F582" i="1"/>
  <c r="Z582" i="1" s="1"/>
  <c r="Q582" i="1"/>
  <c r="S582" i="1"/>
  <c r="E583" i="1"/>
  <c r="F583" i="1" s="1"/>
  <c r="Q583" i="1"/>
  <c r="S583" i="1"/>
  <c r="E584" i="1"/>
  <c r="F584" i="1" s="1"/>
  <c r="G584" i="1"/>
  <c r="I584" i="1" s="1"/>
  <c r="Q584" i="1"/>
  <c r="S584" i="1"/>
  <c r="E585" i="1"/>
  <c r="F585" i="1" s="1"/>
  <c r="Z585" i="1" s="1"/>
  <c r="Q585" i="1"/>
  <c r="S585" i="1"/>
  <c r="E586" i="1"/>
  <c r="F586" i="1" s="1"/>
  <c r="Q586" i="1"/>
  <c r="S586" i="1"/>
  <c r="E587" i="1"/>
  <c r="F587" i="1" s="1"/>
  <c r="Q587" i="1"/>
  <c r="S587" i="1"/>
  <c r="E588" i="1"/>
  <c r="F588" i="1" s="1"/>
  <c r="Z588" i="1" s="1"/>
  <c r="G588" i="1"/>
  <c r="Q588" i="1"/>
  <c r="S588" i="1"/>
  <c r="AC588" i="1"/>
  <c r="AU588" i="1"/>
  <c r="E589" i="1"/>
  <c r="F589" i="1" s="1"/>
  <c r="Q589" i="1"/>
  <c r="S589" i="1"/>
  <c r="E590" i="1"/>
  <c r="F590" i="1" s="1"/>
  <c r="Z590" i="1" s="1"/>
  <c r="G590" i="1"/>
  <c r="Q590" i="1"/>
  <c r="S590" i="1"/>
  <c r="E591" i="1"/>
  <c r="F591" i="1"/>
  <c r="G591" i="1" s="1"/>
  <c r="Q591" i="1"/>
  <c r="S591" i="1"/>
  <c r="E592" i="1"/>
  <c r="F592" i="1" s="1"/>
  <c r="Z592" i="1" s="1"/>
  <c r="Q592" i="1"/>
  <c r="S592" i="1"/>
  <c r="E593" i="1"/>
  <c r="F593" i="1" s="1"/>
  <c r="G593" i="1" s="1"/>
  <c r="AC593" i="1" s="1"/>
  <c r="Q593" i="1"/>
  <c r="S593" i="1"/>
  <c r="E594" i="1"/>
  <c r="F594" i="1"/>
  <c r="G594" i="1" s="1"/>
  <c r="AF594" i="1" s="1"/>
  <c r="Q594" i="1"/>
  <c r="S594" i="1"/>
  <c r="E595" i="1"/>
  <c r="F595" i="1" s="1"/>
  <c r="G595" i="1"/>
  <c r="AF595" i="1" s="1"/>
  <c r="Q595" i="1"/>
  <c r="S595" i="1"/>
  <c r="E596" i="1"/>
  <c r="F596" i="1" s="1"/>
  <c r="Q596" i="1"/>
  <c r="S596" i="1"/>
  <c r="E597" i="1"/>
  <c r="F597" i="1" s="1"/>
  <c r="Z597" i="1" s="1"/>
  <c r="G597" i="1"/>
  <c r="Q597" i="1"/>
  <c r="S597" i="1"/>
  <c r="E598" i="1"/>
  <c r="F598" i="1" s="1"/>
  <c r="Q598" i="1"/>
  <c r="S598" i="1"/>
  <c r="E599" i="1"/>
  <c r="F599" i="1" s="1"/>
  <c r="Z599" i="1" s="1"/>
  <c r="Q599" i="1"/>
  <c r="S599" i="1"/>
  <c r="E600" i="1"/>
  <c r="F600" i="1" s="1"/>
  <c r="Q600" i="1"/>
  <c r="S600" i="1"/>
  <c r="E601" i="1"/>
  <c r="F601" i="1"/>
  <c r="G601" i="1" s="1"/>
  <c r="Q601" i="1"/>
  <c r="S601" i="1"/>
  <c r="E602" i="1"/>
  <c r="F602" i="1"/>
  <c r="G602" i="1" s="1"/>
  <c r="Q602" i="1"/>
  <c r="S602" i="1"/>
  <c r="E603" i="1"/>
  <c r="F603" i="1" s="1"/>
  <c r="Q603" i="1"/>
  <c r="S603" i="1"/>
  <c r="E604" i="1"/>
  <c r="Q604" i="1"/>
  <c r="S604" i="1"/>
  <c r="E605" i="1"/>
  <c r="F605" i="1" s="1"/>
  <c r="Q605" i="1"/>
  <c r="S605" i="1"/>
  <c r="E606" i="1"/>
  <c r="F606" i="1"/>
  <c r="Q606" i="1"/>
  <c r="S606" i="1"/>
  <c r="E607" i="1"/>
  <c r="F607" i="1" s="1"/>
  <c r="Z607" i="1" s="1"/>
  <c r="Q607" i="1"/>
  <c r="S607" i="1"/>
  <c r="E608" i="1"/>
  <c r="F608" i="1" s="1"/>
  <c r="AU608" i="1" s="1"/>
  <c r="Q608" i="1"/>
  <c r="S608" i="1"/>
  <c r="E609" i="1"/>
  <c r="F609" i="1"/>
  <c r="AU609" i="1" s="1"/>
  <c r="Q609" i="1"/>
  <c r="S609" i="1"/>
  <c r="E610" i="1"/>
  <c r="F610" i="1" s="1"/>
  <c r="Z610" i="1" s="1"/>
  <c r="Q610" i="1"/>
  <c r="S610" i="1"/>
  <c r="E611" i="1"/>
  <c r="F611" i="1"/>
  <c r="Z611" i="1" s="1"/>
  <c r="Q611" i="1"/>
  <c r="S611" i="1"/>
  <c r="E612" i="1"/>
  <c r="F612" i="1" s="1"/>
  <c r="G612" i="1" s="1"/>
  <c r="Q612" i="1"/>
  <c r="S612" i="1"/>
  <c r="E613" i="1"/>
  <c r="F613" i="1" s="1"/>
  <c r="AU613" i="1" s="1"/>
  <c r="Q613" i="1"/>
  <c r="S613" i="1"/>
  <c r="E614" i="1"/>
  <c r="F614" i="1" s="1"/>
  <c r="Z614" i="1" s="1"/>
  <c r="Q614" i="1"/>
  <c r="S614" i="1"/>
  <c r="AC614" i="1"/>
  <c r="E615" i="1"/>
  <c r="F615" i="1"/>
  <c r="G615" i="1" s="1"/>
  <c r="AC615" i="1" s="1"/>
  <c r="Q615" i="1"/>
  <c r="S615" i="1"/>
  <c r="E616" i="1"/>
  <c r="F616" i="1" s="1"/>
  <c r="G616" i="1" s="1"/>
  <c r="Q616" i="1"/>
  <c r="S616" i="1"/>
  <c r="E617" i="1"/>
  <c r="F617" i="1" s="1"/>
  <c r="Q617" i="1"/>
  <c r="S617" i="1"/>
  <c r="E618" i="1"/>
  <c r="F618" i="1" s="1"/>
  <c r="G618" i="1"/>
  <c r="AC618" i="1" s="1"/>
  <c r="Q618" i="1"/>
  <c r="S618" i="1"/>
  <c r="E619" i="1"/>
  <c r="F619" i="1" s="1"/>
  <c r="G619" i="1" s="1"/>
  <c r="Q619" i="1"/>
  <c r="S619" i="1"/>
  <c r="E620" i="1"/>
  <c r="F620" i="1"/>
  <c r="Q620" i="1"/>
  <c r="S620" i="1"/>
  <c r="E621" i="1"/>
  <c r="F621" i="1" s="1"/>
  <c r="Q621" i="1"/>
  <c r="S621" i="1"/>
  <c r="E622" i="1"/>
  <c r="F622" i="1"/>
  <c r="Q622" i="1"/>
  <c r="S622" i="1"/>
  <c r="E623" i="1"/>
  <c r="F623" i="1" s="1"/>
  <c r="Q623" i="1"/>
  <c r="S623" i="1"/>
  <c r="E624" i="1"/>
  <c r="F624" i="1" s="1"/>
  <c r="Q624" i="1"/>
  <c r="S624" i="1"/>
  <c r="E625" i="1"/>
  <c r="F625" i="1"/>
  <c r="Q625" i="1"/>
  <c r="S625" i="1"/>
  <c r="E626" i="1"/>
  <c r="F626" i="1" s="1"/>
  <c r="Q626" i="1"/>
  <c r="S626" i="1"/>
  <c r="E627" i="1"/>
  <c r="F627" i="1" s="1"/>
  <c r="Z627" i="1" s="1"/>
  <c r="Q627" i="1"/>
  <c r="S627" i="1"/>
  <c r="E628" i="1"/>
  <c r="F628" i="1"/>
  <c r="Q628" i="1"/>
  <c r="S628" i="1"/>
  <c r="E629" i="1"/>
  <c r="F629" i="1" s="1"/>
  <c r="AU629" i="1" s="1"/>
  <c r="Q629" i="1"/>
  <c r="S629" i="1"/>
  <c r="E630" i="1"/>
  <c r="F630" i="1" s="1"/>
  <c r="Q630" i="1"/>
  <c r="S630" i="1"/>
  <c r="E631" i="1"/>
  <c r="F631" i="1"/>
  <c r="AU631" i="1" s="1"/>
  <c r="Q631" i="1"/>
  <c r="S631" i="1"/>
  <c r="E632" i="1"/>
  <c r="F632" i="1"/>
  <c r="Z632" i="1" s="1"/>
  <c r="Q632" i="1"/>
  <c r="S632" i="1"/>
  <c r="E633" i="1"/>
  <c r="F633" i="1" s="1"/>
  <c r="Z633" i="1" s="1"/>
  <c r="Q633" i="1"/>
  <c r="S633" i="1"/>
  <c r="AU633" i="1"/>
  <c r="E634" i="1"/>
  <c r="F634" i="1"/>
  <c r="Q634" i="1"/>
  <c r="S634" i="1"/>
  <c r="E635" i="1"/>
  <c r="F635" i="1" s="1"/>
  <c r="Q635" i="1"/>
  <c r="S635" i="1"/>
  <c r="E636" i="1"/>
  <c r="F636" i="1" s="1"/>
  <c r="Z636" i="1" s="1"/>
  <c r="Q636" i="1"/>
  <c r="S636" i="1"/>
  <c r="AF636" i="1" s="1"/>
  <c r="E637" i="1"/>
  <c r="F637" i="1"/>
  <c r="Z637" i="1" s="1"/>
  <c r="Q637" i="1"/>
  <c r="S637" i="1"/>
  <c r="E638" i="1"/>
  <c r="F638" i="1" s="1"/>
  <c r="Z638" i="1" s="1"/>
  <c r="Q638" i="1"/>
  <c r="S638" i="1"/>
  <c r="E639" i="1"/>
  <c r="Q639" i="1"/>
  <c r="S639" i="1"/>
  <c r="E640" i="1"/>
  <c r="F640" i="1"/>
  <c r="Z640" i="1" s="1"/>
  <c r="Q640" i="1"/>
  <c r="S640" i="1"/>
  <c r="E641" i="1"/>
  <c r="F641" i="1" s="1"/>
  <c r="Q641" i="1"/>
  <c r="S641" i="1"/>
  <c r="E642" i="1"/>
  <c r="F642" i="1"/>
  <c r="Z642" i="1" s="1"/>
  <c r="Q642" i="1"/>
  <c r="S642" i="1"/>
  <c r="E643" i="1"/>
  <c r="F643" i="1" s="1"/>
  <c r="Q643" i="1"/>
  <c r="S643" i="1"/>
  <c r="E644" i="1"/>
  <c r="F644" i="1" s="1"/>
  <c r="Z644" i="1" s="1"/>
  <c r="Q644" i="1"/>
  <c r="S644" i="1"/>
  <c r="E645" i="1"/>
  <c r="F645" i="1"/>
  <c r="Z645" i="1"/>
  <c r="Q645" i="1"/>
  <c r="S645" i="1"/>
  <c r="E646" i="1"/>
  <c r="F646" i="1" s="1"/>
  <c r="Q646" i="1"/>
  <c r="S646" i="1"/>
  <c r="E647" i="1"/>
  <c r="F647" i="1" s="1"/>
  <c r="Q647" i="1"/>
  <c r="S647" i="1"/>
  <c r="E648" i="1"/>
  <c r="F648" i="1" s="1"/>
  <c r="Q648" i="1"/>
  <c r="S648" i="1"/>
  <c r="E649" i="1"/>
  <c r="F649" i="1" s="1"/>
  <c r="U649" i="1" s="1"/>
  <c r="Q649" i="1"/>
  <c r="AB649" i="1"/>
  <c r="AC649" i="1"/>
  <c r="AD649" i="1"/>
  <c r="AF649" i="1"/>
  <c r="E650" i="1"/>
  <c r="F650" i="1" s="1"/>
  <c r="Q650" i="1"/>
  <c r="S650" i="1"/>
  <c r="E651" i="1"/>
  <c r="F651" i="1" s="1"/>
  <c r="G651" i="1" s="1"/>
  <c r="Q651" i="1"/>
  <c r="S651" i="1"/>
  <c r="E652" i="1"/>
  <c r="F652" i="1"/>
  <c r="Q652" i="1"/>
  <c r="S652" i="1"/>
  <c r="E653" i="1"/>
  <c r="F653" i="1" s="1"/>
  <c r="Q653" i="1"/>
  <c r="S653" i="1"/>
  <c r="E654" i="1"/>
  <c r="F654" i="1" s="1"/>
  <c r="G654" i="1" s="1"/>
  <c r="Q654" i="1"/>
  <c r="S654" i="1"/>
  <c r="E655" i="1"/>
  <c r="F655" i="1" s="1"/>
  <c r="G655" i="1" s="1"/>
  <c r="Q655" i="1"/>
  <c r="S655" i="1"/>
  <c r="E656" i="1"/>
  <c r="F656" i="1"/>
  <c r="Q656" i="1"/>
  <c r="S656" i="1"/>
  <c r="E657" i="1"/>
  <c r="F657" i="1"/>
  <c r="G657" i="1" s="1"/>
  <c r="Q657" i="1"/>
  <c r="S657" i="1"/>
  <c r="E658" i="1"/>
  <c r="F658" i="1"/>
  <c r="G658" i="1" s="1"/>
  <c r="Q658" i="1"/>
  <c r="S658" i="1"/>
  <c r="E659" i="1"/>
  <c r="F659" i="1" s="1"/>
  <c r="G659" i="1" s="1"/>
  <c r="Q659" i="1"/>
  <c r="S659" i="1"/>
  <c r="E660" i="1"/>
  <c r="F660" i="1"/>
  <c r="Q660" i="1"/>
  <c r="S660" i="1"/>
  <c r="E661" i="1"/>
  <c r="F661" i="1" s="1"/>
  <c r="G661" i="1" s="1"/>
  <c r="Q661" i="1"/>
  <c r="S661" i="1"/>
  <c r="E662" i="1"/>
  <c r="F662" i="1" s="1"/>
  <c r="Q662" i="1"/>
  <c r="S662" i="1"/>
  <c r="E663" i="1"/>
  <c r="F663" i="1" s="1"/>
  <c r="G663" i="1" s="1"/>
  <c r="Q663" i="1"/>
  <c r="S663" i="1"/>
  <c r="E664" i="1"/>
  <c r="F664" i="1" s="1"/>
  <c r="Q664" i="1"/>
  <c r="S664" i="1"/>
  <c r="E666" i="1"/>
  <c r="F666" i="1"/>
  <c r="G666" i="1" s="1"/>
  <c r="K666" i="1" s="1"/>
  <c r="Q666" i="1"/>
  <c r="S666" i="1"/>
  <c r="E667" i="1"/>
  <c r="F667" i="1" s="1"/>
  <c r="G667" i="1" s="1"/>
  <c r="AC667" i="1" s="1"/>
  <c r="Q667" i="1"/>
  <c r="S667" i="1"/>
  <c r="E665" i="1"/>
  <c r="F665" i="1"/>
  <c r="G665" i="1" s="1"/>
  <c r="Q665" i="1"/>
  <c r="S665" i="1"/>
  <c r="E668" i="1"/>
  <c r="F668" i="1" s="1"/>
  <c r="Q668" i="1"/>
  <c r="S668" i="1"/>
  <c r="E669" i="1"/>
  <c r="F669" i="1" s="1"/>
  <c r="G669" i="1" s="1"/>
  <c r="Q669" i="1"/>
  <c r="S669" i="1"/>
  <c r="E670" i="1"/>
  <c r="F670" i="1" s="1"/>
  <c r="G670" i="1" s="1"/>
  <c r="Q670" i="1"/>
  <c r="S670" i="1"/>
  <c r="E671" i="1"/>
  <c r="F671" i="1" s="1"/>
  <c r="Q671" i="1"/>
  <c r="S671" i="1"/>
  <c r="E672" i="1"/>
  <c r="F672" i="1" s="1"/>
  <c r="Q672" i="1"/>
  <c r="S672" i="1"/>
  <c r="E673" i="1"/>
  <c r="F673" i="1" s="1"/>
  <c r="Q673" i="1"/>
  <c r="S673" i="1"/>
  <c r="E674" i="1"/>
  <c r="F674" i="1" s="1"/>
  <c r="Q674" i="1"/>
  <c r="S674" i="1"/>
  <c r="E675" i="1"/>
  <c r="F675" i="1" s="1"/>
  <c r="G675" i="1" s="1"/>
  <c r="K675" i="1" s="1"/>
  <c r="Q675" i="1"/>
  <c r="S675" i="1"/>
  <c r="E676" i="1"/>
  <c r="F676" i="1" s="1"/>
  <c r="Q676" i="1"/>
  <c r="S676" i="1"/>
  <c r="A11" i="2"/>
  <c r="B11" i="2"/>
  <c r="C11" i="2"/>
  <c r="E11" i="2"/>
  <c r="D11" i="2"/>
  <c r="G11" i="2"/>
  <c r="H11" i="2"/>
  <c r="A12" i="2"/>
  <c r="C12" i="2"/>
  <c r="E12" i="2"/>
  <c r="D12" i="2"/>
  <c r="G12" i="2"/>
  <c r="H12" i="2"/>
  <c r="B12" i="2"/>
  <c r="A13" i="2"/>
  <c r="C13" i="2"/>
  <c r="E13" i="2"/>
  <c r="D13" i="2"/>
  <c r="G13" i="2"/>
  <c r="H13" i="2"/>
  <c r="B13" i="2"/>
  <c r="A14" i="2"/>
  <c r="B14" i="2"/>
  <c r="D14" i="2"/>
  <c r="G14" i="2"/>
  <c r="C14" i="2"/>
  <c r="E14" i="2"/>
  <c r="H14" i="2"/>
  <c r="A15" i="2"/>
  <c r="B15" i="2"/>
  <c r="C15" i="2"/>
  <c r="E15" i="2"/>
  <c r="D15" i="2"/>
  <c r="G15" i="2"/>
  <c r="H15" i="2"/>
  <c r="A16" i="2"/>
  <c r="B16" i="2"/>
  <c r="C16" i="2"/>
  <c r="E16" i="2"/>
  <c r="D16" i="2"/>
  <c r="G16" i="2"/>
  <c r="H16" i="2"/>
  <c r="A17" i="2"/>
  <c r="C17" i="2"/>
  <c r="D17" i="2"/>
  <c r="E17" i="2"/>
  <c r="G17" i="2"/>
  <c r="H17" i="2"/>
  <c r="B17" i="2"/>
  <c r="A18" i="2"/>
  <c r="B18" i="2"/>
  <c r="D18" i="2"/>
  <c r="E18" i="2"/>
  <c r="G18" i="2"/>
  <c r="C18" i="2"/>
  <c r="H18" i="2"/>
  <c r="A19" i="2"/>
  <c r="B19" i="2"/>
  <c r="C19" i="2"/>
  <c r="E19" i="2"/>
  <c r="D19" i="2"/>
  <c r="G19" i="2"/>
  <c r="H19" i="2"/>
  <c r="A20" i="2"/>
  <c r="B20" i="2"/>
  <c r="C20" i="2"/>
  <c r="E20" i="2"/>
  <c r="D20" i="2"/>
  <c r="G20" i="2"/>
  <c r="H20" i="2"/>
  <c r="A21" i="2"/>
  <c r="C21" i="2"/>
  <c r="D21" i="2"/>
  <c r="E21" i="2"/>
  <c r="G21" i="2"/>
  <c r="H21" i="2"/>
  <c r="B21" i="2"/>
  <c r="A22" i="2"/>
  <c r="B22" i="2"/>
  <c r="D22" i="2"/>
  <c r="G22" i="2"/>
  <c r="C22" i="2"/>
  <c r="H22" i="2"/>
  <c r="A23" i="2"/>
  <c r="D23" i="2"/>
  <c r="G23" i="2"/>
  <c r="C23" i="2"/>
  <c r="E23" i="2"/>
  <c r="H23" i="2"/>
  <c r="B23" i="2"/>
  <c r="A24" i="2"/>
  <c r="B24" i="2"/>
  <c r="C24" i="2"/>
  <c r="E24" i="2"/>
  <c r="D24" i="2"/>
  <c r="G24" i="2"/>
  <c r="H24" i="2"/>
  <c r="A25" i="2"/>
  <c r="C25" i="2"/>
  <c r="E25" i="2"/>
  <c r="D25" i="2"/>
  <c r="G25" i="2"/>
  <c r="H25" i="2"/>
  <c r="B25" i="2"/>
  <c r="A26" i="2"/>
  <c r="B26" i="2"/>
  <c r="D26" i="2"/>
  <c r="G26" i="2"/>
  <c r="C26" i="2"/>
  <c r="E26" i="2"/>
  <c r="H26" i="2"/>
  <c r="A27" i="2"/>
  <c r="D27" i="2"/>
  <c r="G27" i="2"/>
  <c r="C27" i="2"/>
  <c r="E27" i="2"/>
  <c r="H27" i="2"/>
  <c r="B27" i="2"/>
  <c r="A28" i="2"/>
  <c r="B28" i="2"/>
  <c r="D28" i="2"/>
  <c r="G28" i="2"/>
  <c r="C28" i="2"/>
  <c r="E28" i="2"/>
  <c r="H28" i="2"/>
  <c r="A29" i="2"/>
  <c r="C29" i="2"/>
  <c r="E29" i="2"/>
  <c r="D29" i="2"/>
  <c r="G29" i="2"/>
  <c r="H29" i="2"/>
  <c r="B29" i="2"/>
  <c r="A30" i="2"/>
  <c r="B30" i="2"/>
  <c r="D30" i="2"/>
  <c r="E30" i="2"/>
  <c r="G30" i="2"/>
  <c r="C30" i="2"/>
  <c r="H30" i="2"/>
  <c r="A31" i="2"/>
  <c r="D31" i="2"/>
  <c r="G31" i="2"/>
  <c r="C31" i="2"/>
  <c r="E31" i="2"/>
  <c r="H31" i="2"/>
  <c r="B31" i="2"/>
  <c r="A32" i="2"/>
  <c r="C32" i="2"/>
  <c r="E32" i="2"/>
  <c r="D32" i="2"/>
  <c r="G32" i="2"/>
  <c r="H32" i="2"/>
  <c r="B32" i="2"/>
  <c r="A33" i="2"/>
  <c r="C33" i="2"/>
  <c r="E33" i="2"/>
  <c r="D33" i="2"/>
  <c r="G33" i="2"/>
  <c r="H33" i="2"/>
  <c r="B33" i="2"/>
  <c r="A34" i="2"/>
  <c r="B34" i="2"/>
  <c r="D34" i="2"/>
  <c r="G34" i="2"/>
  <c r="C34" i="2"/>
  <c r="E34" i="2"/>
  <c r="H34" i="2"/>
  <c r="A35" i="2"/>
  <c r="D35" i="2"/>
  <c r="G35" i="2"/>
  <c r="C35" i="2"/>
  <c r="E35" i="2"/>
  <c r="H35" i="2"/>
  <c r="B35" i="2"/>
  <c r="A36" i="2"/>
  <c r="D36" i="2"/>
  <c r="G36" i="2"/>
  <c r="C36" i="2"/>
  <c r="E36" i="2"/>
  <c r="H36" i="2"/>
  <c r="B36" i="2"/>
  <c r="A37" i="2"/>
  <c r="C37" i="2"/>
  <c r="E37" i="2"/>
  <c r="D37" i="2"/>
  <c r="G37" i="2"/>
  <c r="H37" i="2"/>
  <c r="B37" i="2"/>
  <c r="A38" i="2"/>
  <c r="B38" i="2"/>
  <c r="D38" i="2"/>
  <c r="E38" i="2"/>
  <c r="G38" i="2"/>
  <c r="C38" i="2"/>
  <c r="H38" i="2"/>
  <c r="A39" i="2"/>
  <c r="B39" i="2"/>
  <c r="C39" i="2"/>
  <c r="E39" i="2"/>
  <c r="D39" i="2"/>
  <c r="G39" i="2"/>
  <c r="H39" i="2"/>
  <c r="A40" i="2"/>
  <c r="D40" i="2"/>
  <c r="G40" i="2"/>
  <c r="C40" i="2"/>
  <c r="E40" i="2"/>
  <c r="H40" i="2"/>
  <c r="B40" i="2"/>
  <c r="A41" i="2"/>
  <c r="C41" i="2"/>
  <c r="D41" i="2"/>
  <c r="E41" i="2"/>
  <c r="G41" i="2"/>
  <c r="H41" i="2"/>
  <c r="B41" i="2"/>
  <c r="A42" i="2"/>
  <c r="B42" i="2"/>
  <c r="D42" i="2"/>
  <c r="G42" i="2"/>
  <c r="C42" i="2"/>
  <c r="E42" i="2"/>
  <c r="H42" i="2"/>
  <c r="A43" i="2"/>
  <c r="B43" i="2"/>
  <c r="C43" i="2"/>
  <c r="E43" i="2"/>
  <c r="D43" i="2"/>
  <c r="G43" i="2"/>
  <c r="H43" i="2"/>
  <c r="A44" i="2"/>
  <c r="C44" i="2"/>
  <c r="D44" i="2"/>
  <c r="G44" i="2"/>
  <c r="H44" i="2"/>
  <c r="B44" i="2"/>
  <c r="A45" i="2"/>
  <c r="C45" i="2"/>
  <c r="E45" i="2"/>
  <c r="D45" i="2"/>
  <c r="G45" i="2"/>
  <c r="H45" i="2"/>
  <c r="B45" i="2"/>
  <c r="A46" i="2"/>
  <c r="B46" i="2"/>
  <c r="D46" i="2"/>
  <c r="G46" i="2"/>
  <c r="C46" i="2"/>
  <c r="E46" i="2"/>
  <c r="H46" i="2"/>
  <c r="A47" i="2"/>
  <c r="B47" i="2"/>
  <c r="C47" i="2"/>
  <c r="E47" i="2"/>
  <c r="D47" i="2"/>
  <c r="G47" i="2"/>
  <c r="H47" i="2"/>
  <c r="A48" i="2"/>
  <c r="B48" i="2"/>
  <c r="C48" i="2"/>
  <c r="E48" i="2"/>
  <c r="D48" i="2"/>
  <c r="G48" i="2"/>
  <c r="H48" i="2"/>
  <c r="A49" i="2"/>
  <c r="C49" i="2"/>
  <c r="D49" i="2"/>
  <c r="E49" i="2"/>
  <c r="G49" i="2"/>
  <c r="H49" i="2"/>
  <c r="B49" i="2"/>
  <c r="A50" i="2"/>
  <c r="B50" i="2"/>
  <c r="D50" i="2"/>
  <c r="E50" i="2"/>
  <c r="G50" i="2"/>
  <c r="C50" i="2"/>
  <c r="H50" i="2"/>
  <c r="A51" i="2"/>
  <c r="B51" i="2"/>
  <c r="C51" i="2"/>
  <c r="E51" i="2"/>
  <c r="D51" i="2"/>
  <c r="G51" i="2"/>
  <c r="H51" i="2"/>
  <c r="A52" i="2"/>
  <c r="B52" i="2"/>
  <c r="C52" i="2"/>
  <c r="E52" i="2"/>
  <c r="D52" i="2"/>
  <c r="G52" i="2"/>
  <c r="H52" i="2"/>
  <c r="A53" i="2"/>
  <c r="C53" i="2"/>
  <c r="D53" i="2"/>
  <c r="E53" i="2"/>
  <c r="G53" i="2"/>
  <c r="H53" i="2"/>
  <c r="B53" i="2"/>
  <c r="A54" i="2"/>
  <c r="B54" i="2"/>
  <c r="D54" i="2"/>
  <c r="G54" i="2"/>
  <c r="C54" i="2"/>
  <c r="E54" i="2"/>
  <c r="H54" i="2"/>
  <c r="A55" i="2"/>
  <c r="D55" i="2"/>
  <c r="G55" i="2"/>
  <c r="C55" i="2"/>
  <c r="E55" i="2"/>
  <c r="H55" i="2"/>
  <c r="B55" i="2"/>
  <c r="A56" i="2"/>
  <c r="B56" i="2"/>
  <c r="C56" i="2"/>
  <c r="E56" i="2"/>
  <c r="D56" i="2"/>
  <c r="G56" i="2"/>
  <c r="H56" i="2"/>
  <c r="A57" i="2"/>
  <c r="C57" i="2"/>
  <c r="E57" i="2"/>
  <c r="D57" i="2"/>
  <c r="G57" i="2"/>
  <c r="H57" i="2"/>
  <c r="B57" i="2"/>
  <c r="A58" i="2"/>
  <c r="B58" i="2"/>
  <c r="D58" i="2"/>
  <c r="G58" i="2"/>
  <c r="C58" i="2"/>
  <c r="E58" i="2"/>
  <c r="H58" i="2"/>
  <c r="A59" i="2"/>
  <c r="D59" i="2"/>
  <c r="G59" i="2"/>
  <c r="C59" i="2"/>
  <c r="E59" i="2"/>
  <c r="H59" i="2"/>
  <c r="B59" i="2"/>
  <c r="A60" i="2"/>
  <c r="B60" i="2"/>
  <c r="D60" i="2"/>
  <c r="G60" i="2"/>
  <c r="C60" i="2"/>
  <c r="E60" i="2"/>
  <c r="H60" i="2"/>
  <c r="A61" i="2"/>
  <c r="C61" i="2"/>
  <c r="E61" i="2"/>
  <c r="D61" i="2"/>
  <c r="G61" i="2"/>
  <c r="H61" i="2"/>
  <c r="B61" i="2"/>
  <c r="A62" i="2"/>
  <c r="B62" i="2"/>
  <c r="D62" i="2"/>
  <c r="E62" i="2"/>
  <c r="G62" i="2"/>
  <c r="C62" i="2"/>
  <c r="H62" i="2"/>
  <c r="A63" i="2"/>
  <c r="D63" i="2"/>
  <c r="G63" i="2"/>
  <c r="C63" i="2"/>
  <c r="E63" i="2"/>
  <c r="H63" i="2"/>
  <c r="B63" i="2"/>
  <c r="A64" i="2"/>
  <c r="C64" i="2"/>
  <c r="E64" i="2"/>
  <c r="D64" i="2"/>
  <c r="G64" i="2"/>
  <c r="H64" i="2"/>
  <c r="B64" i="2"/>
  <c r="A65" i="2"/>
  <c r="C65" i="2"/>
  <c r="E65" i="2"/>
  <c r="D65" i="2"/>
  <c r="G65" i="2"/>
  <c r="H65" i="2"/>
  <c r="B65" i="2"/>
  <c r="A66" i="2"/>
  <c r="B66" i="2"/>
  <c r="D66" i="2"/>
  <c r="G66" i="2"/>
  <c r="C66" i="2"/>
  <c r="E66" i="2"/>
  <c r="H66" i="2"/>
  <c r="A67" i="2"/>
  <c r="D67" i="2"/>
  <c r="G67" i="2"/>
  <c r="C67" i="2"/>
  <c r="E67" i="2"/>
  <c r="H67" i="2"/>
  <c r="B67" i="2"/>
  <c r="A68" i="2"/>
  <c r="D68" i="2"/>
  <c r="G68" i="2"/>
  <c r="C68" i="2"/>
  <c r="E68" i="2"/>
  <c r="H68" i="2"/>
  <c r="B68" i="2"/>
  <c r="A69" i="2"/>
  <c r="C69" i="2"/>
  <c r="E69" i="2"/>
  <c r="D69" i="2"/>
  <c r="G69" i="2"/>
  <c r="H69" i="2"/>
  <c r="B69" i="2"/>
  <c r="A70" i="2"/>
  <c r="B70" i="2"/>
  <c r="C70" i="2"/>
  <c r="E70" i="2"/>
  <c r="D70" i="2"/>
  <c r="G70" i="2"/>
  <c r="H70" i="2"/>
  <c r="A71" i="2"/>
  <c r="B71" i="2"/>
  <c r="C71" i="2"/>
  <c r="E71" i="2"/>
  <c r="D71" i="2"/>
  <c r="G71" i="2"/>
  <c r="H71" i="2"/>
  <c r="A72" i="2"/>
  <c r="B72" i="2"/>
  <c r="C72" i="2"/>
  <c r="E72" i="2"/>
  <c r="D72" i="2"/>
  <c r="G72" i="2"/>
  <c r="H72" i="2"/>
  <c r="A73" i="2"/>
  <c r="D73" i="2"/>
  <c r="G73" i="2"/>
  <c r="C73" i="2"/>
  <c r="E73" i="2"/>
  <c r="H73" i="2"/>
  <c r="B73" i="2"/>
  <c r="A74" i="2"/>
  <c r="D74" i="2"/>
  <c r="G74" i="2"/>
  <c r="C74" i="2"/>
  <c r="E74" i="2"/>
  <c r="H74" i="2"/>
  <c r="B74" i="2"/>
  <c r="A75" i="2"/>
  <c r="D75" i="2"/>
  <c r="G75" i="2"/>
  <c r="C75" i="2"/>
  <c r="E75" i="2"/>
  <c r="H75" i="2"/>
  <c r="B75" i="2"/>
  <c r="A76" i="2"/>
  <c r="D76" i="2"/>
  <c r="G76" i="2"/>
  <c r="C76" i="2"/>
  <c r="E76" i="2"/>
  <c r="H76" i="2"/>
  <c r="B76" i="2"/>
  <c r="A77" i="2"/>
  <c r="B77" i="2"/>
  <c r="C77" i="2"/>
  <c r="E77" i="2"/>
  <c r="D77" i="2"/>
  <c r="G77" i="2"/>
  <c r="H77" i="2"/>
  <c r="A78" i="2"/>
  <c r="B78" i="2"/>
  <c r="C78" i="2"/>
  <c r="E78" i="2"/>
  <c r="D78" i="2"/>
  <c r="G78" i="2"/>
  <c r="H78" i="2"/>
  <c r="A79" i="2"/>
  <c r="B79" i="2"/>
  <c r="C79" i="2"/>
  <c r="D79" i="2"/>
  <c r="G79" i="2"/>
  <c r="H79" i="2"/>
  <c r="A80" i="2"/>
  <c r="B80" i="2"/>
  <c r="C80" i="2"/>
  <c r="E80" i="2"/>
  <c r="D80" i="2"/>
  <c r="G80" i="2"/>
  <c r="H80" i="2"/>
  <c r="A81" i="2"/>
  <c r="D81" i="2"/>
  <c r="E81" i="2"/>
  <c r="G81" i="2"/>
  <c r="C81" i="2"/>
  <c r="H81" i="2"/>
  <c r="B81" i="2"/>
  <c r="A82" i="2"/>
  <c r="D82" i="2"/>
  <c r="G82" i="2"/>
  <c r="C82" i="2"/>
  <c r="E82" i="2"/>
  <c r="H82" i="2"/>
  <c r="B82" i="2"/>
  <c r="A83" i="2"/>
  <c r="D83" i="2"/>
  <c r="G83" i="2"/>
  <c r="C83" i="2"/>
  <c r="E83" i="2"/>
  <c r="H83" i="2"/>
  <c r="B83" i="2"/>
  <c r="A84" i="2"/>
  <c r="D84" i="2"/>
  <c r="G84" i="2"/>
  <c r="C84" i="2"/>
  <c r="E84" i="2"/>
  <c r="H84" i="2"/>
  <c r="B84" i="2"/>
  <c r="A85" i="2"/>
  <c r="B85" i="2"/>
  <c r="C85" i="2"/>
  <c r="E85" i="2"/>
  <c r="D85" i="2"/>
  <c r="G85" i="2"/>
  <c r="H85" i="2"/>
  <c r="A86" i="2"/>
  <c r="B86" i="2"/>
  <c r="C86" i="2"/>
  <c r="E86" i="2"/>
  <c r="D86" i="2"/>
  <c r="G86" i="2"/>
  <c r="H86" i="2"/>
  <c r="A87" i="2"/>
  <c r="B87" i="2"/>
  <c r="C87" i="2"/>
  <c r="E87" i="2"/>
  <c r="D87" i="2"/>
  <c r="G87" i="2"/>
  <c r="H87" i="2"/>
  <c r="A88" i="2"/>
  <c r="B88" i="2"/>
  <c r="C88" i="2"/>
  <c r="E88" i="2"/>
  <c r="D88" i="2"/>
  <c r="G88" i="2"/>
  <c r="H88" i="2"/>
  <c r="A89" i="2"/>
  <c r="D89" i="2"/>
  <c r="E89" i="2"/>
  <c r="G89" i="2"/>
  <c r="C89" i="2"/>
  <c r="H89" i="2"/>
  <c r="B89" i="2"/>
  <c r="A90" i="2"/>
  <c r="D90" i="2"/>
  <c r="G90" i="2"/>
  <c r="C90" i="2"/>
  <c r="E90" i="2"/>
  <c r="H90" i="2"/>
  <c r="B90" i="2"/>
  <c r="A91" i="2"/>
  <c r="D91" i="2"/>
  <c r="G91" i="2"/>
  <c r="C91" i="2"/>
  <c r="E91" i="2"/>
  <c r="H91" i="2"/>
  <c r="B91" i="2"/>
  <c r="A92" i="2"/>
  <c r="D92" i="2"/>
  <c r="G92" i="2"/>
  <c r="C92" i="2"/>
  <c r="E92" i="2"/>
  <c r="H92" i="2"/>
  <c r="B92" i="2"/>
  <c r="A93" i="2"/>
  <c r="B93" i="2"/>
  <c r="C93" i="2"/>
  <c r="E93" i="2"/>
  <c r="D93" i="2"/>
  <c r="G93" i="2"/>
  <c r="H93" i="2"/>
  <c r="A94" i="2"/>
  <c r="B94" i="2"/>
  <c r="C94" i="2"/>
  <c r="E94" i="2"/>
  <c r="D94" i="2"/>
  <c r="G94" i="2"/>
  <c r="H94" i="2"/>
  <c r="A95" i="2"/>
  <c r="B95" i="2"/>
  <c r="C95" i="2"/>
  <c r="E95" i="2"/>
  <c r="D95" i="2"/>
  <c r="G95" i="2"/>
  <c r="H95" i="2"/>
  <c r="A96" i="2"/>
  <c r="B96" i="2"/>
  <c r="C96" i="2"/>
  <c r="E96" i="2"/>
  <c r="D96" i="2"/>
  <c r="G96" i="2"/>
  <c r="H96" i="2"/>
  <c r="A97" i="2"/>
  <c r="D97" i="2"/>
  <c r="G97" i="2"/>
  <c r="C97" i="2"/>
  <c r="E97" i="2"/>
  <c r="H97" i="2"/>
  <c r="B97" i="2"/>
  <c r="A98" i="2"/>
  <c r="D98" i="2"/>
  <c r="G98" i="2"/>
  <c r="C98" i="2"/>
  <c r="E98" i="2"/>
  <c r="H98" i="2"/>
  <c r="B98" i="2"/>
  <c r="A99" i="2"/>
  <c r="D99" i="2"/>
  <c r="G99" i="2"/>
  <c r="C99" i="2"/>
  <c r="E99" i="2"/>
  <c r="H99" i="2"/>
  <c r="B99" i="2"/>
  <c r="A100" i="2"/>
  <c r="D100" i="2"/>
  <c r="G100" i="2"/>
  <c r="C100" i="2"/>
  <c r="E100" i="2"/>
  <c r="H100" i="2"/>
  <c r="B100" i="2"/>
  <c r="A101" i="2"/>
  <c r="B101" i="2"/>
  <c r="C101" i="2"/>
  <c r="E101" i="2"/>
  <c r="D101" i="2"/>
  <c r="G101" i="2"/>
  <c r="H101" i="2"/>
  <c r="A102" i="2"/>
  <c r="B102" i="2"/>
  <c r="C102" i="2"/>
  <c r="E102" i="2"/>
  <c r="D102" i="2"/>
  <c r="G102" i="2"/>
  <c r="H102" i="2"/>
  <c r="A103" i="2"/>
  <c r="B103" i="2"/>
  <c r="C103" i="2"/>
  <c r="E103" i="2"/>
  <c r="D103" i="2"/>
  <c r="G103" i="2"/>
  <c r="H103" i="2"/>
  <c r="A104" i="2"/>
  <c r="B104" i="2"/>
  <c r="C104" i="2"/>
  <c r="E104" i="2"/>
  <c r="D104" i="2"/>
  <c r="G104" i="2"/>
  <c r="H104" i="2"/>
  <c r="A105" i="2"/>
  <c r="D105" i="2"/>
  <c r="G105" i="2"/>
  <c r="C105" i="2"/>
  <c r="E105" i="2"/>
  <c r="H105" i="2"/>
  <c r="B105" i="2"/>
  <c r="A106" i="2"/>
  <c r="D106" i="2"/>
  <c r="G106" i="2"/>
  <c r="C106" i="2"/>
  <c r="E106" i="2"/>
  <c r="H106" i="2"/>
  <c r="B106" i="2"/>
  <c r="A107" i="2"/>
  <c r="D107" i="2"/>
  <c r="G107" i="2"/>
  <c r="C107" i="2"/>
  <c r="E107" i="2"/>
  <c r="H107" i="2"/>
  <c r="B107" i="2"/>
  <c r="A108" i="2"/>
  <c r="D108" i="2"/>
  <c r="G108" i="2"/>
  <c r="C108" i="2"/>
  <c r="E108" i="2"/>
  <c r="H108" i="2"/>
  <c r="B108" i="2"/>
  <c r="A109" i="2"/>
  <c r="B109" i="2"/>
  <c r="C109" i="2"/>
  <c r="E109" i="2"/>
  <c r="D109" i="2"/>
  <c r="G109" i="2"/>
  <c r="H109" i="2"/>
  <c r="A110" i="2"/>
  <c r="B110" i="2"/>
  <c r="C110" i="2"/>
  <c r="E110" i="2"/>
  <c r="D110" i="2"/>
  <c r="G110" i="2"/>
  <c r="H110" i="2"/>
  <c r="A111" i="2"/>
  <c r="B111" i="2"/>
  <c r="C111" i="2"/>
  <c r="E111" i="2"/>
  <c r="D111" i="2"/>
  <c r="G111" i="2"/>
  <c r="H111" i="2"/>
  <c r="A112" i="2"/>
  <c r="B112" i="2"/>
  <c r="C112" i="2"/>
  <c r="E112" i="2"/>
  <c r="D112" i="2"/>
  <c r="G112" i="2"/>
  <c r="H112" i="2"/>
  <c r="A113" i="2"/>
  <c r="D113" i="2"/>
  <c r="G113" i="2"/>
  <c r="C113" i="2"/>
  <c r="H113" i="2"/>
  <c r="B113" i="2"/>
  <c r="A114" i="2"/>
  <c r="D114" i="2"/>
  <c r="G114" i="2"/>
  <c r="C114" i="2"/>
  <c r="E114" i="2"/>
  <c r="H114" i="2"/>
  <c r="B114" i="2"/>
  <c r="A115" i="2"/>
  <c r="D115" i="2"/>
  <c r="G115" i="2"/>
  <c r="C115" i="2"/>
  <c r="E115" i="2"/>
  <c r="H115" i="2"/>
  <c r="B115" i="2"/>
  <c r="A116" i="2"/>
  <c r="D116" i="2"/>
  <c r="G116" i="2"/>
  <c r="C116" i="2"/>
  <c r="E116" i="2"/>
  <c r="H116" i="2"/>
  <c r="B116" i="2"/>
  <c r="A117" i="2"/>
  <c r="B117" i="2"/>
  <c r="C117" i="2"/>
  <c r="E117" i="2"/>
  <c r="D117" i="2"/>
  <c r="G117" i="2"/>
  <c r="H117" i="2"/>
  <c r="A118" i="2"/>
  <c r="B118" i="2"/>
  <c r="C118" i="2"/>
  <c r="E118" i="2"/>
  <c r="D118" i="2"/>
  <c r="G118" i="2"/>
  <c r="H118" i="2"/>
  <c r="A119" i="2"/>
  <c r="B119" i="2"/>
  <c r="C119" i="2"/>
  <c r="E119" i="2"/>
  <c r="D119" i="2"/>
  <c r="G119" i="2"/>
  <c r="H119" i="2"/>
  <c r="A120" i="2"/>
  <c r="B120" i="2"/>
  <c r="C120" i="2"/>
  <c r="E120" i="2"/>
  <c r="D120" i="2"/>
  <c r="G120" i="2"/>
  <c r="H120" i="2"/>
  <c r="A121" i="2"/>
  <c r="D121" i="2"/>
  <c r="E121" i="2"/>
  <c r="G121" i="2"/>
  <c r="C121" i="2"/>
  <c r="H121" i="2"/>
  <c r="B121" i="2"/>
  <c r="A122" i="2"/>
  <c r="D122" i="2"/>
  <c r="G122" i="2"/>
  <c r="C122" i="2"/>
  <c r="E122" i="2"/>
  <c r="H122" i="2"/>
  <c r="B122" i="2"/>
  <c r="A123" i="2"/>
  <c r="D123" i="2"/>
  <c r="G123" i="2"/>
  <c r="C123" i="2"/>
  <c r="E123" i="2"/>
  <c r="H123" i="2"/>
  <c r="B123" i="2"/>
  <c r="A124" i="2"/>
  <c r="D124" i="2"/>
  <c r="G124" i="2"/>
  <c r="C124" i="2"/>
  <c r="E124" i="2"/>
  <c r="H124" i="2"/>
  <c r="B124" i="2"/>
  <c r="A125" i="2"/>
  <c r="B125" i="2"/>
  <c r="C125" i="2"/>
  <c r="E125" i="2"/>
  <c r="D125" i="2"/>
  <c r="G125" i="2"/>
  <c r="H125" i="2"/>
  <c r="A126" i="2"/>
  <c r="B126" i="2"/>
  <c r="C126" i="2"/>
  <c r="E126" i="2"/>
  <c r="D126" i="2"/>
  <c r="G126" i="2"/>
  <c r="H126" i="2"/>
  <c r="A127" i="2"/>
  <c r="B127" i="2"/>
  <c r="C127" i="2"/>
  <c r="D127" i="2"/>
  <c r="G127" i="2"/>
  <c r="H127" i="2"/>
  <c r="A128" i="2"/>
  <c r="B128" i="2"/>
  <c r="C128" i="2"/>
  <c r="E128" i="2"/>
  <c r="D128" i="2"/>
  <c r="G128" i="2"/>
  <c r="H128" i="2"/>
  <c r="A129" i="2"/>
  <c r="D129" i="2"/>
  <c r="G129" i="2"/>
  <c r="C129" i="2"/>
  <c r="E129" i="2"/>
  <c r="H129" i="2"/>
  <c r="B129" i="2"/>
  <c r="A130" i="2"/>
  <c r="D130" i="2"/>
  <c r="G130" i="2"/>
  <c r="C130" i="2"/>
  <c r="E130" i="2"/>
  <c r="H130" i="2"/>
  <c r="B130" i="2"/>
  <c r="A131" i="2"/>
  <c r="D131" i="2"/>
  <c r="G131" i="2"/>
  <c r="C131" i="2"/>
  <c r="E131" i="2"/>
  <c r="H131" i="2"/>
  <c r="B131" i="2"/>
  <c r="A132" i="2"/>
  <c r="D132" i="2"/>
  <c r="G132" i="2"/>
  <c r="C132" i="2"/>
  <c r="E132" i="2"/>
  <c r="H132" i="2"/>
  <c r="B132" i="2"/>
  <c r="A133" i="2"/>
  <c r="B133" i="2"/>
  <c r="C133" i="2"/>
  <c r="E133" i="2"/>
  <c r="D133" i="2"/>
  <c r="G133" i="2"/>
  <c r="H133" i="2"/>
  <c r="A134" i="2"/>
  <c r="B134" i="2"/>
  <c r="C134" i="2"/>
  <c r="E134" i="2"/>
  <c r="D134" i="2"/>
  <c r="G134" i="2"/>
  <c r="H134" i="2"/>
  <c r="A135" i="2"/>
  <c r="B135" i="2"/>
  <c r="C135" i="2"/>
  <c r="D135" i="2"/>
  <c r="G135" i="2"/>
  <c r="H135" i="2"/>
  <c r="A136" i="2"/>
  <c r="B136" i="2"/>
  <c r="C136" i="2"/>
  <c r="E136" i="2"/>
  <c r="D136" i="2"/>
  <c r="G136" i="2"/>
  <c r="H136" i="2"/>
  <c r="A137" i="2"/>
  <c r="D137" i="2"/>
  <c r="G137" i="2"/>
  <c r="C137" i="2"/>
  <c r="E137" i="2"/>
  <c r="H137" i="2"/>
  <c r="B137" i="2"/>
  <c r="A138" i="2"/>
  <c r="D138" i="2"/>
  <c r="G138" i="2"/>
  <c r="C138" i="2"/>
  <c r="E138" i="2"/>
  <c r="H138" i="2"/>
  <c r="B138" i="2"/>
  <c r="A139" i="2"/>
  <c r="D139" i="2"/>
  <c r="G139" i="2"/>
  <c r="C139" i="2"/>
  <c r="E139" i="2"/>
  <c r="H139" i="2"/>
  <c r="B139" i="2"/>
  <c r="A140" i="2"/>
  <c r="D140" i="2"/>
  <c r="G140" i="2"/>
  <c r="C140" i="2"/>
  <c r="E140" i="2"/>
  <c r="H140" i="2"/>
  <c r="B140" i="2"/>
  <c r="A141" i="2"/>
  <c r="B141" i="2"/>
  <c r="C141" i="2"/>
  <c r="E141" i="2"/>
  <c r="D141" i="2"/>
  <c r="G141" i="2"/>
  <c r="H141" i="2"/>
  <c r="A142" i="2"/>
  <c r="B142" i="2"/>
  <c r="C142" i="2"/>
  <c r="E142" i="2"/>
  <c r="D142" i="2"/>
  <c r="G142" i="2"/>
  <c r="H142" i="2"/>
  <c r="A143" i="2"/>
  <c r="B143" i="2"/>
  <c r="C143" i="2"/>
  <c r="E143" i="2"/>
  <c r="D143" i="2"/>
  <c r="G143" i="2"/>
  <c r="H143" i="2"/>
  <c r="A144" i="2"/>
  <c r="B144" i="2"/>
  <c r="C144" i="2"/>
  <c r="E144" i="2"/>
  <c r="D144" i="2"/>
  <c r="G144" i="2"/>
  <c r="H144" i="2"/>
  <c r="A145" i="2"/>
  <c r="D145" i="2"/>
  <c r="E145" i="2"/>
  <c r="G145" i="2"/>
  <c r="C145" i="2"/>
  <c r="H145" i="2"/>
  <c r="B145" i="2"/>
  <c r="A146" i="2"/>
  <c r="D146" i="2"/>
  <c r="G146" i="2"/>
  <c r="C146" i="2"/>
  <c r="E146" i="2"/>
  <c r="H146" i="2"/>
  <c r="B146" i="2"/>
  <c r="A147" i="2"/>
  <c r="D147" i="2"/>
  <c r="G147" i="2"/>
  <c r="C147" i="2"/>
  <c r="E147" i="2"/>
  <c r="H147" i="2"/>
  <c r="B147" i="2"/>
  <c r="A148" i="2"/>
  <c r="D148" i="2"/>
  <c r="G148" i="2"/>
  <c r="C148" i="2"/>
  <c r="E148" i="2"/>
  <c r="H148" i="2"/>
  <c r="B148" i="2"/>
  <c r="A149" i="2"/>
  <c r="B149" i="2"/>
  <c r="C149" i="2"/>
  <c r="D149" i="2"/>
  <c r="G149" i="2"/>
  <c r="H149" i="2"/>
  <c r="A150" i="2"/>
  <c r="B150" i="2"/>
  <c r="C150" i="2"/>
  <c r="E150" i="2"/>
  <c r="D150" i="2"/>
  <c r="G150" i="2"/>
  <c r="H150" i="2"/>
  <c r="A151" i="2"/>
  <c r="B151" i="2"/>
  <c r="C151" i="2"/>
  <c r="E151" i="2"/>
  <c r="D151" i="2"/>
  <c r="G151" i="2"/>
  <c r="H151" i="2"/>
  <c r="A152" i="2"/>
  <c r="B152" i="2"/>
  <c r="C152" i="2"/>
  <c r="E152" i="2"/>
  <c r="D152" i="2"/>
  <c r="G152" i="2"/>
  <c r="H152" i="2"/>
  <c r="A153" i="2"/>
  <c r="D153" i="2"/>
  <c r="E153" i="2"/>
  <c r="G153" i="2"/>
  <c r="C153" i="2"/>
  <c r="H153" i="2"/>
  <c r="B153" i="2"/>
  <c r="A154" i="2"/>
  <c r="D154" i="2"/>
  <c r="G154" i="2"/>
  <c r="C154" i="2"/>
  <c r="H154" i="2"/>
  <c r="B154" i="2"/>
  <c r="A155" i="2"/>
  <c r="D155" i="2"/>
  <c r="G155" i="2"/>
  <c r="C155" i="2"/>
  <c r="E155" i="2"/>
  <c r="H155" i="2"/>
  <c r="B155" i="2"/>
  <c r="A156" i="2"/>
  <c r="D156" i="2"/>
  <c r="G156" i="2"/>
  <c r="C156" i="2"/>
  <c r="E156" i="2"/>
  <c r="H156" i="2"/>
  <c r="B156" i="2"/>
  <c r="A157" i="2"/>
  <c r="B157" i="2"/>
  <c r="C157" i="2"/>
  <c r="E157" i="2"/>
  <c r="D157" i="2"/>
  <c r="G157" i="2"/>
  <c r="H157" i="2"/>
  <c r="A158" i="2"/>
  <c r="B158" i="2"/>
  <c r="C158" i="2"/>
  <c r="E158" i="2"/>
  <c r="D158" i="2"/>
  <c r="G158" i="2"/>
  <c r="H158" i="2"/>
  <c r="A159" i="2"/>
  <c r="B159" i="2"/>
  <c r="C159" i="2"/>
  <c r="D159" i="2"/>
  <c r="G159" i="2"/>
  <c r="H159" i="2"/>
  <c r="A160" i="2"/>
  <c r="B160" i="2"/>
  <c r="C160" i="2"/>
  <c r="E160" i="2"/>
  <c r="D160" i="2"/>
  <c r="G160" i="2"/>
  <c r="H160" i="2"/>
  <c r="A161" i="2"/>
  <c r="D161" i="2"/>
  <c r="G161" i="2"/>
  <c r="C161" i="2"/>
  <c r="E161" i="2"/>
  <c r="H161" i="2"/>
  <c r="B161" i="2"/>
  <c r="A162" i="2"/>
  <c r="D162" i="2"/>
  <c r="G162" i="2"/>
  <c r="C162" i="2"/>
  <c r="E162" i="2"/>
  <c r="H162" i="2"/>
  <c r="B162" i="2"/>
  <c r="A163" i="2"/>
  <c r="D163" i="2"/>
  <c r="G163" i="2"/>
  <c r="C163" i="2"/>
  <c r="E163" i="2"/>
  <c r="H163" i="2"/>
  <c r="B163" i="2"/>
  <c r="A164" i="2"/>
  <c r="D164" i="2"/>
  <c r="G164" i="2"/>
  <c r="C164" i="2"/>
  <c r="E164" i="2"/>
  <c r="H164" i="2"/>
  <c r="B164" i="2"/>
  <c r="A165" i="2"/>
  <c r="B165" i="2"/>
  <c r="C165" i="2"/>
  <c r="D165" i="2"/>
  <c r="G165" i="2"/>
  <c r="H165" i="2"/>
  <c r="A166" i="2"/>
  <c r="B166" i="2"/>
  <c r="C166" i="2"/>
  <c r="E166" i="2"/>
  <c r="D166" i="2"/>
  <c r="G166" i="2"/>
  <c r="H166" i="2"/>
  <c r="A167" i="2"/>
  <c r="B167" i="2"/>
  <c r="C167" i="2"/>
  <c r="D167" i="2"/>
  <c r="G167" i="2"/>
  <c r="H167" i="2"/>
  <c r="A168" i="2"/>
  <c r="B168" i="2"/>
  <c r="C168" i="2"/>
  <c r="E168" i="2"/>
  <c r="D168" i="2"/>
  <c r="G168" i="2"/>
  <c r="H168" i="2"/>
  <c r="A169" i="2"/>
  <c r="D169" i="2"/>
  <c r="G169" i="2"/>
  <c r="C169" i="2"/>
  <c r="E169" i="2"/>
  <c r="H169" i="2"/>
  <c r="B169" i="2"/>
  <c r="A170" i="2"/>
  <c r="D170" i="2"/>
  <c r="G170" i="2"/>
  <c r="C170" i="2"/>
  <c r="E170" i="2"/>
  <c r="H170" i="2"/>
  <c r="B170" i="2"/>
  <c r="A171" i="2"/>
  <c r="D171" i="2"/>
  <c r="G171" i="2"/>
  <c r="C171" i="2"/>
  <c r="E171" i="2"/>
  <c r="H171" i="2"/>
  <c r="B171" i="2"/>
  <c r="A172" i="2"/>
  <c r="D172" i="2"/>
  <c r="G172" i="2"/>
  <c r="C172" i="2"/>
  <c r="E172" i="2"/>
  <c r="H172" i="2"/>
  <c r="B172" i="2"/>
  <c r="A173" i="2"/>
  <c r="B173" i="2"/>
  <c r="C173" i="2"/>
  <c r="E173" i="2"/>
  <c r="D173" i="2"/>
  <c r="G173" i="2"/>
  <c r="H173" i="2"/>
  <c r="A174" i="2"/>
  <c r="B174" i="2"/>
  <c r="C174" i="2"/>
  <c r="E174" i="2"/>
  <c r="D174" i="2"/>
  <c r="G174" i="2"/>
  <c r="H174" i="2"/>
  <c r="A175" i="2"/>
  <c r="B175" i="2"/>
  <c r="C175" i="2"/>
  <c r="E175" i="2"/>
  <c r="D175" i="2"/>
  <c r="G175" i="2"/>
  <c r="H175" i="2"/>
  <c r="A176" i="2"/>
  <c r="B176" i="2"/>
  <c r="C176" i="2"/>
  <c r="E176" i="2"/>
  <c r="D176" i="2"/>
  <c r="G176" i="2"/>
  <c r="H176" i="2"/>
  <c r="A177" i="2"/>
  <c r="D177" i="2"/>
  <c r="E177" i="2"/>
  <c r="G177" i="2"/>
  <c r="C177" i="2"/>
  <c r="H177" i="2"/>
  <c r="B177" i="2"/>
  <c r="A178" i="2"/>
  <c r="D178" i="2"/>
  <c r="G178" i="2"/>
  <c r="C178" i="2"/>
  <c r="E178" i="2"/>
  <c r="H178" i="2"/>
  <c r="B178" i="2"/>
  <c r="A179" i="2"/>
  <c r="D179" i="2"/>
  <c r="G179" i="2"/>
  <c r="C179" i="2"/>
  <c r="E179" i="2"/>
  <c r="H179" i="2"/>
  <c r="B179" i="2"/>
  <c r="A180" i="2"/>
  <c r="D180" i="2"/>
  <c r="G180" i="2"/>
  <c r="C180" i="2"/>
  <c r="E180" i="2"/>
  <c r="H180" i="2"/>
  <c r="B180" i="2"/>
  <c r="A181" i="2"/>
  <c r="B181" i="2"/>
  <c r="C181" i="2"/>
  <c r="E181" i="2"/>
  <c r="D181" i="2"/>
  <c r="G181" i="2"/>
  <c r="H181" i="2"/>
  <c r="A182" i="2"/>
  <c r="B182" i="2"/>
  <c r="C182" i="2"/>
  <c r="E182" i="2"/>
  <c r="D182" i="2"/>
  <c r="G182" i="2"/>
  <c r="H182" i="2"/>
  <c r="A183" i="2"/>
  <c r="B183" i="2"/>
  <c r="C183" i="2"/>
  <c r="E183" i="2"/>
  <c r="D183" i="2"/>
  <c r="G183" i="2"/>
  <c r="H183" i="2"/>
  <c r="A184" i="2"/>
  <c r="B184" i="2"/>
  <c r="C184" i="2"/>
  <c r="E184" i="2"/>
  <c r="D184" i="2"/>
  <c r="G184" i="2"/>
  <c r="H184" i="2"/>
  <c r="A185" i="2"/>
  <c r="D185" i="2"/>
  <c r="E185" i="2"/>
  <c r="G185" i="2"/>
  <c r="C185" i="2"/>
  <c r="H185" i="2"/>
  <c r="B185" i="2"/>
  <c r="A186" i="2"/>
  <c r="D186" i="2"/>
  <c r="G186" i="2"/>
  <c r="C186" i="2"/>
  <c r="E186" i="2"/>
  <c r="H186" i="2"/>
  <c r="B186" i="2"/>
  <c r="A187" i="2"/>
  <c r="D187" i="2"/>
  <c r="G187" i="2"/>
  <c r="C187" i="2"/>
  <c r="E187" i="2"/>
  <c r="H187" i="2"/>
  <c r="B187" i="2"/>
  <c r="A188" i="2"/>
  <c r="D188" i="2"/>
  <c r="G188" i="2"/>
  <c r="C188" i="2"/>
  <c r="E188" i="2"/>
  <c r="H188" i="2"/>
  <c r="B188" i="2"/>
  <c r="A189" i="2"/>
  <c r="B189" i="2"/>
  <c r="C189" i="2"/>
  <c r="E189" i="2"/>
  <c r="D189" i="2"/>
  <c r="G189" i="2"/>
  <c r="H189" i="2"/>
  <c r="A190" i="2"/>
  <c r="B190" i="2"/>
  <c r="C190" i="2"/>
  <c r="E190" i="2"/>
  <c r="D190" i="2"/>
  <c r="G190" i="2"/>
  <c r="H190" i="2"/>
  <c r="A191" i="2"/>
  <c r="B191" i="2"/>
  <c r="C191" i="2"/>
  <c r="E191" i="2"/>
  <c r="D191" i="2"/>
  <c r="G191" i="2"/>
  <c r="H191" i="2"/>
  <c r="A192" i="2"/>
  <c r="B192" i="2"/>
  <c r="C192" i="2"/>
  <c r="E192" i="2"/>
  <c r="D192" i="2"/>
  <c r="G192" i="2"/>
  <c r="H192" i="2"/>
  <c r="A193" i="2"/>
  <c r="D193" i="2"/>
  <c r="G193" i="2"/>
  <c r="C193" i="2"/>
  <c r="E193" i="2"/>
  <c r="H193" i="2"/>
  <c r="B193" i="2"/>
  <c r="A194" i="2"/>
  <c r="D194" i="2"/>
  <c r="G194" i="2"/>
  <c r="C194" i="2"/>
  <c r="E194" i="2"/>
  <c r="H194" i="2"/>
  <c r="B194" i="2"/>
  <c r="A195" i="2"/>
  <c r="D195" i="2"/>
  <c r="G195" i="2"/>
  <c r="C195" i="2"/>
  <c r="E195" i="2"/>
  <c r="H195" i="2"/>
  <c r="B195" i="2"/>
  <c r="A196" i="2"/>
  <c r="D196" i="2"/>
  <c r="G196" i="2"/>
  <c r="C196" i="2"/>
  <c r="E196" i="2"/>
  <c r="H196" i="2"/>
  <c r="B196" i="2"/>
  <c r="A197" i="2"/>
  <c r="B197" i="2"/>
  <c r="C197" i="2"/>
  <c r="E197" i="2"/>
  <c r="D197" i="2"/>
  <c r="G197" i="2"/>
  <c r="H197" i="2"/>
  <c r="A198" i="2"/>
  <c r="B198" i="2"/>
  <c r="C198" i="2"/>
  <c r="E198" i="2"/>
  <c r="D198" i="2"/>
  <c r="G198" i="2"/>
  <c r="H198" i="2"/>
  <c r="A199" i="2"/>
  <c r="B199" i="2"/>
  <c r="C199" i="2"/>
  <c r="E199" i="2"/>
  <c r="D199" i="2"/>
  <c r="G199" i="2"/>
  <c r="H199" i="2"/>
  <c r="A200" i="2"/>
  <c r="B200" i="2"/>
  <c r="C200" i="2"/>
  <c r="E200" i="2"/>
  <c r="D200" i="2"/>
  <c r="G200" i="2"/>
  <c r="H200" i="2"/>
  <c r="A201" i="2"/>
  <c r="D201" i="2"/>
  <c r="G201" i="2"/>
  <c r="C201" i="2"/>
  <c r="E201" i="2"/>
  <c r="H201" i="2"/>
  <c r="B201" i="2"/>
  <c r="A202" i="2"/>
  <c r="D202" i="2"/>
  <c r="G202" i="2"/>
  <c r="C202" i="2"/>
  <c r="E202" i="2"/>
  <c r="H202" i="2"/>
  <c r="B202" i="2"/>
  <c r="A203" i="2"/>
  <c r="D203" i="2"/>
  <c r="G203" i="2"/>
  <c r="C203" i="2"/>
  <c r="E203" i="2"/>
  <c r="H203" i="2"/>
  <c r="B203" i="2"/>
  <c r="A204" i="2"/>
  <c r="D204" i="2"/>
  <c r="G204" i="2"/>
  <c r="C204" i="2"/>
  <c r="E204" i="2"/>
  <c r="H204" i="2"/>
  <c r="B204" i="2"/>
  <c r="A205" i="2"/>
  <c r="B205" i="2"/>
  <c r="C205" i="2"/>
  <c r="E205" i="2"/>
  <c r="D205" i="2"/>
  <c r="G205" i="2"/>
  <c r="H205" i="2"/>
  <c r="A206" i="2"/>
  <c r="B206" i="2"/>
  <c r="C206" i="2"/>
  <c r="E206" i="2"/>
  <c r="D206" i="2"/>
  <c r="G206" i="2"/>
  <c r="H206" i="2"/>
  <c r="A207" i="2"/>
  <c r="B207" i="2"/>
  <c r="C207" i="2"/>
  <c r="E207" i="2"/>
  <c r="D207" i="2"/>
  <c r="G207" i="2"/>
  <c r="H207" i="2"/>
  <c r="A208" i="2"/>
  <c r="B208" i="2"/>
  <c r="C208" i="2"/>
  <c r="E208" i="2"/>
  <c r="D208" i="2"/>
  <c r="G208" i="2"/>
  <c r="H208" i="2"/>
  <c r="A209" i="2"/>
  <c r="D209" i="2"/>
  <c r="E209" i="2"/>
  <c r="G209" i="2"/>
  <c r="C209" i="2"/>
  <c r="H209" i="2"/>
  <c r="B209" i="2"/>
  <c r="A210" i="2"/>
  <c r="D210" i="2"/>
  <c r="G210" i="2"/>
  <c r="C210" i="2"/>
  <c r="E210" i="2"/>
  <c r="H210" i="2"/>
  <c r="B210" i="2"/>
  <c r="A211" i="2"/>
  <c r="D211" i="2"/>
  <c r="G211" i="2"/>
  <c r="C211" i="2"/>
  <c r="E211" i="2"/>
  <c r="H211" i="2"/>
  <c r="B211" i="2"/>
  <c r="A212" i="2"/>
  <c r="D212" i="2"/>
  <c r="G212" i="2"/>
  <c r="C212" i="2"/>
  <c r="E212" i="2"/>
  <c r="H212" i="2"/>
  <c r="B212" i="2"/>
  <c r="A213" i="2"/>
  <c r="B213" i="2"/>
  <c r="C213" i="2"/>
  <c r="E213" i="2"/>
  <c r="D213" i="2"/>
  <c r="G213" i="2"/>
  <c r="H213" i="2"/>
  <c r="A214" i="2"/>
  <c r="B214" i="2"/>
  <c r="C214" i="2"/>
  <c r="E214" i="2"/>
  <c r="D214" i="2"/>
  <c r="G214" i="2"/>
  <c r="H214" i="2"/>
  <c r="A215" i="2"/>
  <c r="B215" i="2"/>
  <c r="C215" i="2"/>
  <c r="E215" i="2"/>
  <c r="D215" i="2"/>
  <c r="G215" i="2"/>
  <c r="H215" i="2"/>
  <c r="A216" i="2"/>
  <c r="B216" i="2"/>
  <c r="C216" i="2"/>
  <c r="E216" i="2"/>
  <c r="D216" i="2"/>
  <c r="G216" i="2"/>
  <c r="H216" i="2"/>
  <c r="A217" i="2"/>
  <c r="D217" i="2"/>
  <c r="E217" i="2"/>
  <c r="G217" i="2"/>
  <c r="C217" i="2"/>
  <c r="H217" i="2"/>
  <c r="B217" i="2"/>
  <c r="A218" i="2"/>
  <c r="D218" i="2"/>
  <c r="G218" i="2"/>
  <c r="C218" i="2"/>
  <c r="E218" i="2"/>
  <c r="H218" i="2"/>
  <c r="B218" i="2"/>
  <c r="A219" i="2"/>
  <c r="D219" i="2"/>
  <c r="G219" i="2"/>
  <c r="C219" i="2"/>
  <c r="E219" i="2"/>
  <c r="H219" i="2"/>
  <c r="B219" i="2"/>
  <c r="A220" i="2"/>
  <c r="D220" i="2"/>
  <c r="G220" i="2"/>
  <c r="C220" i="2"/>
  <c r="E220" i="2"/>
  <c r="H220" i="2"/>
  <c r="B220" i="2"/>
  <c r="A221" i="2"/>
  <c r="B221" i="2"/>
  <c r="C221" i="2"/>
  <c r="E221" i="2"/>
  <c r="D221" i="2"/>
  <c r="G221" i="2"/>
  <c r="H221" i="2"/>
  <c r="A222" i="2"/>
  <c r="B222" i="2"/>
  <c r="C222" i="2"/>
  <c r="E222" i="2"/>
  <c r="D222" i="2"/>
  <c r="G222" i="2"/>
  <c r="H222" i="2"/>
  <c r="A223" i="2"/>
  <c r="B223" i="2"/>
  <c r="C223" i="2"/>
  <c r="E223" i="2"/>
  <c r="D223" i="2"/>
  <c r="G223" i="2"/>
  <c r="H223" i="2"/>
  <c r="A224" i="2"/>
  <c r="B224" i="2"/>
  <c r="C224" i="2"/>
  <c r="E224" i="2"/>
  <c r="D224" i="2"/>
  <c r="G224" i="2"/>
  <c r="H224" i="2"/>
  <c r="A225" i="2"/>
  <c r="D225" i="2"/>
  <c r="G225" i="2"/>
  <c r="C225" i="2"/>
  <c r="E225" i="2"/>
  <c r="H225" i="2"/>
  <c r="B225" i="2"/>
  <c r="A226" i="2"/>
  <c r="D226" i="2"/>
  <c r="G226" i="2"/>
  <c r="C226" i="2"/>
  <c r="E226" i="2"/>
  <c r="H226" i="2"/>
  <c r="B226" i="2"/>
  <c r="A227" i="2"/>
  <c r="D227" i="2"/>
  <c r="G227" i="2"/>
  <c r="C227" i="2"/>
  <c r="E227" i="2"/>
  <c r="H227" i="2"/>
  <c r="B227" i="2"/>
  <c r="A228" i="2"/>
  <c r="D228" i="2"/>
  <c r="G228" i="2"/>
  <c r="C228" i="2"/>
  <c r="E228" i="2"/>
  <c r="H228" i="2"/>
  <c r="B228" i="2"/>
  <c r="A229" i="2"/>
  <c r="B229" i="2"/>
  <c r="C229" i="2"/>
  <c r="E229" i="2"/>
  <c r="D229" i="2"/>
  <c r="G229" i="2"/>
  <c r="H229" i="2"/>
  <c r="A230" i="2"/>
  <c r="B230" i="2"/>
  <c r="C230" i="2"/>
  <c r="E230" i="2"/>
  <c r="D230" i="2"/>
  <c r="G230" i="2"/>
  <c r="H230" i="2"/>
  <c r="A231" i="2"/>
  <c r="B231" i="2"/>
  <c r="C231" i="2"/>
  <c r="E231" i="2"/>
  <c r="D231" i="2"/>
  <c r="G231" i="2"/>
  <c r="H231" i="2"/>
  <c r="A232" i="2"/>
  <c r="B232" i="2"/>
  <c r="C232" i="2"/>
  <c r="E232" i="2"/>
  <c r="D232" i="2"/>
  <c r="G232" i="2"/>
  <c r="H232" i="2"/>
  <c r="A233" i="2"/>
  <c r="D233" i="2"/>
  <c r="G233" i="2"/>
  <c r="C233" i="2"/>
  <c r="E233" i="2"/>
  <c r="H233" i="2"/>
  <c r="B233" i="2"/>
  <c r="A234" i="2"/>
  <c r="D234" i="2"/>
  <c r="G234" i="2"/>
  <c r="C234" i="2"/>
  <c r="E234" i="2"/>
  <c r="H234" i="2"/>
  <c r="B234" i="2"/>
  <c r="A235" i="2"/>
  <c r="D235" i="2"/>
  <c r="G235" i="2"/>
  <c r="C235" i="2"/>
  <c r="E235" i="2"/>
  <c r="H235" i="2"/>
  <c r="B235" i="2"/>
  <c r="A236" i="2"/>
  <c r="D236" i="2"/>
  <c r="G236" i="2"/>
  <c r="C236" i="2"/>
  <c r="E236" i="2"/>
  <c r="H236" i="2"/>
  <c r="B236" i="2"/>
  <c r="A237" i="2"/>
  <c r="B237" i="2"/>
  <c r="C237" i="2"/>
  <c r="E237" i="2"/>
  <c r="D237" i="2"/>
  <c r="G237" i="2"/>
  <c r="H237" i="2"/>
  <c r="A238" i="2"/>
  <c r="B238" i="2"/>
  <c r="C238" i="2"/>
  <c r="E238" i="2"/>
  <c r="D238" i="2"/>
  <c r="G238" i="2"/>
  <c r="H238" i="2"/>
  <c r="A239" i="2"/>
  <c r="B239" i="2"/>
  <c r="C239" i="2"/>
  <c r="E239" i="2"/>
  <c r="D239" i="2"/>
  <c r="G239" i="2"/>
  <c r="H239" i="2"/>
  <c r="A240" i="2"/>
  <c r="B240" i="2"/>
  <c r="C240" i="2"/>
  <c r="E240" i="2"/>
  <c r="D240" i="2"/>
  <c r="G240" i="2"/>
  <c r="H240" i="2"/>
  <c r="A241" i="2"/>
  <c r="D241" i="2"/>
  <c r="G241" i="2"/>
  <c r="C241" i="2"/>
  <c r="E241" i="2"/>
  <c r="H241" i="2"/>
  <c r="B241" i="2"/>
  <c r="A242" i="2"/>
  <c r="D242" i="2"/>
  <c r="G242" i="2"/>
  <c r="C242" i="2"/>
  <c r="E242" i="2"/>
  <c r="H242" i="2"/>
  <c r="B242" i="2"/>
  <c r="A243" i="2"/>
  <c r="D243" i="2"/>
  <c r="G243" i="2"/>
  <c r="C243" i="2"/>
  <c r="E243" i="2"/>
  <c r="H243" i="2"/>
  <c r="B243" i="2"/>
  <c r="A244" i="2"/>
  <c r="D244" i="2"/>
  <c r="G244" i="2"/>
  <c r="C244" i="2"/>
  <c r="E244" i="2"/>
  <c r="H244" i="2"/>
  <c r="B244" i="2"/>
  <c r="A245" i="2"/>
  <c r="B245" i="2"/>
  <c r="C245" i="2"/>
  <c r="E245" i="2"/>
  <c r="D245" i="2"/>
  <c r="G245" i="2"/>
  <c r="H245" i="2"/>
  <c r="A246" i="2"/>
  <c r="B246" i="2"/>
  <c r="C246" i="2"/>
  <c r="E246" i="2"/>
  <c r="D246" i="2"/>
  <c r="G246" i="2"/>
  <c r="H246" i="2"/>
  <c r="A247" i="2"/>
  <c r="B247" i="2"/>
  <c r="C247" i="2"/>
  <c r="D247" i="2"/>
  <c r="G247" i="2"/>
  <c r="H247" i="2"/>
  <c r="A248" i="2"/>
  <c r="B248" i="2"/>
  <c r="C248" i="2"/>
  <c r="E248" i="2"/>
  <c r="D248" i="2"/>
  <c r="G248" i="2"/>
  <c r="H248" i="2"/>
  <c r="A249" i="2"/>
  <c r="D249" i="2"/>
  <c r="E249" i="2"/>
  <c r="G249" i="2"/>
  <c r="C249" i="2"/>
  <c r="H249" i="2"/>
  <c r="B249" i="2"/>
  <c r="A250" i="2"/>
  <c r="D250" i="2"/>
  <c r="G250" i="2"/>
  <c r="C250" i="2"/>
  <c r="E250" i="2"/>
  <c r="H250" i="2"/>
  <c r="B250" i="2"/>
  <c r="A251" i="2"/>
  <c r="D251" i="2"/>
  <c r="G251" i="2"/>
  <c r="C251" i="2"/>
  <c r="E251" i="2"/>
  <c r="H251" i="2"/>
  <c r="B251" i="2"/>
  <c r="A252" i="2"/>
  <c r="D252" i="2"/>
  <c r="G252" i="2"/>
  <c r="C252" i="2"/>
  <c r="E252" i="2"/>
  <c r="H252" i="2"/>
  <c r="B252" i="2"/>
  <c r="A253" i="2"/>
  <c r="B253" i="2"/>
  <c r="C253" i="2"/>
  <c r="E253" i="2"/>
  <c r="D253" i="2"/>
  <c r="G253" i="2"/>
  <c r="H253" i="2"/>
  <c r="A254" i="2"/>
  <c r="B254" i="2"/>
  <c r="C254" i="2"/>
  <c r="E254" i="2"/>
  <c r="D254" i="2"/>
  <c r="G254" i="2"/>
  <c r="H254" i="2"/>
  <c r="A255" i="2"/>
  <c r="B255" i="2"/>
  <c r="C255" i="2"/>
  <c r="E255" i="2"/>
  <c r="D255" i="2"/>
  <c r="G255" i="2"/>
  <c r="H255" i="2"/>
  <c r="A256" i="2"/>
  <c r="B256" i="2"/>
  <c r="C256" i="2"/>
  <c r="E256" i="2"/>
  <c r="D256" i="2"/>
  <c r="G256" i="2"/>
  <c r="H256" i="2"/>
  <c r="A257" i="2"/>
  <c r="D257" i="2"/>
  <c r="E257" i="2"/>
  <c r="G257" i="2"/>
  <c r="C257" i="2"/>
  <c r="H257" i="2"/>
  <c r="B257" i="2"/>
  <c r="A258" i="2"/>
  <c r="D258" i="2"/>
  <c r="G258" i="2"/>
  <c r="C258" i="2"/>
  <c r="E258" i="2"/>
  <c r="H258" i="2"/>
  <c r="B258" i="2"/>
  <c r="A259" i="2"/>
  <c r="D259" i="2"/>
  <c r="G259" i="2"/>
  <c r="C259" i="2"/>
  <c r="E259" i="2"/>
  <c r="H259" i="2"/>
  <c r="B259" i="2"/>
  <c r="A260" i="2"/>
  <c r="D260" i="2"/>
  <c r="G260" i="2"/>
  <c r="C260" i="2"/>
  <c r="E260" i="2"/>
  <c r="H260" i="2"/>
  <c r="B260" i="2"/>
  <c r="A261" i="2"/>
  <c r="B261" i="2"/>
  <c r="C261" i="2"/>
  <c r="E261" i="2"/>
  <c r="D261" i="2"/>
  <c r="G261" i="2"/>
  <c r="H261" i="2"/>
  <c r="A262" i="2"/>
  <c r="B262" i="2"/>
  <c r="C262" i="2"/>
  <c r="E262" i="2"/>
  <c r="D262" i="2"/>
  <c r="G262" i="2"/>
  <c r="H262" i="2"/>
  <c r="A263" i="2"/>
  <c r="B263" i="2"/>
  <c r="C263" i="2"/>
  <c r="E263" i="2"/>
  <c r="D263" i="2"/>
  <c r="G263" i="2"/>
  <c r="H263" i="2"/>
  <c r="A264" i="2"/>
  <c r="B264" i="2"/>
  <c r="C264" i="2"/>
  <c r="E264" i="2"/>
  <c r="D264" i="2"/>
  <c r="G264" i="2"/>
  <c r="H264" i="2"/>
  <c r="A265" i="2"/>
  <c r="D265" i="2"/>
  <c r="G265" i="2"/>
  <c r="C265" i="2"/>
  <c r="E265" i="2"/>
  <c r="H265" i="2"/>
  <c r="B265" i="2"/>
  <c r="A266" i="2"/>
  <c r="D266" i="2"/>
  <c r="G266" i="2"/>
  <c r="C266" i="2"/>
  <c r="E266" i="2"/>
  <c r="H266" i="2"/>
  <c r="B266" i="2"/>
  <c r="A267" i="2"/>
  <c r="D267" i="2"/>
  <c r="G267" i="2"/>
  <c r="C267" i="2"/>
  <c r="E267" i="2"/>
  <c r="H267" i="2"/>
  <c r="B267" i="2"/>
  <c r="A268" i="2"/>
  <c r="D268" i="2"/>
  <c r="G268" i="2"/>
  <c r="C268" i="2"/>
  <c r="E268" i="2"/>
  <c r="H268" i="2"/>
  <c r="B268" i="2"/>
  <c r="A269" i="2"/>
  <c r="B269" i="2"/>
  <c r="C269" i="2"/>
  <c r="E269" i="2"/>
  <c r="D269" i="2"/>
  <c r="G269" i="2"/>
  <c r="H269" i="2"/>
  <c r="A270" i="2"/>
  <c r="B270" i="2"/>
  <c r="C270" i="2"/>
  <c r="E270" i="2"/>
  <c r="D270" i="2"/>
  <c r="G270" i="2"/>
  <c r="H270" i="2"/>
  <c r="A271" i="2"/>
  <c r="B271" i="2"/>
  <c r="C271" i="2"/>
  <c r="E271" i="2"/>
  <c r="D271" i="2"/>
  <c r="G271" i="2"/>
  <c r="H271" i="2"/>
  <c r="A272" i="2"/>
  <c r="B272" i="2"/>
  <c r="C272" i="2"/>
  <c r="E272" i="2"/>
  <c r="D272" i="2"/>
  <c r="G272" i="2"/>
  <c r="H272" i="2"/>
  <c r="A273" i="2"/>
  <c r="D273" i="2"/>
  <c r="E273" i="2"/>
  <c r="G273" i="2"/>
  <c r="C273" i="2"/>
  <c r="H273" i="2"/>
  <c r="B273" i="2"/>
  <c r="A274" i="2"/>
  <c r="D274" i="2"/>
  <c r="G274" i="2"/>
  <c r="C274" i="2"/>
  <c r="E274" i="2"/>
  <c r="H274" i="2"/>
  <c r="B274" i="2"/>
  <c r="A275" i="2"/>
  <c r="D275" i="2"/>
  <c r="G275" i="2"/>
  <c r="C275" i="2"/>
  <c r="E275" i="2"/>
  <c r="H275" i="2"/>
  <c r="B275" i="2"/>
  <c r="A276" i="2"/>
  <c r="D276" i="2"/>
  <c r="G276" i="2"/>
  <c r="C276" i="2"/>
  <c r="E276" i="2"/>
  <c r="H276" i="2"/>
  <c r="B276" i="2"/>
  <c r="A277" i="2"/>
  <c r="B277" i="2"/>
  <c r="C277" i="2"/>
  <c r="E277" i="2"/>
  <c r="D277" i="2"/>
  <c r="G277" i="2"/>
  <c r="H277" i="2"/>
  <c r="A278" i="2"/>
  <c r="B278" i="2"/>
  <c r="C278" i="2"/>
  <c r="E278" i="2"/>
  <c r="D278" i="2"/>
  <c r="G278" i="2"/>
  <c r="H278" i="2"/>
  <c r="A279" i="2"/>
  <c r="B279" i="2"/>
  <c r="C279" i="2"/>
  <c r="E279" i="2"/>
  <c r="D279" i="2"/>
  <c r="G279" i="2"/>
  <c r="H279" i="2"/>
  <c r="A280" i="2"/>
  <c r="B280" i="2"/>
  <c r="C280" i="2"/>
  <c r="E280" i="2"/>
  <c r="D280" i="2"/>
  <c r="G280" i="2"/>
  <c r="H280" i="2"/>
  <c r="A281" i="2"/>
  <c r="D281" i="2"/>
  <c r="E281" i="2"/>
  <c r="G281" i="2"/>
  <c r="C281" i="2"/>
  <c r="H281" i="2"/>
  <c r="B281" i="2"/>
  <c r="A282" i="2"/>
  <c r="D282" i="2"/>
  <c r="G282" i="2"/>
  <c r="C282" i="2"/>
  <c r="E282" i="2"/>
  <c r="H282" i="2"/>
  <c r="B282" i="2"/>
  <c r="A283" i="2"/>
  <c r="D283" i="2"/>
  <c r="G283" i="2"/>
  <c r="C283" i="2"/>
  <c r="E283" i="2"/>
  <c r="H283" i="2"/>
  <c r="B283" i="2"/>
  <c r="A284" i="2"/>
  <c r="D284" i="2"/>
  <c r="G284" i="2"/>
  <c r="C284" i="2"/>
  <c r="E284" i="2"/>
  <c r="H284" i="2"/>
  <c r="B284" i="2"/>
  <c r="A285" i="2"/>
  <c r="B285" i="2"/>
  <c r="C285" i="2"/>
  <c r="E285" i="2"/>
  <c r="D285" i="2"/>
  <c r="G285" i="2"/>
  <c r="H285" i="2"/>
  <c r="A286" i="2"/>
  <c r="B286" i="2"/>
  <c r="C286" i="2"/>
  <c r="E286" i="2"/>
  <c r="D286" i="2"/>
  <c r="G286" i="2"/>
  <c r="H286" i="2"/>
  <c r="A287" i="2"/>
  <c r="B287" i="2"/>
  <c r="C287" i="2"/>
  <c r="E287" i="2"/>
  <c r="D287" i="2"/>
  <c r="G287" i="2"/>
  <c r="H287" i="2"/>
  <c r="A288" i="2"/>
  <c r="B288" i="2"/>
  <c r="C288" i="2"/>
  <c r="E288" i="2"/>
  <c r="D288" i="2"/>
  <c r="G288" i="2"/>
  <c r="H288" i="2"/>
  <c r="A289" i="2"/>
  <c r="D289" i="2"/>
  <c r="G289" i="2"/>
  <c r="C289" i="2"/>
  <c r="E289" i="2"/>
  <c r="H289" i="2"/>
  <c r="B289" i="2"/>
  <c r="A290" i="2"/>
  <c r="D290" i="2"/>
  <c r="G290" i="2"/>
  <c r="C290" i="2"/>
  <c r="E290" i="2"/>
  <c r="H290" i="2"/>
  <c r="B290" i="2"/>
  <c r="A291" i="2"/>
  <c r="D291" i="2"/>
  <c r="G291" i="2"/>
  <c r="C291" i="2"/>
  <c r="E291" i="2"/>
  <c r="H291" i="2"/>
  <c r="B291" i="2"/>
  <c r="A292" i="2"/>
  <c r="D292" i="2"/>
  <c r="G292" i="2"/>
  <c r="C292" i="2"/>
  <c r="E292" i="2"/>
  <c r="H292" i="2"/>
  <c r="B292" i="2"/>
  <c r="A293" i="2"/>
  <c r="B293" i="2"/>
  <c r="C293" i="2"/>
  <c r="E293" i="2"/>
  <c r="D293" i="2"/>
  <c r="G293" i="2"/>
  <c r="H293" i="2"/>
  <c r="A294" i="2"/>
  <c r="B294" i="2"/>
  <c r="C294" i="2"/>
  <c r="E294" i="2"/>
  <c r="D294" i="2"/>
  <c r="G294" i="2"/>
  <c r="H294" i="2"/>
  <c r="A295" i="2"/>
  <c r="B295" i="2"/>
  <c r="C295" i="2"/>
  <c r="E295" i="2"/>
  <c r="D295" i="2"/>
  <c r="G295" i="2"/>
  <c r="H295" i="2"/>
  <c r="A296" i="2"/>
  <c r="B296" i="2"/>
  <c r="C296" i="2"/>
  <c r="E296" i="2"/>
  <c r="D296" i="2"/>
  <c r="G296" i="2"/>
  <c r="H296" i="2"/>
  <c r="A297" i="2"/>
  <c r="D297" i="2"/>
  <c r="G297" i="2"/>
  <c r="C297" i="2"/>
  <c r="E297" i="2"/>
  <c r="H297" i="2"/>
  <c r="B297" i="2"/>
  <c r="A298" i="2"/>
  <c r="D298" i="2"/>
  <c r="G298" i="2"/>
  <c r="C298" i="2"/>
  <c r="E298" i="2"/>
  <c r="H298" i="2"/>
  <c r="B298" i="2"/>
  <c r="A299" i="2"/>
  <c r="D299" i="2"/>
  <c r="G299" i="2"/>
  <c r="C299" i="2"/>
  <c r="E299" i="2"/>
  <c r="H299" i="2"/>
  <c r="B299" i="2"/>
  <c r="A300" i="2"/>
  <c r="D300" i="2"/>
  <c r="G300" i="2"/>
  <c r="C300" i="2"/>
  <c r="E300" i="2"/>
  <c r="H300" i="2"/>
  <c r="B300" i="2"/>
  <c r="A301" i="2"/>
  <c r="B301" i="2"/>
  <c r="C301" i="2"/>
  <c r="E301" i="2"/>
  <c r="D301" i="2"/>
  <c r="G301" i="2"/>
  <c r="H301" i="2"/>
  <c r="A302" i="2"/>
  <c r="B302" i="2"/>
  <c r="C302" i="2"/>
  <c r="E302" i="2"/>
  <c r="D302" i="2"/>
  <c r="G302" i="2"/>
  <c r="H302" i="2"/>
  <c r="A303" i="2"/>
  <c r="B303" i="2"/>
  <c r="C303" i="2"/>
  <c r="E303" i="2"/>
  <c r="D303" i="2"/>
  <c r="G303" i="2"/>
  <c r="H303" i="2"/>
  <c r="A304" i="2"/>
  <c r="B304" i="2"/>
  <c r="C304" i="2"/>
  <c r="E304" i="2"/>
  <c r="D304" i="2"/>
  <c r="G304" i="2"/>
  <c r="H304" i="2"/>
  <c r="A305" i="2"/>
  <c r="D305" i="2"/>
  <c r="G305" i="2"/>
  <c r="C305" i="2"/>
  <c r="E305" i="2"/>
  <c r="H305" i="2"/>
  <c r="B305" i="2"/>
  <c r="A306" i="2"/>
  <c r="D306" i="2"/>
  <c r="G306" i="2"/>
  <c r="C306" i="2"/>
  <c r="E306" i="2"/>
  <c r="H306" i="2"/>
  <c r="B306" i="2"/>
  <c r="A307" i="2"/>
  <c r="D307" i="2"/>
  <c r="G307" i="2"/>
  <c r="C307" i="2"/>
  <c r="E307" i="2"/>
  <c r="H307" i="2"/>
  <c r="B307" i="2"/>
  <c r="A308" i="2"/>
  <c r="D308" i="2"/>
  <c r="G308" i="2"/>
  <c r="C308" i="2"/>
  <c r="E308" i="2"/>
  <c r="H308" i="2"/>
  <c r="B308" i="2"/>
  <c r="A309" i="2"/>
  <c r="B309" i="2"/>
  <c r="C309" i="2"/>
  <c r="E309" i="2"/>
  <c r="D309" i="2"/>
  <c r="G309" i="2"/>
  <c r="H309" i="2"/>
  <c r="A310" i="2"/>
  <c r="B310" i="2"/>
  <c r="C310" i="2"/>
  <c r="E310" i="2"/>
  <c r="D310" i="2"/>
  <c r="G310" i="2"/>
  <c r="H310" i="2"/>
  <c r="A311" i="2"/>
  <c r="B311" i="2"/>
  <c r="C311" i="2"/>
  <c r="E311" i="2"/>
  <c r="D311" i="2"/>
  <c r="G311" i="2"/>
  <c r="H311" i="2"/>
  <c r="A312" i="2"/>
  <c r="B312" i="2"/>
  <c r="C312" i="2"/>
  <c r="E312" i="2"/>
  <c r="D312" i="2"/>
  <c r="G312" i="2"/>
  <c r="H312" i="2"/>
  <c r="A313" i="2"/>
  <c r="D313" i="2"/>
  <c r="E313" i="2"/>
  <c r="G313" i="2"/>
  <c r="C313" i="2"/>
  <c r="H313" i="2"/>
  <c r="B313" i="2"/>
  <c r="A314" i="2"/>
  <c r="D314" i="2"/>
  <c r="G314" i="2"/>
  <c r="C314" i="2"/>
  <c r="E314" i="2"/>
  <c r="H314" i="2"/>
  <c r="B314" i="2"/>
  <c r="A315" i="2"/>
  <c r="D315" i="2"/>
  <c r="G315" i="2"/>
  <c r="C315" i="2"/>
  <c r="E315" i="2"/>
  <c r="H315" i="2"/>
  <c r="B315" i="2"/>
  <c r="A316" i="2"/>
  <c r="D316" i="2"/>
  <c r="G316" i="2"/>
  <c r="C316" i="2"/>
  <c r="E316" i="2"/>
  <c r="H316" i="2"/>
  <c r="B316" i="2"/>
  <c r="A317" i="2"/>
  <c r="B317" i="2"/>
  <c r="C317" i="2"/>
  <c r="E317" i="2"/>
  <c r="D317" i="2"/>
  <c r="G317" i="2"/>
  <c r="H317" i="2"/>
  <c r="A318" i="2"/>
  <c r="B318" i="2"/>
  <c r="C318" i="2"/>
  <c r="E318" i="2"/>
  <c r="D318" i="2"/>
  <c r="G318" i="2"/>
  <c r="H318" i="2"/>
  <c r="A319" i="2"/>
  <c r="B319" i="2"/>
  <c r="C319" i="2"/>
  <c r="E319" i="2"/>
  <c r="D319" i="2"/>
  <c r="G319" i="2"/>
  <c r="H319" i="2"/>
  <c r="A320" i="2"/>
  <c r="B320" i="2"/>
  <c r="C320" i="2"/>
  <c r="E320" i="2"/>
  <c r="D320" i="2"/>
  <c r="G320" i="2"/>
  <c r="H320" i="2"/>
  <c r="A321" i="2"/>
  <c r="D321" i="2"/>
  <c r="E321" i="2"/>
  <c r="G321" i="2"/>
  <c r="C321" i="2"/>
  <c r="H321" i="2"/>
  <c r="B321" i="2"/>
  <c r="A322" i="2"/>
  <c r="D322" i="2"/>
  <c r="G322" i="2"/>
  <c r="C322" i="2"/>
  <c r="E322" i="2"/>
  <c r="H322" i="2"/>
  <c r="B322" i="2"/>
  <c r="A323" i="2"/>
  <c r="D323" i="2"/>
  <c r="G323" i="2"/>
  <c r="C323" i="2"/>
  <c r="E323" i="2"/>
  <c r="H323" i="2"/>
  <c r="B323" i="2"/>
  <c r="A324" i="2"/>
  <c r="D324" i="2"/>
  <c r="G324" i="2"/>
  <c r="C324" i="2"/>
  <c r="E324" i="2"/>
  <c r="H324" i="2"/>
  <c r="B324" i="2"/>
  <c r="A325" i="2"/>
  <c r="B325" i="2"/>
  <c r="C325" i="2"/>
  <c r="E325" i="2"/>
  <c r="D325" i="2"/>
  <c r="G325" i="2"/>
  <c r="H325" i="2"/>
  <c r="A326" i="2"/>
  <c r="B326" i="2"/>
  <c r="C326" i="2"/>
  <c r="E326" i="2"/>
  <c r="D326" i="2"/>
  <c r="G326" i="2"/>
  <c r="H326" i="2"/>
  <c r="A327" i="2"/>
  <c r="B327" i="2"/>
  <c r="C327" i="2"/>
  <c r="E327" i="2"/>
  <c r="D327" i="2"/>
  <c r="G327" i="2"/>
  <c r="H327" i="2"/>
  <c r="A328" i="2"/>
  <c r="B328" i="2"/>
  <c r="C328" i="2"/>
  <c r="E328" i="2"/>
  <c r="D328" i="2"/>
  <c r="G328" i="2"/>
  <c r="H328" i="2"/>
  <c r="A329" i="2"/>
  <c r="D329" i="2"/>
  <c r="G329" i="2"/>
  <c r="C329" i="2"/>
  <c r="E329" i="2"/>
  <c r="H329" i="2"/>
  <c r="B329" i="2"/>
  <c r="A330" i="2"/>
  <c r="D330" i="2"/>
  <c r="G330" i="2"/>
  <c r="C330" i="2"/>
  <c r="E330" i="2"/>
  <c r="H330" i="2"/>
  <c r="B330" i="2"/>
  <c r="A331" i="2"/>
  <c r="D331" i="2"/>
  <c r="G331" i="2"/>
  <c r="C331" i="2"/>
  <c r="E331" i="2"/>
  <c r="H331" i="2"/>
  <c r="B331" i="2"/>
  <c r="A332" i="2"/>
  <c r="D332" i="2"/>
  <c r="G332" i="2"/>
  <c r="C332" i="2"/>
  <c r="E332" i="2"/>
  <c r="H332" i="2"/>
  <c r="B332" i="2"/>
  <c r="A333" i="2"/>
  <c r="B333" i="2"/>
  <c r="C333" i="2"/>
  <c r="E333" i="2"/>
  <c r="D333" i="2"/>
  <c r="G333" i="2"/>
  <c r="H333" i="2"/>
  <c r="A334" i="2"/>
  <c r="B334" i="2"/>
  <c r="C334" i="2"/>
  <c r="E334" i="2"/>
  <c r="D334" i="2"/>
  <c r="G334" i="2"/>
  <c r="H334" i="2"/>
  <c r="A335" i="2"/>
  <c r="B335" i="2"/>
  <c r="C335" i="2"/>
  <c r="E335" i="2"/>
  <c r="D335" i="2"/>
  <c r="G335" i="2"/>
  <c r="H335" i="2"/>
  <c r="A336" i="2"/>
  <c r="B336" i="2"/>
  <c r="C336" i="2"/>
  <c r="E336" i="2"/>
  <c r="D336" i="2"/>
  <c r="G336" i="2"/>
  <c r="H336" i="2"/>
  <c r="A337" i="2"/>
  <c r="D337" i="2"/>
  <c r="E337" i="2"/>
  <c r="G337" i="2"/>
  <c r="C337" i="2"/>
  <c r="H337" i="2"/>
  <c r="B337" i="2"/>
  <c r="A338" i="2"/>
  <c r="D338" i="2"/>
  <c r="G338" i="2"/>
  <c r="C338" i="2"/>
  <c r="E338" i="2"/>
  <c r="H338" i="2"/>
  <c r="B338" i="2"/>
  <c r="A339" i="2"/>
  <c r="F339" i="2"/>
  <c r="D339" i="2"/>
  <c r="G339" i="2"/>
  <c r="C339" i="2"/>
  <c r="E339" i="2"/>
  <c r="H339" i="2"/>
  <c r="B339" i="2"/>
  <c r="A340" i="2"/>
  <c r="F340" i="2"/>
  <c r="D340" i="2"/>
  <c r="G340" i="2"/>
  <c r="C340" i="2"/>
  <c r="E340" i="2"/>
  <c r="H340" i="2"/>
  <c r="B340" i="2"/>
  <c r="A341" i="2"/>
  <c r="F341" i="2"/>
  <c r="D341" i="2"/>
  <c r="G341" i="2"/>
  <c r="C341" i="2"/>
  <c r="E341" i="2"/>
  <c r="H341" i="2"/>
  <c r="B341" i="2"/>
  <c r="A342" i="2"/>
  <c r="F342" i="2"/>
  <c r="D342" i="2"/>
  <c r="G342" i="2"/>
  <c r="C342" i="2"/>
  <c r="E342" i="2"/>
  <c r="H342" i="2"/>
  <c r="B342" i="2"/>
  <c r="A343" i="2"/>
  <c r="F343" i="2"/>
  <c r="D343" i="2"/>
  <c r="G343" i="2"/>
  <c r="C343" i="2"/>
  <c r="E343" i="2"/>
  <c r="H343" i="2"/>
  <c r="B343" i="2"/>
  <c r="A344" i="2"/>
  <c r="D344" i="2"/>
  <c r="G344" i="2"/>
  <c r="C344" i="2"/>
  <c r="E344" i="2"/>
  <c r="H344" i="2"/>
  <c r="B344" i="2"/>
  <c r="A345" i="2"/>
  <c r="D345" i="2"/>
  <c r="G345" i="2"/>
  <c r="C345" i="2"/>
  <c r="E345" i="2"/>
  <c r="H345" i="2"/>
  <c r="B345" i="2"/>
  <c r="A346" i="2"/>
  <c r="B346" i="2"/>
  <c r="C346" i="2"/>
  <c r="E346" i="2"/>
  <c r="D346" i="2"/>
  <c r="G346" i="2"/>
  <c r="H346" i="2"/>
  <c r="A347" i="2"/>
  <c r="B347" i="2"/>
  <c r="C347" i="2"/>
  <c r="E347" i="2"/>
  <c r="D347" i="2"/>
  <c r="G347" i="2"/>
  <c r="H347" i="2"/>
  <c r="A348" i="2"/>
  <c r="B348" i="2"/>
  <c r="C348" i="2"/>
  <c r="E348" i="2"/>
  <c r="D348" i="2"/>
  <c r="G348" i="2"/>
  <c r="H348" i="2"/>
  <c r="A349" i="2"/>
  <c r="B349" i="2"/>
  <c r="C349" i="2"/>
  <c r="E349" i="2"/>
  <c r="D349" i="2"/>
  <c r="G349" i="2"/>
  <c r="H349" i="2"/>
  <c r="A350" i="2"/>
  <c r="D350" i="2"/>
  <c r="E350" i="2"/>
  <c r="G350" i="2"/>
  <c r="C350" i="2"/>
  <c r="H350" i="2"/>
  <c r="B350" i="2"/>
  <c r="A351" i="2"/>
  <c r="D351" i="2"/>
  <c r="G351" i="2"/>
  <c r="C351" i="2"/>
  <c r="E351" i="2"/>
  <c r="H351" i="2"/>
  <c r="B351" i="2"/>
  <c r="A352" i="2"/>
  <c r="D352" i="2"/>
  <c r="G352" i="2"/>
  <c r="C352" i="2"/>
  <c r="E352" i="2"/>
  <c r="H352" i="2"/>
  <c r="B352" i="2"/>
  <c r="A353" i="2"/>
  <c r="D353" i="2"/>
  <c r="G353" i="2"/>
  <c r="C353" i="2"/>
  <c r="E353" i="2"/>
  <c r="H353" i="2"/>
  <c r="B353" i="2"/>
  <c r="A354" i="2"/>
  <c r="B354" i="2"/>
  <c r="C354" i="2"/>
  <c r="E354" i="2"/>
  <c r="D354" i="2"/>
  <c r="G354" i="2"/>
  <c r="H354" i="2"/>
  <c r="A355" i="2"/>
  <c r="B355" i="2"/>
  <c r="C355" i="2"/>
  <c r="E355" i="2"/>
  <c r="D355" i="2"/>
  <c r="G355" i="2"/>
  <c r="H355" i="2"/>
  <c r="A356" i="2"/>
  <c r="B356" i="2"/>
  <c r="C356" i="2"/>
  <c r="E356" i="2"/>
  <c r="D356" i="2"/>
  <c r="G356" i="2"/>
  <c r="H356" i="2"/>
  <c r="A357" i="2"/>
  <c r="B357" i="2"/>
  <c r="C357" i="2"/>
  <c r="E357" i="2"/>
  <c r="D357" i="2"/>
  <c r="G357" i="2"/>
  <c r="H357" i="2"/>
  <c r="A358" i="2"/>
  <c r="D358" i="2"/>
  <c r="E358" i="2"/>
  <c r="G358" i="2"/>
  <c r="C358" i="2"/>
  <c r="H358" i="2"/>
  <c r="B358" i="2"/>
  <c r="A359" i="2"/>
  <c r="D359" i="2"/>
  <c r="G359" i="2"/>
  <c r="C359" i="2"/>
  <c r="E359" i="2"/>
  <c r="H359" i="2"/>
  <c r="B359" i="2"/>
  <c r="A360" i="2"/>
  <c r="D360" i="2"/>
  <c r="G360" i="2"/>
  <c r="C360" i="2"/>
  <c r="E360" i="2"/>
  <c r="H360" i="2"/>
  <c r="B360" i="2"/>
  <c r="A361" i="2"/>
  <c r="D361" i="2"/>
  <c r="G361" i="2"/>
  <c r="C361" i="2"/>
  <c r="E361" i="2"/>
  <c r="H361" i="2"/>
  <c r="B361" i="2"/>
  <c r="A362" i="2"/>
  <c r="B362" i="2"/>
  <c r="C362" i="2"/>
  <c r="E362" i="2"/>
  <c r="D362" i="2"/>
  <c r="G362" i="2"/>
  <c r="H362" i="2"/>
  <c r="A363" i="2"/>
  <c r="B363" i="2"/>
  <c r="C363" i="2"/>
  <c r="E363" i="2"/>
  <c r="D363" i="2"/>
  <c r="G363" i="2"/>
  <c r="H363" i="2"/>
  <c r="A364" i="2"/>
  <c r="B364" i="2"/>
  <c r="C364" i="2"/>
  <c r="E364" i="2"/>
  <c r="D364" i="2"/>
  <c r="G364" i="2"/>
  <c r="H364" i="2"/>
  <c r="A365" i="2"/>
  <c r="B365" i="2"/>
  <c r="C365" i="2"/>
  <c r="E365" i="2"/>
  <c r="D365" i="2"/>
  <c r="G365" i="2"/>
  <c r="H365" i="2"/>
  <c r="A366" i="2"/>
  <c r="D366" i="2"/>
  <c r="E366" i="2"/>
  <c r="G366" i="2"/>
  <c r="C366" i="2"/>
  <c r="H366" i="2"/>
  <c r="B366" i="2"/>
  <c r="A367" i="2"/>
  <c r="D367" i="2"/>
  <c r="E367" i="2"/>
  <c r="G367" i="2"/>
  <c r="C367" i="2"/>
  <c r="H367" i="2"/>
  <c r="B367" i="2"/>
  <c r="A368" i="2"/>
  <c r="D368" i="2"/>
  <c r="G368" i="2"/>
  <c r="C368" i="2"/>
  <c r="E368" i="2"/>
  <c r="H368" i="2"/>
  <c r="B368" i="2"/>
  <c r="A369" i="2"/>
  <c r="D369" i="2"/>
  <c r="G369" i="2"/>
  <c r="C369" i="2"/>
  <c r="E369" i="2"/>
  <c r="H369" i="2"/>
  <c r="B369" i="2"/>
  <c r="A370" i="2"/>
  <c r="B370" i="2"/>
  <c r="C370" i="2"/>
  <c r="E370" i="2"/>
  <c r="D370" i="2"/>
  <c r="G370" i="2"/>
  <c r="H370" i="2"/>
  <c r="A371" i="2"/>
  <c r="B371" i="2"/>
  <c r="C371" i="2"/>
  <c r="E371" i="2"/>
  <c r="D371" i="2"/>
  <c r="G371" i="2"/>
  <c r="H371" i="2"/>
  <c r="A372" i="2"/>
  <c r="B372" i="2"/>
  <c r="C372" i="2"/>
  <c r="E372" i="2"/>
  <c r="D372" i="2"/>
  <c r="G372" i="2"/>
  <c r="H372" i="2"/>
  <c r="A373" i="2"/>
  <c r="B373" i="2"/>
  <c r="C373" i="2"/>
  <c r="E373" i="2"/>
  <c r="D373" i="2"/>
  <c r="G373" i="2"/>
  <c r="H373" i="2"/>
  <c r="A374" i="2"/>
  <c r="D374" i="2"/>
  <c r="G374" i="2"/>
  <c r="C374" i="2"/>
  <c r="E374" i="2"/>
  <c r="H374" i="2"/>
  <c r="B374" i="2"/>
  <c r="A375" i="2"/>
  <c r="D375" i="2"/>
  <c r="G375" i="2"/>
  <c r="C375" i="2"/>
  <c r="E375" i="2"/>
  <c r="H375" i="2"/>
  <c r="B375" i="2"/>
  <c r="A376" i="2"/>
  <c r="D376" i="2"/>
  <c r="G376" i="2"/>
  <c r="C376" i="2"/>
  <c r="E376" i="2"/>
  <c r="H376" i="2"/>
  <c r="B376" i="2"/>
  <c r="A377" i="2"/>
  <c r="D377" i="2"/>
  <c r="G377" i="2"/>
  <c r="C377" i="2"/>
  <c r="E377" i="2"/>
  <c r="H377" i="2"/>
  <c r="B377" i="2"/>
  <c r="A378" i="2"/>
  <c r="B378" i="2"/>
  <c r="C378" i="2"/>
  <c r="E378" i="2"/>
  <c r="D378" i="2"/>
  <c r="G378" i="2"/>
  <c r="H378" i="2"/>
  <c r="A379" i="2"/>
  <c r="B379" i="2"/>
  <c r="C379" i="2"/>
  <c r="E379" i="2"/>
  <c r="D379" i="2"/>
  <c r="G379" i="2"/>
  <c r="H379" i="2"/>
  <c r="A380" i="2"/>
  <c r="B380" i="2"/>
  <c r="C380" i="2"/>
  <c r="E380" i="2"/>
  <c r="D380" i="2"/>
  <c r="G380" i="2"/>
  <c r="H380" i="2"/>
  <c r="A381" i="2"/>
  <c r="B381" i="2"/>
  <c r="C381" i="2"/>
  <c r="E381" i="2"/>
  <c r="D381" i="2"/>
  <c r="G381" i="2"/>
  <c r="H381" i="2"/>
  <c r="A382" i="2"/>
  <c r="D382" i="2"/>
  <c r="G382" i="2"/>
  <c r="C382" i="2"/>
  <c r="E382" i="2"/>
  <c r="H382" i="2"/>
  <c r="B382" i="2"/>
  <c r="A383" i="2"/>
  <c r="D383" i="2"/>
  <c r="E383" i="2"/>
  <c r="G383" i="2"/>
  <c r="C383" i="2"/>
  <c r="H383" i="2"/>
  <c r="B383" i="2"/>
  <c r="A384" i="2"/>
  <c r="D384" i="2"/>
  <c r="G384" i="2"/>
  <c r="C384" i="2"/>
  <c r="E384" i="2"/>
  <c r="H384" i="2"/>
  <c r="B384" i="2"/>
  <c r="A385" i="2"/>
  <c r="D385" i="2"/>
  <c r="G385" i="2"/>
  <c r="C385" i="2"/>
  <c r="E385" i="2"/>
  <c r="H385" i="2"/>
  <c r="B385" i="2"/>
  <c r="A386" i="2"/>
  <c r="B386" i="2"/>
  <c r="C386" i="2"/>
  <c r="E386" i="2"/>
  <c r="D386" i="2"/>
  <c r="G386" i="2"/>
  <c r="H386" i="2"/>
  <c r="A387" i="2"/>
  <c r="B387" i="2"/>
  <c r="C387" i="2"/>
  <c r="E387" i="2"/>
  <c r="D387" i="2"/>
  <c r="G387" i="2"/>
  <c r="H387" i="2"/>
  <c r="A388" i="2"/>
  <c r="B388" i="2"/>
  <c r="C388" i="2"/>
  <c r="E388" i="2"/>
  <c r="D388" i="2"/>
  <c r="G388" i="2"/>
  <c r="H388" i="2"/>
  <c r="A389" i="2"/>
  <c r="B389" i="2"/>
  <c r="C389" i="2"/>
  <c r="E389" i="2"/>
  <c r="D389" i="2"/>
  <c r="G389" i="2"/>
  <c r="H389" i="2"/>
  <c r="A390" i="2"/>
  <c r="D390" i="2"/>
  <c r="E390" i="2"/>
  <c r="G390" i="2"/>
  <c r="C390" i="2"/>
  <c r="H390" i="2"/>
  <c r="B390" i="2"/>
  <c r="A391" i="2"/>
  <c r="D391" i="2"/>
  <c r="G391" i="2"/>
  <c r="C391" i="2"/>
  <c r="E391" i="2"/>
  <c r="H391" i="2"/>
  <c r="B391" i="2"/>
  <c r="A392" i="2"/>
  <c r="D392" i="2"/>
  <c r="G392" i="2"/>
  <c r="C392" i="2"/>
  <c r="E392" i="2"/>
  <c r="H392" i="2"/>
  <c r="B392" i="2"/>
  <c r="A393" i="2"/>
  <c r="D393" i="2"/>
  <c r="G393" i="2"/>
  <c r="C393" i="2"/>
  <c r="E393" i="2"/>
  <c r="H393" i="2"/>
  <c r="B393" i="2"/>
  <c r="A394" i="2"/>
  <c r="B394" i="2"/>
  <c r="C394" i="2"/>
  <c r="E394" i="2"/>
  <c r="D394" i="2"/>
  <c r="G394" i="2"/>
  <c r="H394" i="2"/>
  <c r="A395" i="2"/>
  <c r="B395" i="2"/>
  <c r="C395" i="2"/>
  <c r="E395" i="2"/>
  <c r="D395" i="2"/>
  <c r="G395" i="2"/>
  <c r="H395" i="2"/>
  <c r="A396" i="2"/>
  <c r="B396" i="2"/>
  <c r="C396" i="2"/>
  <c r="E396" i="2"/>
  <c r="D396" i="2"/>
  <c r="G396" i="2"/>
  <c r="H396" i="2"/>
  <c r="A397" i="2"/>
  <c r="B397" i="2"/>
  <c r="C397" i="2"/>
  <c r="E397" i="2"/>
  <c r="D397" i="2"/>
  <c r="G397" i="2"/>
  <c r="H397" i="2"/>
  <c r="A398" i="2"/>
  <c r="D398" i="2"/>
  <c r="E398" i="2"/>
  <c r="G398" i="2"/>
  <c r="C398" i="2"/>
  <c r="H398" i="2"/>
  <c r="B398" i="2"/>
  <c r="A399" i="2"/>
  <c r="D399" i="2"/>
  <c r="E399" i="2"/>
  <c r="G399" i="2"/>
  <c r="C399" i="2"/>
  <c r="H399" i="2"/>
  <c r="B399" i="2"/>
  <c r="A400" i="2"/>
  <c r="D400" i="2"/>
  <c r="G400" i="2"/>
  <c r="C400" i="2"/>
  <c r="E400" i="2"/>
  <c r="H400" i="2"/>
  <c r="B400" i="2"/>
  <c r="A401" i="2"/>
  <c r="D401" i="2"/>
  <c r="G401" i="2"/>
  <c r="C401" i="2"/>
  <c r="E401" i="2"/>
  <c r="H401" i="2"/>
  <c r="B401" i="2"/>
  <c r="A402" i="2"/>
  <c r="B402" i="2"/>
  <c r="C402" i="2"/>
  <c r="E402" i="2"/>
  <c r="D402" i="2"/>
  <c r="G402" i="2"/>
  <c r="H402" i="2"/>
  <c r="A403" i="2"/>
  <c r="B403" i="2"/>
  <c r="C403" i="2"/>
  <c r="E403" i="2"/>
  <c r="D403" i="2"/>
  <c r="G403" i="2"/>
  <c r="H403" i="2"/>
  <c r="A404" i="2"/>
  <c r="B404" i="2"/>
  <c r="C404" i="2"/>
  <c r="E404" i="2"/>
  <c r="D404" i="2"/>
  <c r="G404" i="2"/>
  <c r="H404" i="2"/>
  <c r="A405" i="2"/>
  <c r="B405" i="2"/>
  <c r="C405" i="2"/>
  <c r="E405" i="2"/>
  <c r="D405" i="2"/>
  <c r="G405" i="2"/>
  <c r="H405" i="2"/>
  <c r="A406" i="2"/>
  <c r="D406" i="2"/>
  <c r="G406" i="2"/>
  <c r="C406" i="2"/>
  <c r="E406" i="2"/>
  <c r="H406" i="2"/>
  <c r="B406" i="2"/>
  <c r="A407" i="2"/>
  <c r="D407" i="2"/>
  <c r="G407" i="2"/>
  <c r="C407" i="2"/>
  <c r="E407" i="2"/>
  <c r="H407" i="2"/>
  <c r="B407" i="2"/>
  <c r="A408" i="2"/>
  <c r="D408" i="2"/>
  <c r="G408" i="2"/>
  <c r="C408" i="2"/>
  <c r="E408" i="2"/>
  <c r="H408" i="2"/>
  <c r="B408" i="2"/>
  <c r="A409" i="2"/>
  <c r="D409" i="2"/>
  <c r="G409" i="2"/>
  <c r="C409" i="2"/>
  <c r="E409" i="2"/>
  <c r="H409" i="2"/>
  <c r="B409" i="2"/>
  <c r="A410" i="2"/>
  <c r="B410" i="2"/>
  <c r="C410" i="2"/>
  <c r="E410" i="2"/>
  <c r="D410" i="2"/>
  <c r="G410" i="2"/>
  <c r="H410" i="2"/>
  <c r="A411" i="2"/>
  <c r="B411" i="2"/>
  <c r="C411" i="2"/>
  <c r="E411" i="2"/>
  <c r="D411" i="2"/>
  <c r="G411" i="2"/>
  <c r="H411" i="2"/>
  <c r="A412" i="2"/>
  <c r="B412" i="2"/>
  <c r="C412" i="2"/>
  <c r="E412" i="2"/>
  <c r="D412" i="2"/>
  <c r="G412" i="2"/>
  <c r="H412" i="2"/>
  <c r="A413" i="2"/>
  <c r="B413" i="2"/>
  <c r="C413" i="2"/>
  <c r="E413" i="2"/>
  <c r="D413" i="2"/>
  <c r="G413" i="2"/>
  <c r="H413" i="2"/>
  <c r="A414" i="2"/>
  <c r="D414" i="2"/>
  <c r="G414" i="2"/>
  <c r="C414" i="2"/>
  <c r="E414" i="2"/>
  <c r="H414" i="2"/>
  <c r="B414" i="2"/>
  <c r="A415" i="2"/>
  <c r="D415" i="2"/>
  <c r="E415" i="2"/>
  <c r="G415" i="2"/>
  <c r="C415" i="2"/>
  <c r="H415" i="2"/>
  <c r="B415" i="2"/>
  <c r="A416" i="2"/>
  <c r="D416" i="2"/>
  <c r="G416" i="2"/>
  <c r="C416" i="2"/>
  <c r="E416" i="2"/>
  <c r="H416" i="2"/>
  <c r="B416" i="2"/>
  <c r="A417" i="2"/>
  <c r="D417" i="2"/>
  <c r="G417" i="2"/>
  <c r="C417" i="2"/>
  <c r="E417" i="2"/>
  <c r="H417" i="2"/>
  <c r="B417" i="2"/>
  <c r="A418" i="2"/>
  <c r="B418" i="2"/>
  <c r="C418" i="2"/>
  <c r="E418" i="2"/>
  <c r="D418" i="2"/>
  <c r="G418" i="2"/>
  <c r="H418" i="2"/>
  <c r="A419" i="2"/>
  <c r="B419" i="2"/>
  <c r="C419" i="2"/>
  <c r="E419" i="2"/>
  <c r="D419" i="2"/>
  <c r="G419" i="2"/>
  <c r="H419" i="2"/>
  <c r="A420" i="2"/>
  <c r="B420" i="2"/>
  <c r="C420" i="2"/>
  <c r="E420" i="2"/>
  <c r="D420" i="2"/>
  <c r="G420" i="2"/>
  <c r="H420" i="2"/>
  <c r="A421" i="2"/>
  <c r="B421" i="2"/>
  <c r="C421" i="2"/>
  <c r="E421" i="2"/>
  <c r="D421" i="2"/>
  <c r="G421" i="2"/>
  <c r="H421" i="2"/>
  <c r="A422" i="2"/>
  <c r="D422" i="2"/>
  <c r="E422" i="2"/>
  <c r="G422" i="2"/>
  <c r="C422" i="2"/>
  <c r="H422" i="2"/>
  <c r="B422" i="2"/>
  <c r="A423" i="2"/>
  <c r="D423" i="2"/>
  <c r="G423" i="2"/>
  <c r="C423" i="2"/>
  <c r="E423" i="2"/>
  <c r="H423" i="2"/>
  <c r="B423" i="2"/>
  <c r="A424" i="2"/>
  <c r="D424" i="2"/>
  <c r="G424" i="2"/>
  <c r="C424" i="2"/>
  <c r="E424" i="2"/>
  <c r="H424" i="2"/>
  <c r="B424" i="2"/>
  <c r="A425" i="2"/>
  <c r="D425" i="2"/>
  <c r="G425" i="2"/>
  <c r="C425" i="2"/>
  <c r="E425" i="2"/>
  <c r="H425" i="2"/>
  <c r="B425" i="2"/>
  <c r="A426" i="2"/>
  <c r="B426" i="2"/>
  <c r="C426" i="2"/>
  <c r="E426" i="2"/>
  <c r="D426" i="2"/>
  <c r="G426" i="2"/>
  <c r="H426" i="2"/>
  <c r="A427" i="2"/>
  <c r="B427" i="2"/>
  <c r="C427" i="2"/>
  <c r="E427" i="2"/>
  <c r="D427" i="2"/>
  <c r="G427" i="2"/>
  <c r="H427" i="2"/>
  <c r="A428" i="2"/>
  <c r="B428" i="2"/>
  <c r="C428" i="2"/>
  <c r="E428" i="2"/>
  <c r="D428" i="2"/>
  <c r="G428" i="2"/>
  <c r="H428" i="2"/>
  <c r="A429" i="2"/>
  <c r="B429" i="2"/>
  <c r="C429" i="2"/>
  <c r="E429" i="2"/>
  <c r="D429" i="2"/>
  <c r="G429" i="2"/>
  <c r="H429" i="2"/>
  <c r="A430" i="2"/>
  <c r="D430" i="2"/>
  <c r="E430" i="2"/>
  <c r="G430" i="2"/>
  <c r="C430" i="2"/>
  <c r="H430" i="2"/>
  <c r="B430" i="2"/>
  <c r="A431" i="2"/>
  <c r="D431" i="2"/>
  <c r="E431" i="2"/>
  <c r="G431" i="2"/>
  <c r="C431" i="2"/>
  <c r="H431" i="2"/>
  <c r="B431" i="2"/>
  <c r="A432" i="2"/>
  <c r="D432" i="2"/>
  <c r="G432" i="2"/>
  <c r="C432" i="2"/>
  <c r="E432" i="2"/>
  <c r="H432" i="2"/>
  <c r="B432" i="2"/>
  <c r="A433" i="2"/>
  <c r="D433" i="2"/>
  <c r="G433" i="2"/>
  <c r="C433" i="2"/>
  <c r="E433" i="2"/>
  <c r="H433" i="2"/>
  <c r="B433" i="2"/>
  <c r="A434" i="2"/>
  <c r="B434" i="2"/>
  <c r="C434" i="2"/>
  <c r="E434" i="2"/>
  <c r="D434" i="2"/>
  <c r="G434" i="2"/>
  <c r="H434" i="2"/>
  <c r="A435" i="2"/>
  <c r="B435" i="2"/>
  <c r="C435" i="2"/>
  <c r="E435" i="2"/>
  <c r="D435" i="2"/>
  <c r="G435" i="2"/>
  <c r="H435" i="2"/>
  <c r="A436" i="2"/>
  <c r="B436" i="2"/>
  <c r="C436" i="2"/>
  <c r="E436" i="2"/>
  <c r="D436" i="2"/>
  <c r="G436" i="2"/>
  <c r="H436" i="2"/>
  <c r="A437" i="2"/>
  <c r="B437" i="2"/>
  <c r="C437" i="2"/>
  <c r="E437" i="2"/>
  <c r="D437" i="2"/>
  <c r="G437" i="2"/>
  <c r="H437" i="2"/>
  <c r="A438" i="2"/>
  <c r="D438" i="2"/>
  <c r="G438" i="2"/>
  <c r="C438" i="2"/>
  <c r="E438" i="2"/>
  <c r="H438" i="2"/>
  <c r="B438" i="2"/>
  <c r="A439" i="2"/>
  <c r="D439" i="2"/>
  <c r="G439" i="2"/>
  <c r="C439" i="2"/>
  <c r="E439" i="2"/>
  <c r="H439" i="2"/>
  <c r="B439" i="2"/>
  <c r="A440" i="2"/>
  <c r="D440" i="2"/>
  <c r="G440" i="2"/>
  <c r="C440" i="2"/>
  <c r="E440" i="2"/>
  <c r="H440" i="2"/>
  <c r="B440" i="2"/>
  <c r="A441" i="2"/>
  <c r="D441" i="2"/>
  <c r="G441" i="2"/>
  <c r="C441" i="2"/>
  <c r="E441" i="2"/>
  <c r="H441" i="2"/>
  <c r="B441" i="2"/>
  <c r="A442" i="2"/>
  <c r="B442" i="2"/>
  <c r="C442" i="2"/>
  <c r="E442" i="2"/>
  <c r="D442" i="2"/>
  <c r="G442" i="2"/>
  <c r="H442" i="2"/>
  <c r="A443" i="2"/>
  <c r="B443" i="2"/>
  <c r="C443" i="2"/>
  <c r="E443" i="2"/>
  <c r="D443" i="2"/>
  <c r="G443" i="2"/>
  <c r="H443" i="2"/>
  <c r="A444" i="2"/>
  <c r="B444" i="2"/>
  <c r="C444" i="2"/>
  <c r="E444" i="2"/>
  <c r="D444" i="2"/>
  <c r="G444" i="2"/>
  <c r="H444" i="2"/>
  <c r="A445" i="2"/>
  <c r="B445" i="2"/>
  <c r="C445" i="2"/>
  <c r="E445" i="2"/>
  <c r="D445" i="2"/>
  <c r="G445" i="2"/>
  <c r="H445" i="2"/>
  <c r="A446" i="2"/>
  <c r="D446" i="2"/>
  <c r="G446" i="2"/>
  <c r="C446" i="2"/>
  <c r="E446" i="2"/>
  <c r="H446" i="2"/>
  <c r="B446" i="2"/>
  <c r="A447" i="2"/>
  <c r="D447" i="2"/>
  <c r="E447" i="2"/>
  <c r="G447" i="2"/>
  <c r="C447" i="2"/>
  <c r="H447" i="2"/>
  <c r="B447" i="2"/>
  <c r="A448" i="2"/>
  <c r="D448" i="2"/>
  <c r="G448" i="2"/>
  <c r="C448" i="2"/>
  <c r="E448" i="2"/>
  <c r="H448" i="2"/>
  <c r="B448" i="2"/>
  <c r="A449" i="2"/>
  <c r="D449" i="2"/>
  <c r="G449" i="2"/>
  <c r="C449" i="2"/>
  <c r="E449" i="2"/>
  <c r="H449" i="2"/>
  <c r="B449" i="2"/>
  <c r="A450" i="2"/>
  <c r="B450" i="2"/>
  <c r="C450" i="2"/>
  <c r="E450" i="2"/>
  <c r="D450" i="2"/>
  <c r="G450" i="2"/>
  <c r="H450" i="2"/>
  <c r="A451" i="2"/>
  <c r="B451" i="2"/>
  <c r="C451" i="2"/>
  <c r="E451" i="2"/>
  <c r="D451" i="2"/>
  <c r="G451" i="2"/>
  <c r="H451" i="2"/>
  <c r="A452" i="2"/>
  <c r="B452" i="2"/>
  <c r="C452" i="2"/>
  <c r="E452" i="2"/>
  <c r="D452" i="2"/>
  <c r="G452" i="2"/>
  <c r="H452" i="2"/>
  <c r="A453" i="2"/>
  <c r="B453" i="2"/>
  <c r="C453" i="2"/>
  <c r="E453" i="2"/>
  <c r="D453" i="2"/>
  <c r="G453" i="2"/>
  <c r="H453" i="2"/>
  <c r="A454" i="2"/>
  <c r="D454" i="2"/>
  <c r="E454" i="2"/>
  <c r="G454" i="2"/>
  <c r="C454" i="2"/>
  <c r="H454" i="2"/>
  <c r="B454" i="2"/>
  <c r="A455" i="2"/>
  <c r="D455" i="2"/>
  <c r="G455" i="2"/>
  <c r="C455" i="2"/>
  <c r="E455" i="2"/>
  <c r="H455" i="2"/>
  <c r="B455" i="2"/>
  <c r="A456" i="2"/>
  <c r="D456" i="2"/>
  <c r="G456" i="2"/>
  <c r="C456" i="2"/>
  <c r="E456" i="2"/>
  <c r="H456" i="2"/>
  <c r="B456" i="2"/>
  <c r="A457" i="2"/>
  <c r="D457" i="2"/>
  <c r="G457" i="2"/>
  <c r="C457" i="2"/>
  <c r="E457" i="2"/>
  <c r="H457" i="2"/>
  <c r="B457" i="2"/>
  <c r="A458" i="2"/>
  <c r="B458" i="2"/>
  <c r="C458" i="2"/>
  <c r="E458" i="2"/>
  <c r="D458" i="2"/>
  <c r="G458" i="2"/>
  <c r="H458" i="2"/>
  <c r="A459" i="2"/>
  <c r="B459" i="2"/>
  <c r="C459" i="2"/>
  <c r="E459" i="2"/>
  <c r="D459" i="2"/>
  <c r="G459" i="2"/>
  <c r="H459" i="2"/>
  <c r="A460" i="2"/>
  <c r="B460" i="2"/>
  <c r="C460" i="2"/>
  <c r="E460" i="2"/>
  <c r="D460" i="2"/>
  <c r="G460" i="2"/>
  <c r="H460" i="2"/>
  <c r="A461" i="2"/>
  <c r="B461" i="2"/>
  <c r="C461" i="2"/>
  <c r="E461" i="2"/>
  <c r="D461" i="2"/>
  <c r="G461" i="2"/>
  <c r="H461" i="2"/>
  <c r="A462" i="2"/>
  <c r="D462" i="2"/>
  <c r="E462" i="2"/>
  <c r="G462" i="2"/>
  <c r="C462" i="2"/>
  <c r="H462" i="2"/>
  <c r="B462" i="2"/>
  <c r="A463" i="2"/>
  <c r="D463" i="2"/>
  <c r="E463" i="2"/>
  <c r="G463" i="2"/>
  <c r="C463" i="2"/>
  <c r="H463" i="2"/>
  <c r="B463" i="2"/>
  <c r="A464" i="2"/>
  <c r="D464" i="2"/>
  <c r="G464" i="2"/>
  <c r="C464" i="2"/>
  <c r="E464" i="2"/>
  <c r="H464" i="2"/>
  <c r="B464" i="2"/>
  <c r="A465" i="2"/>
  <c r="D465" i="2"/>
  <c r="G465" i="2"/>
  <c r="C465" i="2"/>
  <c r="E465" i="2"/>
  <c r="H465" i="2"/>
  <c r="B465" i="2"/>
  <c r="A466" i="2"/>
  <c r="B466" i="2"/>
  <c r="C466" i="2"/>
  <c r="E466" i="2"/>
  <c r="D466" i="2"/>
  <c r="G466" i="2"/>
  <c r="H466" i="2"/>
  <c r="A467" i="2"/>
  <c r="B467" i="2"/>
  <c r="C467" i="2"/>
  <c r="E467" i="2"/>
  <c r="D467" i="2"/>
  <c r="G467" i="2"/>
  <c r="H467" i="2"/>
  <c r="A468" i="2"/>
  <c r="B468" i="2"/>
  <c r="C468" i="2"/>
  <c r="E468" i="2"/>
  <c r="D468" i="2"/>
  <c r="G468" i="2"/>
  <c r="H468" i="2"/>
  <c r="A469" i="2"/>
  <c r="B469" i="2"/>
  <c r="C469" i="2"/>
  <c r="E469" i="2"/>
  <c r="D469" i="2"/>
  <c r="G469" i="2"/>
  <c r="H469" i="2"/>
  <c r="A470" i="2"/>
  <c r="D470" i="2"/>
  <c r="G470" i="2"/>
  <c r="C470" i="2"/>
  <c r="E470" i="2"/>
  <c r="H470" i="2"/>
  <c r="B470" i="2"/>
  <c r="A471" i="2"/>
  <c r="D471" i="2"/>
  <c r="G471" i="2"/>
  <c r="C471" i="2"/>
  <c r="E471" i="2"/>
  <c r="H471" i="2"/>
  <c r="B471" i="2"/>
  <c r="A472" i="2"/>
  <c r="D472" i="2"/>
  <c r="G472" i="2"/>
  <c r="C472" i="2"/>
  <c r="E472" i="2"/>
  <c r="H472" i="2"/>
  <c r="B472" i="2"/>
  <c r="A473" i="2"/>
  <c r="D473" i="2"/>
  <c r="G473" i="2"/>
  <c r="C473" i="2"/>
  <c r="E473" i="2"/>
  <c r="H473" i="2"/>
  <c r="B473" i="2"/>
  <c r="A474" i="2"/>
  <c r="B474" i="2"/>
  <c r="C474" i="2"/>
  <c r="E474" i="2"/>
  <c r="D474" i="2"/>
  <c r="G474" i="2"/>
  <c r="H474" i="2"/>
  <c r="A475" i="2"/>
  <c r="B475" i="2"/>
  <c r="C475" i="2"/>
  <c r="E475" i="2"/>
  <c r="D475" i="2"/>
  <c r="G475" i="2"/>
  <c r="H475" i="2"/>
  <c r="A476" i="2"/>
  <c r="B476" i="2"/>
  <c r="C476" i="2"/>
  <c r="E476" i="2"/>
  <c r="D476" i="2"/>
  <c r="G476" i="2"/>
  <c r="H476" i="2"/>
  <c r="A477" i="2"/>
  <c r="B477" i="2"/>
  <c r="C477" i="2"/>
  <c r="E477" i="2"/>
  <c r="D477" i="2"/>
  <c r="G477" i="2"/>
  <c r="H477" i="2"/>
  <c r="A478" i="2"/>
  <c r="D478" i="2"/>
  <c r="G478" i="2"/>
  <c r="C478" i="2"/>
  <c r="E478" i="2"/>
  <c r="H478" i="2"/>
  <c r="B478" i="2"/>
  <c r="A479" i="2"/>
  <c r="D479" i="2"/>
  <c r="E479" i="2"/>
  <c r="G479" i="2"/>
  <c r="C479" i="2"/>
  <c r="H479" i="2"/>
  <c r="B479" i="2"/>
  <c r="A480" i="2"/>
  <c r="D480" i="2"/>
  <c r="G480" i="2"/>
  <c r="C480" i="2"/>
  <c r="E480" i="2"/>
  <c r="H480" i="2"/>
  <c r="B480" i="2"/>
  <c r="A481" i="2"/>
  <c r="D481" i="2"/>
  <c r="G481" i="2"/>
  <c r="C481" i="2"/>
  <c r="E481" i="2"/>
  <c r="H481" i="2"/>
  <c r="B481" i="2"/>
  <c r="A482" i="2"/>
  <c r="B482" i="2"/>
  <c r="C482" i="2"/>
  <c r="E482" i="2"/>
  <c r="D482" i="2"/>
  <c r="G482" i="2"/>
  <c r="H482" i="2"/>
  <c r="A483" i="2"/>
  <c r="B483" i="2"/>
  <c r="C483" i="2"/>
  <c r="E483" i="2"/>
  <c r="D483" i="2"/>
  <c r="G483" i="2"/>
  <c r="H483" i="2"/>
  <c r="A484" i="2"/>
  <c r="B484" i="2"/>
  <c r="C484" i="2"/>
  <c r="E484" i="2"/>
  <c r="D484" i="2"/>
  <c r="G484" i="2"/>
  <c r="H484" i="2"/>
  <c r="A485" i="2"/>
  <c r="B485" i="2"/>
  <c r="C485" i="2"/>
  <c r="E485" i="2"/>
  <c r="D485" i="2"/>
  <c r="G485" i="2"/>
  <c r="H485" i="2"/>
  <c r="A486" i="2"/>
  <c r="D486" i="2"/>
  <c r="E486" i="2"/>
  <c r="G486" i="2"/>
  <c r="C486" i="2"/>
  <c r="H486" i="2"/>
  <c r="B486" i="2"/>
  <c r="A487" i="2"/>
  <c r="D487" i="2"/>
  <c r="G487" i="2"/>
  <c r="C487" i="2"/>
  <c r="E487" i="2"/>
  <c r="H487" i="2"/>
  <c r="B487" i="2"/>
  <c r="A488" i="2"/>
  <c r="D488" i="2"/>
  <c r="G488" i="2"/>
  <c r="C488" i="2"/>
  <c r="E488" i="2"/>
  <c r="H488" i="2"/>
  <c r="B488" i="2"/>
  <c r="A489" i="2"/>
  <c r="D489" i="2"/>
  <c r="G489" i="2"/>
  <c r="C489" i="2"/>
  <c r="E489" i="2"/>
  <c r="H489" i="2"/>
  <c r="B489" i="2"/>
  <c r="A490" i="2"/>
  <c r="B490" i="2"/>
  <c r="C490" i="2"/>
  <c r="E490" i="2"/>
  <c r="D490" i="2"/>
  <c r="G490" i="2"/>
  <c r="H490" i="2"/>
  <c r="A491" i="2"/>
  <c r="B491" i="2"/>
  <c r="C491" i="2"/>
  <c r="E491" i="2"/>
  <c r="D491" i="2"/>
  <c r="G491" i="2"/>
  <c r="H491" i="2"/>
  <c r="A492" i="2"/>
  <c r="B492" i="2"/>
  <c r="C492" i="2"/>
  <c r="E492" i="2"/>
  <c r="D492" i="2"/>
  <c r="G492" i="2"/>
  <c r="H492" i="2"/>
  <c r="A493" i="2"/>
  <c r="B493" i="2"/>
  <c r="C493" i="2"/>
  <c r="D493" i="2"/>
  <c r="E493" i="2"/>
  <c r="G493" i="2"/>
  <c r="H493" i="2"/>
  <c r="A494" i="2"/>
  <c r="D494" i="2"/>
  <c r="E494" i="2"/>
  <c r="G494" i="2"/>
  <c r="C494" i="2"/>
  <c r="H494" i="2"/>
  <c r="B494" i="2"/>
  <c r="A495" i="2"/>
  <c r="D495" i="2"/>
  <c r="E495" i="2"/>
  <c r="G495" i="2"/>
  <c r="C495" i="2"/>
  <c r="H495" i="2"/>
  <c r="B495" i="2"/>
  <c r="A496" i="2"/>
  <c r="D496" i="2"/>
  <c r="G496" i="2"/>
  <c r="C496" i="2"/>
  <c r="E496" i="2"/>
  <c r="H496" i="2"/>
  <c r="B496" i="2"/>
  <c r="A497" i="2"/>
  <c r="D497" i="2"/>
  <c r="G497" i="2"/>
  <c r="C497" i="2"/>
  <c r="E497" i="2"/>
  <c r="H497" i="2"/>
  <c r="B497" i="2"/>
  <c r="A498" i="2"/>
  <c r="B498" i="2"/>
  <c r="C498" i="2"/>
  <c r="E498" i="2"/>
  <c r="D498" i="2"/>
  <c r="G498" i="2"/>
  <c r="H498" i="2"/>
  <c r="A499" i="2"/>
  <c r="B499" i="2"/>
  <c r="C499" i="2"/>
  <c r="E499" i="2"/>
  <c r="D499" i="2"/>
  <c r="G499" i="2"/>
  <c r="H499" i="2"/>
  <c r="A500" i="2"/>
  <c r="B500" i="2"/>
  <c r="C500" i="2"/>
  <c r="E500" i="2"/>
  <c r="D500" i="2"/>
  <c r="G500" i="2"/>
  <c r="H500" i="2"/>
  <c r="A501" i="2"/>
  <c r="B501" i="2"/>
  <c r="C501" i="2"/>
  <c r="E501" i="2"/>
  <c r="D501" i="2"/>
  <c r="G501" i="2"/>
  <c r="H501" i="2"/>
  <c r="A502" i="2"/>
  <c r="D502" i="2"/>
  <c r="G502" i="2"/>
  <c r="C502" i="2"/>
  <c r="E502" i="2"/>
  <c r="H502" i="2"/>
  <c r="B502" i="2"/>
  <c r="A503" i="2"/>
  <c r="D503" i="2"/>
  <c r="E503" i="2"/>
  <c r="G503" i="2"/>
  <c r="C503" i="2"/>
  <c r="H503" i="2"/>
  <c r="B503" i="2"/>
  <c r="A504" i="2"/>
  <c r="D504" i="2"/>
  <c r="G504" i="2"/>
  <c r="C504" i="2"/>
  <c r="E504" i="2"/>
  <c r="H504" i="2"/>
  <c r="B504" i="2"/>
  <c r="A505" i="2"/>
  <c r="D505" i="2"/>
  <c r="G505" i="2"/>
  <c r="C505" i="2"/>
  <c r="E505" i="2"/>
  <c r="H505" i="2"/>
  <c r="B505" i="2"/>
  <c r="A506" i="2"/>
  <c r="B506" i="2"/>
  <c r="C506" i="2"/>
  <c r="E506" i="2"/>
  <c r="D506" i="2"/>
  <c r="G506" i="2"/>
  <c r="H506" i="2"/>
  <c r="A507" i="2"/>
  <c r="B507" i="2"/>
  <c r="C507" i="2"/>
  <c r="E507" i="2"/>
  <c r="D507" i="2"/>
  <c r="G507" i="2"/>
  <c r="H507" i="2"/>
  <c r="A508" i="2"/>
  <c r="B508" i="2"/>
  <c r="C508" i="2"/>
  <c r="E508" i="2"/>
  <c r="D508" i="2"/>
  <c r="G508" i="2"/>
  <c r="H508" i="2"/>
  <c r="A509" i="2"/>
  <c r="B509" i="2"/>
  <c r="C509" i="2"/>
  <c r="E509" i="2"/>
  <c r="D509" i="2"/>
  <c r="G509" i="2"/>
  <c r="H509" i="2"/>
  <c r="A510" i="2"/>
  <c r="D510" i="2"/>
  <c r="G510" i="2"/>
  <c r="C510" i="2"/>
  <c r="E510" i="2"/>
  <c r="H510" i="2"/>
  <c r="B510" i="2"/>
  <c r="A511" i="2"/>
  <c r="D511" i="2"/>
  <c r="G511" i="2"/>
  <c r="C511" i="2"/>
  <c r="E511" i="2"/>
  <c r="H511" i="2"/>
  <c r="B511" i="2"/>
  <c r="A512" i="2"/>
  <c r="D512" i="2"/>
  <c r="G512" i="2"/>
  <c r="C512" i="2"/>
  <c r="E512" i="2"/>
  <c r="H512" i="2"/>
  <c r="B512" i="2"/>
  <c r="A513" i="2"/>
  <c r="D513" i="2"/>
  <c r="G513" i="2"/>
  <c r="C513" i="2"/>
  <c r="E513" i="2"/>
  <c r="H513" i="2"/>
  <c r="B513" i="2"/>
  <c r="A514" i="2"/>
  <c r="B514" i="2"/>
  <c r="C514" i="2"/>
  <c r="E514" i="2"/>
  <c r="D514" i="2"/>
  <c r="G514" i="2"/>
  <c r="H514" i="2"/>
  <c r="A515" i="2"/>
  <c r="B515" i="2"/>
  <c r="C515" i="2"/>
  <c r="E515" i="2"/>
  <c r="D515" i="2"/>
  <c r="G515" i="2"/>
  <c r="H515" i="2"/>
  <c r="A516" i="2"/>
  <c r="B516" i="2"/>
  <c r="C516" i="2"/>
  <c r="E516" i="2"/>
  <c r="D516" i="2"/>
  <c r="G516" i="2"/>
  <c r="H516" i="2"/>
  <c r="A517" i="2"/>
  <c r="B517" i="2"/>
  <c r="C517" i="2"/>
  <c r="D517" i="2"/>
  <c r="E517" i="2"/>
  <c r="G517" i="2"/>
  <c r="H517" i="2"/>
  <c r="A518" i="2"/>
  <c r="D518" i="2"/>
  <c r="G518" i="2"/>
  <c r="C518" i="2"/>
  <c r="E518" i="2"/>
  <c r="H518" i="2"/>
  <c r="B518" i="2"/>
  <c r="A519" i="2"/>
  <c r="D519" i="2"/>
  <c r="G519" i="2"/>
  <c r="C519" i="2"/>
  <c r="E519" i="2"/>
  <c r="H519" i="2"/>
  <c r="B519" i="2"/>
  <c r="A520" i="2"/>
  <c r="D520" i="2"/>
  <c r="G520" i="2"/>
  <c r="C520" i="2"/>
  <c r="E520" i="2"/>
  <c r="H520" i="2"/>
  <c r="B520" i="2"/>
  <c r="A521" i="2"/>
  <c r="D521" i="2"/>
  <c r="G521" i="2"/>
  <c r="C521" i="2"/>
  <c r="E521" i="2"/>
  <c r="H521" i="2"/>
  <c r="B521" i="2"/>
  <c r="A522" i="2"/>
  <c r="B522" i="2"/>
  <c r="C522" i="2"/>
  <c r="E522" i="2"/>
  <c r="D522" i="2"/>
  <c r="G522" i="2"/>
  <c r="H522" i="2"/>
  <c r="A523" i="2"/>
  <c r="B523" i="2"/>
  <c r="C523" i="2"/>
  <c r="E523" i="2"/>
  <c r="D523" i="2"/>
  <c r="G523" i="2"/>
  <c r="H523" i="2"/>
  <c r="A524" i="2"/>
  <c r="B524" i="2"/>
  <c r="C524" i="2"/>
  <c r="E524" i="2"/>
  <c r="D524" i="2"/>
  <c r="G524" i="2"/>
  <c r="H524" i="2"/>
  <c r="A525" i="2"/>
  <c r="B525" i="2"/>
  <c r="C525" i="2"/>
  <c r="D525" i="2"/>
  <c r="E525" i="2"/>
  <c r="G525" i="2"/>
  <c r="H525" i="2"/>
  <c r="A526" i="2"/>
  <c r="D526" i="2"/>
  <c r="E526" i="2"/>
  <c r="G526" i="2"/>
  <c r="C526" i="2"/>
  <c r="H526" i="2"/>
  <c r="B526" i="2"/>
  <c r="A527" i="2"/>
  <c r="D527" i="2"/>
  <c r="G527" i="2"/>
  <c r="C527" i="2"/>
  <c r="E527" i="2"/>
  <c r="H527" i="2"/>
  <c r="B527" i="2"/>
  <c r="A528" i="2"/>
  <c r="D528" i="2"/>
  <c r="G528" i="2"/>
  <c r="C528" i="2"/>
  <c r="E528" i="2"/>
  <c r="H528" i="2"/>
  <c r="B528" i="2"/>
  <c r="A529" i="2"/>
  <c r="D529" i="2"/>
  <c r="G529" i="2"/>
  <c r="C529" i="2"/>
  <c r="E529" i="2"/>
  <c r="H529" i="2"/>
  <c r="B529" i="2"/>
  <c r="A530" i="2"/>
  <c r="B530" i="2"/>
  <c r="C530" i="2"/>
  <c r="E530" i="2"/>
  <c r="D530" i="2"/>
  <c r="G530" i="2"/>
  <c r="H530" i="2"/>
  <c r="A531" i="2"/>
  <c r="B531" i="2"/>
  <c r="C531" i="2"/>
  <c r="E531" i="2"/>
  <c r="D531" i="2"/>
  <c r="G531" i="2"/>
  <c r="H531" i="2"/>
  <c r="A532" i="2"/>
  <c r="B532" i="2"/>
  <c r="C532" i="2"/>
  <c r="E532" i="2"/>
  <c r="D532" i="2"/>
  <c r="G532" i="2"/>
  <c r="H532" i="2"/>
  <c r="A533" i="2"/>
  <c r="B533" i="2"/>
  <c r="C533" i="2"/>
  <c r="D533" i="2"/>
  <c r="E533" i="2"/>
  <c r="G533" i="2"/>
  <c r="H533" i="2"/>
  <c r="A534" i="2"/>
  <c r="D534" i="2"/>
  <c r="E534" i="2"/>
  <c r="G534" i="2"/>
  <c r="C534" i="2"/>
  <c r="H534" i="2"/>
  <c r="B534" i="2"/>
  <c r="A535" i="2"/>
  <c r="D535" i="2"/>
  <c r="E535" i="2"/>
  <c r="G535" i="2"/>
  <c r="C535" i="2"/>
  <c r="H535" i="2"/>
  <c r="B535" i="2"/>
  <c r="A536" i="2"/>
  <c r="D536" i="2"/>
  <c r="G536" i="2"/>
  <c r="C536" i="2"/>
  <c r="E536" i="2"/>
  <c r="H536" i="2"/>
  <c r="B536" i="2"/>
  <c r="A537" i="2"/>
  <c r="D537" i="2"/>
  <c r="G537" i="2"/>
  <c r="C537" i="2"/>
  <c r="E537" i="2"/>
  <c r="H537" i="2"/>
  <c r="B537" i="2"/>
  <c r="A538" i="2"/>
  <c r="B538" i="2"/>
  <c r="C538" i="2"/>
  <c r="E538" i="2"/>
  <c r="D538" i="2"/>
  <c r="G538" i="2"/>
  <c r="H538" i="2"/>
  <c r="A539" i="2"/>
  <c r="B539" i="2"/>
  <c r="C539" i="2"/>
  <c r="E539" i="2"/>
  <c r="D539" i="2"/>
  <c r="G539" i="2"/>
  <c r="H539" i="2"/>
  <c r="A540" i="2"/>
  <c r="B540" i="2"/>
  <c r="C540" i="2"/>
  <c r="E540" i="2"/>
  <c r="D540" i="2"/>
  <c r="G540" i="2"/>
  <c r="H540" i="2"/>
  <c r="A541" i="2"/>
  <c r="B541" i="2"/>
  <c r="C541" i="2"/>
  <c r="D541" i="2"/>
  <c r="E541" i="2"/>
  <c r="G541" i="2"/>
  <c r="H541" i="2"/>
  <c r="A542" i="2"/>
  <c r="D542" i="2"/>
  <c r="G542" i="2"/>
  <c r="C542" i="2"/>
  <c r="E542" i="2"/>
  <c r="H542" i="2"/>
  <c r="B542" i="2"/>
  <c r="A543" i="2"/>
  <c r="D543" i="2"/>
  <c r="E543" i="2"/>
  <c r="G543" i="2"/>
  <c r="C543" i="2"/>
  <c r="H543" i="2"/>
  <c r="B543" i="2"/>
  <c r="A544" i="2"/>
  <c r="D544" i="2"/>
  <c r="G544" i="2"/>
  <c r="C544" i="2"/>
  <c r="E544" i="2"/>
  <c r="H544" i="2"/>
  <c r="B544" i="2"/>
  <c r="A545" i="2"/>
  <c r="D545" i="2"/>
  <c r="G545" i="2"/>
  <c r="C545" i="2"/>
  <c r="E545" i="2"/>
  <c r="H545" i="2"/>
  <c r="B545" i="2"/>
  <c r="A546" i="2"/>
  <c r="B546" i="2"/>
  <c r="C546" i="2"/>
  <c r="E546" i="2"/>
  <c r="D546" i="2"/>
  <c r="G546" i="2"/>
  <c r="H546" i="2"/>
  <c r="A547" i="2"/>
  <c r="B547" i="2"/>
  <c r="C547" i="2"/>
  <c r="E547" i="2"/>
  <c r="D547" i="2"/>
  <c r="G547" i="2"/>
  <c r="H547" i="2"/>
  <c r="A548" i="2"/>
  <c r="B548" i="2"/>
  <c r="C548" i="2"/>
  <c r="E548" i="2"/>
  <c r="D548" i="2"/>
  <c r="G548" i="2"/>
  <c r="H548" i="2"/>
  <c r="A549" i="2"/>
  <c r="B549" i="2"/>
  <c r="C549" i="2"/>
  <c r="D549" i="2"/>
  <c r="E549" i="2"/>
  <c r="G549" i="2"/>
  <c r="H549" i="2"/>
  <c r="A550" i="2"/>
  <c r="D550" i="2"/>
  <c r="E550" i="2"/>
  <c r="G550" i="2"/>
  <c r="C550" i="2"/>
  <c r="H550" i="2"/>
  <c r="B550" i="2"/>
  <c r="A551" i="2"/>
  <c r="D551" i="2"/>
  <c r="G551" i="2"/>
  <c r="C551" i="2"/>
  <c r="E551" i="2"/>
  <c r="H551" i="2"/>
  <c r="B551" i="2"/>
  <c r="A552" i="2"/>
  <c r="D552" i="2"/>
  <c r="G552" i="2"/>
  <c r="C552" i="2"/>
  <c r="E552" i="2"/>
  <c r="H552" i="2"/>
  <c r="B552" i="2"/>
  <c r="A553" i="2"/>
  <c r="D553" i="2"/>
  <c r="G553" i="2"/>
  <c r="C553" i="2"/>
  <c r="E553" i="2"/>
  <c r="H553" i="2"/>
  <c r="B553" i="2"/>
  <c r="A554" i="2"/>
  <c r="B554" i="2"/>
  <c r="C554" i="2"/>
  <c r="E554" i="2"/>
  <c r="D554" i="2"/>
  <c r="G554" i="2"/>
  <c r="H554" i="2"/>
  <c r="A555" i="2"/>
  <c r="B555" i="2"/>
  <c r="C555" i="2"/>
  <c r="E555" i="2"/>
  <c r="D555" i="2"/>
  <c r="G555" i="2"/>
  <c r="H555" i="2"/>
  <c r="A556" i="2"/>
  <c r="B556" i="2"/>
  <c r="C556" i="2"/>
  <c r="E556" i="2"/>
  <c r="D556" i="2"/>
  <c r="G556" i="2"/>
  <c r="H556" i="2"/>
  <c r="A557" i="2"/>
  <c r="B557" i="2"/>
  <c r="C557" i="2"/>
  <c r="D557" i="2"/>
  <c r="E557" i="2"/>
  <c r="G557" i="2"/>
  <c r="H557" i="2"/>
  <c r="A558" i="2"/>
  <c r="D558" i="2"/>
  <c r="E558" i="2"/>
  <c r="G558" i="2"/>
  <c r="C558" i="2"/>
  <c r="H558" i="2"/>
  <c r="B558" i="2"/>
  <c r="A559" i="2"/>
  <c r="D559" i="2"/>
  <c r="E559" i="2"/>
  <c r="G559" i="2"/>
  <c r="C559" i="2"/>
  <c r="H559" i="2"/>
  <c r="B559" i="2"/>
  <c r="A560" i="2"/>
  <c r="D560" i="2"/>
  <c r="G560" i="2"/>
  <c r="C560" i="2"/>
  <c r="E560" i="2"/>
  <c r="H560" i="2"/>
  <c r="B560" i="2"/>
  <c r="A561" i="2"/>
  <c r="D561" i="2"/>
  <c r="G561" i="2"/>
  <c r="C561" i="2"/>
  <c r="E561" i="2"/>
  <c r="H561" i="2"/>
  <c r="B561" i="2"/>
  <c r="A562" i="2"/>
  <c r="B562" i="2"/>
  <c r="C562" i="2"/>
  <c r="E562" i="2"/>
  <c r="D562" i="2"/>
  <c r="G562" i="2"/>
  <c r="H562" i="2"/>
  <c r="A563" i="2"/>
  <c r="B563" i="2"/>
  <c r="C563" i="2"/>
  <c r="E563" i="2"/>
  <c r="D563" i="2"/>
  <c r="G563" i="2"/>
  <c r="H563" i="2"/>
  <c r="A564" i="2"/>
  <c r="B564" i="2"/>
  <c r="C564" i="2"/>
  <c r="E564" i="2"/>
  <c r="D564" i="2"/>
  <c r="G564" i="2"/>
  <c r="H564" i="2"/>
  <c r="A565" i="2"/>
  <c r="B565" i="2"/>
  <c r="C565" i="2"/>
  <c r="E565" i="2"/>
  <c r="D565" i="2"/>
  <c r="G565" i="2"/>
  <c r="H565" i="2"/>
  <c r="A566" i="2"/>
  <c r="D566" i="2"/>
  <c r="G566" i="2"/>
  <c r="C566" i="2"/>
  <c r="E566" i="2"/>
  <c r="H566" i="2"/>
  <c r="B566" i="2"/>
  <c r="A567" i="2"/>
  <c r="D567" i="2"/>
  <c r="E567" i="2"/>
  <c r="G567" i="2"/>
  <c r="C567" i="2"/>
  <c r="H567" i="2"/>
  <c r="B567" i="2"/>
  <c r="A568" i="2"/>
  <c r="D568" i="2"/>
  <c r="G568" i="2"/>
  <c r="C568" i="2"/>
  <c r="E568" i="2"/>
  <c r="H568" i="2"/>
  <c r="B568" i="2"/>
  <c r="A569" i="2"/>
  <c r="D569" i="2"/>
  <c r="G569" i="2"/>
  <c r="C569" i="2"/>
  <c r="E569" i="2"/>
  <c r="H569" i="2"/>
  <c r="B569" i="2"/>
  <c r="A570" i="2"/>
  <c r="B570" i="2"/>
  <c r="C570" i="2"/>
  <c r="E570" i="2"/>
  <c r="D570" i="2"/>
  <c r="G570" i="2"/>
  <c r="H570" i="2"/>
  <c r="A571" i="2"/>
  <c r="B571" i="2"/>
  <c r="C571" i="2"/>
  <c r="E571" i="2"/>
  <c r="D571" i="2"/>
  <c r="G571" i="2"/>
  <c r="H571" i="2"/>
  <c r="A572" i="2"/>
  <c r="B572" i="2"/>
  <c r="C572" i="2"/>
  <c r="E572" i="2"/>
  <c r="D572" i="2"/>
  <c r="G572" i="2"/>
  <c r="H572" i="2"/>
  <c r="A573" i="2"/>
  <c r="B573" i="2"/>
  <c r="C573" i="2"/>
  <c r="E573" i="2"/>
  <c r="D573" i="2"/>
  <c r="G573" i="2"/>
  <c r="H573" i="2"/>
  <c r="A574" i="2"/>
  <c r="D574" i="2"/>
  <c r="G574" i="2"/>
  <c r="C574" i="2"/>
  <c r="E574" i="2"/>
  <c r="H574" i="2"/>
  <c r="B574" i="2"/>
  <c r="A575" i="2"/>
  <c r="D575" i="2"/>
  <c r="G575" i="2"/>
  <c r="C575" i="2"/>
  <c r="E575" i="2"/>
  <c r="H575" i="2"/>
  <c r="B575" i="2"/>
  <c r="A576" i="2"/>
  <c r="D576" i="2"/>
  <c r="G576" i="2"/>
  <c r="C576" i="2"/>
  <c r="E576" i="2"/>
  <c r="H576" i="2"/>
  <c r="B576" i="2"/>
  <c r="A577" i="2"/>
  <c r="D577" i="2"/>
  <c r="G577" i="2"/>
  <c r="C577" i="2"/>
  <c r="E577" i="2"/>
  <c r="H577" i="2"/>
  <c r="B577" i="2"/>
  <c r="A578" i="2"/>
  <c r="B578" i="2"/>
  <c r="C578" i="2"/>
  <c r="E578" i="2"/>
  <c r="D578" i="2"/>
  <c r="G578" i="2"/>
  <c r="H578" i="2"/>
  <c r="A579" i="2"/>
  <c r="B579" i="2"/>
  <c r="C579" i="2"/>
  <c r="D579" i="2"/>
  <c r="G579" i="2"/>
  <c r="H579" i="2"/>
  <c r="A580" i="2"/>
  <c r="B580" i="2"/>
  <c r="C580" i="2"/>
  <c r="E580" i="2"/>
  <c r="D580" i="2"/>
  <c r="G580" i="2"/>
  <c r="H580" i="2"/>
  <c r="A581" i="2"/>
  <c r="B581" i="2"/>
  <c r="C581" i="2"/>
  <c r="D581" i="2"/>
  <c r="E581" i="2"/>
  <c r="G581" i="2"/>
  <c r="H581" i="2"/>
  <c r="A582" i="2"/>
  <c r="D582" i="2"/>
  <c r="G582" i="2"/>
  <c r="C582" i="2"/>
  <c r="E582" i="2"/>
  <c r="H582" i="2"/>
  <c r="B582" i="2"/>
  <c r="A583" i="2"/>
  <c r="D583" i="2"/>
  <c r="G583" i="2"/>
  <c r="C583" i="2"/>
  <c r="E583" i="2"/>
  <c r="H583" i="2"/>
  <c r="B583" i="2"/>
  <c r="A584" i="2"/>
  <c r="D584" i="2"/>
  <c r="G584" i="2"/>
  <c r="C584" i="2"/>
  <c r="E584" i="2"/>
  <c r="H584" i="2"/>
  <c r="B584" i="2"/>
  <c r="A585" i="2"/>
  <c r="D585" i="2"/>
  <c r="G585" i="2"/>
  <c r="C585" i="2"/>
  <c r="E585" i="2"/>
  <c r="H585" i="2"/>
  <c r="B585" i="2"/>
  <c r="A586" i="2"/>
  <c r="B586" i="2"/>
  <c r="C586" i="2"/>
  <c r="E586" i="2"/>
  <c r="D586" i="2"/>
  <c r="G586" i="2"/>
  <c r="H586" i="2"/>
  <c r="A587" i="2"/>
  <c r="B587" i="2"/>
  <c r="C587" i="2"/>
  <c r="E587" i="2"/>
  <c r="D587" i="2"/>
  <c r="G587" i="2"/>
  <c r="H587" i="2"/>
  <c r="A588" i="2"/>
  <c r="B588" i="2"/>
  <c r="C588" i="2"/>
  <c r="E588" i="2"/>
  <c r="D588" i="2"/>
  <c r="G588" i="2"/>
  <c r="H588" i="2"/>
  <c r="A589" i="2"/>
  <c r="B589" i="2"/>
  <c r="C589" i="2"/>
  <c r="D589" i="2"/>
  <c r="E589" i="2"/>
  <c r="G589" i="2"/>
  <c r="H589" i="2"/>
  <c r="A590" i="2"/>
  <c r="D590" i="2"/>
  <c r="E590" i="2"/>
  <c r="G590" i="2"/>
  <c r="C590" i="2"/>
  <c r="H590" i="2"/>
  <c r="B590" i="2"/>
  <c r="A591" i="2"/>
  <c r="D591" i="2"/>
  <c r="G591" i="2"/>
  <c r="C591" i="2"/>
  <c r="E591" i="2"/>
  <c r="H591" i="2"/>
  <c r="B591" i="2"/>
  <c r="A592" i="2"/>
  <c r="D592" i="2"/>
  <c r="G592" i="2"/>
  <c r="C592" i="2"/>
  <c r="E592" i="2"/>
  <c r="H592" i="2"/>
  <c r="B592" i="2"/>
  <c r="A593" i="2"/>
  <c r="D593" i="2"/>
  <c r="G593" i="2"/>
  <c r="C593" i="2"/>
  <c r="E593" i="2"/>
  <c r="H593" i="2"/>
  <c r="B593" i="2"/>
  <c r="A594" i="2"/>
  <c r="B594" i="2"/>
  <c r="C594" i="2"/>
  <c r="E594" i="2"/>
  <c r="D594" i="2"/>
  <c r="G594" i="2"/>
  <c r="H594" i="2"/>
  <c r="A595" i="2"/>
  <c r="B595" i="2"/>
  <c r="C595" i="2"/>
  <c r="E595" i="2"/>
  <c r="D595" i="2"/>
  <c r="G595" i="2"/>
  <c r="H595" i="2"/>
  <c r="A596" i="2"/>
  <c r="B596" i="2"/>
  <c r="C596" i="2"/>
  <c r="D596" i="2"/>
  <c r="G596" i="2"/>
  <c r="H596" i="2"/>
  <c r="A597" i="2"/>
  <c r="B597" i="2"/>
  <c r="C597" i="2"/>
  <c r="D597" i="2"/>
  <c r="E597" i="2"/>
  <c r="G597" i="2"/>
  <c r="H597" i="2"/>
  <c r="A598" i="2"/>
  <c r="D598" i="2"/>
  <c r="E598" i="2"/>
  <c r="G598" i="2"/>
  <c r="C598" i="2"/>
  <c r="H598" i="2"/>
  <c r="B598" i="2"/>
  <c r="A599" i="2"/>
  <c r="D599" i="2"/>
  <c r="E599" i="2"/>
  <c r="G599" i="2"/>
  <c r="C599" i="2"/>
  <c r="H599" i="2"/>
  <c r="B599" i="2"/>
  <c r="A600" i="2"/>
  <c r="D600" i="2"/>
  <c r="G600" i="2"/>
  <c r="C600" i="2"/>
  <c r="E600" i="2"/>
  <c r="H600" i="2"/>
  <c r="B600" i="2"/>
  <c r="A601" i="2"/>
  <c r="D601" i="2"/>
  <c r="G601" i="2"/>
  <c r="C601" i="2"/>
  <c r="E601" i="2"/>
  <c r="H601" i="2"/>
  <c r="B601" i="2"/>
  <c r="A602" i="2"/>
  <c r="B602" i="2"/>
  <c r="C602" i="2"/>
  <c r="E602" i="2"/>
  <c r="D602" i="2"/>
  <c r="G602" i="2"/>
  <c r="H602" i="2"/>
  <c r="A603" i="2"/>
  <c r="B603" i="2"/>
  <c r="C603" i="2"/>
  <c r="E603" i="2"/>
  <c r="D603" i="2"/>
  <c r="G603" i="2"/>
  <c r="H603" i="2"/>
  <c r="A604" i="2"/>
  <c r="B604" i="2"/>
  <c r="C604" i="2"/>
  <c r="E604" i="2"/>
  <c r="D604" i="2"/>
  <c r="G604" i="2"/>
  <c r="H604" i="2"/>
  <c r="A605" i="2"/>
  <c r="B605" i="2"/>
  <c r="C605" i="2"/>
  <c r="D605" i="2"/>
  <c r="E605" i="2"/>
  <c r="G605" i="2"/>
  <c r="H605" i="2"/>
  <c r="A606" i="2"/>
  <c r="D606" i="2"/>
  <c r="E606" i="2"/>
  <c r="G606" i="2"/>
  <c r="C606" i="2"/>
  <c r="H606" i="2"/>
  <c r="B606" i="2"/>
  <c r="A607" i="2"/>
  <c r="D607" i="2"/>
  <c r="E607" i="2"/>
  <c r="G607" i="2"/>
  <c r="C607" i="2"/>
  <c r="H607" i="2"/>
  <c r="B607" i="2"/>
  <c r="A608" i="2"/>
  <c r="D608" i="2"/>
  <c r="G608" i="2"/>
  <c r="C608" i="2"/>
  <c r="E608" i="2"/>
  <c r="H608" i="2"/>
  <c r="B608" i="2"/>
  <c r="A609" i="2"/>
  <c r="D609" i="2"/>
  <c r="G609" i="2"/>
  <c r="C609" i="2"/>
  <c r="E609" i="2"/>
  <c r="H609" i="2"/>
  <c r="B609" i="2"/>
  <c r="A610" i="2"/>
  <c r="B610" i="2"/>
  <c r="C610" i="2"/>
  <c r="E610" i="2"/>
  <c r="D610" i="2"/>
  <c r="G610" i="2"/>
  <c r="H610" i="2"/>
  <c r="A611" i="2"/>
  <c r="B611" i="2"/>
  <c r="C611" i="2"/>
  <c r="E611" i="2"/>
  <c r="D611" i="2"/>
  <c r="G611" i="2"/>
  <c r="H611" i="2"/>
  <c r="A612" i="2"/>
  <c r="B612" i="2"/>
  <c r="C612" i="2"/>
  <c r="E612" i="2"/>
  <c r="D612" i="2"/>
  <c r="G612" i="2"/>
  <c r="H612" i="2"/>
  <c r="A613" i="2"/>
  <c r="B613" i="2"/>
  <c r="C613" i="2"/>
  <c r="D613" i="2"/>
  <c r="E613" i="2"/>
  <c r="G613" i="2"/>
  <c r="H613" i="2"/>
  <c r="A614" i="2"/>
  <c r="D614" i="2"/>
  <c r="E614" i="2"/>
  <c r="G614" i="2"/>
  <c r="C614" i="2"/>
  <c r="H614" i="2"/>
  <c r="B614" i="2"/>
  <c r="A615" i="2"/>
  <c r="D615" i="2"/>
  <c r="E615" i="2"/>
  <c r="G615" i="2"/>
  <c r="C615" i="2"/>
  <c r="H615" i="2"/>
  <c r="B615" i="2"/>
  <c r="A616" i="2"/>
  <c r="D616" i="2"/>
  <c r="G616" i="2"/>
  <c r="C616" i="2"/>
  <c r="E616" i="2"/>
  <c r="H616" i="2"/>
  <c r="B616" i="2"/>
  <c r="A617" i="2"/>
  <c r="D617" i="2"/>
  <c r="G617" i="2"/>
  <c r="C617" i="2"/>
  <c r="E617" i="2"/>
  <c r="H617" i="2"/>
  <c r="B617" i="2"/>
  <c r="A618" i="2"/>
  <c r="B618" i="2"/>
  <c r="C618" i="2"/>
  <c r="E618" i="2"/>
  <c r="D618" i="2"/>
  <c r="G618" i="2"/>
  <c r="H618" i="2"/>
  <c r="A619" i="2"/>
  <c r="B619" i="2"/>
  <c r="C619" i="2"/>
  <c r="E619" i="2"/>
  <c r="D619" i="2"/>
  <c r="G619" i="2"/>
  <c r="H619" i="2"/>
  <c r="A620" i="2"/>
  <c r="B620" i="2"/>
  <c r="C620" i="2"/>
  <c r="E620" i="2"/>
  <c r="D620" i="2"/>
  <c r="G620" i="2"/>
  <c r="H620" i="2"/>
  <c r="A621" i="2"/>
  <c r="B621" i="2"/>
  <c r="C621" i="2"/>
  <c r="D621" i="2"/>
  <c r="E621" i="2"/>
  <c r="G621" i="2"/>
  <c r="H621" i="2"/>
  <c r="A622" i="2"/>
  <c r="D622" i="2"/>
  <c r="E622" i="2"/>
  <c r="G622" i="2"/>
  <c r="C622" i="2"/>
  <c r="H622" i="2"/>
  <c r="B622" i="2"/>
  <c r="A623" i="2"/>
  <c r="D623" i="2"/>
  <c r="E623" i="2"/>
  <c r="G623" i="2"/>
  <c r="C623" i="2"/>
  <c r="H623" i="2"/>
  <c r="B623" i="2"/>
  <c r="A624" i="2"/>
  <c r="D624" i="2"/>
  <c r="G624" i="2"/>
  <c r="C624" i="2"/>
  <c r="E624" i="2"/>
  <c r="H624" i="2"/>
  <c r="B624" i="2"/>
  <c r="A625" i="2"/>
  <c r="B625" i="2"/>
  <c r="D625" i="2"/>
  <c r="G625" i="2"/>
  <c r="C625" i="2"/>
  <c r="E625" i="2"/>
  <c r="H625" i="2"/>
  <c r="A626" i="2"/>
  <c r="B626" i="2"/>
  <c r="C626" i="2"/>
  <c r="E626" i="2"/>
  <c r="D626" i="2"/>
  <c r="G626" i="2"/>
  <c r="H626" i="2"/>
  <c r="A627" i="2"/>
  <c r="B627" i="2"/>
  <c r="C627" i="2"/>
  <c r="E627" i="2"/>
  <c r="D627" i="2"/>
  <c r="G627" i="2"/>
  <c r="H627" i="2"/>
  <c r="A628" i="2"/>
  <c r="B628" i="2"/>
  <c r="C628" i="2"/>
  <c r="E628" i="2"/>
  <c r="D628" i="2"/>
  <c r="G628" i="2"/>
  <c r="H628" i="2"/>
  <c r="A629" i="2"/>
  <c r="B629" i="2"/>
  <c r="D629" i="2"/>
  <c r="G629" i="2"/>
  <c r="C629" i="2"/>
  <c r="E629" i="2"/>
  <c r="H629" i="2"/>
  <c r="A630" i="2"/>
  <c r="D630" i="2"/>
  <c r="E630" i="2"/>
  <c r="G630" i="2"/>
  <c r="C630" i="2"/>
  <c r="H630" i="2"/>
  <c r="B630" i="2"/>
  <c r="A631" i="2"/>
  <c r="D631" i="2"/>
  <c r="E631" i="2"/>
  <c r="G631" i="2"/>
  <c r="C631" i="2"/>
  <c r="H631" i="2"/>
  <c r="B631" i="2"/>
  <c r="A632" i="2"/>
  <c r="D632" i="2"/>
  <c r="G632" i="2"/>
  <c r="C632" i="2"/>
  <c r="E632" i="2"/>
  <c r="H632" i="2"/>
  <c r="B632" i="2"/>
  <c r="A633" i="2"/>
  <c r="B633" i="2"/>
  <c r="D633" i="2"/>
  <c r="G633" i="2"/>
  <c r="C633" i="2"/>
  <c r="E633" i="2"/>
  <c r="H633" i="2"/>
  <c r="A634" i="2"/>
  <c r="B634" i="2"/>
  <c r="C634" i="2"/>
  <c r="E634" i="2"/>
  <c r="D634" i="2"/>
  <c r="G634" i="2"/>
  <c r="H634" i="2"/>
  <c r="A635" i="2"/>
  <c r="B635" i="2"/>
  <c r="C635" i="2"/>
  <c r="D635" i="2"/>
  <c r="G635" i="2"/>
  <c r="H635" i="2"/>
  <c r="A636" i="2"/>
  <c r="B636" i="2"/>
  <c r="C636" i="2"/>
  <c r="E636" i="2"/>
  <c r="D636" i="2"/>
  <c r="G636" i="2"/>
  <c r="H636" i="2"/>
  <c r="A637" i="2"/>
  <c r="B637" i="2"/>
  <c r="C637" i="2"/>
  <c r="D637" i="2"/>
  <c r="E637" i="2"/>
  <c r="G637" i="2"/>
  <c r="H637" i="2"/>
  <c r="A638" i="2"/>
  <c r="D638" i="2"/>
  <c r="E638" i="2"/>
  <c r="G638" i="2"/>
  <c r="C638" i="2"/>
  <c r="H638" i="2"/>
  <c r="B638" i="2"/>
  <c r="A639" i="2"/>
  <c r="D639" i="2"/>
  <c r="E639" i="2"/>
  <c r="G639" i="2"/>
  <c r="C639" i="2"/>
  <c r="H639" i="2"/>
  <c r="B639" i="2"/>
  <c r="A640" i="2"/>
  <c r="D640" i="2"/>
  <c r="G640" i="2"/>
  <c r="C640" i="2"/>
  <c r="E640" i="2"/>
  <c r="H640" i="2"/>
  <c r="B640" i="2"/>
  <c r="A641" i="2"/>
  <c r="B641" i="2"/>
  <c r="D641" i="2"/>
  <c r="G641" i="2"/>
  <c r="C641" i="2"/>
  <c r="E641" i="2"/>
  <c r="H641" i="2"/>
  <c r="A642" i="2"/>
  <c r="B642" i="2"/>
  <c r="C642" i="2"/>
  <c r="E642" i="2"/>
  <c r="D642" i="2"/>
  <c r="G642" i="2"/>
  <c r="H642" i="2"/>
  <c r="A643" i="2"/>
  <c r="B643" i="2"/>
  <c r="C643" i="2"/>
  <c r="E643" i="2"/>
  <c r="D643" i="2"/>
  <c r="G643" i="2"/>
  <c r="H643" i="2"/>
  <c r="A644" i="2"/>
  <c r="B644" i="2"/>
  <c r="C644" i="2"/>
  <c r="D644" i="2"/>
  <c r="E644" i="2"/>
  <c r="G644" i="2"/>
  <c r="H644" i="2"/>
  <c r="A645" i="2"/>
  <c r="B645" i="2"/>
  <c r="D645" i="2"/>
  <c r="G645" i="2"/>
  <c r="C645" i="2"/>
  <c r="E645" i="2"/>
  <c r="H645" i="2"/>
  <c r="A646" i="2"/>
  <c r="D646" i="2"/>
  <c r="E646" i="2"/>
  <c r="G646" i="2"/>
  <c r="C646" i="2"/>
  <c r="H646" i="2"/>
  <c r="B646" i="2"/>
  <c r="A647" i="2"/>
  <c r="D647" i="2"/>
  <c r="E647" i="2"/>
  <c r="G647" i="2"/>
  <c r="C647" i="2"/>
  <c r="H647" i="2"/>
  <c r="B647" i="2"/>
  <c r="G677" i="1"/>
  <c r="AF677" i="1"/>
  <c r="AU677" i="1"/>
  <c r="Z677" i="1"/>
  <c r="AT631" i="1"/>
  <c r="AS631" i="1" s="1"/>
  <c r="AR631" i="1" s="1"/>
  <c r="AQ631" i="1" s="1"/>
  <c r="AP631" i="1" s="1"/>
  <c r="AO631" i="1" s="1"/>
  <c r="Z673" i="1"/>
  <c r="AU673" i="1"/>
  <c r="G673" i="1"/>
  <c r="AF673" i="1" s="1"/>
  <c r="Z622" i="1"/>
  <c r="G622" i="1"/>
  <c r="AU622" i="1"/>
  <c r="AU605" i="1"/>
  <c r="G605" i="1"/>
  <c r="AF605" i="1" s="1"/>
  <c r="Z605" i="1"/>
  <c r="I486" i="1"/>
  <c r="N486" i="1"/>
  <c r="AC486" i="1"/>
  <c r="K658" i="1"/>
  <c r="AC658" i="1"/>
  <c r="I655" i="1"/>
  <c r="AF655" i="1"/>
  <c r="AC655" i="1"/>
  <c r="AU652" i="1"/>
  <c r="Z652" i="1"/>
  <c r="G652" i="1"/>
  <c r="J615" i="1"/>
  <c r="AF615" i="1"/>
  <c r="AC597" i="1"/>
  <c r="I597" i="1"/>
  <c r="AF597" i="1"/>
  <c r="AU674" i="1"/>
  <c r="Z674" i="1"/>
  <c r="G674" i="1"/>
  <c r="K665" i="1"/>
  <c r="AF665" i="1"/>
  <c r="AC665" i="1"/>
  <c r="AU664" i="1"/>
  <c r="Z664" i="1"/>
  <c r="G664" i="1"/>
  <c r="AF664" i="1" s="1"/>
  <c r="AC661" i="1"/>
  <c r="AU603" i="1"/>
  <c r="Z603" i="1"/>
  <c r="G603" i="1"/>
  <c r="AF603" i="1" s="1"/>
  <c r="I601" i="1"/>
  <c r="AC601" i="1"/>
  <c r="AU554" i="1"/>
  <c r="Z554" i="1"/>
  <c r="G554" i="1"/>
  <c r="Z671" i="1"/>
  <c r="AU671" i="1"/>
  <c r="G671" i="1"/>
  <c r="AF666" i="1"/>
  <c r="AU621" i="1"/>
  <c r="G621" i="1"/>
  <c r="AF621" i="1" s="1"/>
  <c r="Z621" i="1"/>
  <c r="I619" i="1"/>
  <c r="AC619" i="1"/>
  <c r="AT608" i="1"/>
  <c r="AC675" i="1"/>
  <c r="K659" i="1"/>
  <c r="AF659" i="1"/>
  <c r="AC659" i="1"/>
  <c r="AU656" i="1"/>
  <c r="Z656" i="1"/>
  <c r="G656" i="1"/>
  <c r="AF656" i="1" s="1"/>
  <c r="Z606" i="1"/>
  <c r="G606" i="1"/>
  <c r="AU606" i="1"/>
  <c r="AU668" i="1"/>
  <c r="Z668" i="1"/>
  <c r="G668" i="1"/>
  <c r="AC666" i="1"/>
  <c r="Z631" i="1"/>
  <c r="G631" i="1"/>
  <c r="AF631" i="1" s="1"/>
  <c r="AC616" i="1"/>
  <c r="AF616" i="1"/>
  <c r="K616" i="1"/>
  <c r="AF612" i="1"/>
  <c r="AC602" i="1"/>
  <c r="I602" i="1"/>
  <c r="AU672" i="1"/>
  <c r="Z672" i="1"/>
  <c r="G672" i="1"/>
  <c r="K669" i="1"/>
  <c r="I654" i="1"/>
  <c r="AC654" i="1"/>
  <c r="K651" i="1"/>
  <c r="AF651" i="1"/>
  <c r="AC651" i="1"/>
  <c r="G634" i="1"/>
  <c r="AF634" i="1" s="1"/>
  <c r="AU634" i="1"/>
  <c r="Z634" i="1"/>
  <c r="AU676" i="1"/>
  <c r="Z676" i="1"/>
  <c r="G676" i="1"/>
  <c r="AF676" i="1" s="1"/>
  <c r="J667" i="1"/>
  <c r="K663" i="1"/>
  <c r="AF663" i="1"/>
  <c r="AC663" i="1"/>
  <c r="AU660" i="1"/>
  <c r="Z660" i="1"/>
  <c r="G660" i="1"/>
  <c r="K657" i="1"/>
  <c r="Z620" i="1"/>
  <c r="G620" i="1"/>
  <c r="AF620" i="1" s="1"/>
  <c r="AU620" i="1"/>
  <c r="AF601" i="1"/>
  <c r="AU586" i="1"/>
  <c r="Z586" i="1"/>
  <c r="G586" i="1"/>
  <c r="Z669" i="1"/>
  <c r="AU669" i="1"/>
  <c r="AU667" i="1"/>
  <c r="Z667" i="1"/>
  <c r="Z662" i="1"/>
  <c r="AU658" i="1"/>
  <c r="Z658" i="1"/>
  <c r="AU654" i="1"/>
  <c r="Z654" i="1"/>
  <c r="AU650" i="1"/>
  <c r="G636" i="1"/>
  <c r="AU636" i="1"/>
  <c r="Z624" i="1"/>
  <c r="G624" i="1"/>
  <c r="AU619" i="1"/>
  <c r="Z619" i="1"/>
  <c r="AU617" i="1"/>
  <c r="AU615" i="1"/>
  <c r="Z615" i="1"/>
  <c r="G583" i="1"/>
  <c r="AF583" i="1" s="1"/>
  <c r="AU583" i="1"/>
  <c r="Z583" i="1"/>
  <c r="Z532" i="1"/>
  <c r="G532" i="1"/>
  <c r="AU532" i="1"/>
  <c r="Z503" i="1"/>
  <c r="G503" i="1"/>
  <c r="AU503" i="1"/>
  <c r="AF675" i="1"/>
  <c r="G638" i="1"/>
  <c r="AU638" i="1"/>
  <c r="G637" i="1"/>
  <c r="AF637" i="1" s="1"/>
  <c r="AT633" i="1"/>
  <c r="AU607" i="1"/>
  <c r="G607" i="1"/>
  <c r="Z600" i="1"/>
  <c r="AU600" i="1"/>
  <c r="G600" i="1"/>
  <c r="Z598" i="1"/>
  <c r="G598" i="1"/>
  <c r="AU598" i="1"/>
  <c r="G587" i="1"/>
  <c r="AU587" i="1"/>
  <c r="Z587" i="1"/>
  <c r="AU578" i="1"/>
  <c r="Z578" i="1"/>
  <c r="G578" i="1"/>
  <c r="AF578" i="1" s="1"/>
  <c r="Z565" i="1"/>
  <c r="AU562" i="1"/>
  <c r="Z562" i="1"/>
  <c r="G562" i="1"/>
  <c r="G560" i="1"/>
  <c r="AU560" i="1"/>
  <c r="Z560" i="1"/>
  <c r="Z675" i="1"/>
  <c r="AU675" i="1"/>
  <c r="Z666" i="1"/>
  <c r="AU666" i="1"/>
  <c r="Z661" i="1"/>
  <c r="AU661" i="1"/>
  <c r="Z657" i="1"/>
  <c r="AU657" i="1"/>
  <c r="Z653" i="1"/>
  <c r="G640" i="1"/>
  <c r="AU640" i="1"/>
  <c r="Z612" i="1"/>
  <c r="AU612" i="1"/>
  <c r="AF611" i="1"/>
  <c r="Z602" i="1"/>
  <c r="AU602" i="1"/>
  <c r="AU597" i="1"/>
  <c r="G553" i="1"/>
  <c r="AF553" i="1" s="1"/>
  <c r="AU553" i="1"/>
  <c r="Z553" i="1"/>
  <c r="AU670" i="1"/>
  <c r="Z670" i="1"/>
  <c r="Z649" i="1"/>
  <c r="AU649" i="1"/>
  <c r="AU645" i="1"/>
  <c r="G642" i="1"/>
  <c r="AU642" i="1"/>
  <c r="AU623" i="1"/>
  <c r="I595" i="1"/>
  <c r="AC595" i="1"/>
  <c r="AF593" i="1"/>
  <c r="I593" i="1"/>
  <c r="AC670" i="1"/>
  <c r="AF667" i="1"/>
  <c r="AF658" i="1"/>
  <c r="AF654" i="1"/>
  <c r="G648" i="1"/>
  <c r="AF648" i="1" s="1"/>
  <c r="G645" i="1"/>
  <c r="AF645" i="1" s="1"/>
  <c r="G644" i="1"/>
  <c r="AF644" i="1" s="1"/>
  <c r="AU644" i="1"/>
  <c r="G643" i="1"/>
  <c r="Z630" i="1"/>
  <c r="AU630" i="1"/>
  <c r="G630" i="1"/>
  <c r="Z628" i="1"/>
  <c r="AU628" i="1"/>
  <c r="G628" i="1"/>
  <c r="Z618" i="1"/>
  <c r="AU618" i="1"/>
  <c r="AU611" i="1"/>
  <c r="G611" i="1"/>
  <c r="Z595" i="1"/>
  <c r="AU595" i="1"/>
  <c r="G581" i="1"/>
  <c r="AU581" i="1"/>
  <c r="Z581" i="1"/>
  <c r="Z557" i="1"/>
  <c r="G533" i="1"/>
  <c r="AU533" i="1"/>
  <c r="Z533" i="1"/>
  <c r="Z616" i="1"/>
  <c r="AU616" i="1"/>
  <c r="G596" i="1"/>
  <c r="AU596" i="1"/>
  <c r="Z596" i="1"/>
  <c r="G589" i="1"/>
  <c r="AF589" i="1" s="1"/>
  <c r="Z589" i="1"/>
  <c r="AU589" i="1"/>
  <c r="AU561" i="1"/>
  <c r="Z561" i="1"/>
  <c r="Z665" i="1"/>
  <c r="AU665" i="1"/>
  <c r="Z663" i="1"/>
  <c r="AU663" i="1"/>
  <c r="Z659" i="1"/>
  <c r="AU659" i="1"/>
  <c r="Z655" i="1"/>
  <c r="AU655" i="1"/>
  <c r="Z651" i="1"/>
  <c r="AU651" i="1"/>
  <c r="AU647" i="1"/>
  <c r="G632" i="1"/>
  <c r="AU632" i="1"/>
  <c r="AU627" i="1"/>
  <c r="G627" i="1"/>
  <c r="AF627" i="1" s="1"/>
  <c r="AU624" i="1"/>
  <c r="AF624" i="1"/>
  <c r="Z608" i="1"/>
  <c r="G608" i="1"/>
  <c r="AF602" i="1"/>
  <c r="AU601" i="1"/>
  <c r="Z601" i="1"/>
  <c r="AF590" i="1"/>
  <c r="AT588" i="1"/>
  <c r="AS588" i="1" s="1"/>
  <c r="AR588" i="1" s="1"/>
  <c r="AQ588" i="1" s="1"/>
  <c r="AP588" i="1" s="1"/>
  <c r="AO588" i="1" s="1"/>
  <c r="AN588" i="1" s="1"/>
  <c r="AM588" i="1" s="1"/>
  <c r="AL588" i="1" s="1"/>
  <c r="Z572" i="1"/>
  <c r="G572" i="1"/>
  <c r="AU572" i="1"/>
  <c r="G568" i="1"/>
  <c r="AU568" i="1"/>
  <c r="Z568" i="1"/>
  <c r="I559" i="1"/>
  <c r="AF559" i="1"/>
  <c r="AC559" i="1"/>
  <c r="Z528" i="1"/>
  <c r="G528" i="1"/>
  <c r="AU528" i="1"/>
  <c r="G599" i="1"/>
  <c r="AU599" i="1"/>
  <c r="AC590" i="1"/>
  <c r="I590" i="1"/>
  <c r="Z575" i="1"/>
  <c r="I567" i="1"/>
  <c r="AF567" i="1"/>
  <c r="AC567" i="1"/>
  <c r="Z564" i="1"/>
  <c r="G564" i="1"/>
  <c r="AF564" i="1" s="1"/>
  <c r="AU564" i="1"/>
  <c r="G552" i="1"/>
  <c r="AU552" i="1"/>
  <c r="Z552" i="1"/>
  <c r="G534" i="1"/>
  <c r="AU534" i="1"/>
  <c r="Z534" i="1"/>
  <c r="AU513" i="1"/>
  <c r="AF480" i="1"/>
  <c r="AC480" i="1"/>
  <c r="I480" i="1"/>
  <c r="G444" i="1"/>
  <c r="AU444" i="1"/>
  <c r="Z444" i="1"/>
  <c r="G430" i="1"/>
  <c r="Z430" i="1"/>
  <c r="AU430" i="1"/>
  <c r="G629" i="1"/>
  <c r="G614" i="1"/>
  <c r="G613" i="1"/>
  <c r="AF591" i="1"/>
  <c r="AF588" i="1"/>
  <c r="AU580" i="1"/>
  <c r="AF574" i="1"/>
  <c r="AU567" i="1"/>
  <c r="Z567" i="1"/>
  <c r="Z556" i="1"/>
  <c r="G556" i="1"/>
  <c r="AF556" i="1" s="1"/>
  <c r="AU556" i="1"/>
  <c r="AF549" i="1"/>
  <c r="G542" i="1"/>
  <c r="AU542" i="1"/>
  <c r="G508" i="1"/>
  <c r="AF508" i="1" s="1"/>
  <c r="AU508" i="1"/>
  <c r="AC387" i="1"/>
  <c r="J387" i="1"/>
  <c r="AC584" i="1"/>
  <c r="AF566" i="1"/>
  <c r="AU559" i="1"/>
  <c r="Z559" i="1"/>
  <c r="G543" i="1"/>
  <c r="AU543" i="1"/>
  <c r="Z543" i="1"/>
  <c r="G535" i="1"/>
  <c r="AU535" i="1"/>
  <c r="Z535" i="1"/>
  <c r="Z522" i="1"/>
  <c r="AU522" i="1"/>
  <c r="Z467" i="1"/>
  <c r="G467" i="1"/>
  <c r="AF467" i="1" s="1"/>
  <c r="AU467" i="1"/>
  <c r="AF441" i="1"/>
  <c r="G425" i="1"/>
  <c r="AU425" i="1"/>
  <c r="Z425" i="1"/>
  <c r="G625" i="1"/>
  <c r="AU614" i="1"/>
  <c r="G610" i="1"/>
  <c r="AF610" i="1" s="1"/>
  <c r="G609" i="1"/>
  <c r="Z591" i="1"/>
  <c r="AU591" i="1"/>
  <c r="I588" i="1"/>
  <c r="AU584" i="1"/>
  <c r="Z584" i="1"/>
  <c r="I574" i="1"/>
  <c r="AC549" i="1"/>
  <c r="I549" i="1"/>
  <c r="AU546" i="1"/>
  <c r="Z546" i="1"/>
  <c r="G546" i="1"/>
  <c r="G545" i="1"/>
  <c r="AU545" i="1"/>
  <c r="Z545" i="1"/>
  <c r="Z544" i="1"/>
  <c r="G544" i="1"/>
  <c r="AU544" i="1"/>
  <c r="Z514" i="1"/>
  <c r="G514" i="1"/>
  <c r="AU514" i="1"/>
  <c r="AT629" i="1"/>
  <c r="AT613" i="1"/>
  <c r="AS613" i="1" s="1"/>
  <c r="AR613" i="1" s="1"/>
  <c r="AQ613" i="1" s="1"/>
  <c r="AP613" i="1" s="1"/>
  <c r="AO613" i="1" s="1"/>
  <c r="AN613" i="1" s="1"/>
  <c r="AM613" i="1" s="1"/>
  <c r="AL613" i="1" s="1"/>
  <c r="AF579" i="1"/>
  <c r="I566" i="1"/>
  <c r="AS551" i="1"/>
  <c r="AR551" i="1" s="1"/>
  <c r="AQ551" i="1" s="1"/>
  <c r="AT551" i="1"/>
  <c r="G548" i="1"/>
  <c r="AU548" i="1"/>
  <c r="Z548" i="1"/>
  <c r="G547" i="1"/>
  <c r="AU547" i="1"/>
  <c r="Z547" i="1"/>
  <c r="Z539" i="1"/>
  <c r="G539" i="1"/>
  <c r="AF539" i="1" s="1"/>
  <c r="AU539" i="1"/>
  <c r="G519" i="1"/>
  <c r="AU519" i="1"/>
  <c r="Z519" i="1"/>
  <c r="G431" i="1"/>
  <c r="AU431" i="1"/>
  <c r="Z431" i="1"/>
  <c r="Z629" i="1"/>
  <c r="AU626" i="1"/>
  <c r="AF619" i="1"/>
  <c r="Z613" i="1"/>
  <c r="AU610" i="1"/>
  <c r="AC594" i="1"/>
  <c r="I594" i="1"/>
  <c r="G592" i="1"/>
  <c r="AU592" i="1"/>
  <c r="G576" i="1"/>
  <c r="AU576" i="1"/>
  <c r="Z576" i="1"/>
  <c r="Z573" i="1"/>
  <c r="G573" i="1"/>
  <c r="AF572" i="1"/>
  <c r="AU570" i="1"/>
  <c r="Z570" i="1"/>
  <c r="I558" i="1"/>
  <c r="G526" i="1"/>
  <c r="AU526" i="1"/>
  <c r="Z526" i="1"/>
  <c r="AT418" i="1"/>
  <c r="AS418" i="1" s="1"/>
  <c r="AR418" i="1" s="1"/>
  <c r="AQ418" i="1" s="1"/>
  <c r="AP418" i="1" s="1"/>
  <c r="AO418" i="1" s="1"/>
  <c r="AN418" i="1" s="1"/>
  <c r="AM418" i="1"/>
  <c r="AL418" i="1" s="1"/>
  <c r="AF519" i="1"/>
  <c r="I487" i="1"/>
  <c r="N487" i="1"/>
  <c r="AC487" i="1"/>
  <c r="G481" i="1"/>
  <c r="AU481" i="1"/>
  <c r="Z481" i="1"/>
  <c r="G457" i="1"/>
  <c r="AU457" i="1"/>
  <c r="Z457" i="1"/>
  <c r="AC551" i="1"/>
  <c r="G507" i="1"/>
  <c r="AF507" i="1" s="1"/>
  <c r="AU507" i="1"/>
  <c r="Z507" i="1"/>
  <c r="G499" i="1"/>
  <c r="AU499" i="1"/>
  <c r="Z499" i="1"/>
  <c r="G491" i="1"/>
  <c r="AF491" i="1" s="1"/>
  <c r="AU491" i="1"/>
  <c r="Z491" i="1"/>
  <c r="G436" i="1"/>
  <c r="Z436" i="1"/>
  <c r="AU436" i="1"/>
  <c r="G582" i="1"/>
  <c r="AU582" i="1"/>
  <c r="Z551" i="1"/>
  <c r="Z537" i="1"/>
  <c r="G527" i="1"/>
  <c r="AU527" i="1"/>
  <c r="G524" i="1"/>
  <c r="AU524" i="1"/>
  <c r="AU521" i="1"/>
  <c r="G511" i="1"/>
  <c r="AU511" i="1"/>
  <c r="Z489" i="1"/>
  <c r="AU489" i="1"/>
  <c r="G489" i="1"/>
  <c r="AU420" i="1"/>
  <c r="Z420" i="1"/>
  <c r="G420" i="1"/>
  <c r="I366" i="1"/>
  <c r="AC366" i="1"/>
  <c r="AF596" i="1"/>
  <c r="AU594" i="1"/>
  <c r="G585" i="1"/>
  <c r="AF544" i="1"/>
  <c r="G525" i="1"/>
  <c r="AU525" i="1"/>
  <c r="AU518" i="1"/>
  <c r="G577" i="1"/>
  <c r="AF577" i="1" s="1"/>
  <c r="AU577" i="1"/>
  <c r="AF570" i="1"/>
  <c r="AF562" i="1"/>
  <c r="Z540" i="1"/>
  <c r="G530" i="1"/>
  <c r="AU523" i="1"/>
  <c r="G520" i="1"/>
  <c r="I516" i="1"/>
  <c r="AF487" i="1"/>
  <c r="AF486" i="1"/>
  <c r="G454" i="1"/>
  <c r="AF454" i="1" s="1"/>
  <c r="AU454" i="1"/>
  <c r="Z454" i="1"/>
  <c r="AT443" i="1"/>
  <c r="AS443" i="1" s="1"/>
  <c r="AR443" i="1" s="1"/>
  <c r="AQ443" i="1" s="1"/>
  <c r="AP443" i="1" s="1"/>
  <c r="AO443" i="1" s="1"/>
  <c r="AN443" i="1" s="1"/>
  <c r="AM443" i="1" s="1"/>
  <c r="AL443" i="1" s="1"/>
  <c r="Z435" i="1"/>
  <c r="G435" i="1"/>
  <c r="AU435" i="1"/>
  <c r="Z416" i="1"/>
  <c r="AU416" i="1"/>
  <c r="G416" i="1"/>
  <c r="Z406" i="1"/>
  <c r="G406" i="1"/>
  <c r="AU406" i="1"/>
  <c r="AF584" i="1"/>
  <c r="AF551" i="1"/>
  <c r="AT530" i="1"/>
  <c r="AS530" i="1" s="1"/>
  <c r="AR530" i="1" s="1"/>
  <c r="AQ530" i="1" s="1"/>
  <c r="AP530" i="1" s="1"/>
  <c r="AO530" i="1" s="1"/>
  <c r="AN530" i="1" s="1"/>
  <c r="AM530" i="1" s="1"/>
  <c r="AL530" i="1" s="1"/>
  <c r="AF528" i="1"/>
  <c r="AU512" i="1"/>
  <c r="G512" i="1"/>
  <c r="Z495" i="1"/>
  <c r="G495" i="1"/>
  <c r="AU495" i="1"/>
  <c r="Z490" i="1"/>
  <c r="G490" i="1"/>
  <c r="AU490" i="1"/>
  <c r="G478" i="1"/>
  <c r="AF478" i="1" s="1"/>
  <c r="AU478" i="1"/>
  <c r="Z478" i="1"/>
  <c r="Z469" i="1"/>
  <c r="G469" i="1"/>
  <c r="AU469" i="1"/>
  <c r="G462" i="1"/>
  <c r="AU462" i="1"/>
  <c r="Z462" i="1"/>
  <c r="Z411" i="1"/>
  <c r="AU411" i="1"/>
  <c r="G411" i="1"/>
  <c r="AF411" i="1" s="1"/>
  <c r="Z487" i="1"/>
  <c r="AU487" i="1"/>
  <c r="G468" i="1"/>
  <c r="AF468" i="1" s="1"/>
  <c r="AU468" i="1"/>
  <c r="G446" i="1"/>
  <c r="AF446" i="1" s="1"/>
  <c r="AU446" i="1"/>
  <c r="Z446" i="1"/>
  <c r="I428" i="1"/>
  <c r="AC428" i="1"/>
  <c r="Z427" i="1"/>
  <c r="G427" i="1"/>
  <c r="AF427" i="1" s="1"/>
  <c r="AU427" i="1"/>
  <c r="Z414" i="1"/>
  <c r="G414" i="1"/>
  <c r="Z387" i="1"/>
  <c r="AU387" i="1"/>
  <c r="Z366" i="1"/>
  <c r="AU366" i="1"/>
  <c r="G364" i="1"/>
  <c r="AF364" i="1" s="1"/>
  <c r="Z364" i="1"/>
  <c r="AU364" i="1"/>
  <c r="G362" i="1"/>
  <c r="AU362" i="1"/>
  <c r="Z362" i="1"/>
  <c r="Z492" i="1"/>
  <c r="G476" i="1"/>
  <c r="AF476" i="1" s="1"/>
  <c r="AU476" i="1"/>
  <c r="Z474" i="1"/>
  <c r="G474" i="1"/>
  <c r="AU474" i="1"/>
  <c r="Z445" i="1"/>
  <c r="G445" i="1"/>
  <c r="AU445" i="1"/>
  <c r="G433" i="1"/>
  <c r="Z433" i="1"/>
  <c r="AU428" i="1"/>
  <c r="Z428" i="1"/>
  <c r="Z419" i="1"/>
  <c r="G419" i="1"/>
  <c r="AF419" i="1" s="1"/>
  <c r="AU419" i="1"/>
  <c r="AF409" i="1"/>
  <c r="G402" i="1"/>
  <c r="AU402" i="1"/>
  <c r="Z402" i="1"/>
  <c r="G510" i="1"/>
  <c r="AU510" i="1"/>
  <c r="AU506" i="1"/>
  <c r="G506" i="1"/>
  <c r="AU498" i="1"/>
  <c r="G498" i="1"/>
  <c r="G494" i="1"/>
  <c r="AU494" i="1"/>
  <c r="Z453" i="1"/>
  <c r="G453" i="1"/>
  <c r="AU453" i="1"/>
  <c r="AF447" i="1"/>
  <c r="G423" i="1"/>
  <c r="AU423" i="1"/>
  <c r="Z423" i="1"/>
  <c r="G422" i="1"/>
  <c r="Z422" i="1"/>
  <c r="AU422" i="1"/>
  <c r="G417" i="1"/>
  <c r="AF417" i="1" s="1"/>
  <c r="AU417" i="1"/>
  <c r="Z417" i="1"/>
  <c r="AU414" i="1"/>
  <c r="G409" i="1"/>
  <c r="AU409" i="1"/>
  <c r="AU343" i="1"/>
  <c r="Z343" i="1"/>
  <c r="G343" i="1"/>
  <c r="G465" i="1"/>
  <c r="AU465" i="1"/>
  <c r="Z465" i="1"/>
  <c r="G452" i="1"/>
  <c r="AF452" i="1" s="1"/>
  <c r="AU452" i="1"/>
  <c r="U443" i="1"/>
  <c r="Z443" i="1"/>
  <c r="AU440" i="1"/>
  <c r="G440" i="1"/>
  <c r="Z440" i="1"/>
  <c r="G439" i="1"/>
  <c r="AU439" i="1"/>
  <c r="Z439" i="1"/>
  <c r="AU486" i="1"/>
  <c r="Z486" i="1"/>
  <c r="G484" i="1"/>
  <c r="AU484" i="1"/>
  <c r="Z484" i="1"/>
  <c r="Z477" i="1"/>
  <c r="G477" i="1"/>
  <c r="AU477" i="1"/>
  <c r="G473" i="1"/>
  <c r="AU473" i="1"/>
  <c r="Z473" i="1"/>
  <c r="Z461" i="1"/>
  <c r="G461" i="1"/>
  <c r="AU461" i="1"/>
  <c r="G438" i="1"/>
  <c r="Z438" i="1"/>
  <c r="Z401" i="1"/>
  <c r="G401" i="1"/>
  <c r="AU401" i="1"/>
  <c r="AF512" i="1"/>
  <c r="AU482" i="1"/>
  <c r="G482" i="1"/>
  <c r="AM472" i="1"/>
  <c r="AL472" i="1" s="1"/>
  <c r="AT472" i="1"/>
  <c r="AS472" i="1" s="1"/>
  <c r="AR472" i="1" s="1"/>
  <c r="AQ472" i="1" s="1"/>
  <c r="AP472" i="1" s="1"/>
  <c r="AO472" i="1" s="1"/>
  <c r="AN472" i="1" s="1"/>
  <c r="G460" i="1"/>
  <c r="AF460" i="1" s="1"/>
  <c r="AU460" i="1"/>
  <c r="AF442" i="1"/>
  <c r="AC442" i="1"/>
  <c r="AF429" i="1"/>
  <c r="G371" i="1"/>
  <c r="AU371" i="1"/>
  <c r="Z371" i="1"/>
  <c r="AF489" i="1"/>
  <c r="AU485" i="1"/>
  <c r="AU466" i="1"/>
  <c r="G466" i="1"/>
  <c r="AU458" i="1"/>
  <c r="AU450" i="1"/>
  <c r="G450" i="1"/>
  <c r="AF450" i="1" s="1"/>
  <c r="I447" i="1"/>
  <c r="AF444" i="1"/>
  <c r="I441" i="1"/>
  <c r="G429" i="1"/>
  <c r="G421" i="1"/>
  <c r="AF403" i="1"/>
  <c r="G410" i="1"/>
  <c r="AU410" i="1"/>
  <c r="G393" i="1"/>
  <c r="AF393" i="1" s="1"/>
  <c r="AU393" i="1"/>
  <c r="Z367" i="1"/>
  <c r="AU367" i="1"/>
  <c r="G367" i="1"/>
  <c r="AF462" i="1"/>
  <c r="G404" i="1"/>
  <c r="AU404" i="1"/>
  <c r="Z404" i="1"/>
  <c r="G377" i="1"/>
  <c r="AF377" i="1" s="1"/>
  <c r="AU377" i="1"/>
  <c r="Z377" i="1"/>
  <c r="AC365" i="1"/>
  <c r="I365" i="1"/>
  <c r="G363" i="1"/>
  <c r="AU363" i="1"/>
  <c r="Z363" i="1"/>
  <c r="G346" i="1"/>
  <c r="AU346" i="1"/>
  <c r="Z346" i="1"/>
  <c r="Z340" i="1"/>
  <c r="AU340" i="1"/>
  <c r="G340" i="1"/>
  <c r="AF436" i="1"/>
  <c r="G412" i="1"/>
  <c r="AU412" i="1"/>
  <c r="AF402" i="1"/>
  <c r="AC415" i="1"/>
  <c r="J415" i="1"/>
  <c r="AF401" i="1"/>
  <c r="I391" i="1"/>
  <c r="AC391" i="1"/>
  <c r="Z390" i="1"/>
  <c r="G390" i="1"/>
  <c r="G386" i="1"/>
  <c r="AF386" i="1" s="1"/>
  <c r="AU386" i="1"/>
  <c r="Z386" i="1"/>
  <c r="AU395" i="1"/>
  <c r="AU392" i="1"/>
  <c r="AU381" i="1"/>
  <c r="Z373" i="1"/>
  <c r="AU373" i="1"/>
  <c r="G372" i="1"/>
  <c r="AF372" i="1" s="1"/>
  <c r="AU372" i="1"/>
  <c r="AF365" i="1"/>
  <c r="G354" i="1"/>
  <c r="AU354" i="1"/>
  <c r="Z354" i="1"/>
  <c r="AC306" i="1"/>
  <c r="I306" i="1"/>
  <c r="Z300" i="1"/>
  <c r="G300" i="1"/>
  <c r="AU300" i="1"/>
  <c r="G378" i="1"/>
  <c r="AU378" i="1"/>
  <c r="Z365" i="1"/>
  <c r="AU365" i="1"/>
  <c r="G355" i="1"/>
  <c r="AU355" i="1"/>
  <c r="Z350" i="1"/>
  <c r="G350" i="1"/>
  <c r="AU350" i="1"/>
  <c r="G338" i="1"/>
  <c r="AU338" i="1"/>
  <c r="Z338" i="1"/>
  <c r="G381" i="1"/>
  <c r="AF379" i="1"/>
  <c r="AU374" i="1"/>
  <c r="G374" i="1"/>
  <c r="AU359" i="1"/>
  <c r="Z359" i="1"/>
  <c r="G359" i="1"/>
  <c r="G347" i="1"/>
  <c r="AU347" i="1"/>
  <c r="G311" i="1"/>
  <c r="AU311" i="1"/>
  <c r="Z311" i="1"/>
  <c r="Z305" i="1"/>
  <c r="AU305" i="1"/>
  <c r="G305" i="1"/>
  <c r="AF404" i="1"/>
  <c r="AF391" i="1"/>
  <c r="AC369" i="1"/>
  <c r="I369" i="1"/>
  <c r="AF369" i="1"/>
  <c r="J356" i="1"/>
  <c r="AU351" i="1"/>
  <c r="Z351" i="1"/>
  <c r="G351" i="1"/>
  <c r="G341" i="1"/>
  <c r="AU341" i="1"/>
  <c r="Z341" i="1"/>
  <c r="Z318" i="1"/>
  <c r="G318" i="1"/>
  <c r="AF318" i="1" s="1"/>
  <c r="AU318" i="1"/>
  <c r="AU415" i="1"/>
  <c r="AU407" i="1"/>
  <c r="AU399" i="1"/>
  <c r="AT389" i="1"/>
  <c r="AS389" i="1"/>
  <c r="AR389" i="1" s="1"/>
  <c r="AQ389" i="1" s="1"/>
  <c r="AP389" i="1" s="1"/>
  <c r="AO389" i="1" s="1"/>
  <c r="AN389" i="1" s="1"/>
  <c r="AM389" i="1" s="1"/>
  <c r="AL389" i="1" s="1"/>
  <c r="AF387" i="1"/>
  <c r="G383" i="1"/>
  <c r="AU383" i="1"/>
  <c r="AU380" i="1"/>
  <c r="I379" i="1"/>
  <c r="U373" i="1"/>
  <c r="AS360" i="1"/>
  <c r="AR360" i="1" s="1"/>
  <c r="AQ360" i="1" s="1"/>
  <c r="AP360" i="1" s="1"/>
  <c r="AO360" i="1" s="1"/>
  <c r="AN360" i="1" s="1"/>
  <c r="AM360" i="1" s="1"/>
  <c r="AL360" i="1" s="1"/>
  <c r="J348" i="1"/>
  <c r="G325" i="1"/>
  <c r="AU325" i="1"/>
  <c r="Z325" i="1"/>
  <c r="AT388" i="1"/>
  <c r="AS388" i="1" s="1"/>
  <c r="AR388" i="1" s="1"/>
  <c r="AQ388" i="1" s="1"/>
  <c r="AP388" i="1" s="1"/>
  <c r="AO388" i="1" s="1"/>
  <c r="AN388" i="1" s="1"/>
  <c r="AM388" i="1" s="1"/>
  <c r="AL388" i="1" s="1"/>
  <c r="G384" i="1"/>
  <c r="AU384" i="1"/>
  <c r="I368" i="1"/>
  <c r="AF368" i="1"/>
  <c r="AF366" i="1"/>
  <c r="AF352" i="1"/>
  <c r="AF336" i="1"/>
  <c r="I299" i="1"/>
  <c r="AC290" i="1"/>
  <c r="H290" i="1"/>
  <c r="AU376" i="1"/>
  <c r="AU370" i="1"/>
  <c r="G357" i="1"/>
  <c r="I352" i="1"/>
  <c r="G349" i="1"/>
  <c r="AC336" i="1"/>
  <c r="I336" i="1"/>
  <c r="G313" i="1"/>
  <c r="Z356" i="1"/>
  <c r="Z348" i="1"/>
  <c r="AT345" i="1"/>
  <c r="Z334" i="1"/>
  <c r="G334" i="1"/>
  <c r="AF334" i="1" s="1"/>
  <c r="AU334" i="1"/>
  <c r="G332" i="1"/>
  <c r="AU332" i="1"/>
  <c r="G330" i="1"/>
  <c r="AU330" i="1"/>
  <c r="Z330" i="1"/>
  <c r="G319" i="1"/>
  <c r="AF319" i="1" s="1"/>
  <c r="AU319" i="1"/>
  <c r="Z319" i="1"/>
  <c r="AC314" i="1"/>
  <c r="I314" i="1"/>
  <c r="AF314" i="1"/>
  <c r="Z308" i="1"/>
  <c r="G308" i="1"/>
  <c r="AU308" i="1"/>
  <c r="G301" i="1"/>
  <c r="AU301" i="1"/>
  <c r="AF296" i="1"/>
  <c r="Z288" i="1"/>
  <c r="G288" i="1"/>
  <c r="AU288" i="1"/>
  <c r="G265" i="1"/>
  <c r="AU265" i="1"/>
  <c r="Z265" i="1"/>
  <c r="Z257" i="1"/>
  <c r="AU257" i="1"/>
  <c r="G257" i="1"/>
  <c r="AU356" i="1"/>
  <c r="AF356" i="1"/>
  <c r="AU348" i="1"/>
  <c r="AF348" i="1"/>
  <c r="AS345" i="1"/>
  <c r="AR345" i="1" s="1"/>
  <c r="AQ345" i="1" s="1"/>
  <c r="AP345" i="1" s="1"/>
  <c r="AO345" i="1" s="1"/>
  <c r="AN345" i="1" s="1"/>
  <c r="AM345" i="1" s="1"/>
  <c r="AL345" i="1" s="1"/>
  <c r="G321" i="1"/>
  <c r="AC315" i="1"/>
  <c r="I315" i="1"/>
  <c r="AR312" i="1"/>
  <c r="AQ312" i="1" s="1"/>
  <c r="AP312" i="1" s="1"/>
  <c r="AO312" i="1" s="1"/>
  <c r="AN312" i="1" s="1"/>
  <c r="AM312" i="1" s="1"/>
  <c r="AL312" i="1" s="1"/>
  <c r="Z269" i="1"/>
  <c r="AU269" i="1"/>
  <c r="G269" i="1"/>
  <c r="AU375" i="1"/>
  <c r="AU369" i="1"/>
  <c r="Z342" i="1"/>
  <c r="G342" i="1"/>
  <c r="AU342" i="1"/>
  <c r="AF340" i="1"/>
  <c r="G339" i="1"/>
  <c r="AU339" i="1"/>
  <c r="AC337" i="1"/>
  <c r="I337" i="1"/>
  <c r="AU335" i="1"/>
  <c r="AU329" i="1"/>
  <c r="AC322" i="1"/>
  <c r="J322" i="1"/>
  <c r="AF322" i="1"/>
  <c r="Z316" i="1"/>
  <c r="G316" i="1"/>
  <c r="AU316" i="1"/>
  <c r="AU313" i="1"/>
  <c r="G309" i="1"/>
  <c r="AU309" i="1"/>
  <c r="Z302" i="1"/>
  <c r="G302" i="1"/>
  <c r="AF302" i="1"/>
  <c r="AU302" i="1"/>
  <c r="Z289" i="1"/>
  <c r="G289" i="1"/>
  <c r="AF289" i="1" s="1"/>
  <c r="AU289" i="1"/>
  <c r="Z357" i="1"/>
  <c r="Z349" i="1"/>
  <c r="AF297" i="1"/>
  <c r="G283" i="1"/>
  <c r="AU283" i="1"/>
  <c r="Z283" i="1"/>
  <c r="G276" i="1"/>
  <c r="AF276" i="1" s="1"/>
  <c r="AU276" i="1"/>
  <c r="Z276" i="1"/>
  <c r="G335" i="1"/>
  <c r="G333" i="1"/>
  <c r="AU333" i="1"/>
  <c r="Z332" i="1"/>
  <c r="G331" i="1"/>
  <c r="AU331" i="1"/>
  <c r="G329" i="1"/>
  <c r="Z324" i="1"/>
  <c r="G324" i="1"/>
  <c r="AU324" i="1"/>
  <c r="AU321" i="1"/>
  <c r="G317" i="1"/>
  <c r="AU317" i="1"/>
  <c r="AF311" i="1"/>
  <c r="Z310" i="1"/>
  <c r="G310" i="1"/>
  <c r="AF310" i="1" s="1"/>
  <c r="AU310" i="1"/>
  <c r="G303" i="1"/>
  <c r="AU303" i="1"/>
  <c r="Z303" i="1"/>
  <c r="AF300" i="1"/>
  <c r="AC298" i="1"/>
  <c r="H298" i="1"/>
  <c r="AF298" i="1"/>
  <c r="G293" i="1"/>
  <c r="AU293" i="1"/>
  <c r="Z293" i="1"/>
  <c r="Z280" i="1"/>
  <c r="G280" i="1"/>
  <c r="AU280" i="1"/>
  <c r="AU261" i="1"/>
  <c r="Z322" i="1"/>
  <c r="Z314" i="1"/>
  <c r="Z306" i="1"/>
  <c r="Z298" i="1"/>
  <c r="Z290" i="1"/>
  <c r="Z272" i="1"/>
  <c r="G272" i="1"/>
  <c r="AF272" i="1" s="1"/>
  <c r="AU272" i="1"/>
  <c r="G270" i="1"/>
  <c r="AU270" i="1"/>
  <c r="Z270" i="1"/>
  <c r="AU323" i="1"/>
  <c r="AU315" i="1"/>
  <c r="AU307" i="1"/>
  <c r="AU299" i="1"/>
  <c r="H296" i="1"/>
  <c r="AF290" i="1"/>
  <c r="AF288" i="1"/>
  <c r="G284" i="1"/>
  <c r="AF284" i="1" s="1"/>
  <c r="G278" i="1"/>
  <c r="AF278" i="1" s="1"/>
  <c r="AU278" i="1"/>
  <c r="Z278" i="1"/>
  <c r="G277" i="1"/>
  <c r="G260" i="1"/>
  <c r="Z260" i="1"/>
  <c r="AU260" i="1"/>
  <c r="G287" i="1"/>
  <c r="AU287" i="1"/>
  <c r="G273" i="1"/>
  <c r="AU273" i="1"/>
  <c r="G267" i="1"/>
  <c r="AU267" i="1"/>
  <c r="Z267" i="1"/>
  <c r="AT312" i="1"/>
  <c r="AS312" i="1" s="1"/>
  <c r="AT292" i="1"/>
  <c r="AS292" i="1" s="1"/>
  <c r="AR292" i="1" s="1"/>
  <c r="AQ292" i="1" s="1"/>
  <c r="AP292" i="1" s="1"/>
  <c r="AO292" i="1" s="1"/>
  <c r="AN292" i="1" s="1"/>
  <c r="AM292" i="1" s="1"/>
  <c r="AL292" i="1" s="1"/>
  <c r="Z282" i="1"/>
  <c r="G282" i="1"/>
  <c r="AU282" i="1"/>
  <c r="G261" i="1"/>
  <c r="AU322" i="1"/>
  <c r="AU314" i="1"/>
  <c r="AU306" i="1"/>
  <c r="AU298" i="1"/>
  <c r="AU290" i="1"/>
  <c r="AU284" i="1"/>
  <c r="G268" i="1"/>
  <c r="AU268" i="1"/>
  <c r="Z268" i="1"/>
  <c r="U199" i="1"/>
  <c r="Z199" i="1"/>
  <c r="AU199" i="1"/>
  <c r="G281" i="1"/>
  <c r="AU281" i="1"/>
  <c r="G275" i="1"/>
  <c r="AF275" i="1" s="1"/>
  <c r="AU275" i="1"/>
  <c r="Z275" i="1"/>
  <c r="Z264" i="1"/>
  <c r="G264" i="1"/>
  <c r="AU264" i="1"/>
  <c r="G262" i="1"/>
  <c r="AU262" i="1"/>
  <c r="Z262" i="1"/>
  <c r="G258" i="1"/>
  <c r="AF258" i="1" s="1"/>
  <c r="AU258" i="1"/>
  <c r="Z258" i="1"/>
  <c r="Z233" i="1"/>
  <c r="G233" i="1"/>
  <c r="AU233" i="1"/>
  <c r="Z171" i="1"/>
  <c r="AU171" i="1"/>
  <c r="G171" i="1"/>
  <c r="AU274" i="1"/>
  <c r="G274" i="1"/>
  <c r="AU266" i="1"/>
  <c r="G266" i="1"/>
  <c r="AF259" i="1"/>
  <c r="Z256" i="1"/>
  <c r="AU256" i="1"/>
  <c r="G256" i="1"/>
  <c r="AF256" i="1" s="1"/>
  <c r="Z230" i="1"/>
  <c r="G230" i="1"/>
  <c r="AU230" i="1"/>
  <c r="AF270" i="1"/>
  <c r="AF262" i="1"/>
  <c r="Z259" i="1"/>
  <c r="AU259" i="1"/>
  <c r="G259" i="1"/>
  <c r="Z252" i="1"/>
  <c r="AU252" i="1"/>
  <c r="G252" i="1"/>
  <c r="AF252" i="1" s="1"/>
  <c r="Z251" i="1"/>
  <c r="AU251" i="1"/>
  <c r="G251" i="1"/>
  <c r="AF251" i="1" s="1"/>
  <c r="G250" i="1"/>
  <c r="AU250" i="1"/>
  <c r="Z250" i="1"/>
  <c r="Z241" i="1"/>
  <c r="G241" i="1"/>
  <c r="AU241" i="1"/>
  <c r="AF283" i="1"/>
  <c r="AF260" i="1"/>
  <c r="AU255" i="1"/>
  <c r="G255" i="1"/>
  <c r="Z254" i="1"/>
  <c r="AU254" i="1"/>
  <c r="G254" i="1"/>
  <c r="AF254" i="1" s="1"/>
  <c r="Z253" i="1"/>
  <c r="AU253" i="1"/>
  <c r="G253" i="1"/>
  <c r="AF253" i="1" s="1"/>
  <c r="Z246" i="1"/>
  <c r="G246" i="1"/>
  <c r="AU246" i="1"/>
  <c r="G180" i="1"/>
  <c r="AU180" i="1"/>
  <c r="Z180" i="1"/>
  <c r="Z238" i="1"/>
  <c r="AU238" i="1"/>
  <c r="G238" i="1"/>
  <c r="AF238" i="1" s="1"/>
  <c r="G226" i="1"/>
  <c r="AF226" i="1" s="1"/>
  <c r="AU226" i="1"/>
  <c r="Z226" i="1"/>
  <c r="G221" i="1"/>
  <c r="AU221" i="1"/>
  <c r="Z221" i="1"/>
  <c r="Z220" i="1"/>
  <c r="AU220" i="1"/>
  <c r="AT214" i="1"/>
  <c r="AS214" i="1" s="1"/>
  <c r="AR214" i="1" s="1"/>
  <c r="AQ214" i="1" s="1"/>
  <c r="AP214" i="1" s="1"/>
  <c r="AO214" i="1" s="1"/>
  <c r="AN214" i="1"/>
  <c r="AM214" i="1" s="1"/>
  <c r="AL214" i="1" s="1"/>
  <c r="AJ214" i="1" s="1"/>
  <c r="Z236" i="1"/>
  <c r="G236" i="1"/>
  <c r="AU236" i="1"/>
  <c r="G175" i="1"/>
  <c r="AF175" i="1" s="1"/>
  <c r="AU175" i="1"/>
  <c r="Z175" i="1"/>
  <c r="AF255" i="1"/>
  <c r="G249" i="1"/>
  <c r="AF244" i="1"/>
  <c r="G239" i="1"/>
  <c r="G234" i="1"/>
  <c r="AF234" i="1" s="1"/>
  <c r="AU234" i="1"/>
  <c r="G229" i="1"/>
  <c r="AU229" i="1"/>
  <c r="Z229" i="1"/>
  <c r="Z204" i="1"/>
  <c r="G204" i="1"/>
  <c r="AU204" i="1"/>
  <c r="AC203" i="1"/>
  <c r="H203" i="1"/>
  <c r="Z195" i="1"/>
  <c r="G195" i="1"/>
  <c r="AU195" i="1"/>
  <c r="G242" i="1"/>
  <c r="AU242" i="1"/>
  <c r="Z225" i="1"/>
  <c r="G225" i="1"/>
  <c r="AU225" i="1"/>
  <c r="G202" i="1"/>
  <c r="AF202" i="1" s="1"/>
  <c r="AU202" i="1"/>
  <c r="Z182" i="1"/>
  <c r="G182" i="1"/>
  <c r="AU182" i="1"/>
  <c r="AU249" i="1"/>
  <c r="AF230" i="1"/>
  <c r="G244" i="1"/>
  <c r="AU244" i="1"/>
  <c r="G237" i="1"/>
  <c r="AF237" i="1" s="1"/>
  <c r="AU237" i="1"/>
  <c r="Z237" i="1"/>
  <c r="AF221" i="1"/>
  <c r="G218" i="1"/>
  <c r="AF218" i="1" s="1"/>
  <c r="AU218" i="1"/>
  <c r="Z206" i="1"/>
  <c r="G206" i="1"/>
  <c r="G245" i="1"/>
  <c r="AU245" i="1"/>
  <c r="Z245" i="1"/>
  <c r="AF236" i="1"/>
  <c r="Z228" i="1"/>
  <c r="G228" i="1"/>
  <c r="AF228" i="1" s="1"/>
  <c r="AU228" i="1"/>
  <c r="Z217" i="1"/>
  <c r="G217" i="1"/>
  <c r="AU217" i="1"/>
  <c r="G211" i="1"/>
  <c r="Z179" i="1"/>
  <c r="G179" i="1"/>
  <c r="AU179" i="1"/>
  <c r="Z174" i="1"/>
  <c r="G174" i="1"/>
  <c r="AU174" i="1"/>
  <c r="G167" i="1"/>
  <c r="AU167" i="1"/>
  <c r="Z167" i="1"/>
  <c r="Z163" i="1"/>
  <c r="G163" i="1"/>
  <c r="AU163" i="1"/>
  <c r="Z126" i="1"/>
  <c r="G126" i="1"/>
  <c r="AU126" i="1"/>
  <c r="AF219" i="1"/>
  <c r="G191" i="1"/>
  <c r="AU191" i="1"/>
  <c r="Z191" i="1"/>
  <c r="G178" i="1"/>
  <c r="AU178" i="1"/>
  <c r="Z178" i="1"/>
  <c r="AT166" i="1"/>
  <c r="AS166" i="1" s="1"/>
  <c r="AR166" i="1" s="1"/>
  <c r="AQ166" i="1" s="1"/>
  <c r="AP166" i="1" s="1"/>
  <c r="AO166" i="1" s="1"/>
  <c r="AN166" i="1" s="1"/>
  <c r="AM166" i="1" s="1"/>
  <c r="AL166" i="1" s="1"/>
  <c r="G164" i="1"/>
  <c r="Z164" i="1"/>
  <c r="Z147" i="1"/>
  <c r="G147" i="1"/>
  <c r="AU147" i="1"/>
  <c r="G143" i="1"/>
  <c r="AF143" i="1" s="1"/>
  <c r="AU143" i="1"/>
  <c r="Z143" i="1"/>
  <c r="Z187" i="1"/>
  <c r="G187" i="1"/>
  <c r="AU187" i="1"/>
  <c r="Z169" i="1"/>
  <c r="G169" i="1"/>
  <c r="AF169" i="1" s="1"/>
  <c r="Z168" i="1"/>
  <c r="AU168" i="1"/>
  <c r="G168" i="1"/>
  <c r="Z152" i="1"/>
  <c r="G152" i="1"/>
  <c r="G205" i="1"/>
  <c r="AF205" i="1" s="1"/>
  <c r="AU205" i="1"/>
  <c r="Z198" i="1"/>
  <c r="G198" i="1"/>
  <c r="AU198" i="1"/>
  <c r="G183" i="1"/>
  <c r="AU183" i="1"/>
  <c r="Z183" i="1"/>
  <c r="AU164" i="1"/>
  <c r="G148" i="1"/>
  <c r="AF148" i="1" s="1"/>
  <c r="AU148" i="1"/>
  <c r="G213" i="1"/>
  <c r="AU213" i="1"/>
  <c r="AC212" i="1"/>
  <c r="Z211" i="1"/>
  <c r="G196" i="1"/>
  <c r="AF196" i="1" s="1"/>
  <c r="AU196" i="1"/>
  <c r="G194" i="1"/>
  <c r="AU194" i="1"/>
  <c r="Z194" i="1"/>
  <c r="G210" i="1"/>
  <c r="AF210" i="1" s="1"/>
  <c r="AU210" i="1"/>
  <c r="Z190" i="1"/>
  <c r="G190" i="1"/>
  <c r="AU190" i="1"/>
  <c r="AU184" i="1"/>
  <c r="G172" i="1"/>
  <c r="AU172" i="1"/>
  <c r="G146" i="1"/>
  <c r="AU146" i="1"/>
  <c r="Z146" i="1"/>
  <c r="G138" i="1"/>
  <c r="AU138" i="1"/>
  <c r="Z138" i="1"/>
  <c r="G125" i="1"/>
  <c r="AU125" i="1"/>
  <c r="Z125" i="1"/>
  <c r="G200" i="1"/>
  <c r="AU200" i="1"/>
  <c r="G188" i="1"/>
  <c r="AU188" i="1"/>
  <c r="G186" i="1"/>
  <c r="AU186" i="1"/>
  <c r="Z186" i="1"/>
  <c r="AU152" i="1"/>
  <c r="G154" i="1"/>
  <c r="Z154" i="1"/>
  <c r="G140" i="1"/>
  <c r="AU140" i="1"/>
  <c r="G135" i="1"/>
  <c r="AF135" i="1" s="1"/>
  <c r="AU135" i="1"/>
  <c r="Z135" i="1"/>
  <c r="AU132" i="1"/>
  <c r="U132" i="1"/>
  <c r="G130" i="1"/>
  <c r="Z130" i="1"/>
  <c r="G128" i="1"/>
  <c r="AU128" i="1"/>
  <c r="Z128" i="1"/>
  <c r="G127" i="1"/>
  <c r="Z127" i="1"/>
  <c r="AU127" i="1"/>
  <c r="Z150" i="1"/>
  <c r="G150" i="1"/>
  <c r="AU150" i="1"/>
  <c r="Z139" i="1"/>
  <c r="G139" i="1"/>
  <c r="AU139" i="1"/>
  <c r="Z134" i="1"/>
  <c r="G134" i="1"/>
  <c r="AU134" i="1"/>
  <c r="AU130" i="1"/>
  <c r="Z155" i="1"/>
  <c r="G155" i="1"/>
  <c r="AU155" i="1"/>
  <c r="Z142" i="1"/>
  <c r="G142" i="1"/>
  <c r="AU142" i="1"/>
  <c r="AF180" i="1"/>
  <c r="AF172" i="1"/>
  <c r="AS170" i="1"/>
  <c r="AR170" i="1" s="1"/>
  <c r="AQ170" i="1" s="1"/>
  <c r="AP170" i="1" s="1"/>
  <c r="AO170" i="1" s="1"/>
  <c r="AN170" i="1" s="1"/>
  <c r="AM170" i="1" s="1"/>
  <c r="AL170" i="1" s="1"/>
  <c r="G159" i="1"/>
  <c r="AU159" i="1"/>
  <c r="Z159" i="1"/>
  <c r="G156" i="1"/>
  <c r="AU156" i="1"/>
  <c r="H153" i="1"/>
  <c r="AC153" i="1"/>
  <c r="AF123" i="1"/>
  <c r="G121" i="1"/>
  <c r="AU121" i="1"/>
  <c r="Z121" i="1"/>
  <c r="G162" i="1"/>
  <c r="AF159" i="1"/>
  <c r="AU154" i="1"/>
  <c r="G151" i="1"/>
  <c r="AF151" i="1" s="1"/>
  <c r="AU151" i="1"/>
  <c r="Z151" i="1"/>
  <c r="Z140" i="1"/>
  <c r="AF126" i="1"/>
  <c r="G122" i="1"/>
  <c r="AU122" i="1"/>
  <c r="Z122" i="1"/>
  <c r="AT108" i="1"/>
  <c r="AS108" i="1"/>
  <c r="AR108" i="1" s="1"/>
  <c r="AQ108" i="1" s="1"/>
  <c r="AP108" i="1" s="1"/>
  <c r="AO108" i="1" s="1"/>
  <c r="AN108" i="1" s="1"/>
  <c r="AM108" i="1" s="1"/>
  <c r="AL108" i="1" s="1"/>
  <c r="G158" i="1"/>
  <c r="AU158" i="1"/>
  <c r="Z132" i="1"/>
  <c r="AF130" i="1"/>
  <c r="AC123" i="1"/>
  <c r="H123" i="1"/>
  <c r="AF87" i="1"/>
  <c r="AU124" i="1"/>
  <c r="AC112" i="1"/>
  <c r="H112" i="1"/>
  <c r="AF112" i="1"/>
  <c r="AF149" i="1"/>
  <c r="Z131" i="1"/>
  <c r="Z123" i="1"/>
  <c r="G114" i="1"/>
  <c r="AU114" i="1"/>
  <c r="G101" i="1"/>
  <c r="AU101" i="1"/>
  <c r="AC87" i="1"/>
  <c r="H87" i="1"/>
  <c r="G120" i="1"/>
  <c r="AU120" i="1"/>
  <c r="G119" i="1"/>
  <c r="AF119" i="1" s="1"/>
  <c r="Z119" i="1"/>
  <c r="Z94" i="1"/>
  <c r="G94" i="1"/>
  <c r="AU94" i="1"/>
  <c r="AU84" i="1"/>
  <c r="Z84" i="1"/>
  <c r="G84" i="1"/>
  <c r="G82" i="1"/>
  <c r="Z82" i="1"/>
  <c r="AU82" i="1"/>
  <c r="G78" i="1"/>
  <c r="AU78" i="1"/>
  <c r="Z78" i="1"/>
  <c r="AF140" i="1"/>
  <c r="Z90" i="1"/>
  <c r="G90" i="1"/>
  <c r="AU90" i="1"/>
  <c r="AU123" i="1"/>
  <c r="AU119" i="1"/>
  <c r="G106" i="1"/>
  <c r="AU106" i="1"/>
  <c r="Z106" i="1"/>
  <c r="Z102" i="1"/>
  <c r="G102" i="1"/>
  <c r="AU102" i="1"/>
  <c r="G92" i="1"/>
  <c r="AU92" i="1"/>
  <c r="Z92" i="1"/>
  <c r="Z111" i="1"/>
  <c r="AF108" i="1"/>
  <c r="AF101" i="1"/>
  <c r="G100" i="1"/>
  <c r="AF100" i="1" s="1"/>
  <c r="AU100" i="1"/>
  <c r="Z100" i="1"/>
  <c r="Z98" i="1"/>
  <c r="G98" i="1"/>
  <c r="AU98" i="1"/>
  <c r="G96" i="1"/>
  <c r="AF96" i="1" s="1"/>
  <c r="AU96" i="1"/>
  <c r="Z96" i="1"/>
  <c r="G118" i="1"/>
  <c r="G116" i="1"/>
  <c r="AF116" i="1" s="1"/>
  <c r="G113" i="1"/>
  <c r="G110" i="1"/>
  <c r="G108" i="1"/>
  <c r="G105" i="1"/>
  <c r="G88" i="1"/>
  <c r="AF88" i="1" s="1"/>
  <c r="AU88" i="1"/>
  <c r="Z88" i="1"/>
  <c r="Z87" i="1"/>
  <c r="AU87" i="1"/>
  <c r="AU83" i="1"/>
  <c r="Z83" i="1"/>
  <c r="G83" i="1"/>
  <c r="G81" i="1"/>
  <c r="AF81" i="1" s="1"/>
  <c r="AU81" i="1"/>
  <c r="H71" i="1"/>
  <c r="AC71" i="1"/>
  <c r="AF71" i="1"/>
  <c r="AU73" i="1"/>
  <c r="G73" i="1"/>
  <c r="Z73" i="1"/>
  <c r="G77" i="1"/>
  <c r="AU77" i="1"/>
  <c r="Z67" i="1"/>
  <c r="G67" i="1"/>
  <c r="AU67" i="1"/>
  <c r="G74" i="1"/>
  <c r="AU74" i="1"/>
  <c r="Z74" i="1"/>
  <c r="Z85" i="1"/>
  <c r="G70" i="1"/>
  <c r="Z70" i="1"/>
  <c r="Z66" i="1"/>
  <c r="G66" i="1"/>
  <c r="AU66" i="1"/>
  <c r="Z77" i="1"/>
  <c r="Z76" i="1"/>
  <c r="G76" i="1"/>
  <c r="AU76" i="1"/>
  <c r="AU70" i="1"/>
  <c r="BK65" i="1"/>
  <c r="BJ65" i="1" s="1"/>
  <c r="BI65" i="1" s="1"/>
  <c r="BH65" i="1"/>
  <c r="BG65" i="1" s="1"/>
  <c r="BF65" i="1" s="1"/>
  <c r="BE65" i="1" s="1"/>
  <c r="BD65" i="1" s="1"/>
  <c r="BC65" i="1" s="1"/>
  <c r="BB65" i="1" s="1"/>
  <c r="G55" i="1"/>
  <c r="AU55" i="1"/>
  <c r="Z55" i="1"/>
  <c r="AF53" i="1"/>
  <c r="Z69" i="1"/>
  <c r="G60" i="1"/>
  <c r="AU60" i="1"/>
  <c r="Z60" i="1"/>
  <c r="Z57" i="1"/>
  <c r="G57" i="1"/>
  <c r="AU57" i="1"/>
  <c r="Z49" i="1"/>
  <c r="G49" i="1"/>
  <c r="AF49" i="1" s="1"/>
  <c r="AU49" i="1"/>
  <c r="Z62" i="1"/>
  <c r="G62" i="1"/>
  <c r="AU62" i="1"/>
  <c r="G68" i="1"/>
  <c r="H68" i="1" s="1"/>
  <c r="AU68" i="1"/>
  <c r="Z68" i="1"/>
  <c r="G64" i="1"/>
  <c r="AF64" i="1" s="1"/>
  <c r="AU64" i="1"/>
  <c r="Z64" i="1"/>
  <c r="BI61" i="1"/>
  <c r="BH61" i="1" s="1"/>
  <c r="Z58" i="1"/>
  <c r="G58" i="1"/>
  <c r="AU58" i="1"/>
  <c r="BG61" i="1"/>
  <c r="BF61" i="1" s="1"/>
  <c r="BE61" i="1" s="1"/>
  <c r="BD61" i="1" s="1"/>
  <c r="BC61" i="1" s="1"/>
  <c r="AU54" i="1"/>
  <c r="U35" i="1"/>
  <c r="Z35" i="1"/>
  <c r="AU35" i="1"/>
  <c r="G43" i="1"/>
  <c r="AU43" i="1"/>
  <c r="Z42" i="1"/>
  <c r="G42" i="1"/>
  <c r="AU42" i="1"/>
  <c r="H53" i="1"/>
  <c r="G47" i="1"/>
  <c r="AF47" i="1" s="1"/>
  <c r="AU47" i="1"/>
  <c r="Z46" i="1"/>
  <c r="G46" i="1"/>
  <c r="AU46" i="1"/>
  <c r="G38" i="1"/>
  <c r="AU38" i="1"/>
  <c r="Z38" i="1"/>
  <c r="BK61" i="1"/>
  <c r="BJ61" i="1" s="1"/>
  <c r="G51" i="1"/>
  <c r="AC51" i="1" s="1"/>
  <c r="AU51" i="1"/>
  <c r="Z50" i="1"/>
  <c r="G50" i="1"/>
  <c r="H50" i="1" s="1"/>
  <c r="Z32" i="1"/>
  <c r="G32" i="1"/>
  <c r="AU32" i="1"/>
  <c r="BK33" i="1"/>
  <c r="BJ33" i="1"/>
  <c r="BI33" i="1" s="1"/>
  <c r="BH33" i="1" s="1"/>
  <c r="BG33" i="1" s="1"/>
  <c r="BF33" i="1"/>
  <c r="BE33" i="1" s="1"/>
  <c r="BD33" i="1" s="1"/>
  <c r="BC33" i="1" s="1"/>
  <c r="G33" i="1"/>
  <c r="AU33" i="1"/>
  <c r="Z33" i="1"/>
  <c r="Z31" i="1"/>
  <c r="G31" i="1"/>
  <c r="AU31" i="1"/>
  <c r="Z30" i="1"/>
  <c r="AU30" i="1"/>
  <c r="G30" i="1"/>
  <c r="G39" i="1"/>
  <c r="G36" i="1"/>
  <c r="AF36" i="1" s="1"/>
  <c r="AF32" i="1"/>
  <c r="G25" i="1"/>
  <c r="Z25" i="1"/>
  <c r="G24" i="1"/>
  <c r="AF24" i="1"/>
  <c r="AU24" i="1"/>
  <c r="Z37" i="1"/>
  <c r="AU37" i="1"/>
  <c r="AF37" i="1"/>
  <c r="AU29" i="1"/>
  <c r="AU27" i="1"/>
  <c r="Z27" i="1"/>
  <c r="AU28" i="1"/>
  <c r="BL2" i="1"/>
  <c r="BL3" i="1"/>
  <c r="BL4" i="1"/>
  <c r="BL5" i="1"/>
  <c r="BL6" i="1"/>
  <c r="BL7" i="1"/>
  <c r="BL8" i="1"/>
  <c r="AU22" i="1"/>
  <c r="BL23" i="1"/>
  <c r="BL28" i="1"/>
  <c r="BL16" i="1"/>
  <c r="BL9" i="1"/>
  <c r="BL11" i="1"/>
  <c r="BL20" i="1"/>
  <c r="AU25" i="1"/>
  <c r="BL12" i="1"/>
  <c r="BL13" i="1"/>
  <c r="BL14" i="1"/>
  <c r="BL18" i="1"/>
  <c r="BL19" i="1"/>
  <c r="BL21" i="1"/>
  <c r="G28" i="1"/>
  <c r="BL10" i="1"/>
  <c r="BL15" i="1"/>
  <c r="AT677" i="1"/>
  <c r="AS677" i="1" s="1"/>
  <c r="AR677" i="1" s="1"/>
  <c r="AQ677" i="1" s="1"/>
  <c r="AP677" i="1"/>
  <c r="AO677" i="1" s="1"/>
  <c r="AN677" i="1" s="1"/>
  <c r="AM677" i="1" s="1"/>
  <c r="AL677" i="1" s="1"/>
  <c r="AC677" i="1"/>
  <c r="K677" i="1"/>
  <c r="BA65" i="1"/>
  <c r="AZ65" i="1" s="1"/>
  <c r="AX65" i="1" s="1"/>
  <c r="AI472" i="1"/>
  <c r="AK472" i="1"/>
  <c r="AJ472" i="1"/>
  <c r="AI443" i="1"/>
  <c r="AJ443" i="1"/>
  <c r="AK443" i="1"/>
  <c r="AK360" i="1"/>
  <c r="AJ360" i="1"/>
  <c r="AI360" i="1"/>
  <c r="AI214" i="1"/>
  <c r="AH214" i="1" s="1"/>
  <c r="AK214" i="1"/>
  <c r="BA33" i="1"/>
  <c r="AZ33" i="1" s="1"/>
  <c r="AX33" i="1" s="1"/>
  <c r="BB33" i="1"/>
  <c r="AT25" i="1"/>
  <c r="AS25" i="1" s="1"/>
  <c r="AR25" i="1" s="1"/>
  <c r="AQ25" i="1" s="1"/>
  <c r="AP25" i="1" s="1"/>
  <c r="AO25" i="1" s="1"/>
  <c r="AN25" i="1" s="1"/>
  <c r="AM25" i="1" s="1"/>
  <c r="AL25" i="1" s="1"/>
  <c r="AC39" i="1"/>
  <c r="H39" i="1"/>
  <c r="AF39" i="1"/>
  <c r="AT42" i="1"/>
  <c r="AT35" i="1"/>
  <c r="AS35" i="1"/>
  <c r="AR35" i="1" s="1"/>
  <c r="AQ35" i="1" s="1"/>
  <c r="AP35" i="1" s="1"/>
  <c r="AO35" i="1" s="1"/>
  <c r="AN35" i="1" s="1"/>
  <c r="AM35" i="1" s="1"/>
  <c r="AL35" i="1" s="1"/>
  <c r="AC68" i="1"/>
  <c r="AF68" i="1"/>
  <c r="AF31" i="1"/>
  <c r="H55" i="1"/>
  <c r="AF55" i="1"/>
  <c r="AC55" i="1"/>
  <c r="AT70" i="1"/>
  <c r="AS70" i="1" s="1"/>
  <c r="AR70" i="1" s="1"/>
  <c r="AC70" i="1"/>
  <c r="H70" i="1"/>
  <c r="AF70" i="1"/>
  <c r="AT74" i="1"/>
  <c r="AS74" i="1" s="1"/>
  <c r="AR74" i="1" s="1"/>
  <c r="AQ74" i="1" s="1"/>
  <c r="AP74" i="1" s="1"/>
  <c r="AO74" i="1" s="1"/>
  <c r="AN74" i="1" s="1"/>
  <c r="AM74" i="1" s="1"/>
  <c r="AL74" i="1" s="1"/>
  <c r="AT83" i="1"/>
  <c r="AT172" i="1"/>
  <c r="AS172" i="1"/>
  <c r="AR172" i="1" s="1"/>
  <c r="AQ172" i="1" s="1"/>
  <c r="AP172" i="1" s="1"/>
  <c r="AO172" i="1" s="1"/>
  <c r="AN172" i="1" s="1"/>
  <c r="AM172" i="1" s="1"/>
  <c r="AL172" i="1" s="1"/>
  <c r="AT184" i="1"/>
  <c r="AS184" i="1" s="1"/>
  <c r="AC205" i="1"/>
  <c r="H205" i="1"/>
  <c r="H164" i="1"/>
  <c r="AC164" i="1"/>
  <c r="AF164" i="1"/>
  <c r="H272" i="1"/>
  <c r="AC272" i="1"/>
  <c r="J324" i="1"/>
  <c r="AC324" i="1"/>
  <c r="AF324" i="1"/>
  <c r="AT427" i="1"/>
  <c r="AS427" i="1" s="1"/>
  <c r="AR427" i="1" s="1"/>
  <c r="AQ427" i="1" s="1"/>
  <c r="AP427" i="1" s="1"/>
  <c r="AO427" i="1" s="1"/>
  <c r="AN427" i="1" s="1"/>
  <c r="AM427" i="1" s="1"/>
  <c r="AL427" i="1" s="1"/>
  <c r="AC457" i="1"/>
  <c r="I457" i="1"/>
  <c r="AF457" i="1"/>
  <c r="AT576" i="1"/>
  <c r="AS576" i="1" s="1"/>
  <c r="AR576" i="1" s="1"/>
  <c r="AQ576" i="1" s="1"/>
  <c r="AP576" i="1" s="1"/>
  <c r="AO576" i="1" s="1"/>
  <c r="AN576" i="1" s="1"/>
  <c r="AM576" i="1" s="1"/>
  <c r="AL576" i="1" s="1"/>
  <c r="AT599" i="1"/>
  <c r="AS599" i="1" s="1"/>
  <c r="AR599" i="1" s="1"/>
  <c r="AQ599" i="1" s="1"/>
  <c r="AP599" i="1" s="1"/>
  <c r="AO599" i="1" s="1"/>
  <c r="AN599" i="1" s="1"/>
  <c r="AM599" i="1" s="1"/>
  <c r="AL599" i="1" s="1"/>
  <c r="AF630" i="1"/>
  <c r="J630" i="1"/>
  <c r="AC630" i="1"/>
  <c r="AT640" i="1"/>
  <c r="AS640" i="1" s="1"/>
  <c r="AR640" i="1" s="1"/>
  <c r="AQ640" i="1" s="1"/>
  <c r="AP640" i="1" s="1"/>
  <c r="AO640" i="1" s="1"/>
  <c r="AN640" i="1" s="1"/>
  <c r="AM640" i="1" s="1"/>
  <c r="AL640" i="1" s="1"/>
  <c r="AC638" i="1"/>
  <c r="K638" i="1"/>
  <c r="AF638" i="1"/>
  <c r="AT656" i="1"/>
  <c r="AS656" i="1" s="1"/>
  <c r="AR656" i="1" s="1"/>
  <c r="AQ656" i="1" s="1"/>
  <c r="AP656" i="1" s="1"/>
  <c r="AO656" i="1" s="1"/>
  <c r="AN656" i="1" s="1"/>
  <c r="AM656" i="1" s="1"/>
  <c r="AL656" i="1" s="1"/>
  <c r="I554" i="1"/>
  <c r="AC554" i="1"/>
  <c r="AF554" i="1"/>
  <c r="BK10" i="1"/>
  <c r="BJ10" i="1"/>
  <c r="BI10" i="1" s="1"/>
  <c r="BH10" i="1" s="1"/>
  <c r="BG10" i="1" s="1"/>
  <c r="BF10" i="1" s="1"/>
  <c r="BE10" i="1" s="1"/>
  <c r="BD10" i="1" s="1"/>
  <c r="BC10" i="1" s="1"/>
  <c r="BJ20" i="1"/>
  <c r="BI20" i="1"/>
  <c r="BH20" i="1" s="1"/>
  <c r="BG20" i="1" s="1"/>
  <c r="BF20" i="1" s="1"/>
  <c r="BE20" i="1" s="1"/>
  <c r="BD20" i="1" s="1"/>
  <c r="BC20" i="1" s="1"/>
  <c r="BK20" i="1"/>
  <c r="BK7" i="1"/>
  <c r="AF25" i="1"/>
  <c r="AF30" i="1"/>
  <c r="AC30" i="1"/>
  <c r="H30" i="1"/>
  <c r="AC50" i="1"/>
  <c r="AC42" i="1"/>
  <c r="H42" i="1"/>
  <c r="AF57" i="1"/>
  <c r="AC74" i="1"/>
  <c r="H74" i="1"/>
  <c r="AF74" i="1"/>
  <c r="AC73" i="1"/>
  <c r="AT123" i="1"/>
  <c r="AT84" i="1"/>
  <c r="AS84" i="1" s="1"/>
  <c r="AR84" i="1" s="1"/>
  <c r="AQ84" i="1" s="1"/>
  <c r="AP84" i="1" s="1"/>
  <c r="AO84" i="1" s="1"/>
  <c r="AN84" i="1" s="1"/>
  <c r="AM84" i="1" s="1"/>
  <c r="AL84" i="1" s="1"/>
  <c r="AT154" i="1"/>
  <c r="AS154" i="1" s="1"/>
  <c r="AR154" i="1" s="1"/>
  <c r="AQ154" i="1" s="1"/>
  <c r="AP154" i="1" s="1"/>
  <c r="AO154" i="1" s="1"/>
  <c r="AN154" i="1" s="1"/>
  <c r="AM154" i="1" s="1"/>
  <c r="AL154" i="1" s="1"/>
  <c r="AT121" i="1"/>
  <c r="AS121" i="1" s="1"/>
  <c r="AR121" i="1" s="1"/>
  <c r="AQ121" i="1" s="1"/>
  <c r="AP121" i="1" s="1"/>
  <c r="AO121" i="1" s="1"/>
  <c r="AN121" i="1" s="1"/>
  <c r="AM121" i="1" s="1"/>
  <c r="AL121" i="1" s="1"/>
  <c r="AC135" i="1"/>
  <c r="H135" i="1"/>
  <c r="AT244" i="1"/>
  <c r="AS244" i="1" s="1"/>
  <c r="AR244" i="1" s="1"/>
  <c r="AQ244" i="1" s="1"/>
  <c r="AP244" i="1" s="1"/>
  <c r="AO244" i="1" s="1"/>
  <c r="AN244" i="1" s="1"/>
  <c r="AM244" i="1" s="1"/>
  <c r="AL244" i="1" s="1"/>
  <c r="AT254" i="1"/>
  <c r="AS254" i="1" s="1"/>
  <c r="AR254" i="1" s="1"/>
  <c r="AQ254" i="1" s="1"/>
  <c r="AP254" i="1" s="1"/>
  <c r="AO254" i="1" s="1"/>
  <c r="AN254" i="1" s="1"/>
  <c r="AM254" i="1" s="1"/>
  <c r="AL254" i="1" s="1"/>
  <c r="AJ312" i="1"/>
  <c r="AK312" i="1"/>
  <c r="AI312" i="1"/>
  <c r="AI530" i="1"/>
  <c r="AJ530" i="1"/>
  <c r="AK530" i="1"/>
  <c r="AT511" i="1"/>
  <c r="AS511" i="1" s="1"/>
  <c r="AR511" i="1" s="1"/>
  <c r="AQ511" i="1" s="1"/>
  <c r="AP511" i="1" s="1"/>
  <c r="AO511" i="1" s="1"/>
  <c r="AN511" i="1" s="1"/>
  <c r="AM511" i="1" s="1"/>
  <c r="AL511" i="1" s="1"/>
  <c r="AT626" i="1"/>
  <c r="AS626" i="1" s="1"/>
  <c r="AR626" i="1" s="1"/>
  <c r="AQ626" i="1" s="1"/>
  <c r="AP626" i="1" s="1"/>
  <c r="AO626" i="1" s="1"/>
  <c r="AN626" i="1" s="1"/>
  <c r="AM626" i="1" s="1"/>
  <c r="AL626" i="1" s="1"/>
  <c r="AT644" i="1"/>
  <c r="AS644" i="1" s="1"/>
  <c r="AR644" i="1" s="1"/>
  <c r="AQ644" i="1" s="1"/>
  <c r="AP644" i="1" s="1"/>
  <c r="AO644" i="1" s="1"/>
  <c r="AN644" i="1" s="1"/>
  <c r="AM644" i="1" s="1"/>
  <c r="AL644" i="1" s="1"/>
  <c r="AT587" i="1"/>
  <c r="AS587" i="1"/>
  <c r="AR587" i="1" s="1"/>
  <c r="AQ587" i="1" s="1"/>
  <c r="AP587" i="1" s="1"/>
  <c r="AO587" i="1" s="1"/>
  <c r="AN587" i="1" s="1"/>
  <c r="AM587" i="1" s="1"/>
  <c r="AL587" i="1" s="1"/>
  <c r="AT622" i="1"/>
  <c r="AS622" i="1" s="1"/>
  <c r="AR622" i="1" s="1"/>
  <c r="AQ622" i="1" s="1"/>
  <c r="AP622" i="1" s="1"/>
  <c r="AO622" i="1" s="1"/>
  <c r="AN622" i="1" s="1"/>
  <c r="AM622" i="1" s="1"/>
  <c r="AL622" i="1" s="1"/>
  <c r="BK21" i="1"/>
  <c r="BJ21" i="1" s="1"/>
  <c r="BI21" i="1" s="1"/>
  <c r="BH21" i="1" s="1"/>
  <c r="BG21" i="1" s="1"/>
  <c r="BF21" i="1" s="1"/>
  <c r="BE21" i="1" s="1"/>
  <c r="BD21" i="1" s="1"/>
  <c r="BC21" i="1" s="1"/>
  <c r="BK11" i="1"/>
  <c r="BJ11" i="1" s="1"/>
  <c r="BI11" i="1" s="1"/>
  <c r="BH11" i="1" s="1"/>
  <c r="BG11" i="1" s="1"/>
  <c r="BF11" i="1" s="1"/>
  <c r="BE11" i="1" s="1"/>
  <c r="BD11" i="1" s="1"/>
  <c r="BC11" i="1" s="1"/>
  <c r="BK6" i="1"/>
  <c r="BJ6" i="1" s="1"/>
  <c r="BI6" i="1" s="1"/>
  <c r="BH6" i="1" s="1"/>
  <c r="BG6" i="1" s="1"/>
  <c r="BF6" i="1" s="1"/>
  <c r="BE6" i="1" s="1"/>
  <c r="BD6" i="1" s="1"/>
  <c r="BC6" i="1" s="1"/>
  <c r="AT30" i="1"/>
  <c r="AS30" i="1" s="1"/>
  <c r="AR30" i="1" s="1"/>
  <c r="AQ30" i="1" s="1"/>
  <c r="AP30" i="1" s="1"/>
  <c r="AT33" i="1"/>
  <c r="AC46" i="1"/>
  <c r="H46" i="1"/>
  <c r="AT67" i="1"/>
  <c r="AS67" i="1" s="1"/>
  <c r="AR67" i="1" s="1"/>
  <c r="AQ67" i="1" s="1"/>
  <c r="AP67" i="1" s="1"/>
  <c r="AO67" i="1" s="1"/>
  <c r="AN67" i="1" s="1"/>
  <c r="AM67" i="1" s="1"/>
  <c r="AL67" i="1" s="1"/>
  <c r="AT98" i="1"/>
  <c r="AS98" i="1"/>
  <c r="AR98" i="1" s="1"/>
  <c r="AQ98" i="1" s="1"/>
  <c r="AP98" i="1" s="1"/>
  <c r="AO98" i="1" s="1"/>
  <c r="AN98" i="1" s="1"/>
  <c r="AM98" i="1" s="1"/>
  <c r="AL98" i="1" s="1"/>
  <c r="AT156" i="1"/>
  <c r="AS156" i="1" s="1"/>
  <c r="AR156" i="1" s="1"/>
  <c r="AQ156" i="1" s="1"/>
  <c r="AP156" i="1" s="1"/>
  <c r="AO156" i="1" s="1"/>
  <c r="AN156" i="1" s="1"/>
  <c r="AM156" i="1" s="1"/>
  <c r="AL156" i="1" s="1"/>
  <c r="AC200" i="1"/>
  <c r="H200" i="1"/>
  <c r="AF200" i="1"/>
  <c r="AS126" i="1"/>
  <c r="AR126" i="1" s="1"/>
  <c r="AQ126" i="1" s="1"/>
  <c r="AP126" i="1" s="1"/>
  <c r="AO126" i="1" s="1"/>
  <c r="AN126" i="1" s="1"/>
  <c r="AM126" i="1" s="1"/>
  <c r="AL126" i="1" s="1"/>
  <c r="AT126" i="1"/>
  <c r="H167" i="1"/>
  <c r="AC167" i="1"/>
  <c r="AF167" i="1"/>
  <c r="AT249" i="1"/>
  <c r="AS249" i="1" s="1"/>
  <c r="AR249" i="1" s="1"/>
  <c r="AQ249" i="1" s="1"/>
  <c r="AP249" i="1" s="1"/>
  <c r="AO249" i="1" s="1"/>
  <c r="AN249" i="1" s="1"/>
  <c r="AM249" i="1" s="1"/>
  <c r="AL249" i="1" s="1"/>
  <c r="AC229" i="1"/>
  <c r="H229" i="1"/>
  <c r="AF229" i="1"/>
  <c r="AT236" i="1"/>
  <c r="AS236" i="1"/>
  <c r="AR236" i="1" s="1"/>
  <c r="AQ236" i="1" s="1"/>
  <c r="AP236" i="1" s="1"/>
  <c r="AO236" i="1" s="1"/>
  <c r="AN236" i="1" s="1"/>
  <c r="AM236" i="1" s="1"/>
  <c r="AL236" i="1" s="1"/>
  <c r="AT284" i="1"/>
  <c r="AS284" i="1" s="1"/>
  <c r="AR284" i="1" s="1"/>
  <c r="AQ284" i="1" s="1"/>
  <c r="AP284" i="1" s="1"/>
  <c r="AO284" i="1" s="1"/>
  <c r="AN284" i="1" s="1"/>
  <c r="AM284" i="1" s="1"/>
  <c r="AL284" i="1" s="1"/>
  <c r="AC342" i="1"/>
  <c r="AF342" i="1"/>
  <c r="I342" i="1"/>
  <c r="AT265" i="1"/>
  <c r="AS265" i="1" s="1"/>
  <c r="AR265" i="1" s="1"/>
  <c r="AQ265" i="1" s="1"/>
  <c r="AP265" i="1" s="1"/>
  <c r="AO265" i="1" s="1"/>
  <c r="AN265" i="1" s="1"/>
  <c r="AM265" i="1" s="1"/>
  <c r="AL265" i="1" s="1"/>
  <c r="AT370" i="1"/>
  <c r="AS370" i="1" s="1"/>
  <c r="AR370" i="1" s="1"/>
  <c r="AQ370" i="1" s="1"/>
  <c r="AP370" i="1" s="1"/>
  <c r="AO370" i="1" s="1"/>
  <c r="AN370" i="1" s="1"/>
  <c r="AM370" i="1" s="1"/>
  <c r="AL370" i="1" s="1"/>
  <c r="AI388" i="1"/>
  <c r="AH388" i="1"/>
  <c r="AJ388" i="1"/>
  <c r="AK388" i="1"/>
  <c r="AS414" i="1"/>
  <c r="AR414" i="1"/>
  <c r="AQ414" i="1" s="1"/>
  <c r="AP414" i="1" s="1"/>
  <c r="AO414" i="1" s="1"/>
  <c r="AN414" i="1" s="1"/>
  <c r="AM414" i="1" s="1"/>
  <c r="AL414" i="1" s="1"/>
  <c r="AT414" i="1"/>
  <c r="AS423" i="1"/>
  <c r="AR423" i="1" s="1"/>
  <c r="AQ423" i="1" s="1"/>
  <c r="AP423" i="1" s="1"/>
  <c r="AO423" i="1" s="1"/>
  <c r="AN423" i="1" s="1"/>
  <c r="AM423" i="1" s="1"/>
  <c r="AL423" i="1" s="1"/>
  <c r="AT423" i="1"/>
  <c r="I499" i="1"/>
  <c r="AC499" i="1"/>
  <c r="AF499" i="1"/>
  <c r="AJ588" i="1"/>
  <c r="AI588" i="1"/>
  <c r="AK588" i="1"/>
  <c r="I561" i="1"/>
  <c r="AC561" i="1"/>
  <c r="AF561" i="1"/>
  <c r="J672" i="1"/>
  <c r="AC672" i="1"/>
  <c r="AF672" i="1"/>
  <c r="K664" i="1"/>
  <c r="AC664" i="1"/>
  <c r="AS674" i="1"/>
  <c r="AR674" i="1" s="1"/>
  <c r="AQ674" i="1" s="1"/>
  <c r="AP674" i="1" s="1"/>
  <c r="AO674" i="1" s="1"/>
  <c r="AN674" i="1" s="1"/>
  <c r="AM674" i="1" s="1"/>
  <c r="AL674" i="1" s="1"/>
  <c r="AT674" i="1"/>
  <c r="BK15" i="1"/>
  <c r="BJ15" i="1" s="1"/>
  <c r="BI15" i="1" s="1"/>
  <c r="BH15" i="1" s="1"/>
  <c r="BG15" i="1" s="1"/>
  <c r="BF15" i="1" s="1"/>
  <c r="BE15" i="1" s="1"/>
  <c r="BD15" i="1" s="1"/>
  <c r="BC15" i="1" s="1"/>
  <c r="BK19" i="1"/>
  <c r="BJ19" i="1"/>
  <c r="BI19" i="1" s="1"/>
  <c r="BH19" i="1" s="1"/>
  <c r="BG19" i="1" s="1"/>
  <c r="BF19" i="1" s="1"/>
  <c r="BE19" i="1" s="1"/>
  <c r="BD19" i="1" s="1"/>
  <c r="BC19" i="1" s="1"/>
  <c r="BK9" i="1"/>
  <c r="BJ9" i="1" s="1"/>
  <c r="BI9" i="1" s="1"/>
  <c r="BH9" i="1" s="1"/>
  <c r="BG9" i="1" s="1"/>
  <c r="BF9" i="1" s="1"/>
  <c r="BE9" i="1" s="1"/>
  <c r="BD9" i="1" s="1"/>
  <c r="BC9" i="1" s="1"/>
  <c r="BK5" i="1"/>
  <c r="BJ5" i="1" s="1"/>
  <c r="BI5" i="1" s="1"/>
  <c r="BH5" i="1" s="1"/>
  <c r="BG5" i="1" s="1"/>
  <c r="BF5" i="1" s="1"/>
  <c r="BE5" i="1" s="1"/>
  <c r="BD5" i="1" s="1"/>
  <c r="BC5" i="1" s="1"/>
  <c r="H36" i="1"/>
  <c r="AC36" i="1"/>
  <c r="H33" i="1"/>
  <c r="AF33" i="1"/>
  <c r="AC33" i="1"/>
  <c r="AT32" i="1"/>
  <c r="AS32" i="1" s="1"/>
  <c r="AR32" i="1" s="1"/>
  <c r="AQ32" i="1" s="1"/>
  <c r="AP32" i="1" s="1"/>
  <c r="AO32" i="1" s="1"/>
  <c r="AN32" i="1" s="1"/>
  <c r="AM32" i="1" s="1"/>
  <c r="AL32" i="1" s="1"/>
  <c r="AT51" i="1"/>
  <c r="AS51" i="1" s="1"/>
  <c r="AR51" i="1" s="1"/>
  <c r="AQ51" i="1" s="1"/>
  <c r="AP51" i="1" s="1"/>
  <c r="AO51" i="1" s="1"/>
  <c r="AN51" i="1" s="1"/>
  <c r="AM51" i="1" s="1"/>
  <c r="AL51" i="1" s="1"/>
  <c r="AS43" i="1"/>
  <c r="AR43" i="1" s="1"/>
  <c r="AQ43" i="1"/>
  <c r="AP43" i="1" s="1"/>
  <c r="AO43" i="1" s="1"/>
  <c r="AN43" i="1" s="1"/>
  <c r="AM43" i="1" s="1"/>
  <c r="AL43" i="1" s="1"/>
  <c r="AT43" i="1"/>
  <c r="AF46" i="1"/>
  <c r="AT62" i="1"/>
  <c r="AS62" i="1" s="1"/>
  <c r="AR62" i="1" s="1"/>
  <c r="AQ62" i="1" s="1"/>
  <c r="AP62" i="1" s="1"/>
  <c r="AO62" i="1" s="1"/>
  <c r="AN62" i="1" s="1"/>
  <c r="AM62" i="1" s="1"/>
  <c r="AL62" i="1" s="1"/>
  <c r="AT60" i="1"/>
  <c r="AS60" i="1" s="1"/>
  <c r="AR60" i="1" s="1"/>
  <c r="AQ60" i="1" s="1"/>
  <c r="AP60" i="1" s="1"/>
  <c r="AO60" i="1" s="1"/>
  <c r="AN60" i="1" s="1"/>
  <c r="AM60" i="1" s="1"/>
  <c r="AL60" i="1" s="1"/>
  <c r="AT66" i="1"/>
  <c r="AS66" i="1" s="1"/>
  <c r="AR66" i="1" s="1"/>
  <c r="AQ66" i="1" s="1"/>
  <c r="AP66" i="1" s="1"/>
  <c r="AO66" i="1" s="1"/>
  <c r="AN66" i="1" s="1"/>
  <c r="AM66" i="1" s="1"/>
  <c r="AL66" i="1" s="1"/>
  <c r="H67" i="1"/>
  <c r="AC67" i="1"/>
  <c r="AF67" i="1"/>
  <c r="AC102" i="1"/>
  <c r="H102" i="1"/>
  <c r="AF102" i="1"/>
  <c r="AC120" i="1"/>
  <c r="AF120" i="1"/>
  <c r="H120" i="1"/>
  <c r="H122" i="1"/>
  <c r="AC122" i="1"/>
  <c r="AT138" i="1"/>
  <c r="AS138" i="1" s="1"/>
  <c r="AR138" i="1" s="1"/>
  <c r="AQ138" i="1" s="1"/>
  <c r="AP138" i="1" s="1"/>
  <c r="AO138" i="1" s="1"/>
  <c r="AN138" i="1" s="1"/>
  <c r="AM138" i="1" s="1"/>
  <c r="AL138" i="1" s="1"/>
  <c r="AR213" i="1"/>
  <c r="AQ213" i="1" s="1"/>
  <c r="AP213" i="1" s="1"/>
  <c r="AO213" i="1" s="1"/>
  <c r="AN213" i="1" s="1"/>
  <c r="AM213" i="1" s="1"/>
  <c r="AL213" i="1" s="1"/>
  <c r="AT213" i="1"/>
  <c r="AS213" i="1" s="1"/>
  <c r="AT148" i="1"/>
  <c r="AS148" i="1"/>
  <c r="AR148" i="1" s="1"/>
  <c r="AQ148" i="1" s="1"/>
  <c r="AP148" i="1" s="1"/>
  <c r="AO148" i="1" s="1"/>
  <c r="AN148" i="1" s="1"/>
  <c r="AM148" i="1" s="1"/>
  <c r="AL148" i="1" s="1"/>
  <c r="H147" i="1"/>
  <c r="AF147" i="1"/>
  <c r="AC147" i="1"/>
  <c r="H171" i="1"/>
  <c r="AC171" i="1"/>
  <c r="AF171" i="1"/>
  <c r="AT322" i="1"/>
  <c r="AS322" i="1" s="1"/>
  <c r="AR322" i="1" s="1"/>
  <c r="AQ322" i="1" s="1"/>
  <c r="AP322" i="1" s="1"/>
  <c r="AO322" i="1" s="1"/>
  <c r="AN322" i="1" s="1"/>
  <c r="AM322" i="1" s="1"/>
  <c r="AL322" i="1" s="1"/>
  <c r="J335" i="1"/>
  <c r="AC335" i="1"/>
  <c r="AF335" i="1"/>
  <c r="AS313" i="1"/>
  <c r="AR313" i="1" s="1"/>
  <c r="AQ313" i="1" s="1"/>
  <c r="AP313" i="1" s="1"/>
  <c r="AO313" i="1" s="1"/>
  <c r="AN313" i="1" s="1"/>
  <c r="AM313" i="1" s="1"/>
  <c r="AL313" i="1" s="1"/>
  <c r="AT313" i="1"/>
  <c r="AI389" i="1"/>
  <c r="AK389" i="1"/>
  <c r="AJ389" i="1"/>
  <c r="AT372" i="1"/>
  <c r="AS372" i="1" s="1"/>
  <c r="AR372" i="1" s="1"/>
  <c r="AQ372" i="1" s="1"/>
  <c r="AP372" i="1" s="1"/>
  <c r="AO372" i="1" s="1"/>
  <c r="AN372" i="1" s="1"/>
  <c r="AM372" i="1" s="1"/>
  <c r="AL372" i="1" s="1"/>
  <c r="I343" i="1"/>
  <c r="AC343" i="1"/>
  <c r="AF343" i="1"/>
  <c r="AT506" i="1"/>
  <c r="AS506" i="1" s="1"/>
  <c r="AR506" i="1"/>
  <c r="AQ506" i="1" s="1"/>
  <c r="AP506" i="1" s="1"/>
  <c r="AO506" i="1" s="1"/>
  <c r="AN506" i="1" s="1"/>
  <c r="AM506" i="1" s="1"/>
  <c r="AL506" i="1" s="1"/>
  <c r="AT411" i="1"/>
  <c r="AS411" i="1" s="1"/>
  <c r="AR411" i="1" s="1"/>
  <c r="AQ411" i="1" s="1"/>
  <c r="AP411" i="1" s="1"/>
  <c r="AO411" i="1" s="1"/>
  <c r="AN411" i="1" s="1"/>
  <c r="AM411" i="1" s="1"/>
  <c r="AL411" i="1" s="1"/>
  <c r="AT435" i="1"/>
  <c r="AS435" i="1" s="1"/>
  <c r="AR435" i="1" s="1"/>
  <c r="AQ435" i="1" s="1"/>
  <c r="AP435" i="1" s="1"/>
  <c r="AO435" i="1" s="1"/>
  <c r="AN435" i="1" s="1"/>
  <c r="AM435" i="1" s="1"/>
  <c r="AL435" i="1" s="1"/>
  <c r="J436" i="1"/>
  <c r="AC436" i="1"/>
  <c r="AJ418" i="1"/>
  <c r="AK418" i="1"/>
  <c r="AI418" i="1"/>
  <c r="AJ613" i="1"/>
  <c r="AH613" i="1" s="1"/>
  <c r="AK613" i="1"/>
  <c r="AI613" i="1"/>
  <c r="I425" i="1"/>
  <c r="AC425" i="1"/>
  <c r="AF425" i="1"/>
  <c r="AT543" i="1"/>
  <c r="AS543" i="1" s="1"/>
  <c r="AR543" i="1" s="1"/>
  <c r="AQ543" i="1" s="1"/>
  <c r="AP543" i="1" s="1"/>
  <c r="AO543" i="1" s="1"/>
  <c r="AN543" i="1" s="1"/>
  <c r="AM543" i="1" s="1"/>
  <c r="AL543" i="1" s="1"/>
  <c r="AT580" i="1"/>
  <c r="AS580" i="1" s="1"/>
  <c r="AR580" i="1" s="1"/>
  <c r="AQ580" i="1" s="1"/>
  <c r="AP580" i="1" s="1"/>
  <c r="AO580" i="1" s="1"/>
  <c r="AN580" i="1" s="1"/>
  <c r="AM580" i="1" s="1"/>
  <c r="AL580" i="1" s="1"/>
  <c r="AC581" i="1"/>
  <c r="AF581" i="1"/>
  <c r="I581" i="1"/>
  <c r="BK18" i="1"/>
  <c r="BJ18" i="1" s="1"/>
  <c r="BI18" i="1" s="1"/>
  <c r="BH18" i="1" s="1"/>
  <c r="BG18" i="1" s="1"/>
  <c r="BF18" i="1" s="1"/>
  <c r="BE18" i="1" s="1"/>
  <c r="BD18" i="1" s="1"/>
  <c r="BC18" i="1" s="1"/>
  <c r="BK16" i="1"/>
  <c r="BJ16" i="1" s="1"/>
  <c r="BI16" i="1" s="1"/>
  <c r="BH16" i="1" s="1"/>
  <c r="BG16" i="1" s="1"/>
  <c r="BF16" i="1" s="1"/>
  <c r="BE16" i="1" s="1"/>
  <c r="BD16" i="1" s="1"/>
  <c r="BC16" i="1" s="1"/>
  <c r="BK4" i="1"/>
  <c r="BJ4" i="1" s="1"/>
  <c r="BI4" i="1" s="1"/>
  <c r="BH4" i="1" s="1"/>
  <c r="BG4" i="1" s="1"/>
  <c r="BF4" i="1" s="1"/>
  <c r="BE4" i="1" s="1"/>
  <c r="BD4" i="1" s="1"/>
  <c r="BC4" i="1" s="1"/>
  <c r="AC32" i="1"/>
  <c r="H32" i="1"/>
  <c r="H51" i="1"/>
  <c r="AF51" i="1"/>
  <c r="AT38" i="1"/>
  <c r="AS38" i="1" s="1"/>
  <c r="AR38" i="1" s="1"/>
  <c r="AQ38" i="1" s="1"/>
  <c r="AP38" i="1" s="1"/>
  <c r="AO38" i="1" s="1"/>
  <c r="AN38" i="1" s="1"/>
  <c r="AM38" i="1" s="1"/>
  <c r="AL38" i="1" s="1"/>
  <c r="AT47" i="1"/>
  <c r="AS47" i="1" s="1"/>
  <c r="AR47" i="1" s="1"/>
  <c r="AQ47" i="1" s="1"/>
  <c r="AP47" i="1" s="1"/>
  <c r="AO47" i="1" s="1"/>
  <c r="AN47" i="1" s="1"/>
  <c r="AM47" i="1" s="1"/>
  <c r="AL47" i="1" s="1"/>
  <c r="H43" i="1"/>
  <c r="AC43" i="1"/>
  <c r="AF42" i="1"/>
  <c r="AT64" i="1"/>
  <c r="AS64" i="1" s="1"/>
  <c r="AR64" i="1" s="1"/>
  <c r="AQ64" i="1" s="1"/>
  <c r="AP64" i="1" s="1"/>
  <c r="AO64" i="1" s="1"/>
  <c r="AN64" i="1" s="1"/>
  <c r="AM64" i="1" s="1"/>
  <c r="AL64" i="1" s="1"/>
  <c r="H62" i="1"/>
  <c r="AF62" i="1"/>
  <c r="AC62" i="1"/>
  <c r="AT49" i="1"/>
  <c r="AS49" i="1" s="1"/>
  <c r="AR49" i="1" s="1"/>
  <c r="AQ49" i="1" s="1"/>
  <c r="AP49" i="1" s="1"/>
  <c r="AO49" i="1" s="1"/>
  <c r="AN49" i="1" s="1"/>
  <c r="AM49" i="1" s="1"/>
  <c r="AL49" i="1" s="1"/>
  <c r="AC60" i="1"/>
  <c r="H60" i="1"/>
  <c r="AT76" i="1"/>
  <c r="AS76" i="1" s="1"/>
  <c r="AR76" i="1" s="1"/>
  <c r="AQ76" i="1" s="1"/>
  <c r="AP76" i="1" s="1"/>
  <c r="AO76" i="1" s="1"/>
  <c r="AN76" i="1" s="1"/>
  <c r="AM76" i="1" s="1"/>
  <c r="AL76" i="1" s="1"/>
  <c r="AF66" i="1"/>
  <c r="H66" i="1"/>
  <c r="AC66" i="1"/>
  <c r="AF60" i="1"/>
  <c r="H77" i="1"/>
  <c r="AC77" i="1"/>
  <c r="AF77" i="1"/>
  <c r="AT81" i="1"/>
  <c r="AS81" i="1" s="1"/>
  <c r="AR81" i="1" s="1"/>
  <c r="AQ81" i="1" s="1"/>
  <c r="AP81" i="1" s="1"/>
  <c r="AO81" i="1" s="1"/>
  <c r="AN81" i="1" s="1"/>
  <c r="AM81" i="1" s="1"/>
  <c r="AL81" i="1" s="1"/>
  <c r="AT90" i="1"/>
  <c r="AS90" i="1"/>
  <c r="AR90" i="1" s="1"/>
  <c r="AQ90" i="1" s="1"/>
  <c r="AP90" i="1" s="1"/>
  <c r="AO90" i="1" s="1"/>
  <c r="AN90" i="1" s="1"/>
  <c r="AM90" i="1" s="1"/>
  <c r="AL90" i="1" s="1"/>
  <c r="AS210" i="1"/>
  <c r="AR210" i="1"/>
  <c r="AQ210" i="1" s="1"/>
  <c r="AP210" i="1" s="1"/>
  <c r="AO210" i="1" s="1"/>
  <c r="AN210" i="1" s="1"/>
  <c r="AM210" i="1" s="1"/>
  <c r="AL210" i="1" s="1"/>
  <c r="AT210" i="1"/>
  <c r="AK166" i="1"/>
  <c r="AI166" i="1"/>
  <c r="AJ166" i="1"/>
  <c r="AT191" i="1"/>
  <c r="AS191" i="1" s="1"/>
  <c r="AR191" i="1" s="1"/>
  <c r="AQ191" i="1" s="1"/>
  <c r="AP191" i="1" s="1"/>
  <c r="AO191" i="1" s="1"/>
  <c r="AN191" i="1" s="1"/>
  <c r="AM191" i="1" s="1"/>
  <c r="AL191" i="1" s="1"/>
  <c r="AC163" i="1"/>
  <c r="AF163" i="1"/>
  <c r="H163" i="1"/>
  <c r="H225" i="1"/>
  <c r="AF225" i="1"/>
  <c r="AC225" i="1"/>
  <c r="AT175" i="1"/>
  <c r="AS175" i="1" s="1"/>
  <c r="AR175" i="1" s="1"/>
  <c r="AQ175" i="1" s="1"/>
  <c r="AP175" i="1" s="1"/>
  <c r="AO175" i="1" s="1"/>
  <c r="AN175" i="1" s="1"/>
  <c r="AM175" i="1" s="1"/>
  <c r="AL175" i="1" s="1"/>
  <c r="AT199" i="1"/>
  <c r="AS199" i="1" s="1"/>
  <c r="AR199" i="1" s="1"/>
  <c r="AQ199" i="1" s="1"/>
  <c r="AP199" i="1" s="1"/>
  <c r="AO199" i="1" s="1"/>
  <c r="AN199" i="1" s="1"/>
  <c r="AM199" i="1" s="1"/>
  <c r="AL199" i="1" s="1"/>
  <c r="AF321" i="1"/>
  <c r="AC321" i="1"/>
  <c r="I321" i="1"/>
  <c r="AT356" i="1"/>
  <c r="AS356" i="1" s="1"/>
  <c r="AR356" i="1" s="1"/>
  <c r="AQ356" i="1" s="1"/>
  <c r="AP356" i="1" s="1"/>
  <c r="AO356" i="1" s="1"/>
  <c r="AN356" i="1" s="1"/>
  <c r="AM356" i="1" s="1"/>
  <c r="AL356" i="1" s="1"/>
  <c r="AT399" i="1"/>
  <c r="AS399" i="1" s="1"/>
  <c r="AR399" i="1" s="1"/>
  <c r="AQ399" i="1" s="1"/>
  <c r="AP399" i="1" s="1"/>
  <c r="AO399" i="1" s="1"/>
  <c r="AN399" i="1" s="1"/>
  <c r="AM399" i="1" s="1"/>
  <c r="AL399" i="1" s="1"/>
  <c r="AT494" i="1"/>
  <c r="AS494" i="1"/>
  <c r="AR494" i="1" s="1"/>
  <c r="AQ494" i="1" s="1"/>
  <c r="AP494" i="1" s="1"/>
  <c r="AO494" i="1" s="1"/>
  <c r="AN494" i="1" s="1"/>
  <c r="AM494" i="1" s="1"/>
  <c r="AL494" i="1" s="1"/>
  <c r="AC362" i="1"/>
  <c r="AF362" i="1"/>
  <c r="I362" i="1"/>
  <c r="AT524" i="1"/>
  <c r="AS524" i="1" s="1"/>
  <c r="AR524" i="1" s="1"/>
  <c r="AQ524" i="1" s="1"/>
  <c r="AP524" i="1" s="1"/>
  <c r="AO524" i="1" s="1"/>
  <c r="AN524" i="1" s="1"/>
  <c r="AM524" i="1" s="1"/>
  <c r="AL524" i="1" s="1"/>
  <c r="AT526" i="1"/>
  <c r="AS526" i="1" s="1"/>
  <c r="AR526" i="1"/>
  <c r="AQ526" i="1" s="1"/>
  <c r="AP526" i="1" s="1"/>
  <c r="AO526" i="1" s="1"/>
  <c r="AN526" i="1" s="1"/>
  <c r="AM526" i="1" s="1"/>
  <c r="AL526" i="1" s="1"/>
  <c r="I573" i="1"/>
  <c r="AC573" i="1"/>
  <c r="AF573" i="1"/>
  <c r="K609" i="1"/>
  <c r="AC609" i="1"/>
  <c r="AF609" i="1"/>
  <c r="AT556" i="1"/>
  <c r="AS556" i="1" s="1"/>
  <c r="AR556" i="1" s="1"/>
  <c r="AQ556" i="1" s="1"/>
  <c r="AP556" i="1" s="1"/>
  <c r="AO556" i="1" s="1"/>
  <c r="AN556" i="1" s="1"/>
  <c r="AM556" i="1" s="1"/>
  <c r="AL556" i="1" s="1"/>
  <c r="BK14" i="1"/>
  <c r="BJ14" i="1"/>
  <c r="BI14" i="1" s="1"/>
  <c r="BH14" i="1" s="1"/>
  <c r="BG14" i="1" s="1"/>
  <c r="BF14" i="1" s="1"/>
  <c r="BE14" i="1" s="1"/>
  <c r="BD14" i="1" s="1"/>
  <c r="BC14" i="1" s="1"/>
  <c r="BK28" i="1"/>
  <c r="BJ28" i="1" s="1"/>
  <c r="BI28" i="1" s="1"/>
  <c r="BH28" i="1" s="1"/>
  <c r="BG28" i="1" s="1"/>
  <c r="BF28" i="1" s="1"/>
  <c r="BE28" i="1" s="1"/>
  <c r="BD28" i="1" s="1"/>
  <c r="BC28" i="1" s="1"/>
  <c r="BK3" i="1"/>
  <c r="BJ3" i="1"/>
  <c r="BI3" i="1" s="1"/>
  <c r="BH3" i="1" s="1"/>
  <c r="BG3" i="1" s="1"/>
  <c r="BF3" i="1" s="1"/>
  <c r="BE3" i="1" s="1"/>
  <c r="BD3" i="1" s="1"/>
  <c r="BC3" i="1" s="1"/>
  <c r="BB3" i="1" s="1"/>
  <c r="AT37" i="1"/>
  <c r="AS37" i="1" s="1"/>
  <c r="AR37" i="1" s="1"/>
  <c r="AQ37" i="1" s="1"/>
  <c r="AP37" i="1" s="1"/>
  <c r="AO37" i="1" s="1"/>
  <c r="AN37" i="1" s="1"/>
  <c r="AM37" i="1" s="1"/>
  <c r="AL37" i="1" s="1"/>
  <c r="AF43" i="1"/>
  <c r="H38" i="1"/>
  <c r="AC38" i="1"/>
  <c r="AF38" i="1"/>
  <c r="H47" i="1"/>
  <c r="AC47" i="1"/>
  <c r="AC64" i="1"/>
  <c r="H64" i="1"/>
  <c r="H49" i="1"/>
  <c r="AC49" i="1"/>
  <c r="AT57" i="1"/>
  <c r="AS57" i="1" s="1"/>
  <c r="AR57" i="1" s="1"/>
  <c r="AQ57" i="1" s="1"/>
  <c r="AP57" i="1" s="1"/>
  <c r="AO57" i="1" s="1"/>
  <c r="AN57" i="1" s="1"/>
  <c r="AM57" i="1" s="1"/>
  <c r="AL57" i="1" s="1"/>
  <c r="AF76" i="1"/>
  <c r="AC76" i="1"/>
  <c r="H76" i="1"/>
  <c r="AF122" i="1"/>
  <c r="AT114" i="1"/>
  <c r="AS114" i="1" s="1"/>
  <c r="AR114" i="1" s="1"/>
  <c r="AQ114" i="1" s="1"/>
  <c r="AP114" i="1" s="1"/>
  <c r="AO114" i="1" s="1"/>
  <c r="AN114" i="1" s="1"/>
  <c r="AM114" i="1" s="1"/>
  <c r="AL114" i="1" s="1"/>
  <c r="AQ134" i="1"/>
  <c r="AP134" i="1" s="1"/>
  <c r="AO134" i="1" s="1"/>
  <c r="AN134" i="1" s="1"/>
  <c r="AM134" i="1" s="1"/>
  <c r="AL134" i="1" s="1"/>
  <c r="AT134" i="1"/>
  <c r="AS134" i="1" s="1"/>
  <c r="AR134" i="1" s="1"/>
  <c r="H152" i="1"/>
  <c r="AC152" i="1"/>
  <c r="AF152" i="1"/>
  <c r="AS256" i="1"/>
  <c r="AR256" i="1" s="1"/>
  <c r="AQ256" i="1" s="1"/>
  <c r="AP256" i="1" s="1"/>
  <c r="AO256" i="1" s="1"/>
  <c r="AN256" i="1" s="1"/>
  <c r="AM256" i="1" s="1"/>
  <c r="AL256" i="1" s="1"/>
  <c r="AT256" i="1"/>
  <c r="AC273" i="1"/>
  <c r="H273" i="1"/>
  <c r="AF273" i="1"/>
  <c r="AT278" i="1"/>
  <c r="AS278" i="1" s="1"/>
  <c r="AR278" i="1" s="1"/>
  <c r="AQ278" i="1" s="1"/>
  <c r="AP278" i="1" s="1"/>
  <c r="AO278" i="1" s="1"/>
  <c r="AN278" i="1" s="1"/>
  <c r="AM278" i="1" s="1"/>
  <c r="AL278" i="1" s="1"/>
  <c r="AC332" i="1"/>
  <c r="I332" i="1"/>
  <c r="AF332" i="1"/>
  <c r="AC325" i="1"/>
  <c r="J325" i="1"/>
  <c r="AF325" i="1"/>
  <c r="AT486" i="1"/>
  <c r="AS486" i="1" s="1"/>
  <c r="AR486" i="1" s="1"/>
  <c r="AQ486" i="1" s="1"/>
  <c r="AP486" i="1" s="1"/>
  <c r="AO486" i="1" s="1"/>
  <c r="AN486" i="1" s="1"/>
  <c r="AM486" i="1" s="1"/>
  <c r="AL486" i="1" s="1"/>
  <c r="AC547" i="1"/>
  <c r="I547" i="1"/>
  <c r="AF547" i="1"/>
  <c r="AT536" i="1"/>
  <c r="AS536" i="1" s="1"/>
  <c r="AR536" i="1" s="1"/>
  <c r="AQ536" i="1" s="1"/>
  <c r="AP536" i="1" s="1"/>
  <c r="AO536" i="1" s="1"/>
  <c r="AN536" i="1" s="1"/>
  <c r="AM536" i="1" s="1"/>
  <c r="AL536" i="1" s="1"/>
  <c r="AS617" i="1"/>
  <c r="AR617" i="1"/>
  <c r="AQ617" i="1" s="1"/>
  <c r="AP617" i="1" s="1"/>
  <c r="AO617" i="1" s="1"/>
  <c r="AN617" i="1" s="1"/>
  <c r="AM617" i="1" s="1"/>
  <c r="AL617" i="1" s="1"/>
  <c r="AT617" i="1"/>
  <c r="AC28" i="1"/>
  <c r="AF28" i="1"/>
  <c r="H28" i="1"/>
  <c r="BK13" i="1"/>
  <c r="BJ13" i="1" s="1"/>
  <c r="BI13" i="1" s="1"/>
  <c r="BH13" i="1" s="1"/>
  <c r="BG13" i="1" s="1"/>
  <c r="BF13" i="1" s="1"/>
  <c r="BE13" i="1" s="1"/>
  <c r="BD13" i="1" s="1"/>
  <c r="BC13" i="1" s="1"/>
  <c r="BK23" i="1"/>
  <c r="BJ23" i="1" s="1"/>
  <c r="BI23" i="1" s="1"/>
  <c r="BH23" i="1" s="1"/>
  <c r="BG23" i="1" s="1"/>
  <c r="BF23" i="1" s="1"/>
  <c r="BE23" i="1" s="1"/>
  <c r="BD23" i="1" s="1"/>
  <c r="BC23" i="1" s="1"/>
  <c r="BI2" i="1"/>
  <c r="BH2" i="1" s="1"/>
  <c r="BG2" i="1" s="1"/>
  <c r="BF2" i="1" s="1"/>
  <c r="BE2" i="1" s="1"/>
  <c r="BD2" i="1" s="1"/>
  <c r="BC2" i="1" s="1"/>
  <c r="BK2" i="1"/>
  <c r="BJ2" i="1" s="1"/>
  <c r="AT27" i="1"/>
  <c r="AS27" i="1" s="1"/>
  <c r="AR27" i="1" s="1"/>
  <c r="AQ27" i="1" s="1"/>
  <c r="AP27" i="1" s="1"/>
  <c r="AO27" i="1" s="1"/>
  <c r="AN27" i="1" s="1"/>
  <c r="AM27" i="1" s="1"/>
  <c r="AL27" i="1" s="1"/>
  <c r="AJ27" i="1" s="1"/>
  <c r="AT24" i="1"/>
  <c r="AS24" i="1" s="1"/>
  <c r="AR24" i="1" s="1"/>
  <c r="AQ24" i="1" s="1"/>
  <c r="AP24" i="1" s="1"/>
  <c r="AO24" i="1" s="1"/>
  <c r="AN24" i="1" s="1"/>
  <c r="AM24" i="1" s="1"/>
  <c r="AL24" i="1" s="1"/>
  <c r="AT31" i="1"/>
  <c r="AS31" i="1" s="1"/>
  <c r="AR31" i="1" s="1"/>
  <c r="AQ31" i="1" s="1"/>
  <c r="AP31" i="1" s="1"/>
  <c r="AO31" i="1" s="1"/>
  <c r="AN31" i="1" s="1"/>
  <c r="AM31" i="1" s="1"/>
  <c r="AL31" i="1" s="1"/>
  <c r="AI31" i="1" s="1"/>
  <c r="BB61" i="1"/>
  <c r="BA61" i="1"/>
  <c r="AT58" i="1"/>
  <c r="AS58" i="1"/>
  <c r="AR58" i="1" s="1"/>
  <c r="AQ58" i="1" s="1"/>
  <c r="AP58" i="1" s="1"/>
  <c r="AO58" i="1" s="1"/>
  <c r="AN58" i="1" s="1"/>
  <c r="AM58" i="1" s="1"/>
  <c r="AL58" i="1" s="1"/>
  <c r="AK58" i="1" s="1"/>
  <c r="H57" i="1"/>
  <c r="AC57" i="1"/>
  <c r="H83" i="1"/>
  <c r="AC83" i="1"/>
  <c r="AF83" i="1"/>
  <c r="AC82" i="1"/>
  <c r="H82" i="1"/>
  <c r="AF82" i="1"/>
  <c r="AI170" i="1"/>
  <c r="AH170" i="1"/>
  <c r="AJ170" i="1"/>
  <c r="AK170" i="1"/>
  <c r="AT146" i="1"/>
  <c r="AS146" i="1" s="1"/>
  <c r="AR146" i="1" s="1"/>
  <c r="AQ146" i="1" s="1"/>
  <c r="AP146" i="1" s="1"/>
  <c r="AO146" i="1" s="1"/>
  <c r="AN146" i="1" s="1"/>
  <c r="AM146" i="1" s="1"/>
  <c r="AL146" i="1" s="1"/>
  <c r="AT290" i="1"/>
  <c r="AS290" i="1"/>
  <c r="AR290" i="1" s="1"/>
  <c r="AQ290" i="1" s="1"/>
  <c r="AP290" i="1" s="1"/>
  <c r="AO290" i="1" s="1"/>
  <c r="AN290" i="1" s="1"/>
  <c r="AM290" i="1" s="1"/>
  <c r="AL290" i="1" s="1"/>
  <c r="AT293" i="1"/>
  <c r="AS293" i="1" s="1"/>
  <c r="AR293" i="1" s="1"/>
  <c r="AQ293" i="1" s="1"/>
  <c r="AP293" i="1" s="1"/>
  <c r="AO293" i="1" s="1"/>
  <c r="AN293" i="1" s="1"/>
  <c r="AM293" i="1" s="1"/>
  <c r="AL293" i="1" s="1"/>
  <c r="AI345" i="1"/>
  <c r="AH345" i="1" s="1"/>
  <c r="AJ345" i="1"/>
  <c r="AK345" i="1"/>
  <c r="AC302" i="1"/>
  <c r="I302" i="1"/>
  <c r="AK292" i="1"/>
  <c r="AI292" i="1"/>
  <c r="AJ292" i="1"/>
  <c r="I446" i="1"/>
  <c r="AC446" i="1"/>
  <c r="AF406" i="1"/>
  <c r="I406" i="1"/>
  <c r="AC406" i="1"/>
  <c r="AT572" i="1"/>
  <c r="AS572" i="1"/>
  <c r="AR572" i="1" s="1"/>
  <c r="AQ572" i="1" s="1"/>
  <c r="AP572" i="1" s="1"/>
  <c r="AO572" i="1" s="1"/>
  <c r="AN572" i="1" s="1"/>
  <c r="AM572" i="1" s="1"/>
  <c r="AL572" i="1" s="1"/>
  <c r="AT665" i="1"/>
  <c r="AS665" i="1" s="1"/>
  <c r="AR665" i="1" s="1"/>
  <c r="AQ665" i="1" s="1"/>
  <c r="AP665" i="1" s="1"/>
  <c r="AO665" i="1" s="1"/>
  <c r="AN665" i="1" s="1"/>
  <c r="AM665" i="1" s="1"/>
  <c r="AL665" i="1" s="1"/>
  <c r="BK12" i="1"/>
  <c r="BJ12" i="1" s="1"/>
  <c r="BI12" i="1"/>
  <c r="BH12" i="1"/>
  <c r="BG12" i="1" s="1"/>
  <c r="BF12" i="1" s="1"/>
  <c r="BE12" i="1" s="1"/>
  <c r="BD12" i="1" s="1"/>
  <c r="BC12" i="1" s="1"/>
  <c r="AT22" i="1"/>
  <c r="AS22" i="1" s="1"/>
  <c r="AR22" i="1" s="1"/>
  <c r="AQ22" i="1" s="1"/>
  <c r="AP22" i="1" s="1"/>
  <c r="AO22" i="1" s="1"/>
  <c r="AN22" i="1" s="1"/>
  <c r="AM22" i="1" s="1"/>
  <c r="AL22" i="1" s="1"/>
  <c r="AT28" i="1"/>
  <c r="AS28" i="1" s="1"/>
  <c r="AR28" i="1" s="1"/>
  <c r="AQ28" i="1" s="1"/>
  <c r="AP28" i="1" s="1"/>
  <c r="AO28" i="1" s="1"/>
  <c r="AN28" i="1" s="1"/>
  <c r="AM28" i="1" s="1"/>
  <c r="AL28" i="1" s="1"/>
  <c r="AI28" i="1" s="1"/>
  <c r="AC24" i="1"/>
  <c r="H24" i="1"/>
  <c r="AC31" i="1"/>
  <c r="H31" i="1"/>
  <c r="H58" i="1"/>
  <c r="AC58" i="1"/>
  <c r="AF58" i="1"/>
  <c r="AT68" i="1"/>
  <c r="AS68" i="1" s="1"/>
  <c r="AR68" i="1" s="1"/>
  <c r="AQ68" i="1" s="1"/>
  <c r="AP68" i="1" s="1"/>
  <c r="AO68" i="1" s="1"/>
  <c r="AN68" i="1" s="1"/>
  <c r="AM68" i="1" s="1"/>
  <c r="AL68" i="1" s="1"/>
  <c r="AT55" i="1"/>
  <c r="AS55" i="1" s="1"/>
  <c r="AR55" i="1" s="1"/>
  <c r="AQ55" i="1" s="1"/>
  <c r="AP55" i="1" s="1"/>
  <c r="AO55" i="1" s="1"/>
  <c r="AN55" i="1" s="1"/>
  <c r="AM55" i="1" s="1"/>
  <c r="AL55" i="1" s="1"/>
  <c r="AC118" i="1"/>
  <c r="AF118" i="1"/>
  <c r="H118" i="1"/>
  <c r="AI108" i="1"/>
  <c r="AH108" i="1" s="1"/>
  <c r="AJ108" i="1"/>
  <c r="AK108" i="1"/>
  <c r="AF150" i="1"/>
  <c r="AC150" i="1"/>
  <c r="H150" i="1"/>
  <c r="AT128" i="1"/>
  <c r="AS128" i="1" s="1"/>
  <c r="AR128" i="1" s="1"/>
  <c r="AQ128" i="1" s="1"/>
  <c r="AP128" i="1" s="1"/>
  <c r="AO128" i="1" s="1"/>
  <c r="AN128" i="1" s="1"/>
  <c r="AM128" i="1" s="1"/>
  <c r="AL128" i="1" s="1"/>
  <c r="H187" i="1"/>
  <c r="AC187" i="1"/>
  <c r="AF187" i="1"/>
  <c r="AT217" i="1"/>
  <c r="AS217" i="1"/>
  <c r="AR217" i="1" s="1"/>
  <c r="AQ217" i="1" s="1"/>
  <c r="AP217" i="1" s="1"/>
  <c r="AO217" i="1" s="1"/>
  <c r="AN217" i="1" s="1"/>
  <c r="AM217" i="1" s="1"/>
  <c r="AL217" i="1" s="1"/>
  <c r="AT221" i="1"/>
  <c r="AS221" i="1" s="1"/>
  <c r="AR221" i="1" s="1"/>
  <c r="AQ221" i="1" s="1"/>
  <c r="AP221" i="1" s="1"/>
  <c r="AO221" i="1" s="1"/>
  <c r="AN221" i="1" s="1"/>
  <c r="AM221" i="1" s="1"/>
  <c r="AL221" i="1" s="1"/>
  <c r="J374" i="1"/>
  <c r="AF374" i="1"/>
  <c r="AC374" i="1"/>
  <c r="I474" i="1"/>
  <c r="AC474" i="1"/>
  <c r="AF474" i="1"/>
  <c r="I613" i="1"/>
  <c r="AC613" i="1"/>
  <c r="AF613" i="1"/>
  <c r="AB613" i="1"/>
  <c r="AT627" i="1"/>
  <c r="AS627" i="1"/>
  <c r="AR627" i="1" s="1"/>
  <c r="AQ627" i="1" s="1"/>
  <c r="AP627" i="1" s="1"/>
  <c r="AO627" i="1" s="1"/>
  <c r="AN627" i="1" s="1"/>
  <c r="AM627" i="1" s="1"/>
  <c r="AL627" i="1" s="1"/>
  <c r="AS642" i="1"/>
  <c r="AR642" i="1" s="1"/>
  <c r="AQ642" i="1" s="1"/>
  <c r="AP642" i="1" s="1"/>
  <c r="AO642" i="1" s="1"/>
  <c r="AN642" i="1" s="1"/>
  <c r="AM642" i="1" s="1"/>
  <c r="AL642" i="1" s="1"/>
  <c r="AT642" i="1"/>
  <c r="AT603" i="1"/>
  <c r="AS603" i="1" s="1"/>
  <c r="AR603" i="1" s="1"/>
  <c r="AQ603" i="1" s="1"/>
  <c r="AP603" i="1" s="1"/>
  <c r="AO603" i="1" s="1"/>
  <c r="AN603" i="1" s="1"/>
  <c r="AM603" i="1" s="1"/>
  <c r="AL603" i="1" s="1"/>
  <c r="AT73" i="1"/>
  <c r="AS73" i="1"/>
  <c r="AR73" i="1" s="1"/>
  <c r="AQ73" i="1" s="1"/>
  <c r="AP73" i="1" s="1"/>
  <c r="AO73" i="1" s="1"/>
  <c r="AN73" i="1" s="1"/>
  <c r="AM73" i="1" s="1"/>
  <c r="AL73" i="1" s="1"/>
  <c r="AC110" i="1"/>
  <c r="H110" i="1"/>
  <c r="AF110" i="1"/>
  <c r="AT92" i="1"/>
  <c r="AS92" i="1" s="1"/>
  <c r="AR92" i="1" s="1"/>
  <c r="AQ92" i="1" s="1"/>
  <c r="AP92" i="1" s="1"/>
  <c r="AO92" i="1" s="1"/>
  <c r="AN92" i="1" s="1"/>
  <c r="AM92" i="1" s="1"/>
  <c r="AL92" i="1" s="1"/>
  <c r="AT106" i="1"/>
  <c r="AS106" i="1" s="1"/>
  <c r="AR106" i="1" s="1"/>
  <c r="AQ106" i="1" s="1"/>
  <c r="AP106" i="1" s="1"/>
  <c r="AO106" i="1" s="1"/>
  <c r="AN106" i="1" s="1"/>
  <c r="AM106" i="1" s="1"/>
  <c r="AL106" i="1" s="1"/>
  <c r="AR78" i="1"/>
  <c r="AQ78" i="1" s="1"/>
  <c r="AP78" i="1" s="1"/>
  <c r="AO78" i="1" s="1"/>
  <c r="AN78" i="1" s="1"/>
  <c r="AM78" i="1" s="1"/>
  <c r="AL78" i="1" s="1"/>
  <c r="AT78" i="1"/>
  <c r="AS78" i="1" s="1"/>
  <c r="AC114" i="1"/>
  <c r="H114" i="1"/>
  <c r="AF114" i="1"/>
  <c r="AC121" i="1"/>
  <c r="AF121" i="1"/>
  <c r="H121" i="1"/>
  <c r="H156" i="1"/>
  <c r="AC156" i="1"/>
  <c r="AF156" i="1"/>
  <c r="H139" i="1"/>
  <c r="AC139" i="1"/>
  <c r="AF139" i="1"/>
  <c r="H128" i="1"/>
  <c r="AC128" i="1"/>
  <c r="AF128" i="1"/>
  <c r="AT132" i="1"/>
  <c r="AS132" i="1"/>
  <c r="AR132" i="1"/>
  <c r="AQ132" i="1" s="1"/>
  <c r="AP132" i="1" s="1"/>
  <c r="AO132" i="1" s="1"/>
  <c r="AN132" i="1" s="1"/>
  <c r="AM132" i="1" s="1"/>
  <c r="AL132" i="1" s="1"/>
  <c r="AC154" i="1"/>
  <c r="H154" i="1"/>
  <c r="AF154" i="1"/>
  <c r="AT186" i="1"/>
  <c r="AS186" i="1" s="1"/>
  <c r="AR186" i="1" s="1"/>
  <c r="AQ186" i="1" s="1"/>
  <c r="AP186" i="1" s="1"/>
  <c r="AO186" i="1" s="1"/>
  <c r="AN186" i="1" s="1"/>
  <c r="AM186" i="1" s="1"/>
  <c r="AL186" i="1" s="1"/>
  <c r="AT125" i="1"/>
  <c r="AS125" i="1" s="1"/>
  <c r="AR125" i="1" s="1"/>
  <c r="AQ125" i="1" s="1"/>
  <c r="AP125" i="1" s="1"/>
  <c r="AO125" i="1" s="1"/>
  <c r="AN125" i="1" s="1"/>
  <c r="AM125" i="1" s="1"/>
  <c r="AL125" i="1" s="1"/>
  <c r="AC146" i="1"/>
  <c r="AF146" i="1"/>
  <c r="H146" i="1"/>
  <c r="AT194" i="1"/>
  <c r="AS194" i="1" s="1"/>
  <c r="AR194" i="1" s="1"/>
  <c r="AQ194" i="1" s="1"/>
  <c r="AP194" i="1" s="1"/>
  <c r="AO194" i="1" s="1"/>
  <c r="AN194" i="1" s="1"/>
  <c r="AM194" i="1" s="1"/>
  <c r="AL194" i="1" s="1"/>
  <c r="AC169" i="1"/>
  <c r="H169" i="1"/>
  <c r="AT143" i="1"/>
  <c r="AS143" i="1" s="1"/>
  <c r="AR143" i="1"/>
  <c r="AQ143" i="1" s="1"/>
  <c r="AP143" i="1" s="1"/>
  <c r="AO143" i="1" s="1"/>
  <c r="AN143" i="1" s="1"/>
  <c r="AM143" i="1" s="1"/>
  <c r="AL143" i="1" s="1"/>
  <c r="AT178" i="1"/>
  <c r="AS178" i="1" s="1"/>
  <c r="AR178" i="1" s="1"/>
  <c r="AQ178" i="1" s="1"/>
  <c r="AP178" i="1" s="1"/>
  <c r="AO178" i="1" s="1"/>
  <c r="AN178" i="1" s="1"/>
  <c r="AM178" i="1" s="1"/>
  <c r="AL178" i="1" s="1"/>
  <c r="AT179" i="1"/>
  <c r="AS179" i="1" s="1"/>
  <c r="AR179" i="1" s="1"/>
  <c r="AQ179" i="1" s="1"/>
  <c r="AP179" i="1" s="1"/>
  <c r="AO179" i="1" s="1"/>
  <c r="AN179" i="1" s="1"/>
  <c r="AM179" i="1" s="1"/>
  <c r="AL179" i="1" s="1"/>
  <c r="AC244" i="1"/>
  <c r="H244" i="1"/>
  <c r="AT182" i="1"/>
  <c r="AS182" i="1" s="1"/>
  <c r="AR182" i="1" s="1"/>
  <c r="AQ182" i="1" s="1"/>
  <c r="AP182" i="1" s="1"/>
  <c r="AO182" i="1" s="1"/>
  <c r="AN182" i="1" s="1"/>
  <c r="AM182" i="1" s="1"/>
  <c r="AL182" i="1" s="1"/>
  <c r="AT195" i="1"/>
  <c r="AS195" i="1" s="1"/>
  <c r="AR195" i="1" s="1"/>
  <c r="AQ195" i="1" s="1"/>
  <c r="AP195" i="1" s="1"/>
  <c r="AO195" i="1" s="1"/>
  <c r="AN195" i="1" s="1"/>
  <c r="AM195" i="1" s="1"/>
  <c r="AL195" i="1" s="1"/>
  <c r="AT234" i="1"/>
  <c r="AS234" i="1" s="1"/>
  <c r="AR234" i="1" s="1"/>
  <c r="AQ234" i="1" s="1"/>
  <c r="AP234" i="1" s="1"/>
  <c r="AO234" i="1" s="1"/>
  <c r="AN234" i="1" s="1"/>
  <c r="AM234" i="1" s="1"/>
  <c r="AL234" i="1" s="1"/>
  <c r="AK234" i="1" s="1"/>
  <c r="H239" i="1"/>
  <c r="AC239" i="1"/>
  <c r="AC175" i="1"/>
  <c r="H175" i="1"/>
  <c r="AC236" i="1"/>
  <c r="H236" i="1"/>
  <c r="AC221" i="1"/>
  <c r="H221" i="1"/>
  <c r="AT246" i="1"/>
  <c r="AS246" i="1" s="1"/>
  <c r="AR246" i="1" s="1"/>
  <c r="AQ246" i="1" s="1"/>
  <c r="AP246" i="1" s="1"/>
  <c r="AO246" i="1" s="1"/>
  <c r="AN246" i="1" s="1"/>
  <c r="AM246" i="1" s="1"/>
  <c r="AL246" i="1" s="1"/>
  <c r="AT250" i="1"/>
  <c r="AS250" i="1" s="1"/>
  <c r="AR250" i="1" s="1"/>
  <c r="AQ250" i="1" s="1"/>
  <c r="AP250" i="1" s="1"/>
  <c r="AO250" i="1" s="1"/>
  <c r="AN250" i="1" s="1"/>
  <c r="AM250" i="1" s="1"/>
  <c r="AL250" i="1" s="1"/>
  <c r="H259" i="1"/>
  <c r="AC259" i="1"/>
  <c r="AT266" i="1"/>
  <c r="AS266" i="1" s="1"/>
  <c r="AR266" i="1" s="1"/>
  <c r="AQ266" i="1" s="1"/>
  <c r="AP266" i="1" s="1"/>
  <c r="AO266" i="1" s="1"/>
  <c r="AN266" i="1" s="1"/>
  <c r="AM266" i="1" s="1"/>
  <c r="AL266" i="1" s="1"/>
  <c r="AJ266" i="1" s="1"/>
  <c r="AT171" i="1"/>
  <c r="AS171" i="1" s="1"/>
  <c r="AR171" i="1" s="1"/>
  <c r="AQ171" i="1" s="1"/>
  <c r="AP171" i="1" s="1"/>
  <c r="AO171" i="1" s="1"/>
  <c r="AN171" i="1" s="1"/>
  <c r="AM171" i="1" s="1"/>
  <c r="AL171" i="1" s="1"/>
  <c r="AS281" i="1"/>
  <c r="AR281" i="1" s="1"/>
  <c r="AQ281" i="1" s="1"/>
  <c r="AP281" i="1" s="1"/>
  <c r="AO281" i="1" s="1"/>
  <c r="AN281" i="1" s="1"/>
  <c r="AM281" i="1" s="1"/>
  <c r="AL281" i="1" s="1"/>
  <c r="AT281" i="1"/>
  <c r="AT282" i="1"/>
  <c r="AS282" i="1" s="1"/>
  <c r="AR282" i="1" s="1"/>
  <c r="AQ282" i="1" s="1"/>
  <c r="AP282" i="1" s="1"/>
  <c r="AO282" i="1" s="1"/>
  <c r="AN282" i="1" s="1"/>
  <c r="AM282" i="1" s="1"/>
  <c r="AL282" i="1" s="1"/>
  <c r="AT267" i="1"/>
  <c r="AS267" i="1" s="1"/>
  <c r="AR267" i="1" s="1"/>
  <c r="AQ267" i="1" s="1"/>
  <c r="AP267" i="1" s="1"/>
  <c r="AO267" i="1" s="1"/>
  <c r="AN267" i="1" s="1"/>
  <c r="AM267" i="1" s="1"/>
  <c r="AL267" i="1" s="1"/>
  <c r="AC278" i="1"/>
  <c r="H278" i="1"/>
  <c r="AC293" i="1"/>
  <c r="H293" i="1"/>
  <c r="AF293" i="1"/>
  <c r="AT303" i="1"/>
  <c r="AS303" i="1" s="1"/>
  <c r="AR303" i="1" s="1"/>
  <c r="AQ303" i="1" s="1"/>
  <c r="AP303" i="1" s="1"/>
  <c r="AO303" i="1" s="1"/>
  <c r="AN303" i="1" s="1"/>
  <c r="AM303" i="1" s="1"/>
  <c r="AL303" i="1" s="1"/>
  <c r="AC329" i="1"/>
  <c r="I329" i="1"/>
  <c r="AF329" i="1"/>
  <c r="AT283" i="1"/>
  <c r="AS283" i="1" s="1"/>
  <c r="AR283" i="1" s="1"/>
  <c r="AQ283" i="1" s="1"/>
  <c r="AP283" i="1" s="1"/>
  <c r="AO283" i="1" s="1"/>
  <c r="AN283" i="1" s="1"/>
  <c r="AM283" i="1" s="1"/>
  <c r="AL283" i="1" s="1"/>
  <c r="AT289" i="1"/>
  <c r="AS289" i="1" s="1"/>
  <c r="AR289" i="1" s="1"/>
  <c r="AQ289" i="1" s="1"/>
  <c r="AP289" i="1" s="1"/>
  <c r="AO289" i="1" s="1"/>
  <c r="AN289" i="1" s="1"/>
  <c r="AM289" i="1" s="1"/>
  <c r="AL289" i="1" s="1"/>
  <c r="AS316" i="1"/>
  <c r="AR316" i="1"/>
  <c r="AQ316" i="1" s="1"/>
  <c r="AP316" i="1" s="1"/>
  <c r="AO316" i="1" s="1"/>
  <c r="AN316" i="1" s="1"/>
  <c r="AM316" i="1" s="1"/>
  <c r="AL316" i="1" s="1"/>
  <c r="AT316" i="1"/>
  <c r="AF269" i="1"/>
  <c r="AC269" i="1"/>
  <c r="J269" i="1"/>
  <c r="AC265" i="1"/>
  <c r="H265" i="1"/>
  <c r="AF265" i="1"/>
  <c r="AT301" i="1"/>
  <c r="AS301" i="1" s="1"/>
  <c r="AR301" i="1" s="1"/>
  <c r="AQ301" i="1" s="1"/>
  <c r="AP301" i="1" s="1"/>
  <c r="AO301" i="1" s="1"/>
  <c r="AN301" i="1" s="1"/>
  <c r="AM301" i="1" s="1"/>
  <c r="AL301" i="1" s="1"/>
  <c r="AT376" i="1"/>
  <c r="AS376" i="1" s="1"/>
  <c r="AR376" i="1" s="1"/>
  <c r="AQ376" i="1" s="1"/>
  <c r="AP376" i="1" s="1"/>
  <c r="AO376" i="1" s="1"/>
  <c r="AN376" i="1" s="1"/>
  <c r="AM376" i="1" s="1"/>
  <c r="AL376" i="1" s="1"/>
  <c r="AT311" i="1"/>
  <c r="AS311" i="1"/>
  <c r="AR311" i="1" s="1"/>
  <c r="AQ311" i="1" s="1"/>
  <c r="AP311" i="1" s="1"/>
  <c r="AO311" i="1" s="1"/>
  <c r="AN311" i="1" s="1"/>
  <c r="AM311" i="1" s="1"/>
  <c r="AL311" i="1" s="1"/>
  <c r="AT374" i="1"/>
  <c r="AS374" i="1" s="1"/>
  <c r="AR374" i="1" s="1"/>
  <c r="AQ374" i="1" s="1"/>
  <c r="AP374" i="1" s="1"/>
  <c r="AO374" i="1" s="1"/>
  <c r="AN374" i="1" s="1"/>
  <c r="AM374" i="1" s="1"/>
  <c r="AL374" i="1" s="1"/>
  <c r="AC372" i="1"/>
  <c r="I372" i="1"/>
  <c r="AT381" i="1"/>
  <c r="AS381" i="1" s="1"/>
  <c r="AR381" i="1" s="1"/>
  <c r="AQ381" i="1" s="1"/>
  <c r="AP381" i="1" s="1"/>
  <c r="AO381" i="1" s="1"/>
  <c r="AN381" i="1" s="1"/>
  <c r="AM381" i="1" s="1"/>
  <c r="AL381" i="1" s="1"/>
  <c r="AT410" i="1"/>
  <c r="AS410" i="1" s="1"/>
  <c r="AR410" i="1" s="1"/>
  <c r="AQ410" i="1" s="1"/>
  <c r="AP410" i="1" s="1"/>
  <c r="AO410" i="1" s="1"/>
  <c r="AN410" i="1" s="1"/>
  <c r="AM410" i="1" s="1"/>
  <c r="AL410" i="1" s="1"/>
  <c r="AC429" i="1"/>
  <c r="J429" i="1"/>
  <c r="AT477" i="1"/>
  <c r="AS477" i="1" s="1"/>
  <c r="AR477" i="1" s="1"/>
  <c r="AQ477" i="1" s="1"/>
  <c r="AP477" i="1" s="1"/>
  <c r="AO477" i="1" s="1"/>
  <c r="AN477" i="1" s="1"/>
  <c r="AM477" i="1" s="1"/>
  <c r="AL477" i="1" s="1"/>
  <c r="AC423" i="1"/>
  <c r="I423" i="1"/>
  <c r="AF423" i="1"/>
  <c r="AC494" i="1"/>
  <c r="AF494" i="1"/>
  <c r="I494" i="1"/>
  <c r="AT510" i="1"/>
  <c r="AS510" i="1" s="1"/>
  <c r="AR510" i="1" s="1"/>
  <c r="AQ510" i="1" s="1"/>
  <c r="AP510" i="1" s="1"/>
  <c r="AO510" i="1" s="1"/>
  <c r="AN510" i="1" s="1"/>
  <c r="AM510" i="1" s="1"/>
  <c r="AL510" i="1" s="1"/>
  <c r="AT364" i="1"/>
  <c r="AS364" i="1" s="1"/>
  <c r="AR364" i="1" s="1"/>
  <c r="AQ364" i="1" s="1"/>
  <c r="AP364" i="1" s="1"/>
  <c r="AO364" i="1" s="1"/>
  <c r="AN364" i="1" s="1"/>
  <c r="AM364" i="1" s="1"/>
  <c r="AL364" i="1" s="1"/>
  <c r="AC427" i="1"/>
  <c r="I427" i="1"/>
  <c r="AT468" i="1"/>
  <c r="AS468" i="1" s="1"/>
  <c r="AR468" i="1" s="1"/>
  <c r="AQ468" i="1" s="1"/>
  <c r="AP468" i="1" s="1"/>
  <c r="AO468" i="1" s="1"/>
  <c r="AN468" i="1" s="1"/>
  <c r="AM468" i="1" s="1"/>
  <c r="AL468" i="1" s="1"/>
  <c r="AT490" i="1"/>
  <c r="AS490" i="1"/>
  <c r="AR490" i="1" s="1"/>
  <c r="AQ490" i="1" s="1"/>
  <c r="AP490" i="1" s="1"/>
  <c r="AO490" i="1" s="1"/>
  <c r="AN490" i="1" s="1"/>
  <c r="AM490" i="1" s="1"/>
  <c r="AL490" i="1" s="1"/>
  <c r="I435" i="1"/>
  <c r="AF435" i="1"/>
  <c r="AC435" i="1"/>
  <c r="I520" i="1"/>
  <c r="AC520" i="1"/>
  <c r="AT518" i="1"/>
  <c r="AS518" i="1" s="1"/>
  <c r="AR518" i="1" s="1"/>
  <c r="AQ518" i="1" s="1"/>
  <c r="AP518" i="1" s="1"/>
  <c r="AO518" i="1" s="1"/>
  <c r="AN518" i="1" s="1"/>
  <c r="AM518" i="1" s="1"/>
  <c r="AL518" i="1" s="1"/>
  <c r="AF511" i="1"/>
  <c r="AC511" i="1"/>
  <c r="I511" i="1"/>
  <c r="I524" i="1"/>
  <c r="AC524" i="1"/>
  <c r="AF524" i="1"/>
  <c r="AF526" i="1"/>
  <c r="I526" i="1"/>
  <c r="AC526" i="1"/>
  <c r="AC576" i="1"/>
  <c r="I576" i="1"/>
  <c r="AF576" i="1"/>
  <c r="AT544" i="1"/>
  <c r="AS544" i="1" s="1"/>
  <c r="AR544" i="1" s="1"/>
  <c r="AQ544" i="1" s="1"/>
  <c r="AP544" i="1" s="1"/>
  <c r="AO544" i="1" s="1"/>
  <c r="AN544" i="1" s="1"/>
  <c r="AM544" i="1" s="1"/>
  <c r="AL544" i="1" s="1"/>
  <c r="AT546" i="1"/>
  <c r="AS546" i="1" s="1"/>
  <c r="AR546" i="1" s="1"/>
  <c r="AQ546" i="1" s="1"/>
  <c r="AP546" i="1" s="1"/>
  <c r="AO546" i="1" s="1"/>
  <c r="AN546" i="1" s="1"/>
  <c r="AM546" i="1" s="1"/>
  <c r="AL546" i="1" s="1"/>
  <c r="I591" i="1"/>
  <c r="AC591" i="1"/>
  <c r="AC610" i="1"/>
  <c r="I610" i="1"/>
  <c r="AC522" i="1"/>
  <c r="I522" i="1"/>
  <c r="AC543" i="1"/>
  <c r="AF543" i="1"/>
  <c r="I543" i="1"/>
  <c r="AC556" i="1"/>
  <c r="I556" i="1"/>
  <c r="I430" i="1"/>
  <c r="AF430" i="1"/>
  <c r="AC430" i="1"/>
  <c r="AT513" i="1"/>
  <c r="AS513" i="1" s="1"/>
  <c r="AR513" i="1" s="1"/>
  <c r="AQ513" i="1" s="1"/>
  <c r="AP513" i="1" s="1"/>
  <c r="AO513" i="1" s="1"/>
  <c r="AN513" i="1" s="1"/>
  <c r="AM513" i="1" s="1"/>
  <c r="AL513" i="1" s="1"/>
  <c r="AT552" i="1"/>
  <c r="AS552" i="1" s="1"/>
  <c r="AR552" i="1" s="1"/>
  <c r="AQ552" i="1" s="1"/>
  <c r="AP552" i="1" s="1"/>
  <c r="AO552" i="1" s="1"/>
  <c r="AN552" i="1" s="1"/>
  <c r="AM552" i="1" s="1"/>
  <c r="AL552" i="1" s="1"/>
  <c r="I599" i="1"/>
  <c r="AC599" i="1"/>
  <c r="AF599" i="1"/>
  <c r="AC572" i="1"/>
  <c r="I572" i="1"/>
  <c r="AT655" i="1"/>
  <c r="AS655" i="1" s="1"/>
  <c r="AR655" i="1" s="1"/>
  <c r="AQ655" i="1" s="1"/>
  <c r="AP655" i="1" s="1"/>
  <c r="AO655" i="1" s="1"/>
  <c r="AN655" i="1" s="1"/>
  <c r="AM655" i="1" s="1"/>
  <c r="AL655" i="1" s="1"/>
  <c r="AK655" i="1" s="1"/>
  <c r="AC589" i="1"/>
  <c r="I589" i="1"/>
  <c r="J611" i="1"/>
  <c r="AC611" i="1"/>
  <c r="AT630" i="1"/>
  <c r="AS630" i="1" s="1"/>
  <c r="AR630" i="1" s="1"/>
  <c r="AQ630" i="1" s="1"/>
  <c r="AP630" i="1" s="1"/>
  <c r="AO630" i="1" s="1"/>
  <c r="AN630" i="1" s="1"/>
  <c r="AM630" i="1" s="1"/>
  <c r="AL630" i="1" s="1"/>
  <c r="AC644" i="1"/>
  <c r="J644" i="1"/>
  <c r="AC642" i="1"/>
  <c r="K642" i="1"/>
  <c r="AT670" i="1"/>
  <c r="AS670" i="1" s="1"/>
  <c r="AR670" i="1" s="1"/>
  <c r="AQ670" i="1" s="1"/>
  <c r="AP670" i="1" s="1"/>
  <c r="AO670" i="1" s="1"/>
  <c r="AN670" i="1" s="1"/>
  <c r="AM670" i="1" s="1"/>
  <c r="AL670" i="1" s="1"/>
  <c r="AC640" i="1"/>
  <c r="K640" i="1"/>
  <c r="AT562" i="1"/>
  <c r="AS562" i="1"/>
  <c r="AR562" i="1" s="1"/>
  <c r="AQ562" i="1" s="1"/>
  <c r="AP562" i="1" s="1"/>
  <c r="AO562" i="1" s="1"/>
  <c r="AN562" i="1" s="1"/>
  <c r="AM562" i="1" s="1"/>
  <c r="AL562" i="1" s="1"/>
  <c r="AC587" i="1"/>
  <c r="I587" i="1"/>
  <c r="AF587" i="1"/>
  <c r="J631" i="1"/>
  <c r="AC631" i="1"/>
  <c r="AT668" i="1"/>
  <c r="AS668" i="1" s="1"/>
  <c r="AR668" i="1" s="1"/>
  <c r="AQ668" i="1" s="1"/>
  <c r="AP668" i="1" s="1"/>
  <c r="AO668" i="1" s="1"/>
  <c r="AN668" i="1" s="1"/>
  <c r="AM668" i="1" s="1"/>
  <c r="AL668" i="1" s="1"/>
  <c r="I621" i="1"/>
  <c r="AC621" i="1"/>
  <c r="AF640" i="1"/>
  <c r="AT652" i="1"/>
  <c r="AS652" i="1" s="1"/>
  <c r="AR652" i="1" s="1"/>
  <c r="AQ652" i="1" s="1"/>
  <c r="AP652" i="1" s="1"/>
  <c r="AO652" i="1" s="1"/>
  <c r="AN652" i="1" s="1"/>
  <c r="AM652" i="1" s="1"/>
  <c r="AL652" i="1" s="1"/>
  <c r="K622" i="1"/>
  <c r="AF622" i="1"/>
  <c r="AC622" i="1"/>
  <c r="AC113" i="1"/>
  <c r="H113" i="1"/>
  <c r="AF113" i="1"/>
  <c r="AC92" i="1"/>
  <c r="H92" i="1"/>
  <c r="AF92" i="1"/>
  <c r="AC106" i="1"/>
  <c r="H106" i="1"/>
  <c r="AF106" i="1"/>
  <c r="AC78" i="1"/>
  <c r="H78" i="1"/>
  <c r="AF78" i="1"/>
  <c r="AT94" i="1"/>
  <c r="AS94" i="1" s="1"/>
  <c r="AR94" i="1" s="1"/>
  <c r="AQ94" i="1" s="1"/>
  <c r="AP94" i="1" s="1"/>
  <c r="AO94" i="1" s="1"/>
  <c r="AN94" i="1" s="1"/>
  <c r="AM94" i="1" s="1"/>
  <c r="AL94" i="1" s="1"/>
  <c r="AT101" i="1"/>
  <c r="AS101" i="1" s="1"/>
  <c r="AR101" i="1" s="1"/>
  <c r="AQ101" i="1" s="1"/>
  <c r="AP101" i="1" s="1"/>
  <c r="AO101" i="1" s="1"/>
  <c r="AN101" i="1" s="1"/>
  <c r="AM101" i="1" s="1"/>
  <c r="AL101" i="1" s="1"/>
  <c r="AT158" i="1"/>
  <c r="AS158" i="1" s="1"/>
  <c r="AR158" i="1" s="1"/>
  <c r="AQ158" i="1" s="1"/>
  <c r="AP158" i="1" s="1"/>
  <c r="AO158" i="1" s="1"/>
  <c r="AN158" i="1" s="1"/>
  <c r="AM158" i="1" s="1"/>
  <c r="AL158" i="1" s="1"/>
  <c r="AT142" i="1"/>
  <c r="AS142" i="1" s="1"/>
  <c r="AR142" i="1" s="1"/>
  <c r="AQ142" i="1" s="1"/>
  <c r="AP142" i="1" s="1"/>
  <c r="AO142" i="1" s="1"/>
  <c r="AN142" i="1" s="1"/>
  <c r="AM142" i="1" s="1"/>
  <c r="AL142" i="1" s="1"/>
  <c r="AT152" i="1"/>
  <c r="AS152" i="1" s="1"/>
  <c r="AR152" i="1" s="1"/>
  <c r="AQ152" i="1" s="1"/>
  <c r="AP152" i="1" s="1"/>
  <c r="AO152" i="1" s="1"/>
  <c r="AN152" i="1" s="1"/>
  <c r="AM152" i="1" s="1"/>
  <c r="AL152" i="1" s="1"/>
  <c r="AC186" i="1"/>
  <c r="H186" i="1"/>
  <c r="AF186" i="1"/>
  <c r="AC125" i="1"/>
  <c r="H125" i="1"/>
  <c r="AF125" i="1"/>
  <c r="AC194" i="1"/>
  <c r="AF194" i="1"/>
  <c r="H194" i="1"/>
  <c r="AT183" i="1"/>
  <c r="AS183" i="1"/>
  <c r="AR183" i="1" s="1"/>
  <c r="AQ183" i="1" s="1"/>
  <c r="AP183" i="1" s="1"/>
  <c r="AO183" i="1" s="1"/>
  <c r="AN183" i="1" s="1"/>
  <c r="AM183" i="1" s="1"/>
  <c r="AL183" i="1" s="1"/>
  <c r="AC143" i="1"/>
  <c r="H143" i="1"/>
  <c r="AC178" i="1"/>
  <c r="H178" i="1"/>
  <c r="AF178" i="1"/>
  <c r="H179" i="1"/>
  <c r="AC179" i="1"/>
  <c r="AF179" i="1"/>
  <c r="AT228" i="1"/>
  <c r="AS228" i="1" s="1"/>
  <c r="AR228" i="1" s="1"/>
  <c r="AQ228" i="1" s="1"/>
  <c r="AP228" i="1" s="1"/>
  <c r="AO228" i="1" s="1"/>
  <c r="AN228" i="1" s="1"/>
  <c r="AM228" i="1" s="1"/>
  <c r="AL228" i="1" s="1"/>
  <c r="AT218" i="1"/>
  <c r="AS218" i="1" s="1"/>
  <c r="AR218" i="1" s="1"/>
  <c r="AQ218" i="1" s="1"/>
  <c r="AP218" i="1" s="1"/>
  <c r="AO218" i="1" s="1"/>
  <c r="AN218" i="1" s="1"/>
  <c r="AM218" i="1" s="1"/>
  <c r="AL218" i="1" s="1"/>
  <c r="AF182" i="1"/>
  <c r="AC182" i="1"/>
  <c r="H182" i="1"/>
  <c r="H195" i="1"/>
  <c r="AC195" i="1"/>
  <c r="AF195" i="1"/>
  <c r="AT204" i="1"/>
  <c r="AS204" i="1" s="1"/>
  <c r="AR204" i="1" s="1"/>
  <c r="AQ204" i="1" s="1"/>
  <c r="AP204" i="1" s="1"/>
  <c r="AO204" i="1" s="1"/>
  <c r="AN204" i="1" s="1"/>
  <c r="AM204" i="1" s="1"/>
  <c r="AL204" i="1" s="1"/>
  <c r="H234" i="1"/>
  <c r="AC234" i="1"/>
  <c r="AT220" i="1"/>
  <c r="AS220" i="1" s="1"/>
  <c r="AR220" i="1" s="1"/>
  <c r="AQ220" i="1" s="1"/>
  <c r="AP220" i="1" s="1"/>
  <c r="AO220" i="1" s="1"/>
  <c r="AN220" i="1" s="1"/>
  <c r="AM220" i="1" s="1"/>
  <c r="AL220" i="1" s="1"/>
  <c r="H246" i="1"/>
  <c r="AC246" i="1"/>
  <c r="H255" i="1"/>
  <c r="AC255" i="1"/>
  <c r="H250" i="1"/>
  <c r="AC250" i="1"/>
  <c r="AT259" i="1"/>
  <c r="AS259" i="1" s="1"/>
  <c r="AR259" i="1" s="1"/>
  <c r="AQ259" i="1" s="1"/>
  <c r="AP259" i="1" s="1"/>
  <c r="AO259" i="1" s="1"/>
  <c r="AN259" i="1" s="1"/>
  <c r="AM259" i="1" s="1"/>
  <c r="AL259" i="1" s="1"/>
  <c r="AF250" i="1"/>
  <c r="AC281" i="1"/>
  <c r="H281" i="1"/>
  <c r="AF281" i="1"/>
  <c r="AF261" i="1"/>
  <c r="AC261" i="1"/>
  <c r="H261" i="1"/>
  <c r="AF282" i="1"/>
  <c r="H282" i="1"/>
  <c r="AC282" i="1"/>
  <c r="J267" i="1"/>
  <c r="AC267" i="1"/>
  <c r="AC284" i="1"/>
  <c r="H284" i="1"/>
  <c r="AT261" i="1"/>
  <c r="AS261" i="1" s="1"/>
  <c r="AR261" i="1" s="1"/>
  <c r="AQ261" i="1" s="1"/>
  <c r="AP261" i="1" s="1"/>
  <c r="AO261" i="1" s="1"/>
  <c r="AN261" i="1" s="1"/>
  <c r="AM261" i="1" s="1"/>
  <c r="AL261" i="1" s="1"/>
  <c r="I303" i="1"/>
  <c r="AC303" i="1"/>
  <c r="AT331" i="1"/>
  <c r="AS331" i="1" s="1"/>
  <c r="AR331" i="1" s="1"/>
  <c r="AQ331" i="1" s="1"/>
  <c r="AP331" i="1" s="1"/>
  <c r="AO331" i="1" s="1"/>
  <c r="AN331" i="1" s="1"/>
  <c r="AM331" i="1" s="1"/>
  <c r="AL331" i="1" s="1"/>
  <c r="H283" i="1"/>
  <c r="AC283" i="1"/>
  <c r="H289" i="1"/>
  <c r="AC289" i="1"/>
  <c r="AF303" i="1"/>
  <c r="I316" i="1"/>
  <c r="AC316" i="1"/>
  <c r="AT329" i="1"/>
  <c r="AS329" i="1" s="1"/>
  <c r="AR329" i="1" s="1"/>
  <c r="AQ329" i="1" s="1"/>
  <c r="AP329" i="1" s="1"/>
  <c r="AO329" i="1" s="1"/>
  <c r="AN329" i="1" s="1"/>
  <c r="AM329" i="1" s="1"/>
  <c r="AL329" i="1" s="1"/>
  <c r="AT269" i="1"/>
  <c r="AS269" i="1" s="1"/>
  <c r="AR269" i="1" s="1"/>
  <c r="AQ269" i="1" s="1"/>
  <c r="AP269" i="1" s="1"/>
  <c r="AO269" i="1" s="1"/>
  <c r="AN269" i="1" s="1"/>
  <c r="AM269" i="1" s="1"/>
  <c r="AL269" i="1" s="1"/>
  <c r="AT348" i="1"/>
  <c r="AS348" i="1"/>
  <c r="AR348" i="1" s="1"/>
  <c r="AQ348" i="1" s="1"/>
  <c r="AP348" i="1" s="1"/>
  <c r="AO348" i="1" s="1"/>
  <c r="AN348" i="1" s="1"/>
  <c r="AM348" i="1" s="1"/>
  <c r="AL348" i="1" s="1"/>
  <c r="AT288" i="1"/>
  <c r="AS288" i="1" s="1"/>
  <c r="AR288" i="1" s="1"/>
  <c r="AQ288" i="1" s="1"/>
  <c r="AP288" i="1" s="1"/>
  <c r="AO288" i="1" s="1"/>
  <c r="AN288" i="1" s="1"/>
  <c r="AM288" i="1" s="1"/>
  <c r="AL288" i="1" s="1"/>
  <c r="AC301" i="1"/>
  <c r="I301" i="1"/>
  <c r="AF301" i="1"/>
  <c r="AT334" i="1"/>
  <c r="AS334" i="1" s="1"/>
  <c r="AR334" i="1" s="1"/>
  <c r="AQ334" i="1" s="1"/>
  <c r="AP334" i="1" s="1"/>
  <c r="AO334" i="1" s="1"/>
  <c r="AN334" i="1" s="1"/>
  <c r="AM334" i="1" s="1"/>
  <c r="AL334" i="1" s="1"/>
  <c r="I311" i="1"/>
  <c r="AC311" i="1"/>
  <c r="AT355" i="1"/>
  <c r="AS355" i="1" s="1"/>
  <c r="AR355" i="1" s="1"/>
  <c r="AQ355" i="1" s="1"/>
  <c r="AP355" i="1" s="1"/>
  <c r="AO355" i="1" s="1"/>
  <c r="AN355" i="1" s="1"/>
  <c r="AM355" i="1" s="1"/>
  <c r="AL355" i="1" s="1"/>
  <c r="AS373" i="1"/>
  <c r="AR373" i="1" s="1"/>
  <c r="AQ373" i="1" s="1"/>
  <c r="AP373" i="1" s="1"/>
  <c r="AO373" i="1" s="1"/>
  <c r="AN373" i="1" s="1"/>
  <c r="AM373" i="1" s="1"/>
  <c r="AL373" i="1" s="1"/>
  <c r="AT373" i="1"/>
  <c r="AT404" i="1"/>
  <c r="AR404" i="1"/>
  <c r="AQ404" i="1" s="1"/>
  <c r="AP404" i="1" s="1"/>
  <c r="AO404" i="1" s="1"/>
  <c r="AN404" i="1" s="1"/>
  <c r="AM404" i="1" s="1"/>
  <c r="AL404" i="1" s="1"/>
  <c r="AS404" i="1"/>
  <c r="I367" i="1"/>
  <c r="AC367" i="1"/>
  <c r="AF367" i="1"/>
  <c r="AC410" i="1"/>
  <c r="I410" i="1"/>
  <c r="AC466" i="1"/>
  <c r="J466" i="1"/>
  <c r="AF466" i="1"/>
  <c r="AT371" i="1"/>
  <c r="AS371" i="1" s="1"/>
  <c r="AR371" i="1" s="1"/>
  <c r="AQ371" i="1" s="1"/>
  <c r="AP371" i="1" s="1"/>
  <c r="AO371" i="1" s="1"/>
  <c r="AN371" i="1" s="1"/>
  <c r="AM371" i="1" s="1"/>
  <c r="AL371" i="1" s="1"/>
  <c r="AC482" i="1"/>
  <c r="AC438" i="1"/>
  <c r="I438" i="1"/>
  <c r="AF438" i="1"/>
  <c r="AC477" i="1"/>
  <c r="I477" i="1"/>
  <c r="AF477" i="1"/>
  <c r="AT343" i="1"/>
  <c r="AS343" i="1" s="1"/>
  <c r="AR343" i="1" s="1"/>
  <c r="AQ343" i="1" s="1"/>
  <c r="AP343" i="1" s="1"/>
  <c r="AO343" i="1" s="1"/>
  <c r="AN343" i="1" s="1"/>
  <c r="AM343" i="1" s="1"/>
  <c r="AL343" i="1" s="1"/>
  <c r="AK343" i="1" s="1"/>
  <c r="AT417" i="1"/>
  <c r="AS417" i="1" s="1"/>
  <c r="AR417" i="1" s="1"/>
  <c r="AQ417" i="1" s="1"/>
  <c r="AP417" i="1" s="1"/>
  <c r="AO417" i="1" s="1"/>
  <c r="AN417" i="1" s="1"/>
  <c r="AM417" i="1" s="1"/>
  <c r="AL417" i="1" s="1"/>
  <c r="AK417" i="1" s="1"/>
  <c r="AC498" i="1"/>
  <c r="AF498" i="1"/>
  <c r="I498" i="1"/>
  <c r="AC510" i="1"/>
  <c r="I510" i="1"/>
  <c r="AF510" i="1"/>
  <c r="AT428" i="1"/>
  <c r="AS428" i="1" s="1"/>
  <c r="AR428" i="1" s="1"/>
  <c r="AQ428" i="1" s="1"/>
  <c r="AP428" i="1" s="1"/>
  <c r="AO428" i="1" s="1"/>
  <c r="AN428" i="1" s="1"/>
  <c r="AM428" i="1" s="1"/>
  <c r="AL428" i="1" s="1"/>
  <c r="AT476" i="1"/>
  <c r="AS476" i="1" s="1"/>
  <c r="AR476" i="1" s="1"/>
  <c r="AQ476" i="1" s="1"/>
  <c r="AP476" i="1" s="1"/>
  <c r="AO476" i="1" s="1"/>
  <c r="AN476" i="1" s="1"/>
  <c r="AM476" i="1" s="1"/>
  <c r="AL476" i="1" s="1"/>
  <c r="AJ476" i="1" s="1"/>
  <c r="AC468" i="1"/>
  <c r="I468" i="1"/>
  <c r="AT469" i="1"/>
  <c r="AS469" i="1" s="1"/>
  <c r="AR469" i="1" s="1"/>
  <c r="AQ469" i="1" s="1"/>
  <c r="AP469" i="1" s="1"/>
  <c r="AO469" i="1" s="1"/>
  <c r="AN469" i="1" s="1"/>
  <c r="AM469" i="1" s="1"/>
  <c r="AL469" i="1" s="1"/>
  <c r="AJ469" i="1" s="1"/>
  <c r="AC490" i="1"/>
  <c r="AF490" i="1"/>
  <c r="I490" i="1"/>
  <c r="I416" i="1"/>
  <c r="AC416" i="1"/>
  <c r="AF416" i="1"/>
  <c r="AQ523" i="1"/>
  <c r="AP523" i="1" s="1"/>
  <c r="AO523" i="1" s="1"/>
  <c r="AN523" i="1" s="1"/>
  <c r="AM523" i="1"/>
  <c r="AL523" i="1" s="1"/>
  <c r="AT523" i="1"/>
  <c r="AS523" i="1" s="1"/>
  <c r="AR523" i="1" s="1"/>
  <c r="AT525" i="1"/>
  <c r="AS525" i="1" s="1"/>
  <c r="AR525" i="1" s="1"/>
  <c r="AQ525" i="1" s="1"/>
  <c r="AP525" i="1" s="1"/>
  <c r="AO525" i="1" s="1"/>
  <c r="AN525" i="1" s="1"/>
  <c r="AM525" i="1" s="1"/>
  <c r="AL525" i="1" s="1"/>
  <c r="I420" i="1"/>
  <c r="AC420" i="1"/>
  <c r="AF420" i="1"/>
  <c r="AQ527" i="1"/>
  <c r="AP527" i="1" s="1"/>
  <c r="AO527" i="1" s="1"/>
  <c r="AN527" i="1" s="1"/>
  <c r="AM527" i="1" s="1"/>
  <c r="AL527" i="1" s="1"/>
  <c r="AT527" i="1"/>
  <c r="AS527" i="1" s="1"/>
  <c r="AR527" i="1" s="1"/>
  <c r="AT491" i="1"/>
  <c r="AS491" i="1" s="1"/>
  <c r="AR491" i="1" s="1"/>
  <c r="AQ491" i="1" s="1"/>
  <c r="AP491" i="1" s="1"/>
  <c r="AO491" i="1" s="1"/>
  <c r="AN491" i="1" s="1"/>
  <c r="AM491" i="1" s="1"/>
  <c r="AL491" i="1" s="1"/>
  <c r="AI491" i="1" s="1"/>
  <c r="AT548" i="1"/>
  <c r="AS548" i="1" s="1"/>
  <c r="AR548" i="1" s="1"/>
  <c r="AQ548" i="1" s="1"/>
  <c r="AP548" i="1" s="1"/>
  <c r="AO548" i="1" s="1"/>
  <c r="AN548" i="1" s="1"/>
  <c r="AM548" i="1" s="1"/>
  <c r="AL548" i="1" s="1"/>
  <c r="N544" i="1"/>
  <c r="AC544" i="1"/>
  <c r="I544" i="1"/>
  <c r="AT591" i="1"/>
  <c r="AS591" i="1" s="1"/>
  <c r="AR591" i="1" s="1"/>
  <c r="AQ591" i="1" s="1"/>
  <c r="AP591" i="1" s="1"/>
  <c r="AO591" i="1" s="1"/>
  <c r="AN591" i="1" s="1"/>
  <c r="AM591" i="1" s="1"/>
  <c r="AL591" i="1" s="1"/>
  <c r="AJ591" i="1" s="1"/>
  <c r="AT614" i="1"/>
  <c r="AS614" i="1" s="1"/>
  <c r="AR614" i="1" s="1"/>
  <c r="AQ614" i="1" s="1"/>
  <c r="AP614" i="1" s="1"/>
  <c r="AO614" i="1" s="1"/>
  <c r="AN614" i="1" s="1"/>
  <c r="AM614" i="1" s="1"/>
  <c r="AL614" i="1" s="1"/>
  <c r="AJ614" i="1" s="1"/>
  <c r="AT522" i="1"/>
  <c r="AS522" i="1" s="1"/>
  <c r="AR522" i="1" s="1"/>
  <c r="AQ522" i="1" s="1"/>
  <c r="AP522" i="1" s="1"/>
  <c r="AO522" i="1" s="1"/>
  <c r="AN522" i="1" s="1"/>
  <c r="AM522" i="1" s="1"/>
  <c r="AL522" i="1" s="1"/>
  <c r="AT542" i="1"/>
  <c r="AS542" i="1" s="1"/>
  <c r="AR542" i="1" s="1"/>
  <c r="AQ542" i="1" s="1"/>
  <c r="AP542" i="1" s="1"/>
  <c r="AO542" i="1" s="1"/>
  <c r="AN542" i="1" s="1"/>
  <c r="AM542" i="1" s="1"/>
  <c r="AL542" i="1" s="1"/>
  <c r="AT567" i="1"/>
  <c r="AS567" i="1" s="1"/>
  <c r="AR567" i="1" s="1"/>
  <c r="AQ567" i="1" s="1"/>
  <c r="AP567" i="1" s="1"/>
  <c r="AO567" i="1" s="1"/>
  <c r="AN567" i="1" s="1"/>
  <c r="AM567" i="1" s="1"/>
  <c r="AL567" i="1" s="1"/>
  <c r="AF614" i="1"/>
  <c r="J614" i="1"/>
  <c r="AC552" i="1"/>
  <c r="I552" i="1"/>
  <c r="AF552" i="1"/>
  <c r="AR595" i="1"/>
  <c r="AQ595" i="1" s="1"/>
  <c r="AP595" i="1" s="1"/>
  <c r="AO595" i="1" s="1"/>
  <c r="AN595" i="1" s="1"/>
  <c r="AM595" i="1" s="1"/>
  <c r="AL595" i="1" s="1"/>
  <c r="AT595" i="1"/>
  <c r="AS595" i="1" s="1"/>
  <c r="AT611" i="1"/>
  <c r="AS611" i="1" s="1"/>
  <c r="AR611" i="1" s="1"/>
  <c r="AQ611" i="1" s="1"/>
  <c r="AP611" i="1" s="1"/>
  <c r="AO611" i="1" s="1"/>
  <c r="AN611" i="1" s="1"/>
  <c r="AM611" i="1" s="1"/>
  <c r="AL611" i="1" s="1"/>
  <c r="AC645" i="1"/>
  <c r="J645" i="1"/>
  <c r="AT645" i="1"/>
  <c r="AS645" i="1" s="1"/>
  <c r="AR645" i="1" s="1"/>
  <c r="AQ645" i="1" s="1"/>
  <c r="AP645" i="1" s="1"/>
  <c r="AO645" i="1" s="1"/>
  <c r="AN645" i="1" s="1"/>
  <c r="AM645" i="1" s="1"/>
  <c r="AL645" i="1" s="1"/>
  <c r="AK645" i="1" s="1"/>
  <c r="AT597" i="1"/>
  <c r="AS597" i="1" s="1"/>
  <c r="AR597" i="1" s="1"/>
  <c r="AQ597" i="1" s="1"/>
  <c r="AP597" i="1" s="1"/>
  <c r="AO597" i="1" s="1"/>
  <c r="AN597" i="1" s="1"/>
  <c r="AM597" i="1" s="1"/>
  <c r="AL597" i="1" s="1"/>
  <c r="AT657" i="1"/>
  <c r="AS657" i="1" s="1"/>
  <c r="AR657" i="1" s="1"/>
  <c r="AQ657" i="1"/>
  <c r="AP657" i="1" s="1"/>
  <c r="AO657" i="1" s="1"/>
  <c r="AN657" i="1" s="1"/>
  <c r="AM657" i="1" s="1"/>
  <c r="AL657" i="1" s="1"/>
  <c r="AT666" i="1"/>
  <c r="AS666" i="1" s="1"/>
  <c r="AR666" i="1" s="1"/>
  <c r="AQ666" i="1" s="1"/>
  <c r="AP666" i="1" s="1"/>
  <c r="AO666" i="1" s="1"/>
  <c r="AN666" i="1" s="1"/>
  <c r="AM666" i="1" s="1"/>
  <c r="AL666" i="1" s="1"/>
  <c r="I607" i="1"/>
  <c r="AC607" i="1"/>
  <c r="AF607" i="1"/>
  <c r="AT619" i="1"/>
  <c r="AS619" i="1" s="1"/>
  <c r="AR619" i="1" s="1"/>
  <c r="AQ619" i="1" s="1"/>
  <c r="AP619" i="1" s="1"/>
  <c r="AO619" i="1" s="1"/>
  <c r="AN619" i="1" s="1"/>
  <c r="AM619" i="1" s="1"/>
  <c r="AL619" i="1" s="1"/>
  <c r="AP636" i="1"/>
  <c r="AO636" i="1" s="1"/>
  <c r="AN636" i="1" s="1"/>
  <c r="AM636" i="1" s="1"/>
  <c r="AL636" i="1" s="1"/>
  <c r="AT636" i="1"/>
  <c r="AS636" i="1" s="1"/>
  <c r="AR636" i="1" s="1"/>
  <c r="AQ636" i="1" s="1"/>
  <c r="I660" i="1"/>
  <c r="AC660" i="1"/>
  <c r="AT634" i="1"/>
  <c r="AS634" i="1" s="1"/>
  <c r="AR634" i="1" s="1"/>
  <c r="AQ634" i="1" s="1"/>
  <c r="AP634" i="1" s="1"/>
  <c r="AO634" i="1" s="1"/>
  <c r="AN634" i="1" s="1"/>
  <c r="AM634" i="1" s="1"/>
  <c r="AL634" i="1" s="1"/>
  <c r="AJ634" i="1" s="1"/>
  <c r="AO672" i="1"/>
  <c r="AN672" i="1" s="1"/>
  <c r="AM672" i="1" s="1"/>
  <c r="AL672" i="1" s="1"/>
  <c r="AT672" i="1"/>
  <c r="AS672" i="1" s="1"/>
  <c r="AR672" i="1" s="1"/>
  <c r="AQ672" i="1" s="1"/>
  <c r="AP672" i="1" s="1"/>
  <c r="AT621" i="1"/>
  <c r="AS621" i="1" s="1"/>
  <c r="AR621" i="1" s="1"/>
  <c r="AQ621" i="1" s="1"/>
  <c r="AP621" i="1" s="1"/>
  <c r="AO621" i="1" s="1"/>
  <c r="AN621" i="1" s="1"/>
  <c r="AM621" i="1" s="1"/>
  <c r="AL621" i="1" s="1"/>
  <c r="AJ621" i="1" s="1"/>
  <c r="AT554" i="1"/>
  <c r="AS554" i="1"/>
  <c r="AR554" i="1" s="1"/>
  <c r="AQ554" i="1" s="1"/>
  <c r="AP554" i="1" s="1"/>
  <c r="AO554" i="1" s="1"/>
  <c r="AN554" i="1" s="1"/>
  <c r="AM554" i="1" s="1"/>
  <c r="AL554" i="1" s="1"/>
  <c r="AT664" i="1"/>
  <c r="AS664" i="1" s="1"/>
  <c r="AR664" i="1" s="1"/>
  <c r="AQ664" i="1" s="1"/>
  <c r="AP664" i="1" s="1"/>
  <c r="AO664" i="1" s="1"/>
  <c r="AN664" i="1" s="1"/>
  <c r="AM664" i="1" s="1"/>
  <c r="AL664" i="1" s="1"/>
  <c r="AT87" i="1"/>
  <c r="AS87" i="1" s="1"/>
  <c r="AR87" i="1" s="1"/>
  <c r="AQ87" i="1" s="1"/>
  <c r="AP87" i="1" s="1"/>
  <c r="AO87" i="1" s="1"/>
  <c r="AN87" i="1" s="1"/>
  <c r="AM87" i="1" s="1"/>
  <c r="AL87" i="1" s="1"/>
  <c r="AC116" i="1"/>
  <c r="H116" i="1"/>
  <c r="AT96" i="1"/>
  <c r="AS96" i="1"/>
  <c r="AR96" i="1" s="1"/>
  <c r="AQ96" i="1" s="1"/>
  <c r="AP96" i="1" s="1"/>
  <c r="AO96" i="1" s="1"/>
  <c r="AN96" i="1" s="1"/>
  <c r="AM96" i="1" s="1"/>
  <c r="AL96" i="1" s="1"/>
  <c r="AT100" i="1"/>
  <c r="AS100" i="1" s="1"/>
  <c r="AR100" i="1" s="1"/>
  <c r="AQ100" i="1" s="1"/>
  <c r="AP100" i="1" s="1"/>
  <c r="AO100" i="1" s="1"/>
  <c r="AN100" i="1" s="1"/>
  <c r="AM100" i="1" s="1"/>
  <c r="AL100" i="1" s="1"/>
  <c r="AT82" i="1"/>
  <c r="AS82" i="1" s="1"/>
  <c r="AR82" i="1" s="1"/>
  <c r="AQ82" i="1" s="1"/>
  <c r="AP82" i="1" s="1"/>
  <c r="AO82" i="1" s="1"/>
  <c r="AN82" i="1" s="1"/>
  <c r="AM82" i="1" s="1"/>
  <c r="AL82" i="1" s="1"/>
  <c r="H94" i="1"/>
  <c r="AC94" i="1"/>
  <c r="AF94" i="1"/>
  <c r="H101" i="1"/>
  <c r="AC101" i="1"/>
  <c r="AC158" i="1"/>
  <c r="AF158" i="1"/>
  <c r="H158" i="1"/>
  <c r="AT151" i="1"/>
  <c r="AS151" i="1" s="1"/>
  <c r="AR151" i="1" s="1"/>
  <c r="AQ151" i="1" s="1"/>
  <c r="AP151" i="1" s="1"/>
  <c r="AO151" i="1" s="1"/>
  <c r="AN151" i="1" s="1"/>
  <c r="AM151" i="1" s="1"/>
  <c r="AL151" i="1" s="1"/>
  <c r="AT159" i="1"/>
  <c r="AS159" i="1"/>
  <c r="AR159" i="1" s="1"/>
  <c r="AQ159" i="1" s="1"/>
  <c r="AP159" i="1" s="1"/>
  <c r="AO159" i="1" s="1"/>
  <c r="AN159" i="1" s="1"/>
  <c r="AM159" i="1" s="1"/>
  <c r="AL159" i="1" s="1"/>
  <c r="AF142" i="1"/>
  <c r="AC142" i="1"/>
  <c r="H142" i="1"/>
  <c r="AT155" i="1"/>
  <c r="AS155" i="1" s="1"/>
  <c r="AR155" i="1" s="1"/>
  <c r="AQ155" i="1" s="1"/>
  <c r="AP155" i="1" s="1"/>
  <c r="AO155" i="1" s="1"/>
  <c r="AN155" i="1" s="1"/>
  <c r="AM155" i="1" s="1"/>
  <c r="AL155" i="1" s="1"/>
  <c r="AT188" i="1"/>
  <c r="AS188" i="1" s="1"/>
  <c r="AR188" i="1" s="1"/>
  <c r="AQ188" i="1" s="1"/>
  <c r="AP188" i="1" s="1"/>
  <c r="AO188" i="1" s="1"/>
  <c r="AN188" i="1" s="1"/>
  <c r="AM188" i="1" s="1"/>
  <c r="AL188" i="1" s="1"/>
  <c r="AT190" i="1"/>
  <c r="AS190" i="1"/>
  <c r="AR190" i="1" s="1"/>
  <c r="AQ190" i="1" s="1"/>
  <c r="AP190" i="1" s="1"/>
  <c r="AO190" i="1" s="1"/>
  <c r="AN190" i="1" s="1"/>
  <c r="AM190" i="1" s="1"/>
  <c r="AL190" i="1" s="1"/>
  <c r="AT196" i="1"/>
  <c r="AS196" i="1"/>
  <c r="AR196" i="1" s="1"/>
  <c r="AQ196" i="1" s="1"/>
  <c r="AP196" i="1" s="1"/>
  <c r="AO196" i="1" s="1"/>
  <c r="AN196" i="1" s="1"/>
  <c r="AM196" i="1" s="1"/>
  <c r="AL196" i="1" s="1"/>
  <c r="AC183" i="1"/>
  <c r="H183" i="1"/>
  <c r="AF183" i="1"/>
  <c r="AC228" i="1"/>
  <c r="H228" i="1"/>
  <c r="H218" i="1"/>
  <c r="AC218" i="1"/>
  <c r="AT237" i="1"/>
  <c r="AS237" i="1" s="1"/>
  <c r="AR237" i="1" s="1"/>
  <c r="AQ237" i="1" s="1"/>
  <c r="AP237" i="1" s="1"/>
  <c r="AO237" i="1" s="1"/>
  <c r="AN237" i="1" s="1"/>
  <c r="AM237" i="1" s="1"/>
  <c r="AL237" i="1" s="1"/>
  <c r="AF204" i="1"/>
  <c r="H204" i="1"/>
  <c r="AC204" i="1"/>
  <c r="AF246" i="1"/>
  <c r="AC220" i="1"/>
  <c r="H220" i="1"/>
  <c r="AT226" i="1"/>
  <c r="AS226" i="1"/>
  <c r="AR226" i="1" s="1"/>
  <c r="AQ226" i="1" s="1"/>
  <c r="AP226" i="1" s="1"/>
  <c r="AO226" i="1" s="1"/>
  <c r="AN226" i="1" s="1"/>
  <c r="AM226" i="1" s="1"/>
  <c r="AL226" i="1" s="1"/>
  <c r="AJ226" i="1" s="1"/>
  <c r="AT255" i="1"/>
  <c r="AS255" i="1"/>
  <c r="AR255" i="1" s="1"/>
  <c r="AQ255" i="1" s="1"/>
  <c r="AP255" i="1" s="1"/>
  <c r="AO255" i="1" s="1"/>
  <c r="AN255" i="1" s="1"/>
  <c r="AM255" i="1" s="1"/>
  <c r="AL255" i="1" s="1"/>
  <c r="AC251" i="1"/>
  <c r="H251" i="1"/>
  <c r="AT258" i="1"/>
  <c r="AS258" i="1" s="1"/>
  <c r="AR258" i="1" s="1"/>
  <c r="AQ258" i="1" s="1"/>
  <c r="AP258" i="1" s="1"/>
  <c r="AO258" i="1" s="1"/>
  <c r="AN258" i="1" s="1"/>
  <c r="AM258" i="1" s="1"/>
  <c r="AL258" i="1" s="1"/>
  <c r="AT262" i="1"/>
  <c r="AS262" i="1"/>
  <c r="AR262" i="1" s="1"/>
  <c r="AQ262" i="1" s="1"/>
  <c r="AP262" i="1" s="1"/>
  <c r="AO262" i="1" s="1"/>
  <c r="AN262" i="1" s="1"/>
  <c r="AM262" i="1" s="1"/>
  <c r="AL262" i="1" s="1"/>
  <c r="AT275" i="1"/>
  <c r="AS275" i="1" s="1"/>
  <c r="AR275" i="1" s="1"/>
  <c r="AQ275" i="1" s="1"/>
  <c r="AP275" i="1" s="1"/>
  <c r="AO275" i="1" s="1"/>
  <c r="AN275" i="1" s="1"/>
  <c r="AM275" i="1" s="1"/>
  <c r="AL275" i="1" s="1"/>
  <c r="AF268" i="1"/>
  <c r="AT287" i="1"/>
  <c r="AS287" i="1"/>
  <c r="AR287" i="1" s="1"/>
  <c r="AQ287" i="1" s="1"/>
  <c r="AP287" i="1" s="1"/>
  <c r="AO287" i="1" s="1"/>
  <c r="AN287" i="1" s="1"/>
  <c r="AM287" i="1" s="1"/>
  <c r="AL287" i="1" s="1"/>
  <c r="AT260" i="1"/>
  <c r="AS260" i="1" s="1"/>
  <c r="AR260" i="1" s="1"/>
  <c r="AQ260" i="1" s="1"/>
  <c r="AP260" i="1" s="1"/>
  <c r="AO260" i="1" s="1"/>
  <c r="AN260" i="1" s="1"/>
  <c r="AM260" i="1" s="1"/>
  <c r="AL260" i="1" s="1"/>
  <c r="AT299" i="1"/>
  <c r="AS299" i="1" s="1"/>
  <c r="AR299" i="1" s="1"/>
  <c r="AQ299" i="1" s="1"/>
  <c r="AP299" i="1" s="1"/>
  <c r="AO299" i="1" s="1"/>
  <c r="AN299" i="1" s="1"/>
  <c r="AM299" i="1" s="1"/>
  <c r="AL299" i="1" s="1"/>
  <c r="AT315" i="1"/>
  <c r="AS315" i="1" s="1"/>
  <c r="AR315" i="1" s="1"/>
  <c r="AQ315" i="1" s="1"/>
  <c r="AP315" i="1" s="1"/>
  <c r="AO315" i="1" s="1"/>
  <c r="AN315" i="1" s="1"/>
  <c r="AM315" i="1" s="1"/>
  <c r="AL315" i="1" s="1"/>
  <c r="AF267" i="1"/>
  <c r="I331" i="1"/>
  <c r="AC331" i="1"/>
  <c r="AF331" i="1"/>
  <c r="AC288" i="1"/>
  <c r="H288" i="1"/>
  <c r="AT308" i="1"/>
  <c r="AS308" i="1" s="1"/>
  <c r="AR308" i="1" s="1"/>
  <c r="AQ308" i="1" s="1"/>
  <c r="AP308" i="1" s="1"/>
  <c r="AO308" i="1" s="1"/>
  <c r="AN308" i="1" s="1"/>
  <c r="AM308" i="1" s="1"/>
  <c r="AL308" i="1" s="1"/>
  <c r="AJ308" i="1" s="1"/>
  <c r="AF316" i="1"/>
  <c r="AC334" i="1"/>
  <c r="I334" i="1"/>
  <c r="AF313" i="1"/>
  <c r="AC313" i="1"/>
  <c r="I313" i="1"/>
  <c r="AC357" i="1"/>
  <c r="I357" i="1"/>
  <c r="AF357" i="1"/>
  <c r="AT407" i="1"/>
  <c r="AS407" i="1"/>
  <c r="AR407" i="1" s="1"/>
  <c r="AQ407" i="1" s="1"/>
  <c r="AP407" i="1" s="1"/>
  <c r="AO407" i="1" s="1"/>
  <c r="AN407" i="1" s="1"/>
  <c r="AM407" i="1" s="1"/>
  <c r="AL407" i="1" s="1"/>
  <c r="AK407" i="1" s="1"/>
  <c r="AT341" i="1"/>
  <c r="AS341" i="1"/>
  <c r="AR341" i="1" s="1"/>
  <c r="AQ341" i="1" s="1"/>
  <c r="AP341" i="1"/>
  <c r="AO341" i="1" s="1"/>
  <c r="AN341" i="1" s="1"/>
  <c r="AM341" i="1" s="1"/>
  <c r="AL341" i="1" s="1"/>
  <c r="AT347" i="1"/>
  <c r="AS347" i="1" s="1"/>
  <c r="AR347" i="1" s="1"/>
  <c r="AQ347" i="1" s="1"/>
  <c r="AP347" i="1" s="1"/>
  <c r="AO347" i="1" s="1"/>
  <c r="AN347" i="1" s="1"/>
  <c r="AM347" i="1" s="1"/>
  <c r="AL347" i="1" s="1"/>
  <c r="I355" i="1"/>
  <c r="AC355" i="1"/>
  <c r="AF355" i="1"/>
  <c r="AT378" i="1"/>
  <c r="AS378" i="1" s="1"/>
  <c r="AR378" i="1" s="1"/>
  <c r="AQ378" i="1"/>
  <c r="AP378" i="1" s="1"/>
  <c r="AO378" i="1" s="1"/>
  <c r="AN378" i="1" s="1"/>
  <c r="AM378" i="1" s="1"/>
  <c r="AL378" i="1" s="1"/>
  <c r="AT346" i="1"/>
  <c r="AS346" i="1" s="1"/>
  <c r="AR346" i="1" s="1"/>
  <c r="AQ346" i="1" s="1"/>
  <c r="AP346" i="1" s="1"/>
  <c r="AO346" i="1" s="1"/>
  <c r="AN346" i="1" s="1"/>
  <c r="AM346" i="1" s="1"/>
  <c r="AL346" i="1" s="1"/>
  <c r="I404" i="1"/>
  <c r="AC404" i="1"/>
  <c r="AT367" i="1"/>
  <c r="AS367" i="1" s="1"/>
  <c r="AR367" i="1" s="1"/>
  <c r="AQ367" i="1" s="1"/>
  <c r="AP367" i="1" s="1"/>
  <c r="AO367" i="1" s="1"/>
  <c r="AN367" i="1" s="1"/>
  <c r="AM367" i="1" s="1"/>
  <c r="AL367" i="1" s="1"/>
  <c r="AJ367" i="1" s="1"/>
  <c r="AF412" i="1"/>
  <c r="AT466" i="1"/>
  <c r="AS466" i="1" s="1"/>
  <c r="AR466" i="1" s="1"/>
  <c r="AQ466" i="1" s="1"/>
  <c r="AP466" i="1" s="1"/>
  <c r="AO466" i="1" s="1"/>
  <c r="AN466" i="1" s="1"/>
  <c r="AM466" i="1" s="1"/>
  <c r="AL466" i="1" s="1"/>
  <c r="I371" i="1"/>
  <c r="AF371" i="1"/>
  <c r="AC371" i="1"/>
  <c r="AT482" i="1"/>
  <c r="AS482" i="1" s="1"/>
  <c r="AR482" i="1" s="1"/>
  <c r="AQ482" i="1" s="1"/>
  <c r="AP482" i="1" s="1"/>
  <c r="AO482" i="1" s="1"/>
  <c r="AN482" i="1" s="1"/>
  <c r="AM482" i="1" s="1"/>
  <c r="AL482" i="1" s="1"/>
  <c r="AR401" i="1"/>
  <c r="AQ401" i="1" s="1"/>
  <c r="AP401" i="1" s="1"/>
  <c r="AO401" i="1" s="1"/>
  <c r="AN401" i="1" s="1"/>
  <c r="AM401" i="1" s="1"/>
  <c r="AL401" i="1" s="1"/>
  <c r="AS401" i="1"/>
  <c r="AT401" i="1"/>
  <c r="AR439" i="1"/>
  <c r="AQ439" i="1" s="1"/>
  <c r="AP439" i="1" s="1"/>
  <c r="AO439" i="1" s="1"/>
  <c r="AN439" i="1" s="1"/>
  <c r="AM439" i="1" s="1"/>
  <c r="AL439" i="1" s="1"/>
  <c r="AT439" i="1"/>
  <c r="AS439" i="1" s="1"/>
  <c r="AT465" i="1"/>
  <c r="AS465" i="1" s="1"/>
  <c r="AR465" i="1" s="1"/>
  <c r="AQ465" i="1" s="1"/>
  <c r="AP465" i="1" s="1"/>
  <c r="AO465" i="1" s="1"/>
  <c r="AN465" i="1" s="1"/>
  <c r="AM465" i="1" s="1"/>
  <c r="AL465" i="1" s="1"/>
  <c r="AT409" i="1"/>
  <c r="AS409" i="1"/>
  <c r="AR409" i="1" s="1"/>
  <c r="AQ409" i="1" s="1"/>
  <c r="AP409" i="1" s="1"/>
  <c r="AO409" i="1" s="1"/>
  <c r="AN409" i="1" s="1"/>
  <c r="AM409" i="1" s="1"/>
  <c r="AL409" i="1" s="1"/>
  <c r="I417" i="1"/>
  <c r="AC417" i="1"/>
  <c r="AT498" i="1"/>
  <c r="AS498" i="1" s="1"/>
  <c r="AR498" i="1" s="1"/>
  <c r="AQ498" i="1" s="1"/>
  <c r="AP498" i="1" s="1"/>
  <c r="AO498" i="1" s="1"/>
  <c r="AN498" i="1" s="1"/>
  <c r="AM498" i="1" s="1"/>
  <c r="AL498" i="1" s="1"/>
  <c r="AJ498" i="1" s="1"/>
  <c r="AC476" i="1"/>
  <c r="I476" i="1"/>
  <c r="I364" i="1"/>
  <c r="AC364" i="1"/>
  <c r="AC469" i="1"/>
  <c r="I469" i="1"/>
  <c r="AF469" i="1"/>
  <c r="AT416" i="1"/>
  <c r="AS416" i="1" s="1"/>
  <c r="AR416" i="1" s="1"/>
  <c r="AQ416" i="1" s="1"/>
  <c r="AP416" i="1" s="1"/>
  <c r="AO416" i="1" s="1"/>
  <c r="AN416" i="1" s="1"/>
  <c r="AM416" i="1" s="1"/>
  <c r="AL416" i="1" s="1"/>
  <c r="AC530" i="1"/>
  <c r="I530" i="1"/>
  <c r="AF530" i="1"/>
  <c r="AF525" i="1"/>
  <c r="I525" i="1"/>
  <c r="AC525" i="1"/>
  <c r="AC527" i="1"/>
  <c r="I527" i="1"/>
  <c r="AT582" i="1"/>
  <c r="AS582" i="1" s="1"/>
  <c r="AR582" i="1" s="1"/>
  <c r="AQ582" i="1" s="1"/>
  <c r="AP582" i="1" s="1"/>
  <c r="AO582" i="1" s="1"/>
  <c r="AN582" i="1" s="1"/>
  <c r="AM582" i="1" s="1"/>
  <c r="AL582" i="1" s="1"/>
  <c r="AJ582" i="1" s="1"/>
  <c r="I491" i="1"/>
  <c r="AC491" i="1"/>
  <c r="AT481" i="1"/>
  <c r="AS481" i="1" s="1"/>
  <c r="AR481" i="1" s="1"/>
  <c r="AQ481" i="1" s="1"/>
  <c r="AP481" i="1" s="1"/>
  <c r="AO481" i="1" s="1"/>
  <c r="AN481" i="1" s="1"/>
  <c r="AM481" i="1" s="1"/>
  <c r="AL481" i="1" s="1"/>
  <c r="I548" i="1"/>
  <c r="AC548" i="1"/>
  <c r="AF548" i="1"/>
  <c r="I542" i="1"/>
  <c r="AF542" i="1"/>
  <c r="AC542" i="1"/>
  <c r="AT444" i="1"/>
  <c r="AS444" i="1" s="1"/>
  <c r="AR444" i="1" s="1"/>
  <c r="AQ444" i="1" s="1"/>
  <c r="AP444" i="1" s="1"/>
  <c r="AO444" i="1" s="1"/>
  <c r="AN444" i="1" s="1"/>
  <c r="AM444" i="1" s="1"/>
  <c r="AL444" i="1" s="1"/>
  <c r="AI444" i="1" s="1"/>
  <c r="AT624" i="1"/>
  <c r="AS624" i="1"/>
  <c r="AR624" i="1" s="1"/>
  <c r="AQ624" i="1" s="1"/>
  <c r="AP624" i="1" s="1"/>
  <c r="AO624" i="1" s="1"/>
  <c r="AN624" i="1" s="1"/>
  <c r="AM624" i="1" s="1"/>
  <c r="AL624" i="1" s="1"/>
  <c r="AT632" i="1"/>
  <c r="AS632" i="1" s="1"/>
  <c r="AR632" i="1" s="1"/>
  <c r="AQ632" i="1" s="1"/>
  <c r="AP632" i="1" s="1"/>
  <c r="AO632" i="1" s="1"/>
  <c r="AN632" i="1" s="1"/>
  <c r="AM632" i="1" s="1"/>
  <c r="AL632" i="1" s="1"/>
  <c r="AT647" i="1"/>
  <c r="AS647" i="1" s="1"/>
  <c r="AR647" i="1" s="1"/>
  <c r="AQ647" i="1" s="1"/>
  <c r="AP647" i="1" s="1"/>
  <c r="AO647" i="1" s="1"/>
  <c r="AN647" i="1" s="1"/>
  <c r="AM647" i="1" s="1"/>
  <c r="AL647" i="1" s="1"/>
  <c r="AT663" i="1"/>
  <c r="AS663" i="1" s="1"/>
  <c r="AR663" i="1" s="1"/>
  <c r="AQ663" i="1" s="1"/>
  <c r="AP663" i="1" s="1"/>
  <c r="AO663" i="1" s="1"/>
  <c r="AN663" i="1" s="1"/>
  <c r="AM663" i="1" s="1"/>
  <c r="AL663" i="1" s="1"/>
  <c r="AJ663" i="1" s="1"/>
  <c r="AT596" i="1"/>
  <c r="AS596" i="1" s="1"/>
  <c r="AR596" i="1" s="1"/>
  <c r="AQ596" i="1" s="1"/>
  <c r="AP596" i="1" s="1"/>
  <c r="AO596" i="1" s="1"/>
  <c r="AN596" i="1" s="1"/>
  <c r="AM596" i="1" s="1"/>
  <c r="AL596" i="1" s="1"/>
  <c r="AC612" i="1"/>
  <c r="I612" i="1"/>
  <c r="AT598" i="1"/>
  <c r="AS598" i="1" s="1"/>
  <c r="AR598" i="1" s="1"/>
  <c r="AQ598" i="1" s="1"/>
  <c r="AP598" i="1" s="1"/>
  <c r="AO598" i="1" s="1"/>
  <c r="AN598" i="1" s="1"/>
  <c r="AM598" i="1" s="1"/>
  <c r="AL598" i="1" s="1"/>
  <c r="AJ598" i="1" s="1"/>
  <c r="AT607" i="1"/>
  <c r="AS607" i="1" s="1"/>
  <c r="AR607" i="1" s="1"/>
  <c r="AQ607" i="1" s="1"/>
  <c r="AP607" i="1" s="1"/>
  <c r="AO607" i="1" s="1"/>
  <c r="AN607" i="1" s="1"/>
  <c r="AM607" i="1" s="1"/>
  <c r="AL607" i="1" s="1"/>
  <c r="AT503" i="1"/>
  <c r="AS503" i="1" s="1"/>
  <c r="AR503" i="1" s="1"/>
  <c r="AQ503" i="1" s="1"/>
  <c r="AP503" i="1" s="1"/>
  <c r="AO503" i="1" s="1"/>
  <c r="AN503" i="1" s="1"/>
  <c r="AM503" i="1" s="1"/>
  <c r="AL503" i="1" s="1"/>
  <c r="AC624" i="1"/>
  <c r="K624" i="1"/>
  <c r="AC636" i="1"/>
  <c r="K636" i="1"/>
  <c r="AT650" i="1"/>
  <c r="AS650" i="1" s="1"/>
  <c r="AR650" i="1" s="1"/>
  <c r="AQ650" i="1" s="1"/>
  <c r="AP650" i="1" s="1"/>
  <c r="AO650" i="1" s="1"/>
  <c r="AN650" i="1" s="1"/>
  <c r="AM650" i="1" s="1"/>
  <c r="AL650" i="1" s="1"/>
  <c r="AI650" i="1" s="1"/>
  <c r="AT658" i="1"/>
  <c r="AS658" i="1" s="1"/>
  <c r="AR658" i="1" s="1"/>
  <c r="AQ658" i="1" s="1"/>
  <c r="AP658" i="1" s="1"/>
  <c r="AO658" i="1" s="1"/>
  <c r="AN658" i="1" s="1"/>
  <c r="AM658" i="1" s="1"/>
  <c r="AL658" i="1" s="1"/>
  <c r="AT667" i="1"/>
  <c r="AS667" i="1" s="1"/>
  <c r="AR667" i="1" s="1"/>
  <c r="AQ667" i="1" s="1"/>
  <c r="AP667" i="1" s="1"/>
  <c r="AO667" i="1" s="1"/>
  <c r="AN667" i="1" s="1"/>
  <c r="AM667" i="1" s="1"/>
  <c r="AL667" i="1" s="1"/>
  <c r="I586" i="1"/>
  <c r="AF586" i="1"/>
  <c r="AC586" i="1"/>
  <c r="AT620" i="1"/>
  <c r="AS620" i="1"/>
  <c r="AR620" i="1" s="1"/>
  <c r="AQ620" i="1" s="1"/>
  <c r="AP620" i="1" s="1"/>
  <c r="AO620" i="1" s="1"/>
  <c r="AN620" i="1" s="1"/>
  <c r="AM620" i="1" s="1"/>
  <c r="AL620" i="1" s="1"/>
  <c r="AC634" i="1"/>
  <c r="K634" i="1"/>
  <c r="AT77" i="1"/>
  <c r="AS77" i="1" s="1"/>
  <c r="AR77" i="1" s="1"/>
  <c r="AQ77" i="1" s="1"/>
  <c r="AP77" i="1" s="1"/>
  <c r="AO77" i="1" s="1"/>
  <c r="AN77" i="1" s="1"/>
  <c r="AM77" i="1" s="1"/>
  <c r="AL77" i="1" s="1"/>
  <c r="AI77" i="1" s="1"/>
  <c r="AC96" i="1"/>
  <c r="H96" i="1"/>
  <c r="AC100" i="1"/>
  <c r="H100" i="1"/>
  <c r="AT102" i="1"/>
  <c r="AS102" i="1"/>
  <c r="AR102" i="1" s="1"/>
  <c r="AQ102" i="1" s="1"/>
  <c r="AP102" i="1" s="1"/>
  <c r="AO102" i="1" s="1"/>
  <c r="AN102" i="1" s="1"/>
  <c r="AM102" i="1" s="1"/>
  <c r="AL102" i="1" s="1"/>
  <c r="AT122" i="1"/>
  <c r="AS122" i="1" s="1"/>
  <c r="AR122" i="1" s="1"/>
  <c r="AQ122" i="1" s="1"/>
  <c r="AP122" i="1" s="1"/>
  <c r="AO122" i="1" s="1"/>
  <c r="AN122" i="1" s="1"/>
  <c r="AM122" i="1" s="1"/>
  <c r="AL122" i="1" s="1"/>
  <c r="AK122" i="1" s="1"/>
  <c r="AC151" i="1"/>
  <c r="H151" i="1"/>
  <c r="H159" i="1"/>
  <c r="AC159" i="1"/>
  <c r="H155" i="1"/>
  <c r="AC155" i="1"/>
  <c r="AF155" i="1"/>
  <c r="AT150" i="1"/>
  <c r="AS150" i="1" s="1"/>
  <c r="AR150" i="1" s="1"/>
  <c r="AQ150" i="1" s="1"/>
  <c r="AP150" i="1" s="1"/>
  <c r="AO150" i="1" s="1"/>
  <c r="AN150" i="1" s="1"/>
  <c r="AM150" i="1" s="1"/>
  <c r="AL150" i="1" s="1"/>
  <c r="AS127" i="1"/>
  <c r="AR127" i="1" s="1"/>
  <c r="AQ127" i="1" s="1"/>
  <c r="AP127" i="1" s="1"/>
  <c r="AO127" i="1" s="1"/>
  <c r="AN127" i="1" s="1"/>
  <c r="AM127" i="1" s="1"/>
  <c r="AL127" i="1" s="1"/>
  <c r="AK127" i="1" s="1"/>
  <c r="AT127" i="1"/>
  <c r="AC130" i="1"/>
  <c r="H130" i="1"/>
  <c r="AT135" i="1"/>
  <c r="AS135" i="1" s="1"/>
  <c r="AR135" i="1" s="1"/>
  <c r="AQ135" i="1" s="1"/>
  <c r="AP135" i="1" s="1"/>
  <c r="AO135" i="1" s="1"/>
  <c r="AN135" i="1" s="1"/>
  <c r="AM135" i="1" s="1"/>
  <c r="AL135" i="1" s="1"/>
  <c r="H188" i="1"/>
  <c r="AC188" i="1"/>
  <c r="AF190" i="1"/>
  <c r="AC190" i="1"/>
  <c r="H190" i="1"/>
  <c r="AF188" i="1"/>
  <c r="H196" i="1"/>
  <c r="AC196" i="1"/>
  <c r="AT205" i="1"/>
  <c r="AS205" i="1" s="1"/>
  <c r="AR205" i="1" s="1"/>
  <c r="AQ205" i="1" s="1"/>
  <c r="AP205" i="1" s="1"/>
  <c r="AO205" i="1" s="1"/>
  <c r="AN205" i="1" s="1"/>
  <c r="AM205" i="1" s="1"/>
  <c r="AL205" i="1" s="1"/>
  <c r="AS187" i="1"/>
  <c r="AR187" i="1" s="1"/>
  <c r="AQ187" i="1" s="1"/>
  <c r="AP187" i="1" s="1"/>
  <c r="AO187" i="1" s="1"/>
  <c r="AN187" i="1" s="1"/>
  <c r="AM187" i="1" s="1"/>
  <c r="AL187" i="1" s="1"/>
  <c r="AT187" i="1"/>
  <c r="AT147" i="1"/>
  <c r="AS147" i="1" s="1"/>
  <c r="AR147" i="1" s="1"/>
  <c r="AQ147" i="1" s="1"/>
  <c r="AP147" i="1" s="1"/>
  <c r="AO147" i="1" s="1"/>
  <c r="AN147" i="1" s="1"/>
  <c r="AM147" i="1" s="1"/>
  <c r="AL147" i="1" s="1"/>
  <c r="AK147" i="1" s="1"/>
  <c r="AT163" i="1"/>
  <c r="AS163" i="1"/>
  <c r="AR163" i="1" s="1"/>
  <c r="AQ163" i="1" s="1"/>
  <c r="AP163" i="1" s="1"/>
  <c r="AO163" i="1" s="1"/>
  <c r="AN163" i="1" s="1"/>
  <c r="AM163" i="1" s="1"/>
  <c r="AL163" i="1" s="1"/>
  <c r="AT167" i="1"/>
  <c r="AS167" i="1" s="1"/>
  <c r="AR167" i="1" s="1"/>
  <c r="AQ167" i="1" s="1"/>
  <c r="AP167" i="1" s="1"/>
  <c r="AO167" i="1" s="1"/>
  <c r="AN167" i="1" s="1"/>
  <c r="AM167" i="1" s="1"/>
  <c r="AL167" i="1" s="1"/>
  <c r="AT245" i="1"/>
  <c r="AS245" i="1" s="1"/>
  <c r="AR245" i="1" s="1"/>
  <c r="AQ245" i="1" s="1"/>
  <c r="AP245" i="1" s="1"/>
  <c r="AO245" i="1" s="1"/>
  <c r="AN245" i="1" s="1"/>
  <c r="AM245" i="1" s="1"/>
  <c r="AL245" i="1" s="1"/>
  <c r="AC237" i="1"/>
  <c r="H237" i="1"/>
  <c r="AT242" i="1"/>
  <c r="AS242" i="1"/>
  <c r="AR242" i="1" s="1"/>
  <c r="AQ242" i="1" s="1"/>
  <c r="AP242" i="1" s="1"/>
  <c r="AO242" i="1" s="1"/>
  <c r="AN242" i="1" s="1"/>
  <c r="AM242" i="1" s="1"/>
  <c r="AL242" i="1" s="1"/>
  <c r="AF239" i="1"/>
  <c r="H226" i="1"/>
  <c r="AC226" i="1"/>
  <c r="AC253" i="1"/>
  <c r="H253" i="1"/>
  <c r="AT251" i="1"/>
  <c r="AS251" i="1" s="1"/>
  <c r="AR251" i="1" s="1"/>
  <c r="AQ251" i="1" s="1"/>
  <c r="AP251" i="1" s="1"/>
  <c r="AO251" i="1" s="1"/>
  <c r="AN251" i="1" s="1"/>
  <c r="AM251" i="1" s="1"/>
  <c r="AL251" i="1" s="1"/>
  <c r="AT233" i="1"/>
  <c r="AS233" i="1"/>
  <c r="AR233" i="1" s="1"/>
  <c r="AQ233" i="1" s="1"/>
  <c r="AP233" i="1" s="1"/>
  <c r="AO233" i="1" s="1"/>
  <c r="AN233" i="1" s="1"/>
  <c r="AM233" i="1" s="1"/>
  <c r="AL233" i="1" s="1"/>
  <c r="H258" i="1"/>
  <c r="AC258" i="1"/>
  <c r="AC262" i="1"/>
  <c r="H262" i="1"/>
  <c r="H275" i="1"/>
  <c r="AC275" i="1"/>
  <c r="AC287" i="1"/>
  <c r="AF287" i="1"/>
  <c r="H287" i="1"/>
  <c r="AT317" i="1"/>
  <c r="AS317" i="1" s="1"/>
  <c r="AR317" i="1" s="1"/>
  <c r="AQ317" i="1" s="1"/>
  <c r="AP317" i="1" s="1"/>
  <c r="AO317" i="1" s="1"/>
  <c r="AN317" i="1" s="1"/>
  <c r="AM317" i="1" s="1"/>
  <c r="AL317" i="1" s="1"/>
  <c r="AT339" i="1"/>
  <c r="AS339" i="1" s="1"/>
  <c r="AR339" i="1" s="1"/>
  <c r="AQ339" i="1" s="1"/>
  <c r="AP339" i="1" s="1"/>
  <c r="AO339" i="1" s="1"/>
  <c r="AN339" i="1" s="1"/>
  <c r="AM339" i="1" s="1"/>
  <c r="AL339" i="1" s="1"/>
  <c r="AT369" i="1"/>
  <c r="AS369" i="1"/>
  <c r="AR369" i="1" s="1"/>
  <c r="AQ369" i="1" s="1"/>
  <c r="AP369" i="1" s="1"/>
  <c r="AO369" i="1" s="1"/>
  <c r="AN369" i="1" s="1"/>
  <c r="AM369" i="1" s="1"/>
  <c r="AL369" i="1" s="1"/>
  <c r="AJ369" i="1" s="1"/>
  <c r="H257" i="1"/>
  <c r="AC257" i="1"/>
  <c r="AF257" i="1"/>
  <c r="I308" i="1"/>
  <c r="AC308" i="1"/>
  <c r="AT384" i="1"/>
  <c r="AS384" i="1" s="1"/>
  <c r="AR384" i="1" s="1"/>
  <c r="AQ384" i="1" s="1"/>
  <c r="AP384" i="1" s="1"/>
  <c r="AO384" i="1" s="1"/>
  <c r="AN384" i="1" s="1"/>
  <c r="AM384" i="1" s="1"/>
  <c r="AL384" i="1" s="1"/>
  <c r="AT415" i="1"/>
  <c r="AS415" i="1" s="1"/>
  <c r="AR415" i="1" s="1"/>
  <c r="AQ415" i="1" s="1"/>
  <c r="AP415" i="1" s="1"/>
  <c r="AO415" i="1" s="1"/>
  <c r="AN415" i="1" s="1"/>
  <c r="AM415" i="1" s="1"/>
  <c r="AL415" i="1" s="1"/>
  <c r="AC341" i="1"/>
  <c r="AF341" i="1"/>
  <c r="I341" i="1"/>
  <c r="AF305" i="1"/>
  <c r="AC305" i="1"/>
  <c r="I305" i="1"/>
  <c r="I347" i="1"/>
  <c r="AC347" i="1"/>
  <c r="AF347" i="1"/>
  <c r="AT338" i="1"/>
  <c r="AS338" i="1" s="1"/>
  <c r="AR338" i="1" s="1"/>
  <c r="AQ338" i="1" s="1"/>
  <c r="AP338" i="1" s="1"/>
  <c r="AO338" i="1" s="1"/>
  <c r="AN338" i="1" s="1"/>
  <c r="AM338" i="1" s="1"/>
  <c r="AL338" i="1" s="1"/>
  <c r="AT365" i="1"/>
  <c r="AS365" i="1" s="1"/>
  <c r="AR365" i="1" s="1"/>
  <c r="AQ365" i="1" s="1"/>
  <c r="AP365" i="1" s="1"/>
  <c r="AO365" i="1" s="1"/>
  <c r="AN365" i="1" s="1"/>
  <c r="AM365" i="1" s="1"/>
  <c r="AL365" i="1" s="1"/>
  <c r="AC378" i="1"/>
  <c r="H378" i="1"/>
  <c r="AT300" i="1"/>
  <c r="AS300" i="1" s="1"/>
  <c r="AR300" i="1" s="1"/>
  <c r="AQ300" i="1" s="1"/>
  <c r="AP300" i="1" s="1"/>
  <c r="AO300" i="1" s="1"/>
  <c r="AN300" i="1" s="1"/>
  <c r="AM300" i="1" s="1"/>
  <c r="AL300" i="1" s="1"/>
  <c r="AT386" i="1"/>
  <c r="AS386" i="1"/>
  <c r="AR386" i="1" s="1"/>
  <c r="AQ386" i="1" s="1"/>
  <c r="AP386" i="1" s="1"/>
  <c r="AO386" i="1" s="1"/>
  <c r="AN386" i="1" s="1"/>
  <c r="AM386" i="1" s="1"/>
  <c r="AL386" i="1" s="1"/>
  <c r="AK386" i="1" s="1"/>
  <c r="AT412" i="1"/>
  <c r="AS412" i="1" s="1"/>
  <c r="AR412" i="1" s="1"/>
  <c r="AQ412" i="1" s="1"/>
  <c r="AP412" i="1" s="1"/>
  <c r="AO412" i="1" s="1"/>
  <c r="AN412" i="1" s="1"/>
  <c r="AM412" i="1" s="1"/>
  <c r="AL412" i="1" s="1"/>
  <c r="AC346" i="1"/>
  <c r="I346" i="1"/>
  <c r="AF346" i="1"/>
  <c r="AT393" i="1"/>
  <c r="AS393" i="1" s="1"/>
  <c r="AR393" i="1" s="1"/>
  <c r="AQ393" i="1" s="1"/>
  <c r="AP393" i="1" s="1"/>
  <c r="AO393" i="1" s="1"/>
  <c r="AN393" i="1" s="1"/>
  <c r="AM393" i="1" s="1"/>
  <c r="AL393" i="1" s="1"/>
  <c r="AT460" i="1"/>
  <c r="AS460" i="1" s="1"/>
  <c r="AR460" i="1" s="1"/>
  <c r="AQ460" i="1"/>
  <c r="AP460" i="1" s="1"/>
  <c r="AO460" i="1" s="1"/>
  <c r="AN460" i="1" s="1"/>
  <c r="AM460" i="1" s="1"/>
  <c r="AL460" i="1" s="1"/>
  <c r="I401" i="1"/>
  <c r="AC401" i="1"/>
  <c r="AT461" i="1"/>
  <c r="AS461" i="1" s="1"/>
  <c r="AR461" i="1" s="1"/>
  <c r="AQ461" i="1" s="1"/>
  <c r="AP461" i="1" s="1"/>
  <c r="AO461" i="1" s="1"/>
  <c r="AN461" i="1" s="1"/>
  <c r="AM461" i="1" s="1"/>
  <c r="AL461" i="1" s="1"/>
  <c r="AC439" i="1"/>
  <c r="I439" i="1"/>
  <c r="AF439" i="1"/>
  <c r="AT452" i="1"/>
  <c r="AS452" i="1" s="1"/>
  <c r="AR452" i="1" s="1"/>
  <c r="AQ452" i="1" s="1"/>
  <c r="AP452" i="1" s="1"/>
  <c r="AO452" i="1" s="1"/>
  <c r="AN452" i="1" s="1"/>
  <c r="AM452" i="1" s="1"/>
  <c r="AL452" i="1" s="1"/>
  <c r="AC465" i="1"/>
  <c r="I465" i="1"/>
  <c r="AF465" i="1"/>
  <c r="I409" i="1"/>
  <c r="AC409" i="1"/>
  <c r="AT422" i="1"/>
  <c r="AS422" i="1" s="1"/>
  <c r="AR422" i="1" s="1"/>
  <c r="AQ422" i="1" s="1"/>
  <c r="AP422" i="1" s="1"/>
  <c r="AO422" i="1" s="1"/>
  <c r="AN422" i="1" s="1"/>
  <c r="AM422" i="1" s="1"/>
  <c r="AL422" i="1" s="1"/>
  <c r="AC433" i="1"/>
  <c r="I433" i="1"/>
  <c r="AT445" i="1"/>
  <c r="AS445" i="1" s="1"/>
  <c r="AR445" i="1" s="1"/>
  <c r="AQ445" i="1" s="1"/>
  <c r="AP445" i="1" s="1"/>
  <c r="AO445" i="1" s="1"/>
  <c r="AN445" i="1" s="1"/>
  <c r="AM445" i="1" s="1"/>
  <c r="AL445" i="1" s="1"/>
  <c r="AT366" i="1"/>
  <c r="AS366" i="1" s="1"/>
  <c r="AR366" i="1" s="1"/>
  <c r="AQ366" i="1" s="1"/>
  <c r="AP366" i="1" s="1"/>
  <c r="AO366" i="1" s="1"/>
  <c r="AN366" i="1" s="1"/>
  <c r="AM366" i="1" s="1"/>
  <c r="AL366" i="1" s="1"/>
  <c r="AT495" i="1"/>
  <c r="AS495" i="1"/>
  <c r="AR495" i="1" s="1"/>
  <c r="AQ495" i="1" s="1"/>
  <c r="AP495" i="1" s="1"/>
  <c r="AO495" i="1" s="1"/>
  <c r="AN495" i="1" s="1"/>
  <c r="AM495" i="1" s="1"/>
  <c r="AL495" i="1" s="1"/>
  <c r="AT454" i="1"/>
  <c r="AS454" i="1"/>
  <c r="AR454" i="1" s="1"/>
  <c r="AQ454" i="1" s="1"/>
  <c r="AP454" i="1" s="1"/>
  <c r="AO454" i="1" s="1"/>
  <c r="AN454" i="1" s="1"/>
  <c r="AM454" i="1" s="1"/>
  <c r="AL454" i="1" s="1"/>
  <c r="AT577" i="1"/>
  <c r="AS577" i="1"/>
  <c r="AR577" i="1" s="1"/>
  <c r="AQ577" i="1" s="1"/>
  <c r="AP577" i="1" s="1"/>
  <c r="AO577" i="1" s="1"/>
  <c r="AN577" i="1" s="1"/>
  <c r="AM577" i="1" s="1"/>
  <c r="AL577" i="1" s="1"/>
  <c r="AC585" i="1"/>
  <c r="I585" i="1"/>
  <c r="AT420" i="1"/>
  <c r="AS420" i="1" s="1"/>
  <c r="AR420" i="1" s="1"/>
  <c r="AQ420" i="1" s="1"/>
  <c r="AP420" i="1" s="1"/>
  <c r="AO420" i="1" s="1"/>
  <c r="AN420" i="1" s="1"/>
  <c r="AM420" i="1" s="1"/>
  <c r="AL420" i="1" s="1"/>
  <c r="AI420" i="1" s="1"/>
  <c r="AF520" i="1"/>
  <c r="AC582" i="1"/>
  <c r="I582" i="1"/>
  <c r="AT507" i="1"/>
  <c r="AS507" i="1" s="1"/>
  <c r="AR507" i="1" s="1"/>
  <c r="AQ507" i="1" s="1"/>
  <c r="AP507" i="1" s="1"/>
  <c r="AO507" i="1" s="1"/>
  <c r="AN507" i="1" s="1"/>
  <c r="AM507" i="1" s="1"/>
  <c r="AL507" i="1" s="1"/>
  <c r="AK507" i="1" s="1"/>
  <c r="AC481" i="1"/>
  <c r="I481" i="1"/>
  <c r="AF481" i="1"/>
  <c r="AT592" i="1"/>
  <c r="AS592" i="1"/>
  <c r="AR592" i="1" s="1"/>
  <c r="AQ592" i="1" s="1"/>
  <c r="AP592" i="1" s="1"/>
  <c r="AO592" i="1" s="1"/>
  <c r="AN592" i="1" s="1"/>
  <c r="AM592" i="1" s="1"/>
  <c r="AL592" i="1" s="1"/>
  <c r="AT610" i="1"/>
  <c r="AS610" i="1" s="1"/>
  <c r="AR610" i="1" s="1"/>
  <c r="AQ610" i="1" s="1"/>
  <c r="AP610" i="1" s="1"/>
  <c r="AO610" i="1" s="1"/>
  <c r="AN610" i="1" s="1"/>
  <c r="AM610" i="1" s="1"/>
  <c r="AL610" i="1" s="1"/>
  <c r="AS431" i="1"/>
  <c r="AR431" i="1" s="1"/>
  <c r="AQ431" i="1" s="1"/>
  <c r="AP431" i="1" s="1"/>
  <c r="AO431" i="1" s="1"/>
  <c r="AN431" i="1" s="1"/>
  <c r="AM431" i="1" s="1"/>
  <c r="AL431" i="1" s="1"/>
  <c r="AT431" i="1"/>
  <c r="AT519" i="1"/>
  <c r="AS519" i="1" s="1"/>
  <c r="AR519" i="1" s="1"/>
  <c r="AQ519" i="1" s="1"/>
  <c r="AP519" i="1" s="1"/>
  <c r="AO519" i="1" s="1"/>
  <c r="AN519" i="1" s="1"/>
  <c r="AM519" i="1" s="1"/>
  <c r="AL519" i="1" s="1"/>
  <c r="AI519" i="1" s="1"/>
  <c r="AF585" i="1"/>
  <c r="AT584" i="1"/>
  <c r="AS584" i="1"/>
  <c r="AR584" i="1" s="1"/>
  <c r="AQ584" i="1" s="1"/>
  <c r="AP584" i="1" s="1"/>
  <c r="AO584" i="1" s="1"/>
  <c r="AN584" i="1" s="1"/>
  <c r="AM584" i="1" s="1"/>
  <c r="AL584" i="1" s="1"/>
  <c r="I625" i="1"/>
  <c r="AC625" i="1"/>
  <c r="AT467" i="1"/>
  <c r="AS467" i="1" s="1"/>
  <c r="AR467" i="1" s="1"/>
  <c r="AQ467" i="1" s="1"/>
  <c r="AP467" i="1" s="1"/>
  <c r="AO467" i="1" s="1"/>
  <c r="AN467" i="1" s="1"/>
  <c r="AM467" i="1" s="1"/>
  <c r="AL467" i="1" s="1"/>
  <c r="AI467" i="1" s="1"/>
  <c r="AT535" i="1"/>
  <c r="AS535" i="1" s="1"/>
  <c r="AR535" i="1" s="1"/>
  <c r="AQ535" i="1" s="1"/>
  <c r="AP535" i="1" s="1"/>
  <c r="AO535" i="1" s="1"/>
  <c r="AN535" i="1" s="1"/>
  <c r="AM535" i="1" s="1"/>
  <c r="AL535" i="1" s="1"/>
  <c r="AT559" i="1"/>
  <c r="AS559" i="1" s="1"/>
  <c r="AR559" i="1" s="1"/>
  <c r="AQ559" i="1" s="1"/>
  <c r="AP559" i="1" s="1"/>
  <c r="AO559" i="1" s="1"/>
  <c r="AN559" i="1" s="1"/>
  <c r="AM559" i="1" s="1"/>
  <c r="AL559" i="1" s="1"/>
  <c r="AC444" i="1"/>
  <c r="I444" i="1"/>
  <c r="AF522" i="1"/>
  <c r="AT534" i="1"/>
  <c r="AS534" i="1" s="1"/>
  <c r="AR534" i="1" s="1"/>
  <c r="AQ534" i="1" s="1"/>
  <c r="AP534" i="1" s="1"/>
  <c r="AO534" i="1" s="1"/>
  <c r="AN534" i="1" s="1"/>
  <c r="AM534" i="1" s="1"/>
  <c r="AL534" i="1" s="1"/>
  <c r="AT528" i="1"/>
  <c r="AS528" i="1" s="1"/>
  <c r="AR528" i="1" s="1"/>
  <c r="AQ528" i="1" s="1"/>
  <c r="AP528" i="1" s="1"/>
  <c r="AO528" i="1" s="1"/>
  <c r="AN528" i="1" s="1"/>
  <c r="AM528" i="1" s="1"/>
  <c r="AL528" i="1" s="1"/>
  <c r="AC632" i="1"/>
  <c r="K632" i="1"/>
  <c r="AT651" i="1"/>
  <c r="AS651" i="1" s="1"/>
  <c r="AR651" i="1" s="1"/>
  <c r="AQ651" i="1" s="1"/>
  <c r="AP651" i="1" s="1"/>
  <c r="AO651" i="1" s="1"/>
  <c r="AN651" i="1" s="1"/>
  <c r="AM651" i="1" s="1"/>
  <c r="AL651" i="1" s="1"/>
  <c r="I596" i="1"/>
  <c r="AC596" i="1"/>
  <c r="AF608" i="1"/>
  <c r="K648" i="1"/>
  <c r="AC648" i="1"/>
  <c r="AF582" i="1"/>
  <c r="AT623" i="1"/>
  <c r="AS623" i="1" s="1"/>
  <c r="AR623" i="1" s="1"/>
  <c r="AQ623" i="1" s="1"/>
  <c r="AP623" i="1" s="1"/>
  <c r="AO623" i="1" s="1"/>
  <c r="AN623" i="1" s="1"/>
  <c r="AM623" i="1" s="1"/>
  <c r="AL623" i="1" s="1"/>
  <c r="AT602" i="1"/>
  <c r="AS602" i="1" s="1"/>
  <c r="AR602" i="1" s="1"/>
  <c r="AQ602" i="1" s="1"/>
  <c r="AP602" i="1" s="1"/>
  <c r="AO602" i="1" s="1"/>
  <c r="AN602" i="1" s="1"/>
  <c r="AM602" i="1" s="1"/>
  <c r="AL602" i="1" s="1"/>
  <c r="AT612" i="1"/>
  <c r="AS612" i="1" s="1"/>
  <c r="AR612" i="1" s="1"/>
  <c r="AQ612" i="1" s="1"/>
  <c r="AP612" i="1" s="1"/>
  <c r="AO612" i="1" s="1"/>
  <c r="AN612" i="1" s="1"/>
  <c r="AM612" i="1" s="1"/>
  <c r="AL612" i="1" s="1"/>
  <c r="I578" i="1"/>
  <c r="AC578" i="1"/>
  <c r="AF598" i="1"/>
  <c r="J598" i="1"/>
  <c r="AC598" i="1"/>
  <c r="AC503" i="1"/>
  <c r="I503" i="1"/>
  <c r="AF503" i="1"/>
  <c r="AF642" i="1"/>
  <c r="AF652" i="1"/>
  <c r="AF660" i="1"/>
  <c r="AF668" i="1"/>
  <c r="K620" i="1"/>
  <c r="AC620" i="1"/>
  <c r="AT660" i="1"/>
  <c r="AS660" i="1" s="1"/>
  <c r="AR660" i="1" s="1"/>
  <c r="AQ660" i="1" s="1"/>
  <c r="AP660" i="1" s="1"/>
  <c r="AO660" i="1" s="1"/>
  <c r="AN660" i="1" s="1"/>
  <c r="AM660" i="1" s="1"/>
  <c r="AL660" i="1" s="1"/>
  <c r="AT606" i="1"/>
  <c r="AS606" i="1" s="1"/>
  <c r="AR606" i="1" s="1"/>
  <c r="AQ606" i="1" s="1"/>
  <c r="AP606" i="1" s="1"/>
  <c r="AO606" i="1" s="1"/>
  <c r="AN606" i="1" s="1"/>
  <c r="AM606" i="1" s="1"/>
  <c r="AL606" i="1" s="1"/>
  <c r="AI606" i="1" s="1"/>
  <c r="K671" i="1"/>
  <c r="AF671" i="1"/>
  <c r="AC671" i="1"/>
  <c r="K673" i="1"/>
  <c r="AC673" i="1"/>
  <c r="AC245" i="1"/>
  <c r="H245" i="1"/>
  <c r="AC206" i="1"/>
  <c r="AF206" i="1"/>
  <c r="H206" i="1"/>
  <c r="AT202" i="1"/>
  <c r="AS202" i="1"/>
  <c r="AR202" i="1" s="1"/>
  <c r="AQ202" i="1" s="1"/>
  <c r="AP202" i="1" s="1"/>
  <c r="AO202" i="1" s="1"/>
  <c r="AN202" i="1" s="1"/>
  <c r="AM202" i="1" s="1"/>
  <c r="AL202" i="1" s="1"/>
  <c r="H242" i="1"/>
  <c r="AF242" i="1"/>
  <c r="AC242" i="1"/>
  <c r="H249" i="1"/>
  <c r="AF249" i="1"/>
  <c r="AC249" i="1"/>
  <c r="H238" i="1"/>
  <c r="AC238" i="1"/>
  <c r="AT253" i="1"/>
  <c r="AS253" i="1" s="1"/>
  <c r="AR253" i="1" s="1"/>
  <c r="AQ253" i="1" s="1"/>
  <c r="AP253" i="1" s="1"/>
  <c r="AO253" i="1" s="1"/>
  <c r="AN253" i="1" s="1"/>
  <c r="AM253" i="1" s="1"/>
  <c r="AL253" i="1" s="1"/>
  <c r="AT241" i="1"/>
  <c r="AS241" i="1" s="1"/>
  <c r="AR241" i="1" s="1"/>
  <c r="AQ241" i="1" s="1"/>
  <c r="AP241" i="1" s="1"/>
  <c r="AO241" i="1" s="1"/>
  <c r="AN241" i="1" s="1"/>
  <c r="AM241" i="1" s="1"/>
  <c r="AL241" i="1" s="1"/>
  <c r="AC274" i="1"/>
  <c r="AF274" i="1"/>
  <c r="H274" i="1"/>
  <c r="H233" i="1"/>
  <c r="AC233" i="1"/>
  <c r="AF233" i="1"/>
  <c r="AT264" i="1"/>
  <c r="AS264" i="1" s="1"/>
  <c r="AR264" i="1" s="1"/>
  <c r="AQ264" i="1" s="1"/>
  <c r="AP264" i="1" s="1"/>
  <c r="AO264" i="1" s="1"/>
  <c r="AN264" i="1" s="1"/>
  <c r="AM264" i="1" s="1"/>
  <c r="AL264" i="1" s="1"/>
  <c r="AT268" i="1"/>
  <c r="AS268" i="1" s="1"/>
  <c r="AR268" i="1" s="1"/>
  <c r="AQ268" i="1" s="1"/>
  <c r="AP268" i="1" s="1"/>
  <c r="AO268" i="1" s="1"/>
  <c r="AN268" i="1" s="1"/>
  <c r="AM268" i="1" s="1"/>
  <c r="AL268" i="1" s="1"/>
  <c r="AT298" i="1"/>
  <c r="AS298" i="1"/>
  <c r="AR298" i="1" s="1"/>
  <c r="AQ298" i="1" s="1"/>
  <c r="AP298" i="1" s="1"/>
  <c r="AO298" i="1" s="1"/>
  <c r="AN298" i="1" s="1"/>
  <c r="AM298" i="1" s="1"/>
  <c r="AL298" i="1" s="1"/>
  <c r="H260" i="1"/>
  <c r="AC260" i="1"/>
  <c r="AT270" i="1"/>
  <c r="AS270" i="1" s="1"/>
  <c r="AR270" i="1" s="1"/>
  <c r="AQ270" i="1" s="1"/>
  <c r="AP270" i="1" s="1"/>
  <c r="AO270" i="1" s="1"/>
  <c r="AN270" i="1" s="1"/>
  <c r="AM270" i="1" s="1"/>
  <c r="AL270" i="1" s="1"/>
  <c r="AT310" i="1"/>
  <c r="AS310" i="1" s="1"/>
  <c r="AR310" i="1" s="1"/>
  <c r="AQ310" i="1" s="1"/>
  <c r="AP310" i="1" s="1"/>
  <c r="AO310" i="1" s="1"/>
  <c r="AN310" i="1" s="1"/>
  <c r="AM310" i="1" s="1"/>
  <c r="AL310" i="1" s="1"/>
  <c r="AC317" i="1"/>
  <c r="H317" i="1"/>
  <c r="AF317" i="1"/>
  <c r="AT333" i="1"/>
  <c r="AS333" i="1" s="1"/>
  <c r="AR333" i="1" s="1"/>
  <c r="AQ333" i="1" s="1"/>
  <c r="AP333" i="1" s="1"/>
  <c r="AO333" i="1" s="1"/>
  <c r="AN333" i="1" s="1"/>
  <c r="AM333" i="1" s="1"/>
  <c r="AL333" i="1" s="1"/>
  <c r="AT335" i="1"/>
  <c r="AS335" i="1"/>
  <c r="AR335" i="1" s="1"/>
  <c r="AQ335" i="1" s="1"/>
  <c r="AP335" i="1" s="1"/>
  <c r="AO335" i="1" s="1"/>
  <c r="AN335" i="1" s="1"/>
  <c r="AM335" i="1" s="1"/>
  <c r="AL335" i="1" s="1"/>
  <c r="I339" i="1"/>
  <c r="AF339" i="1"/>
  <c r="AC339" i="1"/>
  <c r="AT257" i="1"/>
  <c r="AS257" i="1" s="1"/>
  <c r="AR257" i="1" s="1"/>
  <c r="AQ257" i="1" s="1"/>
  <c r="AP257" i="1" s="1"/>
  <c r="AO257" i="1" s="1"/>
  <c r="AN257" i="1" s="1"/>
  <c r="AM257" i="1" s="1"/>
  <c r="AL257" i="1" s="1"/>
  <c r="AT319" i="1"/>
  <c r="AS319" i="1" s="1"/>
  <c r="AR319" i="1" s="1"/>
  <c r="AQ319" i="1" s="1"/>
  <c r="AP319" i="1" s="1"/>
  <c r="AO319" i="1" s="1"/>
  <c r="AN319" i="1" s="1"/>
  <c r="AM319" i="1" s="1"/>
  <c r="AL319" i="1" s="1"/>
  <c r="AS330" i="1"/>
  <c r="AR330" i="1" s="1"/>
  <c r="AQ330" i="1" s="1"/>
  <c r="AP330" i="1" s="1"/>
  <c r="AO330" i="1" s="1"/>
  <c r="AN330" i="1" s="1"/>
  <c r="AM330" i="1" s="1"/>
  <c r="AL330" i="1" s="1"/>
  <c r="AT330" i="1"/>
  <c r="I384" i="1"/>
  <c r="AF384" i="1"/>
  <c r="AC384" i="1"/>
  <c r="AT380" i="1"/>
  <c r="AS380" i="1" s="1"/>
  <c r="AR380" i="1" s="1"/>
  <c r="AQ380" i="1" s="1"/>
  <c r="AP380" i="1" s="1"/>
  <c r="AO380" i="1" s="1"/>
  <c r="AN380" i="1" s="1"/>
  <c r="AM380" i="1" s="1"/>
  <c r="AL380" i="1" s="1"/>
  <c r="I351" i="1"/>
  <c r="AC351" i="1"/>
  <c r="AF351" i="1"/>
  <c r="AT305" i="1"/>
  <c r="AS305" i="1" s="1"/>
  <c r="AR305" i="1" s="1"/>
  <c r="AQ305" i="1" s="1"/>
  <c r="AP305" i="1" s="1"/>
  <c r="AO305" i="1" s="1"/>
  <c r="AN305" i="1" s="1"/>
  <c r="AM305" i="1" s="1"/>
  <c r="AL305" i="1" s="1"/>
  <c r="I359" i="1"/>
  <c r="AC359" i="1"/>
  <c r="AF359" i="1"/>
  <c r="I338" i="1"/>
  <c r="AC338" i="1"/>
  <c r="AF338" i="1"/>
  <c r="J300" i="1"/>
  <c r="AC300" i="1"/>
  <c r="AC386" i="1"/>
  <c r="I386" i="1"/>
  <c r="I412" i="1"/>
  <c r="AC412" i="1"/>
  <c r="AT377" i="1"/>
  <c r="AS377" i="1"/>
  <c r="AR377" i="1" s="1"/>
  <c r="AQ377" i="1" s="1"/>
  <c r="AP377" i="1" s="1"/>
  <c r="AO377" i="1" s="1"/>
  <c r="AN377" i="1" s="1"/>
  <c r="AM377" i="1" s="1"/>
  <c r="AL377" i="1" s="1"/>
  <c r="AC393" i="1"/>
  <c r="I393" i="1"/>
  <c r="AC421" i="1"/>
  <c r="I421" i="1"/>
  <c r="AT458" i="1"/>
  <c r="AS458" i="1" s="1"/>
  <c r="AR458" i="1" s="1"/>
  <c r="AQ458" i="1" s="1"/>
  <c r="AP458" i="1" s="1"/>
  <c r="AO458" i="1" s="1"/>
  <c r="AN458" i="1" s="1"/>
  <c r="AM458" i="1" s="1"/>
  <c r="AL458" i="1" s="1"/>
  <c r="AC460" i="1"/>
  <c r="I460" i="1"/>
  <c r="AC461" i="1"/>
  <c r="I461" i="1"/>
  <c r="AF461" i="1"/>
  <c r="AT473" i="1"/>
  <c r="AS473" i="1" s="1"/>
  <c r="AR473" i="1" s="1"/>
  <c r="AQ473" i="1" s="1"/>
  <c r="AP473" i="1" s="1"/>
  <c r="AO473" i="1" s="1"/>
  <c r="AN473" i="1" s="1"/>
  <c r="AM473" i="1" s="1"/>
  <c r="AL473" i="1" s="1"/>
  <c r="AT484" i="1"/>
  <c r="AS484" i="1" s="1"/>
  <c r="AR484" i="1" s="1"/>
  <c r="AQ484" i="1" s="1"/>
  <c r="AP484" i="1" s="1"/>
  <c r="AO484" i="1" s="1"/>
  <c r="AN484" i="1" s="1"/>
  <c r="AM484" i="1" s="1"/>
  <c r="AL484" i="1" s="1"/>
  <c r="AC452" i="1"/>
  <c r="I452" i="1"/>
  <c r="AF410" i="1"/>
  <c r="AT402" i="1"/>
  <c r="AS402" i="1" s="1"/>
  <c r="AR402" i="1" s="1"/>
  <c r="AQ402" i="1" s="1"/>
  <c r="AP402" i="1" s="1"/>
  <c r="AO402" i="1" s="1"/>
  <c r="AN402" i="1" s="1"/>
  <c r="AM402" i="1" s="1"/>
  <c r="AL402" i="1" s="1"/>
  <c r="AC445" i="1"/>
  <c r="AF445" i="1"/>
  <c r="I445" i="1"/>
  <c r="AT462" i="1"/>
  <c r="AS462" i="1" s="1"/>
  <c r="AR462" i="1" s="1"/>
  <c r="AQ462" i="1" s="1"/>
  <c r="AP462" i="1" s="1"/>
  <c r="AO462" i="1" s="1"/>
  <c r="AN462" i="1" s="1"/>
  <c r="AM462" i="1" s="1"/>
  <c r="AL462" i="1" s="1"/>
  <c r="AC495" i="1"/>
  <c r="I495" i="1"/>
  <c r="AF495" i="1"/>
  <c r="AF421" i="1"/>
  <c r="I454" i="1"/>
  <c r="AC454" i="1"/>
  <c r="I577" i="1"/>
  <c r="AC577" i="1"/>
  <c r="AT594" i="1"/>
  <c r="AS594" i="1" s="1"/>
  <c r="AR594" i="1" s="1"/>
  <c r="AQ594" i="1" s="1"/>
  <c r="AP594" i="1" s="1"/>
  <c r="AO594" i="1" s="1"/>
  <c r="AN594" i="1" s="1"/>
  <c r="AM594" i="1" s="1"/>
  <c r="AL594" i="1" s="1"/>
  <c r="I507" i="1"/>
  <c r="AC507" i="1"/>
  <c r="AT570" i="1"/>
  <c r="AS570" i="1" s="1"/>
  <c r="AR570" i="1" s="1"/>
  <c r="AQ570" i="1" s="1"/>
  <c r="AP570" i="1" s="1"/>
  <c r="AO570" i="1" s="1"/>
  <c r="AN570" i="1" s="1"/>
  <c r="AM570" i="1" s="1"/>
  <c r="AL570" i="1" s="1"/>
  <c r="AC592" i="1"/>
  <c r="I592" i="1"/>
  <c r="AF592" i="1"/>
  <c r="AA613" i="1"/>
  <c r="AE613" i="1" s="1"/>
  <c r="AC431" i="1"/>
  <c r="AF431" i="1"/>
  <c r="I431" i="1"/>
  <c r="AC519" i="1"/>
  <c r="I519" i="1"/>
  <c r="AT514" i="1"/>
  <c r="AS514" i="1" s="1"/>
  <c r="AR514" i="1" s="1"/>
  <c r="AQ514" i="1" s="1"/>
  <c r="AP514" i="1" s="1"/>
  <c r="AO514" i="1"/>
  <c r="AN514" i="1" s="1"/>
  <c r="AM514" i="1" s="1"/>
  <c r="AL514" i="1" s="1"/>
  <c r="AT545" i="1"/>
  <c r="AS545" i="1" s="1"/>
  <c r="AR545" i="1" s="1"/>
  <c r="AQ545" i="1" s="1"/>
  <c r="AP545" i="1" s="1"/>
  <c r="AO545" i="1" s="1"/>
  <c r="AN545" i="1" s="1"/>
  <c r="AM545" i="1" s="1"/>
  <c r="AL545" i="1" s="1"/>
  <c r="J467" i="1"/>
  <c r="AC467" i="1"/>
  <c r="AC535" i="1"/>
  <c r="AF535" i="1"/>
  <c r="I535" i="1"/>
  <c r="AT508" i="1"/>
  <c r="AS508" i="1" s="1"/>
  <c r="AR508" i="1" s="1"/>
  <c r="AQ508" i="1" s="1"/>
  <c r="AP508" i="1" s="1"/>
  <c r="AO508" i="1" s="1"/>
  <c r="AN508" i="1" s="1"/>
  <c r="AM508" i="1" s="1"/>
  <c r="AL508" i="1" s="1"/>
  <c r="AF534" i="1"/>
  <c r="I534" i="1"/>
  <c r="AC534" i="1"/>
  <c r="AC528" i="1"/>
  <c r="I528" i="1"/>
  <c r="AT601" i="1"/>
  <c r="AS601" i="1" s="1"/>
  <c r="AR601" i="1" s="1"/>
  <c r="AQ601" i="1" s="1"/>
  <c r="AP601" i="1" s="1"/>
  <c r="AO601" i="1" s="1"/>
  <c r="AN601" i="1" s="1"/>
  <c r="AM601" i="1" s="1"/>
  <c r="AL601" i="1" s="1"/>
  <c r="AT533" i="1"/>
  <c r="AS533" i="1" s="1"/>
  <c r="AR533" i="1" s="1"/>
  <c r="AQ533" i="1" s="1"/>
  <c r="AP533" i="1" s="1"/>
  <c r="AO533" i="1" s="1"/>
  <c r="AN533" i="1" s="1"/>
  <c r="AM533" i="1" s="1"/>
  <c r="AL533" i="1" s="1"/>
  <c r="AC628" i="1"/>
  <c r="K628" i="1"/>
  <c r="AF628" i="1"/>
  <c r="AF632" i="1"/>
  <c r="AT560" i="1"/>
  <c r="AS560" i="1" s="1"/>
  <c r="AR560" i="1" s="1"/>
  <c r="AQ560" i="1" s="1"/>
  <c r="AP560" i="1" s="1"/>
  <c r="AO560" i="1" s="1"/>
  <c r="AN560" i="1" s="1"/>
  <c r="AM560" i="1" s="1"/>
  <c r="AL560" i="1" s="1"/>
  <c r="AT583" i="1"/>
  <c r="AS583" i="1" s="1"/>
  <c r="AR583" i="1" s="1"/>
  <c r="AQ583" i="1" s="1"/>
  <c r="AP583" i="1" s="1"/>
  <c r="AO583" i="1" s="1"/>
  <c r="AN583" i="1" s="1"/>
  <c r="AM583" i="1" s="1"/>
  <c r="AL583" i="1" s="1"/>
  <c r="AT586" i="1"/>
  <c r="AS586" i="1" s="1"/>
  <c r="AR586" i="1" s="1"/>
  <c r="AQ586" i="1" s="1"/>
  <c r="AP586" i="1" s="1"/>
  <c r="AO586" i="1" s="1"/>
  <c r="AN586" i="1" s="1"/>
  <c r="AM586" i="1" s="1"/>
  <c r="AL586" i="1" s="1"/>
  <c r="K676" i="1"/>
  <c r="AC676" i="1"/>
  <c r="I606" i="1"/>
  <c r="AF606" i="1"/>
  <c r="AC606" i="1"/>
  <c r="AT671" i="1"/>
  <c r="AS671" i="1" s="1"/>
  <c r="AR671" i="1" s="1"/>
  <c r="AQ671" i="1" s="1"/>
  <c r="AP671" i="1" s="1"/>
  <c r="AO671" i="1" s="1"/>
  <c r="AN671" i="1" s="1"/>
  <c r="AM671" i="1" s="1"/>
  <c r="AL671" i="1" s="1"/>
  <c r="AQ673" i="1"/>
  <c r="AP673" i="1" s="1"/>
  <c r="AO673" i="1" s="1"/>
  <c r="AN673" i="1" s="1"/>
  <c r="AM673" i="1" s="1"/>
  <c r="AL673" i="1" s="1"/>
  <c r="AT673" i="1"/>
  <c r="AS673" i="1" s="1"/>
  <c r="AR673" i="1" s="1"/>
  <c r="AT88" i="1"/>
  <c r="AS88" i="1" s="1"/>
  <c r="AR88" i="1" s="1"/>
  <c r="AQ88" i="1" s="1"/>
  <c r="AP88" i="1" s="1"/>
  <c r="AO88" i="1" s="1"/>
  <c r="AN88" i="1" s="1"/>
  <c r="AM88" i="1" s="1"/>
  <c r="AL88" i="1" s="1"/>
  <c r="AC105" i="1"/>
  <c r="H105" i="1"/>
  <c r="AF105" i="1"/>
  <c r="AC98" i="1"/>
  <c r="AF98" i="1"/>
  <c r="H98" i="1"/>
  <c r="H90" i="1"/>
  <c r="AF90" i="1"/>
  <c r="AC90" i="1"/>
  <c r="AC84" i="1"/>
  <c r="H84" i="1"/>
  <c r="AF84" i="1"/>
  <c r="H119" i="1"/>
  <c r="AC119" i="1"/>
  <c r="AT124" i="1"/>
  <c r="AS124" i="1" s="1"/>
  <c r="AR124" i="1" s="1"/>
  <c r="AQ124" i="1" s="1"/>
  <c r="AP124" i="1" s="1"/>
  <c r="AO124" i="1" s="1"/>
  <c r="AN124" i="1" s="1"/>
  <c r="AM124" i="1" s="1"/>
  <c r="AL124" i="1" s="1"/>
  <c r="AT130" i="1"/>
  <c r="AS130" i="1" s="1"/>
  <c r="AR130" i="1" s="1"/>
  <c r="AQ130" i="1" s="1"/>
  <c r="AP130" i="1" s="1"/>
  <c r="AO130" i="1" s="1"/>
  <c r="AN130" i="1" s="1"/>
  <c r="AM130" i="1" s="1"/>
  <c r="AL130" i="1" s="1"/>
  <c r="AF134" i="1"/>
  <c r="AC134" i="1"/>
  <c r="H134" i="1"/>
  <c r="H127" i="1"/>
  <c r="AC127" i="1"/>
  <c r="AF127" i="1"/>
  <c r="AT140" i="1"/>
  <c r="AS140" i="1"/>
  <c r="AR140" i="1" s="1"/>
  <c r="AQ140" i="1" s="1"/>
  <c r="AP140" i="1" s="1"/>
  <c r="AO140" i="1" s="1"/>
  <c r="AN140" i="1" s="1"/>
  <c r="AM140" i="1" s="1"/>
  <c r="AL140" i="1" s="1"/>
  <c r="AC138" i="1"/>
  <c r="H138" i="1"/>
  <c r="AF138" i="1"/>
  <c r="H172" i="1"/>
  <c r="AC172" i="1"/>
  <c r="H210" i="1"/>
  <c r="AC210" i="1"/>
  <c r="AC213" i="1"/>
  <c r="H213" i="1"/>
  <c r="AF213" i="1"/>
  <c r="H148" i="1"/>
  <c r="AC148" i="1"/>
  <c r="AT198" i="1"/>
  <c r="AS198" i="1" s="1"/>
  <c r="AR198" i="1" s="1"/>
  <c r="AQ198" i="1" s="1"/>
  <c r="AP198" i="1" s="1"/>
  <c r="AO198" i="1" s="1"/>
  <c r="AN198" i="1" s="1"/>
  <c r="AM198" i="1" s="1"/>
  <c r="AL198" i="1" s="1"/>
  <c r="AC168" i="1"/>
  <c r="AF168" i="1"/>
  <c r="H168" i="1"/>
  <c r="AC191" i="1"/>
  <c r="H191" i="1"/>
  <c r="AC126" i="1"/>
  <c r="H126" i="1"/>
  <c r="AT174" i="1"/>
  <c r="AS174" i="1" s="1"/>
  <c r="AR174" i="1" s="1"/>
  <c r="AQ174" i="1" s="1"/>
  <c r="AP174" i="1" s="1"/>
  <c r="AO174" i="1" s="1"/>
  <c r="AN174" i="1" s="1"/>
  <c r="AM174" i="1" s="1"/>
  <c r="AL174" i="1" s="1"/>
  <c r="H217" i="1"/>
  <c r="AC217" i="1"/>
  <c r="AF217" i="1"/>
  <c r="H202" i="1"/>
  <c r="AC202" i="1"/>
  <c r="AF191" i="1"/>
  <c r="AF245" i="1"/>
  <c r="AR238" i="1"/>
  <c r="AQ238" i="1" s="1"/>
  <c r="AP238" i="1" s="1"/>
  <c r="AO238" i="1" s="1"/>
  <c r="AN238" i="1" s="1"/>
  <c r="AM238" i="1" s="1"/>
  <c r="AL238" i="1" s="1"/>
  <c r="AT238" i="1"/>
  <c r="AS238" i="1" s="1"/>
  <c r="AT180" i="1"/>
  <c r="AS180" i="1"/>
  <c r="AR180" i="1" s="1"/>
  <c r="AQ180" i="1" s="1"/>
  <c r="AP180" i="1" s="1"/>
  <c r="AO180" i="1" s="1"/>
  <c r="AN180" i="1" s="1"/>
  <c r="AM180" i="1" s="1"/>
  <c r="AL180" i="1" s="1"/>
  <c r="H241" i="1"/>
  <c r="AC241" i="1"/>
  <c r="AF241" i="1"/>
  <c r="H252" i="1"/>
  <c r="AC252" i="1"/>
  <c r="AT230" i="1"/>
  <c r="AS230" i="1" s="1"/>
  <c r="AR230" i="1" s="1"/>
  <c r="AQ230" i="1" s="1"/>
  <c r="AP230" i="1" s="1"/>
  <c r="AO230" i="1" s="1"/>
  <c r="AN230" i="1" s="1"/>
  <c r="AM230" i="1" s="1"/>
  <c r="AL230" i="1" s="1"/>
  <c r="H264" i="1"/>
  <c r="AF264" i="1"/>
  <c r="AC264" i="1"/>
  <c r="AC268" i="1"/>
  <c r="H268" i="1"/>
  <c r="AT306" i="1"/>
  <c r="AS306" i="1"/>
  <c r="AR306" i="1" s="1"/>
  <c r="AQ306" i="1" s="1"/>
  <c r="AP306" i="1" s="1"/>
  <c r="AO306" i="1" s="1"/>
  <c r="AN306" i="1" s="1"/>
  <c r="AM306" i="1" s="1"/>
  <c r="AL306" i="1" s="1"/>
  <c r="AF277" i="1"/>
  <c r="AC277" i="1"/>
  <c r="H277" i="1"/>
  <c r="AC270" i="1"/>
  <c r="H270" i="1"/>
  <c r="AS280" i="1"/>
  <c r="AR280" i="1" s="1"/>
  <c r="AQ280" i="1" s="1"/>
  <c r="AP280" i="1" s="1"/>
  <c r="AO280" i="1" s="1"/>
  <c r="AN280" i="1" s="1"/>
  <c r="AM280" i="1" s="1"/>
  <c r="AL280" i="1" s="1"/>
  <c r="AT280" i="1"/>
  <c r="AC310" i="1"/>
  <c r="H310" i="1"/>
  <c r="AT321" i="1"/>
  <c r="AS321" i="1"/>
  <c r="AR321" i="1" s="1"/>
  <c r="AQ321" i="1" s="1"/>
  <c r="AP321" i="1" s="1"/>
  <c r="AO321" i="1" s="1"/>
  <c r="AN321" i="1" s="1"/>
  <c r="AM321" i="1" s="1"/>
  <c r="AL321" i="1" s="1"/>
  <c r="AC333" i="1"/>
  <c r="AF333" i="1"/>
  <c r="I333" i="1"/>
  <c r="AS276" i="1"/>
  <c r="AR276" i="1" s="1"/>
  <c r="AQ276" i="1" s="1"/>
  <c r="AP276" i="1" s="1"/>
  <c r="AO276" i="1" s="1"/>
  <c r="AN276" i="1" s="1"/>
  <c r="AM276" i="1" s="1"/>
  <c r="AL276" i="1" s="1"/>
  <c r="AT276" i="1"/>
  <c r="AT309" i="1"/>
  <c r="AS309" i="1" s="1"/>
  <c r="AR309" i="1" s="1"/>
  <c r="AQ309" i="1" s="1"/>
  <c r="AP309" i="1" s="1"/>
  <c r="AO309" i="1" s="1"/>
  <c r="AN309" i="1" s="1"/>
  <c r="AM309" i="1" s="1"/>
  <c r="AL309" i="1" s="1"/>
  <c r="AT375" i="1"/>
  <c r="AS375" i="1" s="1"/>
  <c r="AR375" i="1" s="1"/>
  <c r="AQ375" i="1"/>
  <c r="AP375" i="1" s="1"/>
  <c r="AO375" i="1" s="1"/>
  <c r="AN375" i="1" s="1"/>
  <c r="AM375" i="1" s="1"/>
  <c r="AL375" i="1" s="1"/>
  <c r="I319" i="1"/>
  <c r="AC319" i="1"/>
  <c r="I330" i="1"/>
  <c r="AC330" i="1"/>
  <c r="AF330" i="1"/>
  <c r="AC349" i="1"/>
  <c r="AF349" i="1"/>
  <c r="I349" i="1"/>
  <c r="AQ383" i="1"/>
  <c r="AP383" i="1" s="1"/>
  <c r="AO383" i="1" s="1"/>
  <c r="AN383" i="1" s="1"/>
  <c r="AM383" i="1" s="1"/>
  <c r="AL383" i="1" s="1"/>
  <c r="AT383" i="1"/>
  <c r="AS383" i="1" s="1"/>
  <c r="AR383" i="1" s="1"/>
  <c r="AT318" i="1"/>
  <c r="AS318" i="1" s="1"/>
  <c r="AR318" i="1" s="1"/>
  <c r="AQ318" i="1" s="1"/>
  <c r="AP318" i="1" s="1"/>
  <c r="AO318" i="1" s="1"/>
  <c r="AN318" i="1" s="1"/>
  <c r="AM318" i="1" s="1"/>
  <c r="AL318" i="1" s="1"/>
  <c r="AC381" i="1"/>
  <c r="H381" i="1"/>
  <c r="AS350" i="1"/>
  <c r="AR350" i="1" s="1"/>
  <c r="AQ350" i="1" s="1"/>
  <c r="AP350" i="1" s="1"/>
  <c r="AO350" i="1" s="1"/>
  <c r="AN350" i="1" s="1"/>
  <c r="AM350" i="1" s="1"/>
  <c r="AL350" i="1" s="1"/>
  <c r="AT350" i="1"/>
  <c r="AT354" i="1"/>
  <c r="AS354" i="1" s="1"/>
  <c r="AR354" i="1" s="1"/>
  <c r="AQ354" i="1" s="1"/>
  <c r="AP354" i="1" s="1"/>
  <c r="AO354" i="1" s="1"/>
  <c r="AN354" i="1" s="1"/>
  <c r="AM354" i="1" s="1"/>
  <c r="AL354" i="1" s="1"/>
  <c r="AT392" i="1"/>
  <c r="AS392" i="1" s="1"/>
  <c r="AR392" i="1" s="1"/>
  <c r="AQ392" i="1" s="1"/>
  <c r="AP392" i="1" s="1"/>
  <c r="AO392" i="1" s="1"/>
  <c r="AN392" i="1" s="1"/>
  <c r="AM392" i="1" s="1"/>
  <c r="AL392" i="1" s="1"/>
  <c r="I390" i="1"/>
  <c r="AC390" i="1"/>
  <c r="AF390" i="1"/>
  <c r="I340" i="1"/>
  <c r="AC340" i="1"/>
  <c r="AT363" i="1"/>
  <c r="AS363" i="1" s="1"/>
  <c r="AR363" i="1" s="1"/>
  <c r="AQ363" i="1" s="1"/>
  <c r="AP363" i="1" s="1"/>
  <c r="AO363" i="1" s="1"/>
  <c r="AN363" i="1" s="1"/>
  <c r="AM363" i="1" s="1"/>
  <c r="AL363" i="1" s="1"/>
  <c r="K377" i="1"/>
  <c r="AC377" i="1"/>
  <c r="AC450" i="1"/>
  <c r="I450" i="1"/>
  <c r="AT485" i="1"/>
  <c r="AS485" i="1"/>
  <c r="AR485" i="1" s="1"/>
  <c r="AQ485" i="1" s="1"/>
  <c r="AP485" i="1" s="1"/>
  <c r="AO485" i="1" s="1"/>
  <c r="AN485" i="1" s="1"/>
  <c r="AM485" i="1" s="1"/>
  <c r="AL485" i="1" s="1"/>
  <c r="AC473" i="1"/>
  <c r="I473" i="1"/>
  <c r="AF473" i="1"/>
  <c r="I484" i="1"/>
  <c r="AC484" i="1"/>
  <c r="I440" i="1"/>
  <c r="AF440" i="1"/>
  <c r="AC440" i="1"/>
  <c r="I422" i="1"/>
  <c r="AF422" i="1"/>
  <c r="AC422" i="1"/>
  <c r="AT453" i="1"/>
  <c r="AS453" i="1" s="1"/>
  <c r="AR453" i="1" s="1"/>
  <c r="AQ453" i="1" s="1"/>
  <c r="AP453" i="1" s="1"/>
  <c r="AO453" i="1" s="1"/>
  <c r="AN453" i="1" s="1"/>
  <c r="AM453" i="1" s="1"/>
  <c r="AL453" i="1" s="1"/>
  <c r="AF484" i="1"/>
  <c r="AC402" i="1"/>
  <c r="I402" i="1"/>
  <c r="AT419" i="1"/>
  <c r="AS419" i="1" s="1"/>
  <c r="AR419" i="1" s="1"/>
  <c r="AQ419" i="1" s="1"/>
  <c r="AP419" i="1" s="1"/>
  <c r="AO419" i="1" s="1"/>
  <c r="AN419" i="1" s="1"/>
  <c r="AM419" i="1" s="1"/>
  <c r="AL419" i="1" s="1"/>
  <c r="AF414" i="1"/>
  <c r="I414" i="1"/>
  <c r="AC414" i="1"/>
  <c r="I462" i="1"/>
  <c r="AC462" i="1"/>
  <c r="AR478" i="1"/>
  <c r="AQ478" i="1" s="1"/>
  <c r="AP478" i="1" s="1"/>
  <c r="AO478" i="1" s="1"/>
  <c r="AN478" i="1" s="1"/>
  <c r="AM478" i="1" s="1"/>
  <c r="AL478" i="1" s="1"/>
  <c r="AT478" i="1"/>
  <c r="AS478" i="1" s="1"/>
  <c r="AC512" i="1"/>
  <c r="I512" i="1"/>
  <c r="AC489" i="1"/>
  <c r="I489" i="1"/>
  <c r="AT436" i="1"/>
  <c r="AS436" i="1" s="1"/>
  <c r="AR436" i="1" s="1"/>
  <c r="AQ436" i="1" s="1"/>
  <c r="AP436" i="1" s="1"/>
  <c r="AO436" i="1" s="1"/>
  <c r="AN436" i="1" s="1"/>
  <c r="AM436" i="1" s="1"/>
  <c r="AL436" i="1" s="1"/>
  <c r="AS539" i="1"/>
  <c r="AR539" i="1" s="1"/>
  <c r="AQ539" i="1" s="1"/>
  <c r="AP539" i="1" s="1"/>
  <c r="AO539" i="1" s="1"/>
  <c r="AN539" i="1" s="1"/>
  <c r="AM539" i="1" s="1"/>
  <c r="AL539" i="1" s="1"/>
  <c r="AT539" i="1"/>
  <c r="AC514" i="1"/>
  <c r="I514" i="1"/>
  <c r="AF514" i="1"/>
  <c r="I545" i="1"/>
  <c r="AC545" i="1"/>
  <c r="AF545" i="1"/>
  <c r="I508" i="1"/>
  <c r="AC508" i="1"/>
  <c r="I629" i="1"/>
  <c r="AC629" i="1"/>
  <c r="AT564" i="1"/>
  <c r="AS564" i="1" s="1"/>
  <c r="AR564" i="1" s="1"/>
  <c r="AQ564" i="1"/>
  <c r="AP564" i="1" s="1"/>
  <c r="AO564" i="1" s="1"/>
  <c r="AN564" i="1" s="1"/>
  <c r="AM564" i="1" s="1"/>
  <c r="AL564" i="1" s="1"/>
  <c r="AT568" i="1"/>
  <c r="AS568" i="1" s="1"/>
  <c r="AR568" i="1" s="1"/>
  <c r="AQ568" i="1" s="1"/>
  <c r="AP568" i="1" s="1"/>
  <c r="AO568" i="1" s="1"/>
  <c r="AN568" i="1" s="1"/>
  <c r="AM568" i="1" s="1"/>
  <c r="AL568" i="1" s="1"/>
  <c r="AT659" i="1"/>
  <c r="AS659" i="1" s="1"/>
  <c r="AR659" i="1" s="1"/>
  <c r="AQ659" i="1" s="1"/>
  <c r="AP659" i="1" s="1"/>
  <c r="AO659" i="1" s="1"/>
  <c r="AN659" i="1" s="1"/>
  <c r="AM659" i="1" s="1"/>
  <c r="AL659" i="1" s="1"/>
  <c r="AT616" i="1"/>
  <c r="AS616" i="1" s="1"/>
  <c r="AR616" i="1" s="1"/>
  <c r="AQ616" i="1" s="1"/>
  <c r="AP616" i="1" s="1"/>
  <c r="AO616" i="1" s="1"/>
  <c r="AN616" i="1" s="1"/>
  <c r="AM616" i="1" s="1"/>
  <c r="AL616" i="1" s="1"/>
  <c r="I533" i="1"/>
  <c r="AC533" i="1"/>
  <c r="AF533" i="1"/>
  <c r="AT628" i="1"/>
  <c r="AS628" i="1" s="1"/>
  <c r="AR628" i="1" s="1"/>
  <c r="AQ628" i="1" s="1"/>
  <c r="AP628" i="1" s="1"/>
  <c r="AO628" i="1" s="1"/>
  <c r="AN628" i="1" s="1"/>
  <c r="AM628" i="1" s="1"/>
  <c r="AL628" i="1" s="1"/>
  <c r="AT649" i="1"/>
  <c r="AS649" i="1" s="1"/>
  <c r="AR649" i="1" s="1"/>
  <c r="AQ649" i="1" s="1"/>
  <c r="AP649" i="1" s="1"/>
  <c r="AO649" i="1" s="1"/>
  <c r="AN649" i="1" s="1"/>
  <c r="AM649" i="1" s="1"/>
  <c r="AL649" i="1" s="1"/>
  <c r="AT553" i="1"/>
  <c r="AS553" i="1" s="1"/>
  <c r="AR553" i="1" s="1"/>
  <c r="AQ553" i="1" s="1"/>
  <c r="AP553" i="1" s="1"/>
  <c r="AO553" i="1" s="1"/>
  <c r="AN553" i="1" s="1"/>
  <c r="AM553" i="1" s="1"/>
  <c r="AL553" i="1" s="1"/>
  <c r="AT661" i="1"/>
  <c r="AS661" i="1" s="1"/>
  <c r="AR661" i="1" s="1"/>
  <c r="AQ661" i="1" s="1"/>
  <c r="AP661" i="1" s="1"/>
  <c r="AO661" i="1" s="1"/>
  <c r="AN661" i="1" s="1"/>
  <c r="AM661" i="1" s="1"/>
  <c r="AL661" i="1" s="1"/>
  <c r="AC560" i="1"/>
  <c r="I560" i="1"/>
  <c r="AF560" i="1"/>
  <c r="AT578" i="1"/>
  <c r="AS578" i="1" s="1"/>
  <c r="AR578" i="1" s="1"/>
  <c r="AQ578" i="1" s="1"/>
  <c r="AP578" i="1" s="1"/>
  <c r="AO578" i="1" s="1"/>
  <c r="AN578" i="1" s="1"/>
  <c r="AM578" i="1" s="1"/>
  <c r="AL578" i="1" s="1"/>
  <c r="AC600" i="1"/>
  <c r="AF600" i="1"/>
  <c r="I600" i="1"/>
  <c r="AC637" i="1"/>
  <c r="I637" i="1"/>
  <c r="AT532" i="1"/>
  <c r="AS532" i="1" s="1"/>
  <c r="AR532" i="1" s="1"/>
  <c r="AQ532" i="1" s="1"/>
  <c r="AP532" i="1" s="1"/>
  <c r="AO532" i="1" s="1"/>
  <c r="AN532" i="1" s="1"/>
  <c r="AM532" i="1" s="1"/>
  <c r="AL532" i="1" s="1"/>
  <c r="I583" i="1"/>
  <c r="AC583" i="1"/>
  <c r="AT615" i="1"/>
  <c r="AS615" i="1" s="1"/>
  <c r="AR615" i="1" s="1"/>
  <c r="AQ615" i="1" s="1"/>
  <c r="AP615" i="1" s="1"/>
  <c r="AO615" i="1" s="1"/>
  <c r="AN615" i="1" s="1"/>
  <c r="AM615" i="1" s="1"/>
  <c r="AL615" i="1" s="1"/>
  <c r="AT669" i="1"/>
  <c r="AS669" i="1" s="1"/>
  <c r="AR669" i="1" s="1"/>
  <c r="AQ669" i="1" s="1"/>
  <c r="AP669" i="1" s="1"/>
  <c r="AO669" i="1" s="1"/>
  <c r="AN669" i="1" s="1"/>
  <c r="AM669" i="1" s="1"/>
  <c r="AL669" i="1" s="1"/>
  <c r="I656" i="1"/>
  <c r="AC656" i="1"/>
  <c r="K603" i="1"/>
  <c r="AC603" i="1"/>
  <c r="J674" i="1"/>
  <c r="AF674" i="1"/>
  <c r="AC674" i="1"/>
  <c r="I605" i="1"/>
  <c r="AC605" i="1"/>
  <c r="H81" i="1"/>
  <c r="AC81" i="1"/>
  <c r="AC88" i="1"/>
  <c r="H88" i="1"/>
  <c r="AC108" i="1"/>
  <c r="H108" i="1"/>
  <c r="AQ119" i="1"/>
  <c r="AP119" i="1" s="1"/>
  <c r="AO119" i="1" s="1"/>
  <c r="AN119" i="1" s="1"/>
  <c r="AM119" i="1" s="1"/>
  <c r="AL119" i="1" s="1"/>
  <c r="AT119" i="1"/>
  <c r="AS119" i="1" s="1"/>
  <c r="AR119" i="1" s="1"/>
  <c r="AP120" i="1"/>
  <c r="AO120" i="1" s="1"/>
  <c r="AN120" i="1" s="1"/>
  <c r="AM120" i="1" s="1"/>
  <c r="AL120" i="1" s="1"/>
  <c r="AT120" i="1"/>
  <c r="AS120" i="1" s="1"/>
  <c r="AR120" i="1" s="1"/>
  <c r="AQ120" i="1" s="1"/>
  <c r="AC162" i="1"/>
  <c r="AF162" i="1"/>
  <c r="H162" i="1"/>
  <c r="H140" i="1"/>
  <c r="AC140" i="1"/>
  <c r="AT200" i="1"/>
  <c r="AS200" i="1" s="1"/>
  <c r="AR200" i="1" s="1"/>
  <c r="AQ200" i="1" s="1"/>
  <c r="AP200" i="1" s="1"/>
  <c r="AO200" i="1" s="1"/>
  <c r="AN200" i="1" s="1"/>
  <c r="AM200" i="1" s="1"/>
  <c r="AL200" i="1" s="1"/>
  <c r="AT164" i="1"/>
  <c r="AS164" i="1" s="1"/>
  <c r="AR164" i="1" s="1"/>
  <c r="AQ164" i="1" s="1"/>
  <c r="AP164" i="1" s="1"/>
  <c r="AO164" i="1" s="1"/>
  <c r="AN164" i="1" s="1"/>
  <c r="AM164" i="1" s="1"/>
  <c r="AL164" i="1" s="1"/>
  <c r="AF198" i="1"/>
  <c r="AC198" i="1"/>
  <c r="H198" i="1"/>
  <c r="AT168" i="1"/>
  <c r="AS168" i="1" s="1"/>
  <c r="AR168" i="1" s="1"/>
  <c r="AQ168" i="1" s="1"/>
  <c r="AP168" i="1" s="1"/>
  <c r="AO168" i="1" s="1"/>
  <c r="AN168" i="1" s="1"/>
  <c r="AM168" i="1" s="1"/>
  <c r="AL168" i="1" s="1"/>
  <c r="AF174" i="1"/>
  <c r="AC174" i="1"/>
  <c r="H174" i="1"/>
  <c r="AC211" i="1"/>
  <c r="AF211" i="1"/>
  <c r="H211" i="1"/>
  <c r="AR225" i="1"/>
  <c r="AQ225" i="1" s="1"/>
  <c r="AP225" i="1" s="1"/>
  <c r="AO225" i="1" s="1"/>
  <c r="AN225" i="1" s="1"/>
  <c r="AM225" i="1" s="1"/>
  <c r="AL225" i="1" s="1"/>
  <c r="AT225" i="1"/>
  <c r="AS225" i="1" s="1"/>
  <c r="AT229" i="1"/>
  <c r="AS229" i="1"/>
  <c r="AR229" i="1" s="1"/>
  <c r="AQ229" i="1" s="1"/>
  <c r="AP229" i="1" s="1"/>
  <c r="AO229" i="1" s="1"/>
  <c r="AN229" i="1" s="1"/>
  <c r="AM229" i="1" s="1"/>
  <c r="AL229" i="1" s="1"/>
  <c r="H180" i="1"/>
  <c r="AC180" i="1"/>
  <c r="AC254" i="1"/>
  <c r="H254" i="1"/>
  <c r="AT252" i="1"/>
  <c r="AS252" i="1" s="1"/>
  <c r="AR252" i="1" s="1"/>
  <c r="AQ252" i="1" s="1"/>
  <c r="AP252" i="1" s="1"/>
  <c r="AO252" i="1" s="1"/>
  <c r="AN252" i="1" s="1"/>
  <c r="AM252" i="1" s="1"/>
  <c r="AL252" i="1" s="1"/>
  <c r="H230" i="1"/>
  <c r="AC230" i="1"/>
  <c r="AC256" i="1"/>
  <c r="H256" i="1"/>
  <c r="AC266" i="1"/>
  <c r="AF266" i="1"/>
  <c r="H266" i="1"/>
  <c r="AS274" i="1"/>
  <c r="AR274" i="1" s="1"/>
  <c r="AQ274" i="1" s="1"/>
  <c r="AP274" i="1" s="1"/>
  <c r="AO274" i="1" s="1"/>
  <c r="AN274" i="1" s="1"/>
  <c r="AM274" i="1" s="1"/>
  <c r="AL274" i="1" s="1"/>
  <c r="AT274" i="1"/>
  <c r="AT314" i="1"/>
  <c r="AS314" i="1" s="1"/>
  <c r="AR314" i="1" s="1"/>
  <c r="AQ314" i="1" s="1"/>
  <c r="AP314" i="1" s="1"/>
  <c r="AO314" i="1" s="1"/>
  <c r="AN314" i="1" s="1"/>
  <c r="AM314" i="1" s="1"/>
  <c r="AL314" i="1" s="1"/>
  <c r="AT273" i="1"/>
  <c r="AS273" i="1" s="1"/>
  <c r="AR273" i="1" s="1"/>
  <c r="AQ273" i="1" s="1"/>
  <c r="AP273" i="1" s="1"/>
  <c r="AO273" i="1" s="1"/>
  <c r="AN273" i="1" s="1"/>
  <c r="AM273" i="1" s="1"/>
  <c r="AL273" i="1" s="1"/>
  <c r="AT307" i="1"/>
  <c r="AS307" i="1" s="1"/>
  <c r="AR307" i="1" s="1"/>
  <c r="AQ307" i="1" s="1"/>
  <c r="AP307" i="1" s="1"/>
  <c r="AO307" i="1" s="1"/>
  <c r="AN307" i="1" s="1"/>
  <c r="AM307" i="1" s="1"/>
  <c r="AL307" i="1" s="1"/>
  <c r="AT323" i="1"/>
  <c r="AS323" i="1" s="1"/>
  <c r="AR323" i="1" s="1"/>
  <c r="AQ323" i="1" s="1"/>
  <c r="AP323" i="1" s="1"/>
  <c r="AO323" i="1" s="1"/>
  <c r="AN323" i="1" s="1"/>
  <c r="AM323" i="1" s="1"/>
  <c r="AL323" i="1" s="1"/>
  <c r="AT272" i="1"/>
  <c r="AS272" i="1" s="1"/>
  <c r="AR272" i="1" s="1"/>
  <c r="AQ272" i="1" s="1"/>
  <c r="AP272" i="1" s="1"/>
  <c r="AO272" i="1" s="1"/>
  <c r="AN272" i="1" s="1"/>
  <c r="AM272" i="1" s="1"/>
  <c r="AL272" i="1" s="1"/>
  <c r="H280" i="1"/>
  <c r="AF280" i="1"/>
  <c r="AC280" i="1"/>
  <c r="AT324" i="1"/>
  <c r="AS324" i="1" s="1"/>
  <c r="AR324" i="1"/>
  <c r="AQ324" i="1" s="1"/>
  <c r="AP324" i="1" s="1"/>
  <c r="AO324" i="1" s="1"/>
  <c r="AN324" i="1" s="1"/>
  <c r="AM324" i="1" s="1"/>
  <c r="AL324" i="1" s="1"/>
  <c r="AC276" i="1"/>
  <c r="H276" i="1"/>
  <c r="AT302" i="1"/>
  <c r="AS302" i="1" s="1"/>
  <c r="AR302" i="1" s="1"/>
  <c r="AQ302" i="1" s="1"/>
  <c r="AP302" i="1" s="1"/>
  <c r="AO302" i="1" s="1"/>
  <c r="AN302" i="1" s="1"/>
  <c r="AM302" i="1" s="1"/>
  <c r="AL302" i="1" s="1"/>
  <c r="AC309" i="1"/>
  <c r="I309" i="1"/>
  <c r="AF309" i="1"/>
  <c r="AT342" i="1"/>
  <c r="AS342" i="1" s="1"/>
  <c r="AR342" i="1" s="1"/>
  <c r="AQ342" i="1" s="1"/>
  <c r="AP342" i="1" s="1"/>
  <c r="AO342" i="1" s="1"/>
  <c r="AN342" i="1" s="1"/>
  <c r="AM342" i="1" s="1"/>
  <c r="AL342" i="1" s="1"/>
  <c r="AS332" i="1"/>
  <c r="AR332" i="1" s="1"/>
  <c r="AQ332" i="1" s="1"/>
  <c r="AP332" i="1" s="1"/>
  <c r="AO332" i="1" s="1"/>
  <c r="AN332" i="1" s="1"/>
  <c r="AM332" i="1" s="1"/>
  <c r="AL332" i="1" s="1"/>
  <c r="AT332" i="1"/>
  <c r="AT325" i="1"/>
  <c r="AS325" i="1" s="1"/>
  <c r="AR325" i="1" s="1"/>
  <c r="AQ325" i="1" s="1"/>
  <c r="AP325" i="1" s="1"/>
  <c r="AO325" i="1" s="1"/>
  <c r="AN325" i="1" s="1"/>
  <c r="AM325" i="1" s="1"/>
  <c r="AL325" i="1" s="1"/>
  <c r="I383" i="1"/>
  <c r="AF383" i="1"/>
  <c r="AC383" i="1"/>
  <c r="AC318" i="1"/>
  <c r="I318" i="1"/>
  <c r="AR351" i="1"/>
  <c r="AQ351" i="1" s="1"/>
  <c r="AP351" i="1" s="1"/>
  <c r="AO351" i="1" s="1"/>
  <c r="AN351" i="1" s="1"/>
  <c r="AM351" i="1" s="1"/>
  <c r="AL351" i="1" s="1"/>
  <c r="AT351" i="1"/>
  <c r="AS351" i="1" s="1"/>
  <c r="AF308" i="1"/>
  <c r="AT359" i="1"/>
  <c r="AS359" i="1" s="1"/>
  <c r="AR359" i="1" s="1"/>
  <c r="AQ359" i="1" s="1"/>
  <c r="AP359" i="1" s="1"/>
  <c r="AO359" i="1" s="1"/>
  <c r="AN359" i="1" s="1"/>
  <c r="AM359" i="1" s="1"/>
  <c r="AL359" i="1" s="1"/>
  <c r="AC350" i="1"/>
  <c r="AF350" i="1"/>
  <c r="I350" i="1"/>
  <c r="AC354" i="1"/>
  <c r="I354" i="1"/>
  <c r="AF354" i="1"/>
  <c r="AS395" i="1"/>
  <c r="AR395" i="1" s="1"/>
  <c r="AQ395" i="1" s="1"/>
  <c r="AP395" i="1" s="1"/>
  <c r="AO395" i="1" s="1"/>
  <c r="AN395" i="1" s="1"/>
  <c r="AM395" i="1" s="1"/>
  <c r="AL395" i="1" s="1"/>
  <c r="AT395" i="1"/>
  <c r="AF378" i="1"/>
  <c r="AT340" i="1"/>
  <c r="AS340" i="1" s="1"/>
  <c r="AR340" i="1" s="1"/>
  <c r="AQ340" i="1" s="1"/>
  <c r="AP340" i="1" s="1"/>
  <c r="AO340" i="1" s="1"/>
  <c r="AN340" i="1" s="1"/>
  <c r="AM340" i="1" s="1"/>
  <c r="AL340" i="1" s="1"/>
  <c r="I363" i="1"/>
  <c r="AC363" i="1"/>
  <c r="AF363" i="1"/>
  <c r="AF381" i="1"/>
  <c r="AT450" i="1"/>
  <c r="AS450" i="1" s="1"/>
  <c r="AR450" i="1" s="1"/>
  <c r="AQ450" i="1" s="1"/>
  <c r="AP450" i="1" s="1"/>
  <c r="AO450" i="1" s="1"/>
  <c r="AN450" i="1" s="1"/>
  <c r="AM450" i="1" s="1"/>
  <c r="AL450" i="1" s="1"/>
  <c r="AT440" i="1"/>
  <c r="AS440" i="1" s="1"/>
  <c r="AR440" i="1" s="1"/>
  <c r="AQ440" i="1" s="1"/>
  <c r="AP440" i="1" s="1"/>
  <c r="AO440" i="1" s="1"/>
  <c r="AN440" i="1" s="1"/>
  <c r="AM440" i="1" s="1"/>
  <c r="AL440" i="1" s="1"/>
  <c r="AC453" i="1"/>
  <c r="AF453" i="1"/>
  <c r="I453" i="1"/>
  <c r="AC506" i="1"/>
  <c r="AF506" i="1"/>
  <c r="I506" i="1"/>
  <c r="AC419" i="1"/>
  <c r="I419" i="1"/>
  <c r="AT474" i="1"/>
  <c r="AS474" i="1"/>
  <c r="AR474" i="1" s="1"/>
  <c r="AQ474" i="1" s="1"/>
  <c r="AP474" i="1" s="1"/>
  <c r="AO474" i="1" s="1"/>
  <c r="AN474" i="1" s="1"/>
  <c r="AM474" i="1" s="1"/>
  <c r="AL474" i="1" s="1"/>
  <c r="AT362" i="1"/>
  <c r="AS362" i="1" s="1"/>
  <c r="AR362" i="1" s="1"/>
  <c r="AQ362" i="1" s="1"/>
  <c r="AP362" i="1" s="1"/>
  <c r="AO362" i="1" s="1"/>
  <c r="AN362" i="1" s="1"/>
  <c r="AM362" i="1" s="1"/>
  <c r="AL362" i="1" s="1"/>
  <c r="AT387" i="1"/>
  <c r="AS387" i="1"/>
  <c r="AR387" i="1" s="1"/>
  <c r="AQ387" i="1" s="1"/>
  <c r="AP387" i="1" s="1"/>
  <c r="AO387" i="1" s="1"/>
  <c r="AN387" i="1" s="1"/>
  <c r="AM387" i="1" s="1"/>
  <c r="AL387" i="1" s="1"/>
  <c r="AT446" i="1"/>
  <c r="AS446" i="1" s="1"/>
  <c r="AR446" i="1" s="1"/>
  <c r="AQ446" i="1" s="1"/>
  <c r="AP446" i="1" s="1"/>
  <c r="AO446" i="1" s="1"/>
  <c r="AN446" i="1" s="1"/>
  <c r="AM446" i="1" s="1"/>
  <c r="AL446" i="1" s="1"/>
  <c r="AT487" i="1"/>
  <c r="AS487" i="1" s="1"/>
  <c r="AR487" i="1" s="1"/>
  <c r="AQ487" i="1" s="1"/>
  <c r="AP487" i="1" s="1"/>
  <c r="AO487" i="1" s="1"/>
  <c r="AN487" i="1" s="1"/>
  <c r="AM487" i="1" s="1"/>
  <c r="AL487" i="1" s="1"/>
  <c r="I411" i="1"/>
  <c r="AC411" i="1"/>
  <c r="I478" i="1"/>
  <c r="AC478" i="1"/>
  <c r="AS512" i="1"/>
  <c r="AR512" i="1" s="1"/>
  <c r="AQ512" i="1" s="1"/>
  <c r="AP512" i="1" s="1"/>
  <c r="AO512" i="1" s="1"/>
  <c r="AN512" i="1" s="1"/>
  <c r="AM512" i="1" s="1"/>
  <c r="AL512" i="1" s="1"/>
  <c r="AT512" i="1"/>
  <c r="AT406" i="1"/>
  <c r="AS406" i="1" s="1"/>
  <c r="AR406" i="1" s="1"/>
  <c r="AQ406" i="1" s="1"/>
  <c r="AP406" i="1" s="1"/>
  <c r="AO406" i="1" s="1"/>
  <c r="AN406" i="1" s="1"/>
  <c r="AM406" i="1" s="1"/>
  <c r="AL406" i="1" s="1"/>
  <c r="AT489" i="1"/>
  <c r="AS489" i="1" s="1"/>
  <c r="AR489" i="1" s="1"/>
  <c r="AQ489" i="1" s="1"/>
  <c r="AP489" i="1" s="1"/>
  <c r="AO489" i="1" s="1"/>
  <c r="AN489" i="1" s="1"/>
  <c r="AM489" i="1" s="1"/>
  <c r="AL489" i="1" s="1"/>
  <c r="AT521" i="1"/>
  <c r="AS521" i="1" s="1"/>
  <c r="AR521" i="1" s="1"/>
  <c r="AQ521" i="1" s="1"/>
  <c r="AP521" i="1" s="1"/>
  <c r="AO521" i="1" s="1"/>
  <c r="AN521" i="1" s="1"/>
  <c r="AM521" i="1" s="1"/>
  <c r="AL521" i="1" s="1"/>
  <c r="AS499" i="1"/>
  <c r="AR499" i="1" s="1"/>
  <c r="AQ499" i="1" s="1"/>
  <c r="AP499" i="1" s="1"/>
  <c r="AO499" i="1" s="1"/>
  <c r="AN499" i="1" s="1"/>
  <c r="AM499" i="1" s="1"/>
  <c r="AL499" i="1" s="1"/>
  <c r="AT499" i="1"/>
  <c r="AT457" i="1"/>
  <c r="AS457" i="1" s="1"/>
  <c r="AR457" i="1" s="1"/>
  <c r="AQ457" i="1" s="1"/>
  <c r="AP457" i="1" s="1"/>
  <c r="AO457" i="1" s="1"/>
  <c r="AN457" i="1" s="1"/>
  <c r="AM457" i="1" s="1"/>
  <c r="AL457" i="1" s="1"/>
  <c r="AF527" i="1"/>
  <c r="I539" i="1"/>
  <c r="AC539" i="1"/>
  <c r="AT547" i="1"/>
  <c r="AS547" i="1" s="1"/>
  <c r="AR547" i="1" s="1"/>
  <c r="AQ547" i="1" s="1"/>
  <c r="AP547" i="1" s="1"/>
  <c r="AO547" i="1" s="1"/>
  <c r="AN547" i="1" s="1"/>
  <c r="AM547" i="1" s="1"/>
  <c r="AL547" i="1" s="1"/>
  <c r="AC546" i="1"/>
  <c r="I546" i="1"/>
  <c r="AF546" i="1"/>
  <c r="AT425" i="1"/>
  <c r="AS425" i="1" s="1"/>
  <c r="AR425" i="1" s="1"/>
  <c r="AQ425" i="1" s="1"/>
  <c r="AP425" i="1" s="1"/>
  <c r="AO425" i="1" s="1"/>
  <c r="AN425" i="1" s="1"/>
  <c r="AM425" i="1" s="1"/>
  <c r="AL425" i="1" s="1"/>
  <c r="AT430" i="1"/>
  <c r="AS430" i="1" s="1"/>
  <c r="AR430" i="1" s="1"/>
  <c r="AQ430" i="1" s="1"/>
  <c r="AP430" i="1" s="1"/>
  <c r="AO430" i="1" s="1"/>
  <c r="AN430" i="1" s="1"/>
  <c r="AM430" i="1" s="1"/>
  <c r="AL430" i="1" s="1"/>
  <c r="AC564" i="1"/>
  <c r="J564" i="1"/>
  <c r="AC568" i="1"/>
  <c r="I568" i="1"/>
  <c r="AF568" i="1"/>
  <c r="AC608" i="1"/>
  <c r="I608" i="1"/>
  <c r="K627" i="1"/>
  <c r="AC627" i="1"/>
  <c r="AT561" i="1"/>
  <c r="AS561" i="1" s="1"/>
  <c r="AR561" i="1" s="1"/>
  <c r="AQ561" i="1" s="1"/>
  <c r="AP561" i="1" s="1"/>
  <c r="AO561" i="1" s="1"/>
  <c r="AN561" i="1" s="1"/>
  <c r="AM561" i="1" s="1"/>
  <c r="AL561" i="1" s="1"/>
  <c r="AT589" i="1"/>
  <c r="AS589" i="1" s="1"/>
  <c r="AR589" i="1" s="1"/>
  <c r="AQ589" i="1" s="1"/>
  <c r="AP589" i="1" s="1"/>
  <c r="AO589" i="1" s="1"/>
  <c r="AN589" i="1" s="1"/>
  <c r="AM589" i="1" s="1"/>
  <c r="AL589" i="1" s="1"/>
  <c r="AT581" i="1"/>
  <c r="AS581" i="1" s="1"/>
  <c r="AR581" i="1" s="1"/>
  <c r="AQ581" i="1" s="1"/>
  <c r="AP581" i="1" s="1"/>
  <c r="AO581" i="1" s="1"/>
  <c r="AN581" i="1" s="1"/>
  <c r="AM581" i="1" s="1"/>
  <c r="AL581" i="1" s="1"/>
  <c r="AR618" i="1"/>
  <c r="AQ618" i="1" s="1"/>
  <c r="AP618" i="1" s="1"/>
  <c r="AO618" i="1" s="1"/>
  <c r="AN618" i="1" s="1"/>
  <c r="AM618" i="1" s="1"/>
  <c r="AL618" i="1" s="1"/>
  <c r="AT618" i="1"/>
  <c r="AS618" i="1" s="1"/>
  <c r="AC643" i="1"/>
  <c r="K643" i="1"/>
  <c r="I553" i="1"/>
  <c r="AC553" i="1"/>
  <c r="AF625" i="1"/>
  <c r="AT675" i="1"/>
  <c r="AS675" i="1" s="1"/>
  <c r="AR675" i="1" s="1"/>
  <c r="AQ675" i="1" s="1"/>
  <c r="AP675" i="1" s="1"/>
  <c r="AO675" i="1" s="1"/>
  <c r="AN675" i="1" s="1"/>
  <c r="AM675" i="1" s="1"/>
  <c r="AL675" i="1" s="1"/>
  <c r="J562" i="1"/>
  <c r="AC562" i="1"/>
  <c r="AT600" i="1"/>
  <c r="AS600" i="1" s="1"/>
  <c r="AR600" i="1" s="1"/>
  <c r="AQ600" i="1" s="1"/>
  <c r="AP600" i="1" s="1"/>
  <c r="AO600" i="1" s="1"/>
  <c r="AN600" i="1" s="1"/>
  <c r="AM600" i="1" s="1"/>
  <c r="AL600" i="1" s="1"/>
  <c r="AS638" i="1"/>
  <c r="AR638" i="1" s="1"/>
  <c r="AQ638" i="1" s="1"/>
  <c r="AP638" i="1" s="1"/>
  <c r="AO638" i="1" s="1"/>
  <c r="AN638" i="1" s="1"/>
  <c r="AM638" i="1" s="1"/>
  <c r="AL638" i="1" s="1"/>
  <c r="AT638" i="1"/>
  <c r="I532" i="1"/>
  <c r="AC532" i="1"/>
  <c r="AF532" i="1"/>
  <c r="AF643" i="1"/>
  <c r="AS654" i="1"/>
  <c r="AR654" i="1" s="1"/>
  <c r="AQ654" i="1" s="1"/>
  <c r="AP654" i="1" s="1"/>
  <c r="AO654" i="1" s="1"/>
  <c r="AN654" i="1" s="1"/>
  <c r="AM654" i="1" s="1"/>
  <c r="AL654" i="1" s="1"/>
  <c r="AT654" i="1"/>
  <c r="AT676" i="1"/>
  <c r="AS676" i="1" s="1"/>
  <c r="AR676" i="1" s="1"/>
  <c r="AQ676" i="1" s="1"/>
  <c r="AP676" i="1" s="1"/>
  <c r="AO676" i="1" s="1"/>
  <c r="AN676" i="1" s="1"/>
  <c r="AM676" i="1" s="1"/>
  <c r="AL676" i="1" s="1"/>
  <c r="J668" i="1"/>
  <c r="AC668" i="1"/>
  <c r="AF629" i="1"/>
  <c r="I652" i="1"/>
  <c r="AC652" i="1"/>
  <c r="AT605" i="1"/>
  <c r="AS605" i="1" s="1"/>
  <c r="AR605" i="1" s="1"/>
  <c r="AQ605" i="1" s="1"/>
  <c r="AP605" i="1" s="1"/>
  <c r="AO605" i="1" s="1"/>
  <c r="AN605" i="1" s="1"/>
  <c r="AM605" i="1" s="1"/>
  <c r="AL605" i="1" s="1"/>
  <c r="AJ677" i="1"/>
  <c r="AK677" i="1"/>
  <c r="AI677" i="1"/>
  <c r="AH677" i="1" s="1"/>
  <c r="AI338" i="1"/>
  <c r="AH338" i="1" s="1"/>
  <c r="AK338" i="1"/>
  <c r="AJ338" i="1"/>
  <c r="AI465" i="1"/>
  <c r="AJ188" i="1"/>
  <c r="AK188" i="1"/>
  <c r="AI188" i="1"/>
  <c r="AH188" i="1" s="1"/>
  <c r="AA188" i="1" s="1"/>
  <c r="AE188" i="1" s="1"/>
  <c r="AK636" i="1"/>
  <c r="AI636" i="1"/>
  <c r="AJ636" i="1"/>
  <c r="AJ518" i="1"/>
  <c r="AK518" i="1"/>
  <c r="AI518" i="1"/>
  <c r="AI374" i="1"/>
  <c r="AJ374" i="1"/>
  <c r="AK374" i="1"/>
  <c r="AJ526" i="1"/>
  <c r="AI526" i="1"/>
  <c r="AH526" i="1" s="1"/>
  <c r="AK526" i="1"/>
  <c r="AI49" i="1"/>
  <c r="AH49" i="1" s="1"/>
  <c r="AJ49" i="1"/>
  <c r="AK49" i="1"/>
  <c r="AI236" i="1"/>
  <c r="AH236" i="1" s="1"/>
  <c r="AJ236" i="1"/>
  <c r="AK236" i="1"/>
  <c r="AI254" i="1"/>
  <c r="AK254" i="1"/>
  <c r="AJ254" i="1"/>
  <c r="AJ366" i="1"/>
  <c r="AI150" i="1"/>
  <c r="AH150" i="1" s="1"/>
  <c r="AA150" i="1" s="1"/>
  <c r="AK150" i="1"/>
  <c r="AJ150" i="1"/>
  <c r="AI371" i="1"/>
  <c r="AJ371" i="1"/>
  <c r="AK371" i="1"/>
  <c r="AI125" i="1"/>
  <c r="AJ125" i="1"/>
  <c r="AK125" i="1"/>
  <c r="AJ372" i="1"/>
  <c r="AK372" i="1"/>
  <c r="AI372" i="1"/>
  <c r="AI427" i="1"/>
  <c r="AH427" i="1" s="1"/>
  <c r="AJ427" i="1"/>
  <c r="AK427" i="1"/>
  <c r="AI667" i="1"/>
  <c r="AJ667" i="1"/>
  <c r="AK667" i="1"/>
  <c r="AK444" i="1"/>
  <c r="AJ444" i="1"/>
  <c r="AI367" i="1"/>
  <c r="AH367" i="1" s="1"/>
  <c r="AK367" i="1"/>
  <c r="AJ657" i="1"/>
  <c r="AI267" i="1"/>
  <c r="AH267" i="1"/>
  <c r="AJ267" i="1"/>
  <c r="AK267" i="1"/>
  <c r="AI266" i="1"/>
  <c r="AH266" i="1" s="1"/>
  <c r="AA266" i="1" s="1"/>
  <c r="AK266" i="1"/>
  <c r="AI217" i="1"/>
  <c r="AJ217" i="1"/>
  <c r="AK217" i="1"/>
  <c r="AI439" i="1"/>
  <c r="AH439" i="1"/>
  <c r="AJ439" i="1"/>
  <c r="AK439" i="1"/>
  <c r="AI308" i="1"/>
  <c r="AH308" i="1" s="1"/>
  <c r="AK308" i="1"/>
  <c r="AI664" i="1"/>
  <c r="AJ664" i="1"/>
  <c r="AH664" i="1" s="1"/>
  <c r="AK664" i="1"/>
  <c r="AI311" i="1"/>
  <c r="AJ311" i="1"/>
  <c r="AK311" i="1"/>
  <c r="AI303" i="1"/>
  <c r="AH303" i="1" s="1"/>
  <c r="AJ303" i="1"/>
  <c r="AK303" i="1"/>
  <c r="AJ234" i="1"/>
  <c r="AI234" i="1"/>
  <c r="AI106" i="1"/>
  <c r="AJ106" i="1"/>
  <c r="AK106" i="1"/>
  <c r="AI486" i="1"/>
  <c r="AJ486" i="1"/>
  <c r="AH486" i="1" s="1"/>
  <c r="AK486" i="1"/>
  <c r="BA3" i="1"/>
  <c r="AJ384" i="1"/>
  <c r="AK384" i="1"/>
  <c r="AI384" i="1"/>
  <c r="AI102" i="1"/>
  <c r="AJ102" i="1"/>
  <c r="AK102" i="1"/>
  <c r="AI347" i="1"/>
  <c r="AK255" i="1"/>
  <c r="AI255" i="1"/>
  <c r="AH255" i="1" s="1"/>
  <c r="AJ255" i="1"/>
  <c r="AI591" i="1"/>
  <c r="AK591" i="1"/>
  <c r="AI261" i="1"/>
  <c r="AJ261" i="1"/>
  <c r="AK261" i="1"/>
  <c r="AK410" i="1"/>
  <c r="AJ410" i="1"/>
  <c r="AI410" i="1"/>
  <c r="AJ73" i="1"/>
  <c r="AK73" i="1"/>
  <c r="AI73" i="1"/>
  <c r="AJ22" i="1"/>
  <c r="AK22" i="1"/>
  <c r="AI22" i="1"/>
  <c r="AJ24" i="1"/>
  <c r="AI24" i="1"/>
  <c r="AK24" i="1"/>
  <c r="AI114" i="1"/>
  <c r="AH114" i="1" s="1"/>
  <c r="AJ114" i="1"/>
  <c r="AK114" i="1"/>
  <c r="AI32" i="1"/>
  <c r="AJ32" i="1"/>
  <c r="AK32" i="1"/>
  <c r="AK265" i="1"/>
  <c r="AJ265" i="1"/>
  <c r="AI265" i="1"/>
  <c r="AJ245" i="1"/>
  <c r="AI245" i="1"/>
  <c r="AH245" i="1"/>
  <c r="AK245" i="1"/>
  <c r="AJ341" i="1"/>
  <c r="AK341" i="1"/>
  <c r="AI341" i="1"/>
  <c r="AI142" i="1"/>
  <c r="AH142" i="1" s="1"/>
  <c r="AJ142" i="1"/>
  <c r="AK142" i="1"/>
  <c r="AI376" i="1"/>
  <c r="AJ376" i="1"/>
  <c r="AK376" i="1"/>
  <c r="AI179" i="1"/>
  <c r="AH179" i="1" s="1"/>
  <c r="AJ179" i="1"/>
  <c r="AK179" i="1"/>
  <c r="AK55" i="1"/>
  <c r="AK27" i="1"/>
  <c r="AI27" i="1"/>
  <c r="AH27" i="1"/>
  <c r="AA27" i="1" s="1"/>
  <c r="AE27" i="1" s="1"/>
  <c r="BB5" i="1"/>
  <c r="BA5" i="1"/>
  <c r="AK35" i="1"/>
  <c r="AI35" i="1"/>
  <c r="AJ35" i="1"/>
  <c r="AK632" i="1"/>
  <c r="AI632" i="1"/>
  <c r="AH632" i="1" s="1"/>
  <c r="AJ632" i="1"/>
  <c r="AK260" i="1"/>
  <c r="AJ196" i="1"/>
  <c r="AK196" i="1"/>
  <c r="AI196" i="1"/>
  <c r="AJ218" i="1"/>
  <c r="AK218" i="1"/>
  <c r="AI218" i="1"/>
  <c r="AJ490" i="1"/>
  <c r="AJ250" i="1"/>
  <c r="AK250" i="1"/>
  <c r="AI250" i="1"/>
  <c r="AI68" i="1"/>
  <c r="AJ68" i="1"/>
  <c r="AK68" i="1"/>
  <c r="AI278" i="1"/>
  <c r="AK278" i="1"/>
  <c r="AJ278" i="1"/>
  <c r="AK199" i="1"/>
  <c r="AJ199" i="1"/>
  <c r="AI199" i="1"/>
  <c r="AI64" i="1"/>
  <c r="AH64" i="1" s="1"/>
  <c r="AA64" i="1" s="1"/>
  <c r="AK64" i="1"/>
  <c r="AJ64" i="1"/>
  <c r="BA16" i="1"/>
  <c r="AZ16" i="1"/>
  <c r="AX16" i="1" s="1"/>
  <c r="BB16" i="1"/>
  <c r="AI414" i="1"/>
  <c r="AK414" i="1"/>
  <c r="AJ414" i="1"/>
  <c r="BB6" i="1"/>
  <c r="AZ6" i="1" s="1"/>
  <c r="AX6" i="1" s="1"/>
  <c r="BA6" i="1"/>
  <c r="AI205" i="1"/>
  <c r="AK205" i="1"/>
  <c r="AJ205" i="1"/>
  <c r="AJ650" i="1"/>
  <c r="AK650" i="1"/>
  <c r="AI621" i="1"/>
  <c r="AH621" i="1" s="1"/>
  <c r="AA621" i="1" s="1"/>
  <c r="AE621" i="1" s="1"/>
  <c r="AK621" i="1"/>
  <c r="AJ132" i="1"/>
  <c r="AK132" i="1"/>
  <c r="AI132" i="1"/>
  <c r="BB2" i="1"/>
  <c r="BA2" i="1"/>
  <c r="AZ2" i="1"/>
  <c r="AX2" i="1" s="1"/>
  <c r="AJ43" i="1"/>
  <c r="AK43" i="1"/>
  <c r="AI43" i="1"/>
  <c r="AK226" i="1"/>
  <c r="AI226" i="1"/>
  <c r="AH226" i="1" s="1"/>
  <c r="AI373" i="1"/>
  <c r="AJ373" i="1"/>
  <c r="AK373" i="1"/>
  <c r="AI147" i="1"/>
  <c r="AI135" i="1"/>
  <c r="AJ135" i="1"/>
  <c r="AK135" i="1"/>
  <c r="AJ127" i="1"/>
  <c r="AI598" i="1"/>
  <c r="AK598" i="1"/>
  <c r="AI596" i="1"/>
  <c r="AJ596" i="1"/>
  <c r="AK596" i="1"/>
  <c r="AI624" i="1"/>
  <c r="AJ624" i="1"/>
  <c r="AK624" i="1"/>
  <c r="AI582" i="1"/>
  <c r="AK582" i="1"/>
  <c r="AI401" i="1"/>
  <c r="AJ401" i="1"/>
  <c r="AK401" i="1"/>
  <c r="AI346" i="1"/>
  <c r="AH346" i="1" s="1"/>
  <c r="AB346" i="1" s="1"/>
  <c r="AJ346" i="1"/>
  <c r="AK346" i="1"/>
  <c r="AI190" i="1"/>
  <c r="AH190" i="1" s="1"/>
  <c r="AB190" i="1" s="1"/>
  <c r="AJ190" i="1"/>
  <c r="AK190" i="1"/>
  <c r="AK634" i="1"/>
  <c r="AI634" i="1"/>
  <c r="AI619" i="1"/>
  <c r="AH619" i="1" s="1"/>
  <c r="AJ619" i="1"/>
  <c r="AK619" i="1"/>
  <c r="AI522" i="1"/>
  <c r="AH522" i="1" s="1"/>
  <c r="AA522" i="1" s="1"/>
  <c r="AE522" i="1" s="1"/>
  <c r="AK522" i="1"/>
  <c r="AJ522" i="1"/>
  <c r="AJ491" i="1"/>
  <c r="AK491" i="1"/>
  <c r="AI228" i="1"/>
  <c r="AK228" i="1"/>
  <c r="AJ228" i="1"/>
  <c r="AI652" i="1"/>
  <c r="AH652" i="1"/>
  <c r="AJ652" i="1"/>
  <c r="AK652" i="1"/>
  <c r="AI364" i="1"/>
  <c r="AJ364" i="1"/>
  <c r="AK364" i="1"/>
  <c r="AJ31" i="1"/>
  <c r="AK31" i="1"/>
  <c r="AI134" i="1"/>
  <c r="AH134" i="1" s="1"/>
  <c r="AJ134" i="1"/>
  <c r="AK134" i="1"/>
  <c r="AI98" i="1"/>
  <c r="AH98" i="1" s="1"/>
  <c r="AJ98" i="1"/>
  <c r="AK98" i="1"/>
  <c r="BA21" i="1"/>
  <c r="BB21" i="1"/>
  <c r="AK154" i="1"/>
  <c r="AI154" i="1"/>
  <c r="AJ154" i="1"/>
  <c r="BB10" i="1"/>
  <c r="BA10" i="1"/>
  <c r="AJ172" i="1"/>
  <c r="AK172" i="1"/>
  <c r="AI172" i="1"/>
  <c r="AH172" i="1" s="1"/>
  <c r="AA172" i="1" s="1"/>
  <c r="AI365" i="1"/>
  <c r="AJ365" i="1"/>
  <c r="AK365" i="1"/>
  <c r="AJ258" i="1"/>
  <c r="AK258" i="1"/>
  <c r="AI258" i="1"/>
  <c r="AH258" i="1"/>
  <c r="AK476" i="1"/>
  <c r="AI476" i="1"/>
  <c r="AI183" i="1"/>
  <c r="AH183" i="1" s="1"/>
  <c r="AJ183" i="1"/>
  <c r="AK183" i="1"/>
  <c r="AI246" i="1"/>
  <c r="AJ246" i="1"/>
  <c r="AK246" i="1"/>
  <c r="AK178" i="1"/>
  <c r="AI178" i="1"/>
  <c r="AJ178" i="1"/>
  <c r="BA12" i="1"/>
  <c r="BB12" i="1"/>
  <c r="AZ12" i="1" s="1"/>
  <c r="AX12" i="1" s="1"/>
  <c r="AK256" i="1"/>
  <c r="AJ256" i="1"/>
  <c r="AI256" i="1"/>
  <c r="AH256" i="1" s="1"/>
  <c r="AI191" i="1"/>
  <c r="AH191" i="1" s="1"/>
  <c r="AA191" i="1" s="1"/>
  <c r="AJ191" i="1"/>
  <c r="AK191" i="1"/>
  <c r="AI210" i="1"/>
  <c r="AH210" i="1" s="1"/>
  <c r="AA210" i="1" s="1"/>
  <c r="AJ210" i="1"/>
  <c r="AK210" i="1"/>
  <c r="AI435" i="1"/>
  <c r="AJ435" i="1"/>
  <c r="AK435" i="1"/>
  <c r="AI370" i="1"/>
  <c r="AJ370" i="1"/>
  <c r="AK370" i="1"/>
  <c r="AJ249" i="1"/>
  <c r="AK249" i="1"/>
  <c r="AI249" i="1"/>
  <c r="AH249" i="1" s="1"/>
  <c r="AB249" i="1" s="1"/>
  <c r="AJ84" i="1"/>
  <c r="AK84" i="1"/>
  <c r="AI84" i="1"/>
  <c r="AH84" i="1"/>
  <c r="AB84" i="1" s="1"/>
  <c r="AJ386" i="1"/>
  <c r="AI386" i="1"/>
  <c r="AI663" i="1"/>
  <c r="AH663" i="1" s="1"/>
  <c r="AK663" i="1"/>
  <c r="AI466" i="1"/>
  <c r="AH466" i="1"/>
  <c r="AB466" i="1" s="1"/>
  <c r="AJ466" i="1"/>
  <c r="AK466" i="1"/>
  <c r="AJ378" i="1"/>
  <c r="AI378" i="1"/>
  <c r="AH378" i="1" s="1"/>
  <c r="AB378" i="1" s="1"/>
  <c r="AK378" i="1"/>
  <c r="AJ151" i="1"/>
  <c r="AJ554" i="1"/>
  <c r="AI554" i="1"/>
  <c r="AH554" i="1" s="1"/>
  <c r="AB554" i="1" s="1"/>
  <c r="AK554" i="1"/>
  <c r="AI469" i="1"/>
  <c r="AK469" i="1"/>
  <c r="AJ355" i="1"/>
  <c r="AH355" i="1" s="1"/>
  <c r="AI355" i="1"/>
  <c r="AK355" i="1"/>
  <c r="AI510" i="1"/>
  <c r="AH510" i="1" s="1"/>
  <c r="AJ510" i="1"/>
  <c r="AK510" i="1"/>
  <c r="AK301" i="1"/>
  <c r="AJ301" i="1"/>
  <c r="AI301" i="1"/>
  <c r="AI282" i="1"/>
  <c r="AJ282" i="1"/>
  <c r="AK282" i="1"/>
  <c r="AI603" i="1"/>
  <c r="AJ603" i="1"/>
  <c r="AK603" i="1"/>
  <c r="BA13" i="1"/>
  <c r="AZ13" i="1" s="1"/>
  <c r="AX13" i="1" s="1"/>
  <c r="BB13" i="1"/>
  <c r="AJ37" i="1"/>
  <c r="AK37" i="1"/>
  <c r="AI37" i="1"/>
  <c r="AI175" i="1"/>
  <c r="AJ175" i="1"/>
  <c r="AK175" i="1"/>
  <c r="AI213" i="1"/>
  <c r="AJ213" i="1"/>
  <c r="AK213" i="1"/>
  <c r="AJ284" i="1"/>
  <c r="AK284" i="1"/>
  <c r="AI284" i="1"/>
  <c r="AK576" i="1"/>
  <c r="AI576" i="1"/>
  <c r="AJ576" i="1"/>
  <c r="AK415" i="1"/>
  <c r="AJ415" i="1"/>
  <c r="AI415" i="1"/>
  <c r="AH415" i="1"/>
  <c r="AB415" i="1" s="1"/>
  <c r="AI159" i="1"/>
  <c r="AJ159" i="1"/>
  <c r="AK159" i="1"/>
  <c r="AI269" i="1"/>
  <c r="AJ269" i="1"/>
  <c r="AK269" i="1"/>
  <c r="AK194" i="1"/>
  <c r="AI194" i="1"/>
  <c r="AH194" i="1" s="1"/>
  <c r="AJ194" i="1"/>
  <c r="BA23" i="1"/>
  <c r="BB23" i="1"/>
  <c r="AI233" i="1"/>
  <c r="AJ233" i="1"/>
  <c r="AK233" i="1"/>
  <c r="AI187" i="1"/>
  <c r="AJ187" i="1"/>
  <c r="AK187" i="1"/>
  <c r="AJ122" i="1"/>
  <c r="AI122" i="1"/>
  <c r="AI658" i="1"/>
  <c r="AJ658" i="1"/>
  <c r="AK658" i="1"/>
  <c r="AI503" i="1"/>
  <c r="AJ503" i="1"/>
  <c r="AK503" i="1"/>
  <c r="AI647" i="1"/>
  <c r="AK647" i="1"/>
  <c r="AJ647" i="1"/>
  <c r="AI237" i="1"/>
  <c r="AJ237" i="1"/>
  <c r="AK237" i="1"/>
  <c r="AI155" i="1"/>
  <c r="AJ155" i="1"/>
  <c r="AK155" i="1"/>
  <c r="AJ87" i="1"/>
  <c r="AK87" i="1"/>
  <c r="AI87" i="1"/>
  <c r="AK567" i="1"/>
  <c r="AI567" i="1"/>
  <c r="AJ567" i="1"/>
  <c r="AI614" i="1"/>
  <c r="AH614" i="1"/>
  <c r="AK614" i="1"/>
  <c r="AI523" i="1"/>
  <c r="AK523" i="1"/>
  <c r="AJ523" i="1"/>
  <c r="AI329" i="1"/>
  <c r="AK329" i="1"/>
  <c r="AJ329" i="1"/>
  <c r="AJ331" i="1"/>
  <c r="AK331" i="1"/>
  <c r="AI331" i="1"/>
  <c r="AI220" i="1"/>
  <c r="AJ220" i="1"/>
  <c r="AH220" i="1" s="1"/>
  <c r="AB220" i="1" s="1"/>
  <c r="AK220" i="1"/>
  <c r="AI630" i="1"/>
  <c r="AJ630" i="1"/>
  <c r="AK630" i="1"/>
  <c r="AK546" i="1"/>
  <c r="AJ546" i="1"/>
  <c r="AI546" i="1"/>
  <c r="AI381" i="1"/>
  <c r="AK381" i="1"/>
  <c r="AJ381" i="1"/>
  <c r="AI316" i="1"/>
  <c r="AJ316" i="1"/>
  <c r="AK316" i="1"/>
  <c r="AI143" i="1"/>
  <c r="AH143" i="1" s="1"/>
  <c r="AA143" i="1" s="1"/>
  <c r="AJ143" i="1"/>
  <c r="AK143" i="1"/>
  <c r="AJ293" i="1"/>
  <c r="AK293" i="1"/>
  <c r="AI293" i="1"/>
  <c r="AK290" i="1"/>
  <c r="AI290" i="1"/>
  <c r="AJ290" i="1"/>
  <c r="AI58" i="1"/>
  <c r="AJ58" i="1"/>
  <c r="AK399" i="1"/>
  <c r="AI399" i="1"/>
  <c r="AJ399" i="1"/>
  <c r="AI76" i="1"/>
  <c r="AK76" i="1"/>
  <c r="AJ76" i="1"/>
  <c r="BA18" i="1"/>
  <c r="AZ18" i="1" s="1"/>
  <c r="AX18" i="1" s="1"/>
  <c r="BB18" i="1"/>
  <c r="AK138" i="1"/>
  <c r="AI138" i="1"/>
  <c r="AJ138" i="1"/>
  <c r="AI66" i="1"/>
  <c r="AJ66" i="1"/>
  <c r="AK66" i="1"/>
  <c r="BA19" i="1"/>
  <c r="BB19" i="1"/>
  <c r="AK423" i="1"/>
  <c r="AI423" i="1"/>
  <c r="AH423" i="1"/>
  <c r="AB423" i="1" s="1"/>
  <c r="AJ423" i="1"/>
  <c r="AK67" i="1"/>
  <c r="AI67" i="1"/>
  <c r="AJ67" i="1"/>
  <c r="AI622" i="1"/>
  <c r="AH622" i="1" s="1"/>
  <c r="AJ622" i="1"/>
  <c r="AK622" i="1"/>
  <c r="AK74" i="1"/>
  <c r="AI74" i="1"/>
  <c r="AJ74" i="1"/>
  <c r="AK461" i="1"/>
  <c r="AI481" i="1"/>
  <c r="AJ481" i="1"/>
  <c r="AK481" i="1"/>
  <c r="AJ525" i="1"/>
  <c r="AK525" i="1"/>
  <c r="AI525" i="1"/>
  <c r="AJ259" i="1"/>
  <c r="AK259" i="1"/>
  <c r="AI259" i="1"/>
  <c r="AI665" i="1"/>
  <c r="AH665" i="1" s="1"/>
  <c r="AK665" i="1"/>
  <c r="AJ665" i="1"/>
  <c r="AK257" i="1"/>
  <c r="AJ241" i="1"/>
  <c r="AI452" i="1"/>
  <c r="AJ460" i="1"/>
  <c r="AI300" i="1"/>
  <c r="AH300" i="1"/>
  <c r="AA300" i="1" s="1"/>
  <c r="AJ300" i="1"/>
  <c r="AK300" i="1"/>
  <c r="AK369" i="1"/>
  <c r="AI369" i="1"/>
  <c r="AI167" i="1"/>
  <c r="AJ167" i="1"/>
  <c r="AK167" i="1"/>
  <c r="AJ416" i="1"/>
  <c r="AK416" i="1"/>
  <c r="AI416" i="1"/>
  <c r="AI407" i="1"/>
  <c r="AJ407" i="1"/>
  <c r="AI315" i="1"/>
  <c r="AJ315" i="1"/>
  <c r="AK315" i="1"/>
  <c r="AK82" i="1"/>
  <c r="AI82" i="1"/>
  <c r="AH82" i="1" s="1"/>
  <c r="AJ82" i="1"/>
  <c r="AK611" i="1"/>
  <c r="AJ611" i="1"/>
  <c r="AI611" i="1"/>
  <c r="AH611" i="1" s="1"/>
  <c r="AA611" i="1" s="1"/>
  <c r="AD611" i="1" s="1"/>
  <c r="AJ548" i="1"/>
  <c r="AI548" i="1"/>
  <c r="AK548" i="1"/>
  <c r="AJ527" i="1"/>
  <c r="AK527" i="1"/>
  <c r="AI527" i="1"/>
  <c r="AI428" i="1"/>
  <c r="AJ428" i="1"/>
  <c r="AK428" i="1"/>
  <c r="AI417" i="1"/>
  <c r="AJ417" i="1"/>
  <c r="AI404" i="1"/>
  <c r="AK404" i="1"/>
  <c r="AJ404" i="1"/>
  <c r="AH404" i="1" s="1"/>
  <c r="AJ101" i="1"/>
  <c r="AK101" i="1"/>
  <c r="AI101" i="1"/>
  <c r="AI655" i="1"/>
  <c r="AJ655" i="1"/>
  <c r="AK468" i="1"/>
  <c r="AI468" i="1"/>
  <c r="AJ468" i="1"/>
  <c r="AI182" i="1"/>
  <c r="AH182" i="1" s="1"/>
  <c r="AJ182" i="1"/>
  <c r="AK182" i="1"/>
  <c r="AI92" i="1"/>
  <c r="AJ92" i="1"/>
  <c r="AK92" i="1"/>
  <c r="AK627" i="1"/>
  <c r="AI627" i="1"/>
  <c r="AH627" i="1" s="1"/>
  <c r="AJ627" i="1"/>
  <c r="AJ28" i="1"/>
  <c r="AH28" i="1" s="1"/>
  <c r="AA28" i="1" s="1"/>
  <c r="AK28" i="1"/>
  <c r="AI411" i="1"/>
  <c r="AH411" i="1" s="1"/>
  <c r="AJ411" i="1"/>
  <c r="AK411" i="1"/>
  <c r="BB15" i="1"/>
  <c r="BA15" i="1"/>
  <c r="AZ15" i="1"/>
  <c r="AX15" i="1" s="1"/>
  <c r="AJ156" i="1"/>
  <c r="AK156" i="1"/>
  <c r="AI156" i="1"/>
  <c r="AH156" i="1" s="1"/>
  <c r="AJ587" i="1"/>
  <c r="AI587" i="1"/>
  <c r="AK587" i="1"/>
  <c r="AI626" i="1"/>
  <c r="AJ626" i="1"/>
  <c r="AK626" i="1"/>
  <c r="AI244" i="1"/>
  <c r="AJ244" i="1"/>
  <c r="AK244" i="1"/>
  <c r="AK640" i="1"/>
  <c r="AI640" i="1"/>
  <c r="AJ640" i="1"/>
  <c r="AK431" i="1"/>
  <c r="AI645" i="1"/>
  <c r="AJ645" i="1"/>
  <c r="AI158" i="1"/>
  <c r="AJ158" i="1"/>
  <c r="AK158" i="1"/>
  <c r="AJ283" i="1"/>
  <c r="AI283" i="1"/>
  <c r="AK283" i="1"/>
  <c r="AI195" i="1"/>
  <c r="AJ195" i="1"/>
  <c r="AK195" i="1"/>
  <c r="AI221" i="1"/>
  <c r="AH221" i="1" s="1"/>
  <c r="AA221" i="1" s="1"/>
  <c r="AJ221" i="1"/>
  <c r="AK221" i="1"/>
  <c r="AI313" i="1"/>
  <c r="AJ313" i="1"/>
  <c r="AK313" i="1"/>
  <c r="AJ420" i="1"/>
  <c r="AH420" i="1" s="1"/>
  <c r="AK420" i="1"/>
  <c r="AJ422" i="1"/>
  <c r="AJ339" i="1"/>
  <c r="AK339" i="1"/>
  <c r="AI339" i="1"/>
  <c r="AI670" i="1"/>
  <c r="AJ670" i="1"/>
  <c r="AK670" i="1"/>
  <c r="AI544" i="1"/>
  <c r="AK544" i="1"/>
  <c r="AJ544" i="1"/>
  <c r="AK281" i="1"/>
  <c r="AJ281" i="1"/>
  <c r="AI281" i="1"/>
  <c r="AJ81" i="1"/>
  <c r="AI81" i="1"/>
  <c r="AH81" i="1" s="1"/>
  <c r="AK81" i="1"/>
  <c r="AI506" i="1"/>
  <c r="AK506" i="1"/>
  <c r="AJ506" i="1"/>
  <c r="AI60" i="1"/>
  <c r="AJ60" i="1"/>
  <c r="AK60" i="1"/>
  <c r="AJ511" i="1"/>
  <c r="AI511" i="1"/>
  <c r="AK511" i="1"/>
  <c r="AI599" i="1"/>
  <c r="AJ599" i="1"/>
  <c r="AK599" i="1"/>
  <c r="AJ577" i="1"/>
  <c r="AI577" i="1"/>
  <c r="AH577" i="1" s="1"/>
  <c r="AK577" i="1"/>
  <c r="AK482" i="1"/>
  <c r="AI482" i="1"/>
  <c r="AJ482" i="1"/>
  <c r="AH482" i="1" s="1"/>
  <c r="AA482" i="1" s="1"/>
  <c r="AE482" i="1" s="1"/>
  <c r="AK253" i="1"/>
  <c r="AJ606" i="1"/>
  <c r="AK606" i="1"/>
  <c r="AJ519" i="1"/>
  <c r="AK519" i="1"/>
  <c r="AJ592" i="1"/>
  <c r="AK592" i="1"/>
  <c r="AI592" i="1"/>
  <c r="AI507" i="1"/>
  <c r="AH507" i="1" s="1"/>
  <c r="AA507" i="1" s="1"/>
  <c r="AJ507" i="1"/>
  <c r="AK317" i="1"/>
  <c r="AJ317" i="1"/>
  <c r="AI317" i="1"/>
  <c r="AH317" i="1" s="1"/>
  <c r="AJ251" i="1"/>
  <c r="AK251" i="1"/>
  <c r="AI251" i="1"/>
  <c r="AJ242" i="1"/>
  <c r="AK242" i="1"/>
  <c r="AI242" i="1"/>
  <c r="AI163" i="1"/>
  <c r="AK163" i="1"/>
  <c r="AJ163" i="1"/>
  <c r="AJ77" i="1"/>
  <c r="AK77" i="1"/>
  <c r="AI607" i="1"/>
  <c r="AH607" i="1" s="1"/>
  <c r="AB607" i="1" s="1"/>
  <c r="AJ607" i="1"/>
  <c r="AK607" i="1"/>
  <c r="AI409" i="1"/>
  <c r="AJ409" i="1"/>
  <c r="AK409" i="1"/>
  <c r="AI299" i="1"/>
  <c r="AJ299" i="1"/>
  <c r="AK299" i="1"/>
  <c r="AI275" i="1"/>
  <c r="AH275" i="1" s="1"/>
  <c r="AJ275" i="1"/>
  <c r="AK275" i="1"/>
  <c r="AI100" i="1"/>
  <c r="AH100" i="1" s="1"/>
  <c r="AK100" i="1"/>
  <c r="AJ100" i="1"/>
  <c r="AJ597" i="1"/>
  <c r="AK597" i="1"/>
  <c r="AI597" i="1"/>
  <c r="AH597" i="1" s="1"/>
  <c r="AB597" i="1" s="1"/>
  <c r="AI542" i="1"/>
  <c r="AJ542" i="1"/>
  <c r="AK542" i="1"/>
  <c r="AJ343" i="1"/>
  <c r="AI343" i="1"/>
  <c r="AI334" i="1"/>
  <c r="AH334" i="1" s="1"/>
  <c r="AJ334" i="1"/>
  <c r="AK334" i="1"/>
  <c r="AI288" i="1"/>
  <c r="AJ288" i="1"/>
  <c r="AK288" i="1"/>
  <c r="AI204" i="1"/>
  <c r="AJ204" i="1"/>
  <c r="AK204" i="1"/>
  <c r="AI152" i="1"/>
  <c r="AH152" i="1" s="1"/>
  <c r="AJ152" i="1"/>
  <c r="AK152" i="1"/>
  <c r="AI94" i="1"/>
  <c r="AJ94" i="1"/>
  <c r="AK94" i="1"/>
  <c r="AI668" i="1"/>
  <c r="AJ668" i="1"/>
  <c r="AK668" i="1"/>
  <c r="AK552" i="1"/>
  <c r="AI552" i="1"/>
  <c r="AJ552" i="1"/>
  <c r="AI477" i="1"/>
  <c r="AH477" i="1" s="1"/>
  <c r="AA477" i="1" s="1"/>
  <c r="AJ477" i="1"/>
  <c r="AK477" i="1"/>
  <c r="AJ289" i="1"/>
  <c r="AK289" i="1"/>
  <c r="AI289" i="1"/>
  <c r="AK78" i="1"/>
  <c r="AI78" i="1"/>
  <c r="AH78" i="1" s="1"/>
  <c r="AB78" i="1" s="1"/>
  <c r="AJ78" i="1"/>
  <c r="AK642" i="1"/>
  <c r="AI642" i="1"/>
  <c r="AH642" i="1" s="1"/>
  <c r="AJ642" i="1"/>
  <c r="AK128" i="1"/>
  <c r="AI128" i="1"/>
  <c r="AJ128" i="1"/>
  <c r="AK146" i="1"/>
  <c r="AI146" i="1"/>
  <c r="AH146" i="1" s="1"/>
  <c r="AJ146" i="1"/>
  <c r="AI617" i="1"/>
  <c r="AJ617" i="1"/>
  <c r="AK617" i="1"/>
  <c r="AI57" i="1"/>
  <c r="AJ57" i="1"/>
  <c r="AK57" i="1"/>
  <c r="BA28" i="1"/>
  <c r="BB28" i="1"/>
  <c r="AI556" i="1"/>
  <c r="AH556" i="1" s="1"/>
  <c r="AJ556" i="1"/>
  <c r="AK556" i="1"/>
  <c r="AK524" i="1"/>
  <c r="AI524" i="1"/>
  <c r="AH524" i="1" s="1"/>
  <c r="AJ524" i="1"/>
  <c r="AJ494" i="1"/>
  <c r="AK494" i="1"/>
  <c r="AI494" i="1"/>
  <c r="AH494" i="1" s="1"/>
  <c r="AK356" i="1"/>
  <c r="AI356" i="1"/>
  <c r="AH356" i="1" s="1"/>
  <c r="AJ356" i="1"/>
  <c r="AJ47" i="1"/>
  <c r="AK47" i="1"/>
  <c r="AI47" i="1"/>
  <c r="AJ543" i="1"/>
  <c r="AK543" i="1"/>
  <c r="AI543" i="1"/>
  <c r="AI322" i="1"/>
  <c r="AK322" i="1"/>
  <c r="AJ322" i="1"/>
  <c r="BB9" i="1"/>
  <c r="BA9" i="1"/>
  <c r="AZ9" i="1"/>
  <c r="AX9" i="1" s="1"/>
  <c r="AK644" i="1"/>
  <c r="AI644" i="1"/>
  <c r="AJ644" i="1"/>
  <c r="AJ121" i="1"/>
  <c r="AI121" i="1"/>
  <c r="AK121" i="1"/>
  <c r="AI620" i="1"/>
  <c r="AJ620" i="1"/>
  <c r="AK620" i="1"/>
  <c r="AI287" i="1"/>
  <c r="AH287" i="1" s="1"/>
  <c r="AA287" i="1" s="1"/>
  <c r="AJ287" i="1"/>
  <c r="AK287" i="1"/>
  <c r="AJ330" i="1"/>
  <c r="AH467" i="1"/>
  <c r="AA467" i="1" s="1"/>
  <c r="AJ467" i="1"/>
  <c r="AK467" i="1"/>
  <c r="AI262" i="1"/>
  <c r="AH262" i="1"/>
  <c r="AB262" i="1" s="1"/>
  <c r="AK262" i="1"/>
  <c r="AJ262" i="1"/>
  <c r="AI96" i="1"/>
  <c r="AJ96" i="1"/>
  <c r="AK96" i="1"/>
  <c r="AI672" i="1"/>
  <c r="AJ672" i="1"/>
  <c r="AK672" i="1"/>
  <c r="AI666" i="1"/>
  <c r="AK666" i="1"/>
  <c r="AJ666" i="1"/>
  <c r="AI595" i="1"/>
  <c r="AJ595" i="1"/>
  <c r="AK595" i="1"/>
  <c r="AK348" i="1"/>
  <c r="AI348" i="1"/>
  <c r="AJ348" i="1"/>
  <c r="AJ562" i="1"/>
  <c r="AI562" i="1"/>
  <c r="AH562" i="1" s="1"/>
  <c r="AK562" i="1"/>
  <c r="AJ513" i="1"/>
  <c r="AI513" i="1"/>
  <c r="AK513" i="1"/>
  <c r="AI171" i="1"/>
  <c r="AH171" i="1" s="1"/>
  <c r="AJ171" i="1"/>
  <c r="AK171" i="1"/>
  <c r="AK186" i="1"/>
  <c r="AI186" i="1"/>
  <c r="AJ186" i="1"/>
  <c r="AI572" i="1"/>
  <c r="AJ572" i="1"/>
  <c r="AK572" i="1"/>
  <c r="AJ536" i="1"/>
  <c r="AK536" i="1"/>
  <c r="AI536" i="1"/>
  <c r="BA14" i="1"/>
  <c r="BB14" i="1"/>
  <c r="AZ14" i="1" s="1"/>
  <c r="AX14" i="1" s="1"/>
  <c r="AI90" i="1"/>
  <c r="AJ90" i="1"/>
  <c r="AK90" i="1"/>
  <c r="AJ38" i="1"/>
  <c r="AI38" i="1"/>
  <c r="AK38" i="1"/>
  <c r="BB4" i="1"/>
  <c r="BA4" i="1"/>
  <c r="AZ4" i="1" s="1"/>
  <c r="AX4" i="1" s="1"/>
  <c r="AK580" i="1"/>
  <c r="AI580" i="1"/>
  <c r="AH580" i="1" s="1"/>
  <c r="AJ580" i="1"/>
  <c r="AJ148" i="1"/>
  <c r="AK148" i="1"/>
  <c r="AI148" i="1"/>
  <c r="AI62" i="1"/>
  <c r="AJ62" i="1"/>
  <c r="AK62" i="1"/>
  <c r="AJ51" i="1"/>
  <c r="AI51" i="1"/>
  <c r="AH51" i="1"/>
  <c r="AA51" i="1" s="1"/>
  <c r="AK51" i="1"/>
  <c r="AI674" i="1"/>
  <c r="AH674" i="1" s="1"/>
  <c r="AJ674" i="1"/>
  <c r="AK674" i="1"/>
  <c r="AI126" i="1"/>
  <c r="AK126" i="1"/>
  <c r="AJ126" i="1"/>
  <c r="BA11" i="1"/>
  <c r="AZ11" i="1"/>
  <c r="AX11" i="1" s="1"/>
  <c r="BB11" i="1"/>
  <c r="BA20" i="1"/>
  <c r="BB20" i="1"/>
  <c r="AZ20" i="1" s="1"/>
  <c r="AI656" i="1"/>
  <c r="AH656" i="1"/>
  <c r="AJ656" i="1"/>
  <c r="AK656" i="1"/>
  <c r="AI25" i="1"/>
  <c r="AJ25" i="1"/>
  <c r="AK25" i="1"/>
  <c r="AZ61" i="1"/>
  <c r="AX61" i="1" s="1"/>
  <c r="AH530" i="1"/>
  <c r="AD613" i="1"/>
  <c r="AH312" i="1"/>
  <c r="AH418" i="1"/>
  <c r="AH588" i="1"/>
  <c r="AB588" i="1" s="1"/>
  <c r="AH443" i="1"/>
  <c r="AA443" i="1" s="1"/>
  <c r="AE443" i="1" s="1"/>
  <c r="AH472" i="1"/>
  <c r="AB108" i="1"/>
  <c r="AH292" i="1"/>
  <c r="AH166" i="1"/>
  <c r="AA677" i="1"/>
  <c r="AB677" i="1"/>
  <c r="AH626" i="1"/>
  <c r="AH122" i="1"/>
  <c r="AH476" i="1"/>
  <c r="AH365" i="1"/>
  <c r="AH31" i="1"/>
  <c r="AH364" i="1"/>
  <c r="AA190" i="1"/>
  <c r="AH582" i="1"/>
  <c r="AB582" i="1" s="1"/>
  <c r="AB632" i="1"/>
  <c r="AA632" i="1"/>
  <c r="AZ5" i="1"/>
  <c r="AX5" i="1" s="1"/>
  <c r="AA142" i="1"/>
  <c r="AB142" i="1"/>
  <c r="AB266" i="1"/>
  <c r="AA236" i="1"/>
  <c r="AB236" i="1"/>
  <c r="AB188" i="1"/>
  <c r="AB338" i="1"/>
  <c r="AA338" i="1"/>
  <c r="AB210" i="1"/>
  <c r="AB664" i="1"/>
  <c r="AA664" i="1"/>
  <c r="AB150" i="1"/>
  <c r="AH644" i="1"/>
  <c r="AH617" i="1"/>
  <c r="AH668" i="1"/>
  <c r="AH542" i="1"/>
  <c r="AA542" i="1" s="1"/>
  <c r="AD542" i="1" s="1"/>
  <c r="AH592" i="1"/>
  <c r="AH606" i="1"/>
  <c r="AH599" i="1"/>
  <c r="AH60" i="1"/>
  <c r="AH544" i="1"/>
  <c r="AH101" i="1"/>
  <c r="AA101" i="1" s="1"/>
  <c r="AH417" i="1"/>
  <c r="AA417" i="1" s="1"/>
  <c r="AH548" i="1"/>
  <c r="AH66" i="1"/>
  <c r="AH58" i="1"/>
  <c r="AH546" i="1"/>
  <c r="AA546" i="1" s="1"/>
  <c r="AH155" i="1"/>
  <c r="AH301" i="1"/>
  <c r="AB301" i="1" s="1"/>
  <c r="AH154" i="1"/>
  <c r="AB154" i="1" s="1"/>
  <c r="AH598" i="1"/>
  <c r="AH43" i="1"/>
  <c r="AH205" i="1"/>
  <c r="AH73" i="1"/>
  <c r="AH261" i="1"/>
  <c r="AH667" i="1"/>
  <c r="AH518" i="1"/>
  <c r="AB614" i="1"/>
  <c r="AA614" i="1"/>
  <c r="AH513" i="1"/>
  <c r="AA597" i="1"/>
  <c r="AD597" i="1" s="1"/>
  <c r="AB221" i="1"/>
  <c r="AA182" i="1"/>
  <c r="AB182" i="1"/>
  <c r="AB300" i="1"/>
  <c r="AB143" i="1"/>
  <c r="AH329" i="1"/>
  <c r="AA329" i="1" s="1"/>
  <c r="AA84" i="1"/>
  <c r="AB258" i="1"/>
  <c r="AA258" i="1"/>
  <c r="AE258" i="1" s="1"/>
  <c r="AB652" i="1"/>
  <c r="AA652" i="1"/>
  <c r="AD652" i="1" s="1"/>
  <c r="AH634" i="1"/>
  <c r="AA346" i="1"/>
  <c r="AH265" i="1"/>
  <c r="AA265" i="1" s="1"/>
  <c r="AB114" i="1"/>
  <c r="AA114" i="1"/>
  <c r="AD114" i="1" s="1"/>
  <c r="AB303" i="1"/>
  <c r="AA303" i="1"/>
  <c r="AB49" i="1"/>
  <c r="AA49" i="1"/>
  <c r="AB530" i="1"/>
  <c r="AB467" i="1"/>
  <c r="AB477" i="1"/>
  <c r="AA317" i="1"/>
  <c r="AB317" i="1"/>
  <c r="AA627" i="1"/>
  <c r="AB627" i="1"/>
  <c r="AB611" i="1"/>
  <c r="AA622" i="1"/>
  <c r="AD622" i="1" s="1"/>
  <c r="AB622" i="1"/>
  <c r="AA423" i="1"/>
  <c r="AD423" i="1" s="1"/>
  <c r="AB663" i="1"/>
  <c r="AA663" i="1"/>
  <c r="AE663" i="1" s="1"/>
  <c r="AB191" i="1"/>
  <c r="AB172" i="1"/>
  <c r="AB226" i="1"/>
  <c r="AA226" i="1"/>
  <c r="AB621" i="1"/>
  <c r="AB308" i="1"/>
  <c r="AA308" i="1"/>
  <c r="AD308" i="1" s="1"/>
  <c r="AA367" i="1"/>
  <c r="AB367" i="1"/>
  <c r="AA262" i="1"/>
  <c r="AD262" i="1" s="1"/>
  <c r="AB507" i="1"/>
  <c r="AA466" i="1"/>
  <c r="AH25" i="1"/>
  <c r="AX20" i="1"/>
  <c r="AH62" i="1"/>
  <c r="AH186" i="1"/>
  <c r="AH595" i="1"/>
  <c r="AB595" i="1" s="1"/>
  <c r="AH620" i="1"/>
  <c r="AH94" i="1"/>
  <c r="AA94" i="1" s="1"/>
  <c r="AE94" i="1" s="1"/>
  <c r="AH163" i="1"/>
  <c r="AH506" i="1"/>
  <c r="AH670" i="1"/>
  <c r="AB670" i="1" s="1"/>
  <c r="AH244" i="1"/>
  <c r="AA244" i="1" s="1"/>
  <c r="AH468" i="1"/>
  <c r="AA468" i="1" s="1"/>
  <c r="AE468" i="1" s="1"/>
  <c r="AH428" i="1"/>
  <c r="AA428" i="1" s="1"/>
  <c r="AH167" i="1"/>
  <c r="AA167" i="1" s="1"/>
  <c r="AD167" i="1" s="1"/>
  <c r="AH87" i="1"/>
  <c r="AA87" i="1" s="1"/>
  <c r="AH237" i="1"/>
  <c r="AA237" i="1" s="1"/>
  <c r="AZ23" i="1"/>
  <c r="AX23" i="1" s="1"/>
  <c r="AH213" i="1"/>
  <c r="AH37" i="1"/>
  <c r="AH469" i="1"/>
  <c r="AA469" i="1" s="1"/>
  <c r="AA378" i="1"/>
  <c r="AD378" i="1" s="1"/>
  <c r="AH386" i="1"/>
  <c r="AB386" i="1" s="1"/>
  <c r="AH178" i="1"/>
  <c r="AB178" i="1" s="1"/>
  <c r="AZ21" i="1"/>
  <c r="AX21" i="1" s="1"/>
  <c r="AH376" i="1"/>
  <c r="AB245" i="1"/>
  <c r="AA245" i="1"/>
  <c r="AH591" i="1"/>
  <c r="AB591" i="1" s="1"/>
  <c r="AH106" i="1"/>
  <c r="AH217" i="1"/>
  <c r="AB217" i="1" s="1"/>
  <c r="AH254" i="1"/>
  <c r="AB254" i="1" s="1"/>
  <c r="AB526" i="1"/>
  <c r="AA526" i="1"/>
  <c r="AA355" i="1"/>
  <c r="AD355" i="1" s="1"/>
  <c r="AB355" i="1"/>
  <c r="AH148" i="1"/>
  <c r="AA148" i="1" s="1"/>
  <c r="AD148" i="1" s="1"/>
  <c r="AH536" i="1"/>
  <c r="AH96" i="1"/>
  <c r="AB96" i="1" s="1"/>
  <c r="AH552" i="1"/>
  <c r="AA552" i="1" s="1"/>
  <c r="AH288" i="1"/>
  <c r="AH299" i="1"/>
  <c r="AH242" i="1"/>
  <c r="AH519" i="1"/>
  <c r="AB519" i="1" s="1"/>
  <c r="AH511" i="1"/>
  <c r="AB511" i="1" s="1"/>
  <c r="AH339" i="1"/>
  <c r="AA339" i="1" s="1"/>
  <c r="AE339" i="1" s="1"/>
  <c r="AH313" i="1"/>
  <c r="AA313" i="1" s="1"/>
  <c r="AH195" i="1"/>
  <c r="AA195" i="1" s="1"/>
  <c r="AH527" i="1"/>
  <c r="AH407" i="1"/>
  <c r="AH369" i="1"/>
  <c r="AH525" i="1"/>
  <c r="AA525" i="1" s="1"/>
  <c r="AH399" i="1"/>
  <c r="AH293" i="1"/>
  <c r="AA293" i="1" s="1"/>
  <c r="AD293" i="1" s="1"/>
  <c r="AH331" i="1"/>
  <c r="AB331" i="1" s="1"/>
  <c r="AH523" i="1"/>
  <c r="AH658" i="1"/>
  <c r="AH159" i="1"/>
  <c r="AH576" i="1"/>
  <c r="AA576" i="1" s="1"/>
  <c r="AH284" i="1"/>
  <c r="AH603" i="1"/>
  <c r="AA603" i="1" s="1"/>
  <c r="AD603" i="1" s="1"/>
  <c r="AH435" i="1"/>
  <c r="AA435" i="1" s="1"/>
  <c r="AH228" i="1"/>
  <c r="AB228" i="1" s="1"/>
  <c r="AH401" i="1"/>
  <c r="AH218" i="1"/>
  <c r="AB218" i="1" s="1"/>
  <c r="AH35" i="1"/>
  <c r="AA35" i="1" s="1"/>
  <c r="AE35" i="1" s="1"/>
  <c r="AH102" i="1"/>
  <c r="AB102" i="1" s="1"/>
  <c r="AZ3" i="1"/>
  <c r="AX3" i="1" s="1"/>
  <c r="AH234" i="1"/>
  <c r="AH311" i="1"/>
  <c r="AB311" i="1" s="1"/>
  <c r="AH444" i="1"/>
  <c r="AA444" i="1" s="1"/>
  <c r="AH372" i="1"/>
  <c r="AB372" i="1" s="1"/>
  <c r="AH371" i="1"/>
  <c r="AA371" i="1" s="1"/>
  <c r="AH636" i="1"/>
  <c r="AB51" i="1"/>
  <c r="AH289" i="1"/>
  <c r="AA607" i="1"/>
  <c r="AD607" i="1" s="1"/>
  <c r="AA81" i="1"/>
  <c r="AD81" i="1" s="1"/>
  <c r="AB81" i="1"/>
  <c r="AA404" i="1"/>
  <c r="AB404" i="1"/>
  <c r="AA194" i="1"/>
  <c r="AB194" i="1"/>
  <c r="AA415" i="1"/>
  <c r="AD415" i="1" s="1"/>
  <c r="AA510" i="1"/>
  <c r="AD510" i="1" s="1"/>
  <c r="AB510" i="1"/>
  <c r="AA554" i="1"/>
  <c r="AE554" i="1" s="1"/>
  <c r="AB183" i="1"/>
  <c r="AA183" i="1"/>
  <c r="AD183" i="1" s="1"/>
  <c r="AB522" i="1"/>
  <c r="AH132" i="1"/>
  <c r="AA132" i="1" s="1"/>
  <c r="AE132" i="1" s="1"/>
  <c r="AH199" i="1"/>
  <c r="AA199" i="1" s="1"/>
  <c r="AE199" i="1" s="1"/>
  <c r="AH22" i="1"/>
  <c r="AH384" i="1"/>
  <c r="AB384" i="1" s="1"/>
  <c r="AB439" i="1"/>
  <c r="AA439" i="1"/>
  <c r="AE439" i="1" s="1"/>
  <c r="AA591" i="1"/>
  <c r="AE591" i="1" s="1"/>
  <c r="AD526" i="1"/>
  <c r="AE526" i="1"/>
  <c r="AE423" i="1"/>
  <c r="AE114" i="1"/>
  <c r="AE652" i="1"/>
  <c r="AA476" i="1"/>
  <c r="AB476" i="1"/>
  <c r="AA411" i="1"/>
  <c r="AB411" i="1"/>
  <c r="AA154" i="1"/>
  <c r="AB417" i="1"/>
  <c r="AB606" i="1"/>
  <c r="AA606" i="1"/>
  <c r="AE606" i="1" s="1"/>
  <c r="AA644" i="1"/>
  <c r="AB644" i="1"/>
  <c r="AA582" i="1"/>
  <c r="AB444" i="1"/>
  <c r="AB64" i="1"/>
  <c r="AB603" i="1"/>
  <c r="AA407" i="1"/>
  <c r="AA420" i="1"/>
  <c r="AB420" i="1"/>
  <c r="AB134" i="1"/>
  <c r="AA134" i="1"/>
  <c r="AB87" i="1"/>
  <c r="AB244" i="1"/>
  <c r="AB94" i="1"/>
  <c r="AB486" i="1"/>
  <c r="AA486" i="1"/>
  <c r="AA155" i="1"/>
  <c r="AE155" i="1" s="1"/>
  <c r="AB155" i="1"/>
  <c r="AB101" i="1"/>
  <c r="AA592" i="1"/>
  <c r="AB592" i="1"/>
  <c r="AE611" i="1"/>
  <c r="AA527" i="1"/>
  <c r="AB527" i="1"/>
  <c r="AB339" i="1"/>
  <c r="AE378" i="1"/>
  <c r="AA220" i="1"/>
  <c r="AA670" i="1"/>
  <c r="AA25" i="1"/>
  <c r="AB25" i="1"/>
  <c r="AD621" i="1"/>
  <c r="AE622" i="1"/>
  <c r="AD627" i="1"/>
  <c r="AE627" i="1"/>
  <c r="AE84" i="1"/>
  <c r="AD84" i="1"/>
  <c r="AB329" i="1"/>
  <c r="AE597" i="1"/>
  <c r="AA205" i="1"/>
  <c r="AB205" i="1"/>
  <c r="AB28" i="1"/>
  <c r="AB542" i="1"/>
  <c r="AB287" i="1"/>
  <c r="AD664" i="1"/>
  <c r="AE664" i="1"/>
  <c r="AE190" i="1"/>
  <c r="AD190" i="1"/>
  <c r="AA249" i="1"/>
  <c r="AD249" i="1" s="1"/>
  <c r="AB163" i="1"/>
  <c r="AA163" i="1"/>
  <c r="AD522" i="1"/>
  <c r="AA289" i="1"/>
  <c r="AB289" i="1"/>
  <c r="AA96" i="1"/>
  <c r="AA178" i="1"/>
  <c r="AB469" i="1"/>
  <c r="AD507" i="1"/>
  <c r="AE507" i="1"/>
  <c r="AE308" i="1"/>
  <c r="AD303" i="1"/>
  <c r="AE303" i="1"/>
  <c r="AD258" i="1"/>
  <c r="AD300" i="1"/>
  <c r="AE300" i="1"/>
  <c r="AB667" i="1"/>
  <c r="AA667" i="1"/>
  <c r="AD667" i="1" s="1"/>
  <c r="AA43" i="1"/>
  <c r="AD43" i="1" s="1"/>
  <c r="AB43" i="1"/>
  <c r="AA301" i="1"/>
  <c r="AE301" i="1" s="1"/>
  <c r="AB546" i="1"/>
  <c r="AB668" i="1"/>
  <c r="AA668" i="1"/>
  <c r="AE668" i="1" s="1"/>
  <c r="AD210" i="1"/>
  <c r="AE210" i="1"/>
  <c r="AD188" i="1"/>
  <c r="AB364" i="1"/>
  <c r="AA364" i="1"/>
  <c r="AB82" i="1"/>
  <c r="AA82" i="1"/>
  <c r="AE82" i="1" s="1"/>
  <c r="AB552" i="1"/>
  <c r="AA386" i="1"/>
  <c r="AD386" i="1" s="1"/>
  <c r="AB62" i="1"/>
  <c r="AA62" i="1"/>
  <c r="AA284" i="1"/>
  <c r="AD284" i="1" s="1"/>
  <c r="AB284" i="1"/>
  <c r="AA511" i="1"/>
  <c r="AD511" i="1" s="1"/>
  <c r="AE183" i="1"/>
  <c r="AE81" i="1"/>
  <c r="AA311" i="1"/>
  <c r="AD311" i="1" s="1"/>
  <c r="AA159" i="1"/>
  <c r="AB159" i="1"/>
  <c r="AA519" i="1"/>
  <c r="AE519" i="1" s="1"/>
  <c r="AE355" i="1"/>
  <c r="AB37" i="1"/>
  <c r="AA37" i="1"/>
  <c r="AD37" i="1" s="1"/>
  <c r="AA620" i="1"/>
  <c r="AB620" i="1"/>
  <c r="AD172" i="1"/>
  <c r="AE172" i="1"/>
  <c r="AD317" i="1"/>
  <c r="AE317" i="1"/>
  <c r="AD346" i="1"/>
  <c r="AE346" i="1"/>
  <c r="AD143" i="1"/>
  <c r="AE143" i="1"/>
  <c r="AA261" i="1"/>
  <c r="AD261" i="1" s="1"/>
  <c r="AB261" i="1"/>
  <c r="AB598" i="1"/>
  <c r="AA598" i="1"/>
  <c r="AE598" i="1" s="1"/>
  <c r="AA58" i="1"/>
  <c r="AD58" i="1" s="1"/>
  <c r="AB58" i="1"/>
  <c r="AA544" i="1"/>
  <c r="AD544" i="1" s="1"/>
  <c r="AB544" i="1"/>
  <c r="AA642" i="1"/>
  <c r="AE642" i="1" s="1"/>
  <c r="AB642" i="1"/>
  <c r="AB31" i="1"/>
  <c r="AA31" i="1"/>
  <c r="AD31" i="1" s="1"/>
  <c r="AA331" i="1"/>
  <c r="AD331" i="1" s="1"/>
  <c r="AE245" i="1"/>
  <c r="AD245" i="1"/>
  <c r="AD51" i="1"/>
  <c r="AE51" i="1"/>
  <c r="AA234" i="1"/>
  <c r="AE234" i="1" s="1"/>
  <c r="AB234" i="1"/>
  <c r="AB401" i="1"/>
  <c r="AA401" i="1"/>
  <c r="AD401" i="1" s="1"/>
  <c r="AA242" i="1"/>
  <c r="AD242" i="1" s="1"/>
  <c r="AB242" i="1"/>
  <c r="AB106" i="1"/>
  <c r="AA106" i="1"/>
  <c r="AA213" i="1"/>
  <c r="AD213" i="1" s="1"/>
  <c r="AB213" i="1"/>
  <c r="AA506" i="1"/>
  <c r="AD506" i="1" s="1"/>
  <c r="AB506" i="1"/>
  <c r="AA595" i="1"/>
  <c r="AE595" i="1" s="1"/>
  <c r="AE262" i="1"/>
  <c r="AE49" i="1"/>
  <c r="AD49" i="1"/>
  <c r="AB73" i="1"/>
  <c r="AA73" i="1"/>
  <c r="AE73" i="1" s="1"/>
  <c r="AD73" i="1"/>
  <c r="AB619" i="1"/>
  <c r="AA619" i="1"/>
  <c r="AD619" i="1" s="1"/>
  <c r="AB66" i="1"/>
  <c r="AA66" i="1"/>
  <c r="AE66" i="1" s="1"/>
  <c r="AA60" i="1"/>
  <c r="AB60" i="1"/>
  <c r="AE150" i="1"/>
  <c r="AD150" i="1"/>
  <c r="AD236" i="1"/>
  <c r="AE236" i="1"/>
  <c r="AB98" i="1"/>
  <c r="AA98" i="1"/>
  <c r="AE98" i="1" s="1"/>
  <c r="AA122" i="1"/>
  <c r="AB122" i="1"/>
  <c r="AB152" i="1"/>
  <c r="AA152" i="1"/>
  <c r="AB313" i="1"/>
  <c r="AD404" i="1"/>
  <c r="AE404" i="1"/>
  <c r="AA372" i="1"/>
  <c r="AE372" i="1" s="1"/>
  <c r="AA228" i="1"/>
  <c r="AE228" i="1" s="1"/>
  <c r="AB658" i="1"/>
  <c r="AA658" i="1"/>
  <c r="AE658" i="1" s="1"/>
  <c r="AB299" i="1"/>
  <c r="AA299" i="1"/>
  <c r="AE299" i="1" s="1"/>
  <c r="AB148" i="1"/>
  <c r="AA427" i="1"/>
  <c r="AD427" i="1" s="1"/>
  <c r="AB427" i="1"/>
  <c r="AB428" i="1"/>
  <c r="AA186" i="1"/>
  <c r="AE186" i="1" s="1"/>
  <c r="AB186" i="1"/>
  <c r="AE466" i="1"/>
  <c r="AD466" i="1"/>
  <c r="AE367" i="1"/>
  <c r="AD367" i="1"/>
  <c r="AB634" i="1"/>
  <c r="AA634" i="1"/>
  <c r="AD182" i="1"/>
  <c r="AE182" i="1"/>
  <c r="AB665" i="1"/>
  <c r="AA665" i="1"/>
  <c r="AE665" i="1" s="1"/>
  <c r="AB599" i="1"/>
  <c r="AA599" i="1"/>
  <c r="AD599" i="1" s="1"/>
  <c r="AD632" i="1"/>
  <c r="AE632" i="1"/>
  <c r="AB365" i="1"/>
  <c r="AA365" i="1"/>
  <c r="AD365" i="1" s="1"/>
  <c r="AB356" i="1"/>
  <c r="AA356" i="1"/>
  <c r="AE356" i="1" s="1"/>
  <c r="AE511" i="1"/>
  <c r="AE284" i="1"/>
  <c r="AE542" i="1"/>
  <c r="AD25" i="1"/>
  <c r="AE25" i="1"/>
  <c r="AD155" i="1"/>
  <c r="AD82" i="1"/>
  <c r="AE469" i="1"/>
  <c r="AD469" i="1"/>
  <c r="AD96" i="1"/>
  <c r="AE96" i="1"/>
  <c r="AD265" i="1"/>
  <c r="AE265" i="1"/>
  <c r="AE134" i="1"/>
  <c r="AD134" i="1"/>
  <c r="AD195" i="1"/>
  <c r="AE195" i="1"/>
  <c r="AD591" i="1"/>
  <c r="AE427" i="1"/>
  <c r="AD372" i="1"/>
  <c r="AD122" i="1"/>
  <c r="AE122" i="1"/>
  <c r="AE167" i="1"/>
  <c r="AD642" i="1"/>
  <c r="AE261" i="1"/>
  <c r="AE311" i="1"/>
  <c r="AE386" i="1"/>
  <c r="AD301" i="1"/>
  <c r="AD289" i="1"/>
  <c r="AE289" i="1"/>
  <c r="AD339" i="1"/>
  <c r="AE420" i="1"/>
  <c r="AD420" i="1"/>
  <c r="AD411" i="1"/>
  <c r="AE411" i="1"/>
  <c r="AD356" i="1"/>
  <c r="AD106" i="1"/>
  <c r="AE106" i="1"/>
  <c r="AD668" i="1"/>
  <c r="AD178" i="1"/>
  <c r="AE178" i="1"/>
  <c r="AD670" i="1"/>
  <c r="AE670" i="1"/>
  <c r="AD486" i="1"/>
  <c r="AE486" i="1"/>
  <c r="AD94" i="1"/>
  <c r="AD468" i="1"/>
  <c r="AE599" i="1"/>
  <c r="AE544" i="1"/>
  <c r="AD620" i="1"/>
  <c r="AE620" i="1"/>
  <c r="AD159" i="1"/>
  <c r="AE159" i="1"/>
  <c r="AE249" i="1"/>
  <c r="AE329" i="1"/>
  <c r="AD329" i="1"/>
  <c r="AD527" i="1"/>
  <c r="AE527" i="1"/>
  <c r="AD592" i="1"/>
  <c r="AE592" i="1"/>
  <c r="AD644" i="1"/>
  <c r="AE644" i="1"/>
  <c r="AD154" i="1"/>
  <c r="AE154" i="1"/>
  <c r="AE364" i="1"/>
  <c r="AD364" i="1"/>
  <c r="AD220" i="1"/>
  <c r="AE220" i="1"/>
  <c r="AD444" i="1"/>
  <c r="AE444" i="1"/>
  <c r="AD606" i="1"/>
  <c r="AD60" i="1"/>
  <c r="AE60" i="1"/>
  <c r="AE58" i="1"/>
  <c r="AE205" i="1"/>
  <c r="AD205" i="1"/>
  <c r="AD244" i="1"/>
  <c r="AE244" i="1"/>
  <c r="AE582" i="1"/>
  <c r="AD582" i="1"/>
  <c r="AD476" i="1"/>
  <c r="AE476" i="1"/>
  <c r="AD299" i="1"/>
  <c r="AE152" i="1"/>
  <c r="AD152" i="1"/>
  <c r="AD598" i="1"/>
  <c r="AE62" i="1"/>
  <c r="AD62" i="1"/>
  <c r="AE163" i="1"/>
  <c r="AD163" i="1"/>
  <c r="AD237" i="1"/>
  <c r="AE237" i="1"/>
  <c r="AE87" i="1"/>
  <c r="AD87" i="1"/>
  <c r="AE603" i="1"/>
  <c r="AE435" i="1"/>
  <c r="AD435" i="1"/>
  <c r="AD525" i="1"/>
  <c r="AE525" i="1"/>
  <c r="AE31" i="1"/>
  <c r="AE415" i="1"/>
  <c r="AE365" i="1"/>
  <c r="AE506" i="1"/>
  <c r="AB525" i="1"/>
  <c r="AD554" i="1"/>
  <c r="AE371" i="1" l="1"/>
  <c r="AD371" i="1"/>
  <c r="AB275" i="1"/>
  <c r="AA275" i="1"/>
  <c r="AE552" i="1"/>
  <c r="AD552" i="1"/>
  <c r="AD313" i="1"/>
  <c r="AE313" i="1"/>
  <c r="AB334" i="1"/>
  <c r="AA334" i="1"/>
  <c r="AD546" i="1"/>
  <c r="AE546" i="1"/>
  <c r="AA556" i="1"/>
  <c r="AB556" i="1"/>
  <c r="AA156" i="1"/>
  <c r="AB156" i="1"/>
  <c r="AD417" i="1"/>
  <c r="AE417" i="1"/>
  <c r="AA674" i="1"/>
  <c r="AD674" i="1" s="1"/>
  <c r="AB674" i="1"/>
  <c r="AA171" i="1"/>
  <c r="AB171" i="1"/>
  <c r="AB524" i="1"/>
  <c r="AA524" i="1"/>
  <c r="AE667" i="1"/>
  <c r="AD228" i="1"/>
  <c r="AB167" i="1"/>
  <c r="AB371" i="1"/>
  <c r="AB576" i="1"/>
  <c r="AB237" i="1"/>
  <c r="AD663" i="1"/>
  <c r="AA254" i="1"/>
  <c r="AA218" i="1"/>
  <c r="AD439" i="1"/>
  <c r="AH90" i="1"/>
  <c r="AH251" i="1"/>
  <c r="AH283" i="1"/>
  <c r="AH655" i="1"/>
  <c r="AZ19" i="1"/>
  <c r="AX19" i="1" s="1"/>
  <c r="AH567" i="1"/>
  <c r="AH503" i="1"/>
  <c r="AH187" i="1"/>
  <c r="AD66" i="1"/>
  <c r="AD186" i="1"/>
  <c r="AA217" i="1"/>
  <c r="AA369" i="1"/>
  <c r="AB369" i="1"/>
  <c r="AD226" i="1"/>
  <c r="AE226" i="1"/>
  <c r="AH158" i="1"/>
  <c r="AH640" i="1"/>
  <c r="AB656" i="1"/>
  <c r="AA656" i="1"/>
  <c r="AB562" i="1"/>
  <c r="AA562" i="1"/>
  <c r="AD562" i="1" s="1"/>
  <c r="AD234" i="1"/>
  <c r="AD665" i="1"/>
  <c r="AE401" i="1"/>
  <c r="AE331" i="1"/>
  <c r="AE37" i="1"/>
  <c r="AA384" i="1"/>
  <c r="AB265" i="1"/>
  <c r="AB468" i="1"/>
  <c r="AE194" i="1"/>
  <c r="AD194" i="1"/>
  <c r="AA288" i="1"/>
  <c r="AB288" i="1"/>
  <c r="AH38" i="1"/>
  <c r="AH47" i="1"/>
  <c r="AH316" i="1"/>
  <c r="AH126" i="1"/>
  <c r="AZ28" i="1"/>
  <c r="AX28" i="1" s="1"/>
  <c r="AA146" i="1"/>
  <c r="AB146" i="1"/>
  <c r="AH666" i="1"/>
  <c r="AA666" i="1" s="1"/>
  <c r="AH121" i="1"/>
  <c r="AH204" i="1"/>
  <c r="AH343" i="1"/>
  <c r="AH92" i="1"/>
  <c r="AH416" i="1"/>
  <c r="AH290" i="1"/>
  <c r="AH596" i="1"/>
  <c r="AJ147" i="1"/>
  <c r="AH414" i="1"/>
  <c r="AH250" i="1"/>
  <c r="AK347" i="1"/>
  <c r="AJ347" i="1"/>
  <c r="AH347" i="1" s="1"/>
  <c r="AI260" i="1"/>
  <c r="AH260" i="1" s="1"/>
  <c r="AJ260" i="1"/>
  <c r="AZ10" i="1"/>
  <c r="AX10" i="1" s="1"/>
  <c r="AH147" i="1"/>
  <c r="AH24" i="1"/>
  <c r="AH410" i="1"/>
  <c r="AH77" i="1"/>
  <c r="AI490" i="1"/>
  <c r="AH490" i="1" s="1"/>
  <c r="AK490" i="1"/>
  <c r="AH672" i="1"/>
  <c r="AH322" i="1"/>
  <c r="AH259" i="1"/>
  <c r="AH481" i="1"/>
  <c r="AH647" i="1"/>
  <c r="AH650" i="1"/>
  <c r="AK465" i="1"/>
  <c r="AJ465" i="1"/>
  <c r="AH465" i="1" s="1"/>
  <c r="AH543" i="1"/>
  <c r="AH128" i="1"/>
  <c r="AH645" i="1"/>
  <c r="AH67" i="1"/>
  <c r="AH175" i="1"/>
  <c r="AI127" i="1"/>
  <c r="AH127" i="1" s="1"/>
  <c r="AH373" i="1"/>
  <c r="AA373" i="1" s="1"/>
  <c r="AE373" i="1" s="1"/>
  <c r="AH32" i="1"/>
  <c r="AI366" i="1"/>
  <c r="AH366" i="1" s="1"/>
  <c r="AK366" i="1"/>
  <c r="AI498" i="1"/>
  <c r="AH498" i="1" s="1"/>
  <c r="AK498" i="1"/>
  <c r="AH491" i="1"/>
  <c r="AI55" i="1"/>
  <c r="AJ55" i="1"/>
  <c r="AH282" i="1"/>
  <c r="AH135" i="1"/>
  <c r="AH196" i="1"/>
  <c r="AK151" i="1"/>
  <c r="AI151" i="1"/>
  <c r="AH151" i="1" s="1"/>
  <c r="AI657" i="1"/>
  <c r="AH657" i="1" s="1"/>
  <c r="AK657" i="1"/>
  <c r="AH370" i="1"/>
  <c r="AH246" i="1"/>
  <c r="AH624" i="1"/>
  <c r="AH68" i="1"/>
  <c r="AH341" i="1"/>
  <c r="AH125" i="1"/>
  <c r="AH374" i="1"/>
  <c r="AH587" i="1"/>
  <c r="AH74" i="1"/>
  <c r="AH233" i="1"/>
  <c r="AH269" i="1"/>
  <c r="AH278" i="1"/>
  <c r="BJ7" i="1"/>
  <c r="BI7" i="1" s="1"/>
  <c r="BH7" i="1" s="1"/>
  <c r="BG7" i="1" s="1"/>
  <c r="BF7" i="1" s="1"/>
  <c r="BE7" i="1" s="1"/>
  <c r="BD7" i="1" s="1"/>
  <c r="BC7" i="1" s="1"/>
  <c r="AC25" i="1"/>
  <c r="H25" i="1"/>
  <c r="AT139" i="1"/>
  <c r="AS139" i="1"/>
  <c r="AR139" i="1" s="1"/>
  <c r="AQ139" i="1" s="1"/>
  <c r="H73" i="1"/>
  <c r="AF73" i="1"/>
  <c r="BJ8" i="1"/>
  <c r="BI8" i="1" s="1"/>
  <c r="BH8" i="1" s="1"/>
  <c r="BG8" i="1" s="1"/>
  <c r="AS33" i="1"/>
  <c r="AR33" i="1" s="1"/>
  <c r="AQ33" i="1" s="1"/>
  <c r="AP33" i="1" s="1"/>
  <c r="BF8" i="1"/>
  <c r="BE8" i="1" s="1"/>
  <c r="BD8" i="1" s="1"/>
  <c r="BC8" i="1" s="1"/>
  <c r="BK8" i="1"/>
  <c r="AF669" i="1"/>
  <c r="AC669" i="1"/>
  <c r="F639" i="1"/>
  <c r="E635" i="2"/>
  <c r="F604" i="1"/>
  <c r="E247" i="2"/>
  <c r="AU569" i="1"/>
  <c r="G569" i="1"/>
  <c r="Z569" i="1"/>
  <c r="Z536" i="1"/>
  <c r="AA536" i="1" s="1"/>
  <c r="G536" i="1"/>
  <c r="AB536" i="1" s="1"/>
  <c r="F504" i="1"/>
  <c r="E596" i="2"/>
  <c r="F463" i="1"/>
  <c r="Z463" i="1" s="1"/>
  <c r="E127" i="2"/>
  <c r="Z458" i="1"/>
  <c r="G458" i="1"/>
  <c r="F449" i="1"/>
  <c r="E113" i="2"/>
  <c r="G424" i="1"/>
  <c r="Z424" i="1"/>
  <c r="AU424" i="1"/>
  <c r="F408" i="1"/>
  <c r="E79" i="2"/>
  <c r="I403" i="1"/>
  <c r="AC403" i="1"/>
  <c r="AT391" i="1"/>
  <c r="AS391" i="1" s="1"/>
  <c r="AR391" i="1" s="1"/>
  <c r="AQ391" i="1" s="1"/>
  <c r="AP391" i="1" s="1"/>
  <c r="AO391" i="1" s="1"/>
  <c r="AN391" i="1" s="1"/>
  <c r="AM391" i="1" s="1"/>
  <c r="AL391" i="1" s="1"/>
  <c r="F385" i="1"/>
  <c r="E579" i="2"/>
  <c r="F358" i="1"/>
  <c r="E44" i="2"/>
  <c r="F326" i="1"/>
  <c r="E22" i="2"/>
  <c r="AC299" i="1"/>
  <c r="AF299" i="1"/>
  <c r="H297" i="1"/>
  <c r="AC297" i="1"/>
  <c r="Z623" i="1"/>
  <c r="G623" i="1"/>
  <c r="I579" i="1"/>
  <c r="AC579" i="1"/>
  <c r="F502" i="1"/>
  <c r="E167" i="2"/>
  <c r="G641" i="1"/>
  <c r="Z641" i="1"/>
  <c r="F470" i="1"/>
  <c r="E135" i="2"/>
  <c r="AF433" i="1"/>
  <c r="Z571" i="1"/>
  <c r="AU571" i="1"/>
  <c r="AT571" i="1" s="1"/>
  <c r="AS571" i="1" s="1"/>
  <c r="AU540" i="1"/>
  <c r="G540" i="1"/>
  <c r="AU501" i="1"/>
  <c r="Z501" i="1"/>
  <c r="G91" i="1"/>
  <c r="Z91" i="1"/>
  <c r="AU91" i="1"/>
  <c r="AT91" i="1" s="1"/>
  <c r="AS91" i="1" s="1"/>
  <c r="AR91" i="1" s="1"/>
  <c r="AQ91" i="1" s="1"/>
  <c r="AP91" i="1" s="1"/>
  <c r="AO91" i="1" s="1"/>
  <c r="AN91" i="1" s="1"/>
  <c r="AM91" i="1" s="1"/>
  <c r="AL91" i="1" s="1"/>
  <c r="F488" i="1"/>
  <c r="AU488" i="1" s="1"/>
  <c r="E154" i="2"/>
  <c r="F483" i="1"/>
  <c r="E149" i="2"/>
  <c r="G575" i="1"/>
  <c r="AU575" i="1"/>
  <c r="G513" i="1"/>
  <c r="Z513" i="1"/>
  <c r="AA513" i="1" s="1"/>
  <c r="F493" i="1"/>
  <c r="Z493" i="1" s="1"/>
  <c r="E159" i="2"/>
  <c r="AC570" i="1"/>
  <c r="I570" i="1"/>
  <c r="F500" i="1"/>
  <c r="E165" i="2"/>
  <c r="G653" i="1"/>
  <c r="AU653" i="1"/>
  <c r="AT653" i="1" s="1"/>
  <c r="AS653" i="1" s="1"/>
  <c r="AR653" i="1" s="1"/>
  <c r="AQ653" i="1" s="1"/>
  <c r="AP653" i="1" s="1"/>
  <c r="AO653" i="1" s="1"/>
  <c r="AN653" i="1" s="1"/>
  <c r="AM653" i="1" s="1"/>
  <c r="AL653" i="1" s="1"/>
  <c r="AU565" i="1"/>
  <c r="G565" i="1"/>
  <c r="AU593" i="1"/>
  <c r="G413" i="1"/>
  <c r="AU413" i="1"/>
  <c r="AT413" i="1" s="1"/>
  <c r="AS413" i="1" s="1"/>
  <c r="AR413" i="1" s="1"/>
  <c r="AQ413" i="1" s="1"/>
  <c r="AP413" i="1" s="1"/>
  <c r="AO413" i="1" s="1"/>
  <c r="AN413" i="1" s="1"/>
  <c r="AM413" i="1" s="1"/>
  <c r="AL413" i="1" s="1"/>
  <c r="Z285" i="1"/>
  <c r="G285" i="1"/>
  <c r="Z216" i="1"/>
  <c r="AU216" i="1"/>
  <c r="AU206" i="1"/>
  <c r="AU161" i="1"/>
  <c r="BL39" i="1"/>
  <c r="AU451" i="1"/>
  <c r="G451" i="1"/>
  <c r="G222" i="1"/>
  <c r="Z222" i="1"/>
  <c r="AU222" i="1"/>
  <c r="AU208" i="1"/>
  <c r="G208" i="1"/>
  <c r="G177" i="1"/>
  <c r="Z177" i="1"/>
  <c r="AU177" i="1"/>
  <c r="G89" i="1"/>
  <c r="Z89" i="1"/>
  <c r="AU89" i="1"/>
  <c r="AT89" i="1" s="1"/>
  <c r="AS89" i="1" s="1"/>
  <c r="AR89" i="1" s="1"/>
  <c r="AQ89" i="1" s="1"/>
  <c r="AP89" i="1" s="1"/>
  <c r="AO89" i="1" s="1"/>
  <c r="AN89" i="1" s="1"/>
  <c r="AM89" i="1" s="1"/>
  <c r="AL89" i="1" s="1"/>
  <c r="BK35" i="1"/>
  <c r="BJ35" i="1"/>
  <c r="BI35" i="1" s="1"/>
  <c r="BH35" i="1" s="1"/>
  <c r="BG35" i="1" s="1"/>
  <c r="BF35" i="1" s="1"/>
  <c r="BE35" i="1" s="1"/>
  <c r="BD35" i="1" s="1"/>
  <c r="BC35" i="1" s="1"/>
  <c r="BJ32" i="1"/>
  <c r="BF32" i="1"/>
  <c r="BE32" i="1" s="1"/>
  <c r="BD32" i="1" s="1"/>
  <c r="BC32" i="1" s="1"/>
  <c r="BK32" i="1"/>
  <c r="BI32" i="1"/>
  <c r="BH32" i="1"/>
  <c r="BG32" i="1" s="1"/>
  <c r="Z593" i="1"/>
  <c r="Z375" i="1"/>
  <c r="G375" i="1"/>
  <c r="Z232" i="1"/>
  <c r="G232" i="1"/>
  <c r="AU232" i="1"/>
  <c r="Z113" i="1"/>
  <c r="AU113" i="1"/>
  <c r="AU26" i="1"/>
  <c r="BL17" i="1"/>
  <c r="AU144" i="1"/>
  <c r="AT144" i="1" s="1"/>
  <c r="AS144" i="1" s="1"/>
  <c r="AR144" i="1" s="1"/>
  <c r="AQ144" i="1" s="1"/>
  <c r="AP144" i="1" s="1"/>
  <c r="AO144" i="1" s="1"/>
  <c r="AN144" i="1" s="1"/>
  <c r="AM144" i="1" s="1"/>
  <c r="AL144" i="1" s="1"/>
  <c r="BL100" i="1"/>
  <c r="AU285" i="1"/>
  <c r="AT285" i="1" s="1"/>
  <c r="AS285" i="1" s="1"/>
  <c r="AR285" i="1" s="1"/>
  <c r="AQ285" i="1" s="1"/>
  <c r="AP285" i="1" s="1"/>
  <c r="AO285" i="1" s="1"/>
  <c r="AN285" i="1" s="1"/>
  <c r="AM285" i="1" s="1"/>
  <c r="AL285" i="1" s="1"/>
  <c r="BL36" i="1"/>
  <c r="AF413" i="1"/>
  <c r="Z399" i="1"/>
  <c r="AA399" i="1" s="1"/>
  <c r="G399" i="1"/>
  <c r="AU181" i="1"/>
  <c r="Z181" i="1"/>
  <c r="G104" i="1"/>
  <c r="Z104" i="1"/>
  <c r="AU104" i="1"/>
  <c r="BJ71" i="1"/>
  <c r="BI71" i="1" s="1"/>
  <c r="BH71" i="1" s="1"/>
  <c r="BG71" i="1" s="1"/>
  <c r="BF71" i="1" s="1"/>
  <c r="BE71" i="1" s="1"/>
  <c r="BD71" i="1" s="1"/>
  <c r="BC71" i="1" s="1"/>
  <c r="BK71" i="1"/>
  <c r="BK52" i="1"/>
  <c r="BJ52" i="1" s="1"/>
  <c r="BI52" i="1" s="1"/>
  <c r="BH52" i="1" s="1"/>
  <c r="BG52" i="1" s="1"/>
  <c r="BF52" i="1" s="1"/>
  <c r="BE52" i="1" s="1"/>
  <c r="BD52" i="1" s="1"/>
  <c r="BC52" i="1" s="1"/>
  <c r="BL44" i="1"/>
  <c r="BL53" i="1"/>
  <c r="BL68" i="1"/>
  <c r="BL72" i="1"/>
  <c r="BL96" i="1"/>
  <c r="BL22" i="1"/>
  <c r="BL26" i="1"/>
  <c r="BL45" i="1"/>
  <c r="BL46" i="1"/>
  <c r="BL57" i="1"/>
  <c r="BL60" i="1"/>
  <c r="BL64" i="1"/>
  <c r="BL82" i="1"/>
  <c r="BL86" i="1"/>
  <c r="BL99" i="1"/>
  <c r="AU192" i="1"/>
  <c r="AU223" i="1"/>
  <c r="AT223" i="1" s="1"/>
  <c r="AS223" i="1" s="1"/>
  <c r="AR223" i="1" s="1"/>
  <c r="AQ223" i="1" s="1"/>
  <c r="AP223" i="1" s="1"/>
  <c r="AO223" i="1" s="1"/>
  <c r="AN223" i="1" s="1"/>
  <c r="AM223" i="1" s="1"/>
  <c r="AL223" i="1" s="1"/>
  <c r="AU390" i="1"/>
  <c r="AT390" i="1" s="1"/>
  <c r="AS390" i="1" s="1"/>
  <c r="AR390" i="1" s="1"/>
  <c r="AQ390" i="1" s="1"/>
  <c r="AP390" i="1" s="1"/>
  <c r="AO390" i="1" s="1"/>
  <c r="AN390" i="1" s="1"/>
  <c r="AM390" i="1" s="1"/>
  <c r="AL390" i="1" s="1"/>
  <c r="BL75" i="1"/>
  <c r="BL76" i="1"/>
  <c r="BL81" i="1"/>
  <c r="BL84" i="1"/>
  <c r="BL95" i="1"/>
  <c r="BL102" i="1"/>
  <c r="BL31" i="1"/>
  <c r="BL43" i="1"/>
  <c r="BL59" i="1"/>
  <c r="BL79" i="1"/>
  <c r="BL80" i="1"/>
  <c r="BL85" i="1"/>
  <c r="BL98" i="1"/>
  <c r="AU145" i="1"/>
  <c r="AT145" i="1" s="1"/>
  <c r="AS145" i="1" s="1"/>
  <c r="AR145" i="1" s="1"/>
  <c r="AQ145" i="1" s="1"/>
  <c r="AP145" i="1" s="1"/>
  <c r="AO145" i="1" s="1"/>
  <c r="AN145" i="1" s="1"/>
  <c r="AM145" i="1" s="1"/>
  <c r="AL145" i="1" s="1"/>
  <c r="BL34" i="1"/>
  <c r="BL40" i="1"/>
  <c r="BL49" i="1"/>
  <c r="BL50" i="1"/>
  <c r="BL70" i="1"/>
  <c r="BL94" i="1"/>
  <c r="AU201" i="1"/>
  <c r="BL74" i="1"/>
  <c r="BL77" i="1"/>
  <c r="BL78" i="1"/>
  <c r="BL88" i="1"/>
  <c r="BL90" i="1"/>
  <c r="BL92" i="1"/>
  <c r="BL97" i="1"/>
  <c r="BL101" i="1"/>
  <c r="BL69" i="1"/>
  <c r="BL73" i="1"/>
  <c r="BL83" i="1"/>
  <c r="BL87" i="1"/>
  <c r="BL89" i="1"/>
  <c r="BL91" i="1"/>
  <c r="BL93" i="1"/>
  <c r="AU585" i="1"/>
  <c r="AT585" i="1" s="1"/>
  <c r="AS585" i="1" s="1"/>
  <c r="AR585" i="1" s="1"/>
  <c r="AQ585" i="1" s="1"/>
  <c r="AP585" i="1" s="1"/>
  <c r="AO585" i="1" s="1"/>
  <c r="AN585" i="1" s="1"/>
  <c r="AM585" i="1" s="1"/>
  <c r="AL585" i="1" s="1"/>
  <c r="Z472" i="1"/>
  <c r="AA472" i="1" s="1"/>
  <c r="AU173" i="1"/>
  <c r="AT173" i="1" s="1"/>
  <c r="AS173" i="1" s="1"/>
  <c r="AR173" i="1" s="1"/>
  <c r="AQ173" i="1" s="1"/>
  <c r="AP173" i="1" s="1"/>
  <c r="AO173" i="1" s="1"/>
  <c r="AN173" i="1" s="1"/>
  <c r="AM173" i="1" s="1"/>
  <c r="AL173" i="1" s="1"/>
  <c r="G173" i="1"/>
  <c r="AF173" i="1" s="1"/>
  <c r="Z173" i="1"/>
  <c r="G93" i="1"/>
  <c r="Z93" i="1"/>
  <c r="AU93" i="1"/>
  <c r="BL41" i="1"/>
  <c r="BL29" i="1"/>
  <c r="AU441" i="1"/>
  <c r="AU398" i="1"/>
  <c r="Z315" i="1"/>
  <c r="G223" i="1"/>
  <c r="AU203" i="1"/>
  <c r="AT203" i="1" s="1"/>
  <c r="AS203" i="1" s="1"/>
  <c r="AR203" i="1" s="1"/>
  <c r="AQ203" i="1" s="1"/>
  <c r="AP203" i="1" s="1"/>
  <c r="AO203" i="1" s="1"/>
  <c r="AN203" i="1" s="1"/>
  <c r="AM203" i="1" s="1"/>
  <c r="AL203" i="1" s="1"/>
  <c r="G166" i="1"/>
  <c r="AB166" i="1" s="1"/>
  <c r="BL58" i="1"/>
  <c r="AY56" i="1"/>
  <c r="BL54" i="1"/>
  <c r="AY52" i="1"/>
  <c r="BL47" i="1"/>
  <c r="BL42" i="1"/>
  <c r="AY41" i="1"/>
  <c r="AY39" i="1"/>
  <c r="AY36" i="1"/>
  <c r="AY35" i="1"/>
  <c r="AY33" i="1"/>
  <c r="AY17" i="1"/>
  <c r="AB14" i="1"/>
  <c r="AU433" i="1"/>
  <c r="AF337" i="1"/>
  <c r="G312" i="1"/>
  <c r="G243" i="1"/>
  <c r="Z203" i="1"/>
  <c r="AU189" i="1"/>
  <c r="AT189" i="1" s="1"/>
  <c r="AS189" i="1" s="1"/>
  <c r="AR189" i="1" s="1"/>
  <c r="AQ189" i="1" s="1"/>
  <c r="AP189" i="1" s="1"/>
  <c r="AO189" i="1" s="1"/>
  <c r="AN189" i="1" s="1"/>
  <c r="AM189" i="1" s="1"/>
  <c r="AL189" i="1" s="1"/>
  <c r="Z166" i="1"/>
  <c r="AA166" i="1" s="1"/>
  <c r="Z72" i="1"/>
  <c r="BL66" i="1"/>
  <c r="BL62" i="1"/>
  <c r="AU61" i="1"/>
  <c r="AU50" i="1"/>
  <c r="AT50" i="1" s="1"/>
  <c r="AS50" i="1" s="1"/>
  <c r="AR50" i="1" s="1"/>
  <c r="AQ50" i="1" s="1"/>
  <c r="AP50" i="1" s="1"/>
  <c r="AO50" i="1" s="1"/>
  <c r="AN50" i="1" s="1"/>
  <c r="AM50" i="1" s="1"/>
  <c r="AL50" i="1" s="1"/>
  <c r="BL48" i="1"/>
  <c r="AY47" i="1"/>
  <c r="AY46" i="1"/>
  <c r="BL37" i="1"/>
  <c r="BL30" i="1"/>
  <c r="AY29" i="1"/>
  <c r="BL24" i="1"/>
  <c r="AY13" i="1"/>
  <c r="AY7" i="1"/>
  <c r="AY3" i="1"/>
  <c r="AU357" i="1"/>
  <c r="AU162" i="1"/>
  <c r="AU103" i="1"/>
  <c r="G398" i="1"/>
  <c r="AU235" i="1"/>
  <c r="AU109" i="1"/>
  <c r="AT109" i="1" s="1"/>
  <c r="AS109" i="1" s="1"/>
  <c r="AR109" i="1" s="1"/>
  <c r="AQ109" i="1" s="1"/>
  <c r="AP109" i="1" s="1"/>
  <c r="AO109" i="1" s="1"/>
  <c r="AN109" i="1" s="1"/>
  <c r="AM109" i="1" s="1"/>
  <c r="AL109" i="1" s="1"/>
  <c r="BL27" i="1"/>
  <c r="BL25" i="1"/>
  <c r="AY2" i="1"/>
  <c r="G396" i="1"/>
  <c r="G392" i="1"/>
  <c r="AU382" i="1"/>
  <c r="G307" i="1"/>
  <c r="U286" i="1"/>
  <c r="AU224" i="1"/>
  <c r="AT224" i="1" s="1"/>
  <c r="AS224" i="1" s="1"/>
  <c r="AR224" i="1" s="1"/>
  <c r="AQ224" i="1" s="1"/>
  <c r="AP224" i="1" s="1"/>
  <c r="AO224" i="1" s="1"/>
  <c r="AN224" i="1" s="1"/>
  <c r="AM224" i="1" s="1"/>
  <c r="AL224" i="1" s="1"/>
  <c r="AU219" i="1"/>
  <c r="AU211" i="1"/>
  <c r="BL67" i="1"/>
  <c r="BL63" i="1"/>
  <c r="BL56" i="1"/>
  <c r="BL55" i="1"/>
  <c r="BL51" i="1"/>
  <c r="AY48" i="1"/>
  <c r="AY43" i="1"/>
  <c r="BL38" i="1"/>
  <c r="G29" i="1"/>
  <c r="AY27" i="1"/>
  <c r="AY25" i="1"/>
  <c r="AU438" i="1"/>
  <c r="AU349" i="1"/>
  <c r="AT349" i="1" s="1"/>
  <c r="AS349" i="1" s="1"/>
  <c r="AR349" i="1" s="1"/>
  <c r="AQ349" i="1" s="1"/>
  <c r="AP349" i="1" s="1"/>
  <c r="AO349" i="1" s="1"/>
  <c r="AN349" i="1" s="1"/>
  <c r="AM349" i="1" s="1"/>
  <c r="AL349" i="1" s="1"/>
  <c r="AU243" i="1"/>
  <c r="AU72" i="1"/>
  <c r="AU448" i="1"/>
  <c r="AT448" i="1" s="1"/>
  <c r="AS448" i="1" s="1"/>
  <c r="AR448" i="1" s="1"/>
  <c r="AQ448" i="1" s="1"/>
  <c r="AP448" i="1" s="1"/>
  <c r="AO448" i="1" s="1"/>
  <c r="AN448" i="1" s="1"/>
  <c r="AM448" i="1" s="1"/>
  <c r="AL448" i="1" s="1"/>
  <c r="AU434" i="1"/>
  <c r="AU286" i="1"/>
  <c r="AT286" i="1" s="1"/>
  <c r="AS286" i="1" s="1"/>
  <c r="AR286" i="1" s="1"/>
  <c r="AQ286" i="1" s="1"/>
  <c r="AP286" i="1" s="1"/>
  <c r="AO286" i="1" s="1"/>
  <c r="AN286" i="1" s="1"/>
  <c r="AM286" i="1" s="1"/>
  <c r="AL286" i="1" s="1"/>
  <c r="AU169" i="1"/>
  <c r="AT169" i="1" s="1"/>
  <c r="AS169" i="1" s="1"/>
  <c r="AR169" i="1" s="1"/>
  <c r="AQ169" i="1" s="1"/>
  <c r="AP169" i="1" s="1"/>
  <c r="AO169" i="1" s="1"/>
  <c r="AN169" i="1" s="1"/>
  <c r="AM169" i="1" s="1"/>
  <c r="AL169" i="1" s="1"/>
  <c r="AD64" i="1"/>
  <c r="AE64" i="1"/>
  <c r="AD287" i="1"/>
  <c r="AE287" i="1"/>
  <c r="AB128" i="1"/>
  <c r="AA128" i="1"/>
  <c r="AD467" i="1"/>
  <c r="AE467" i="1"/>
  <c r="AA494" i="1"/>
  <c r="AB494" i="1"/>
  <c r="AE428" i="1"/>
  <c r="AD428" i="1"/>
  <c r="AB38" i="1"/>
  <c r="AA38" i="1"/>
  <c r="AA158" i="1"/>
  <c r="AB158" i="1"/>
  <c r="AA92" i="1"/>
  <c r="AB92" i="1"/>
  <c r="AE634" i="1"/>
  <c r="AD634" i="1"/>
  <c r="AD101" i="1"/>
  <c r="AE101" i="1"/>
  <c r="AB126" i="1"/>
  <c r="AA126" i="1"/>
  <c r="AA47" i="1"/>
  <c r="AB47" i="1"/>
  <c r="AA100" i="1"/>
  <c r="AB100" i="1"/>
  <c r="AE148" i="1"/>
  <c r="AD28" i="1"/>
  <c r="AE28" i="1"/>
  <c r="AD171" i="1"/>
  <c r="AE171" i="1"/>
  <c r="AB587" i="1"/>
  <c r="AA587" i="1"/>
  <c r="AA90" i="1"/>
  <c r="AB90" i="1"/>
  <c r="AD146" i="1"/>
  <c r="AE146" i="1"/>
  <c r="AA343" i="1"/>
  <c r="AB343" i="1"/>
  <c r="AD576" i="1"/>
  <c r="AE576" i="1"/>
  <c r="AE242" i="1"/>
  <c r="AE607" i="1"/>
  <c r="AH281" i="1"/>
  <c r="AH138" i="1"/>
  <c r="AH76" i="1"/>
  <c r="AI547" i="1"/>
  <c r="AJ547" i="1"/>
  <c r="AK547" i="1"/>
  <c r="AI499" i="1"/>
  <c r="AJ499" i="1"/>
  <c r="AK499" i="1"/>
  <c r="AJ512" i="1"/>
  <c r="AK512" i="1"/>
  <c r="AI512" i="1"/>
  <c r="AH512" i="1" s="1"/>
  <c r="AA512" i="1" s="1"/>
  <c r="AE512" i="1" s="1"/>
  <c r="AI387" i="1"/>
  <c r="AJ387" i="1"/>
  <c r="AK387" i="1"/>
  <c r="AJ351" i="1"/>
  <c r="AI351" i="1"/>
  <c r="AK351" i="1"/>
  <c r="AI225" i="1"/>
  <c r="AJ225" i="1"/>
  <c r="AK225" i="1"/>
  <c r="AJ119" i="1"/>
  <c r="AI119" i="1"/>
  <c r="AH119" i="1" s="1"/>
  <c r="AK119" i="1"/>
  <c r="AI649" i="1"/>
  <c r="AK649" i="1"/>
  <c r="AJ649" i="1"/>
  <c r="AI568" i="1"/>
  <c r="AJ568" i="1"/>
  <c r="AK568" i="1"/>
  <c r="AJ436" i="1"/>
  <c r="AK436" i="1"/>
  <c r="AI436" i="1"/>
  <c r="AI354" i="1"/>
  <c r="AJ354" i="1"/>
  <c r="AK354" i="1"/>
  <c r="AK383" i="1"/>
  <c r="AI383" i="1"/>
  <c r="AJ383" i="1"/>
  <c r="AI306" i="1"/>
  <c r="AH306" i="1" s="1"/>
  <c r="AK306" i="1"/>
  <c r="AJ306" i="1"/>
  <c r="AI230" i="1"/>
  <c r="AJ230" i="1"/>
  <c r="AK230" i="1"/>
  <c r="AK570" i="1"/>
  <c r="AJ570" i="1"/>
  <c r="AI570" i="1"/>
  <c r="AJ268" i="1"/>
  <c r="AK268" i="1"/>
  <c r="AI268" i="1"/>
  <c r="AH268" i="1" s="1"/>
  <c r="AI612" i="1"/>
  <c r="AH612" i="1" s="1"/>
  <c r="AK612" i="1"/>
  <c r="AJ612" i="1"/>
  <c r="AI461" i="1"/>
  <c r="AJ461" i="1"/>
  <c r="AK393" i="1"/>
  <c r="AI393" i="1"/>
  <c r="AJ393" i="1"/>
  <c r="AB195" i="1"/>
  <c r="AI618" i="1"/>
  <c r="AJ618" i="1"/>
  <c r="AK618" i="1"/>
  <c r="AJ521" i="1"/>
  <c r="AK521" i="1"/>
  <c r="AI521" i="1"/>
  <c r="AI332" i="1"/>
  <c r="AJ332" i="1"/>
  <c r="AK332" i="1"/>
  <c r="AI324" i="1"/>
  <c r="AJ324" i="1"/>
  <c r="AK324" i="1"/>
  <c r="AI307" i="1"/>
  <c r="AH307" i="1" s="1"/>
  <c r="AJ307" i="1"/>
  <c r="AK307" i="1"/>
  <c r="AI628" i="1"/>
  <c r="AH628" i="1" s="1"/>
  <c r="AK628" i="1"/>
  <c r="AJ628" i="1"/>
  <c r="AI564" i="1"/>
  <c r="AJ564" i="1"/>
  <c r="AK564" i="1"/>
  <c r="AJ363" i="1"/>
  <c r="AI363" i="1"/>
  <c r="AH363" i="1" s="1"/>
  <c r="AK363" i="1"/>
  <c r="AK375" i="1"/>
  <c r="AI375" i="1"/>
  <c r="AJ375" i="1"/>
  <c r="AK140" i="1"/>
  <c r="AI140" i="1"/>
  <c r="AH140" i="1" s="1"/>
  <c r="AJ140" i="1"/>
  <c r="AJ130" i="1"/>
  <c r="AK130" i="1"/>
  <c r="AI130" i="1"/>
  <c r="AI88" i="1"/>
  <c r="AJ88" i="1"/>
  <c r="AK88" i="1"/>
  <c r="AI305" i="1"/>
  <c r="AH305" i="1" s="1"/>
  <c r="AJ305" i="1"/>
  <c r="AK305" i="1"/>
  <c r="AI335" i="1"/>
  <c r="AJ335" i="1"/>
  <c r="AK335" i="1"/>
  <c r="AI310" i="1"/>
  <c r="AJ310" i="1"/>
  <c r="AK310" i="1"/>
  <c r="AI241" i="1"/>
  <c r="AH241" i="1" s="1"/>
  <c r="AK241" i="1"/>
  <c r="AI660" i="1"/>
  <c r="AJ660" i="1"/>
  <c r="AK660" i="1"/>
  <c r="AI431" i="1"/>
  <c r="AJ431" i="1"/>
  <c r="AI454" i="1"/>
  <c r="AH454" i="1" s="1"/>
  <c r="AJ454" i="1"/>
  <c r="AK454" i="1"/>
  <c r="AI445" i="1"/>
  <c r="AJ445" i="1"/>
  <c r="AK445" i="1"/>
  <c r="AA416" i="1"/>
  <c r="AB416" i="1"/>
  <c r="AK675" i="1"/>
  <c r="AJ675" i="1"/>
  <c r="AI675" i="1"/>
  <c r="AH675" i="1" s="1"/>
  <c r="AI581" i="1"/>
  <c r="AJ581" i="1"/>
  <c r="AK581" i="1"/>
  <c r="AJ430" i="1"/>
  <c r="AK430" i="1"/>
  <c r="AI430" i="1"/>
  <c r="AK489" i="1"/>
  <c r="AI489" i="1"/>
  <c r="AJ489" i="1"/>
  <c r="AI362" i="1"/>
  <c r="AJ362" i="1"/>
  <c r="AK362" i="1"/>
  <c r="AI342" i="1"/>
  <c r="AJ342" i="1"/>
  <c r="AK342" i="1"/>
  <c r="AI273" i="1"/>
  <c r="AH273" i="1" s="1"/>
  <c r="AK273" i="1"/>
  <c r="AJ273" i="1"/>
  <c r="AI661" i="1"/>
  <c r="AK661" i="1"/>
  <c r="AJ661" i="1"/>
  <c r="AI321" i="1"/>
  <c r="AH321" i="1" s="1"/>
  <c r="AJ321" i="1"/>
  <c r="AK321" i="1"/>
  <c r="AI280" i="1"/>
  <c r="AH280" i="1" s="1"/>
  <c r="AK280" i="1"/>
  <c r="AJ280" i="1"/>
  <c r="AK238" i="1"/>
  <c r="AI238" i="1"/>
  <c r="AJ238" i="1"/>
  <c r="AI174" i="1"/>
  <c r="AJ174" i="1"/>
  <c r="AK174" i="1"/>
  <c r="AI198" i="1"/>
  <c r="AJ198" i="1"/>
  <c r="AK198" i="1"/>
  <c r="AJ124" i="1"/>
  <c r="AK124" i="1"/>
  <c r="AI124" i="1"/>
  <c r="AI586" i="1"/>
  <c r="AJ586" i="1"/>
  <c r="AK586" i="1"/>
  <c r="AK545" i="1"/>
  <c r="AI545" i="1"/>
  <c r="AJ545" i="1"/>
  <c r="AI377" i="1"/>
  <c r="AH377" i="1" s="1"/>
  <c r="AJ377" i="1"/>
  <c r="AK377" i="1"/>
  <c r="AI270" i="1"/>
  <c r="AH270" i="1" s="1"/>
  <c r="AK270" i="1"/>
  <c r="AJ270" i="1"/>
  <c r="AI264" i="1"/>
  <c r="AJ264" i="1"/>
  <c r="AK264" i="1"/>
  <c r="AJ253" i="1"/>
  <c r="AI253" i="1"/>
  <c r="AH253" i="1" s="1"/>
  <c r="AJ602" i="1"/>
  <c r="AK602" i="1"/>
  <c r="AI602" i="1"/>
  <c r="AI610" i="1"/>
  <c r="AJ610" i="1"/>
  <c r="AK610" i="1"/>
  <c r="AH348" i="1"/>
  <c r="AH409" i="1"/>
  <c r="AH630" i="1"/>
  <c r="AI425" i="1"/>
  <c r="AJ425" i="1"/>
  <c r="AK425" i="1"/>
  <c r="AJ474" i="1"/>
  <c r="AK474" i="1"/>
  <c r="AI474" i="1"/>
  <c r="AJ340" i="1"/>
  <c r="AK340" i="1"/>
  <c r="AI340" i="1"/>
  <c r="AI314" i="1"/>
  <c r="AK314" i="1"/>
  <c r="AJ314" i="1"/>
  <c r="AJ229" i="1"/>
  <c r="AK229" i="1"/>
  <c r="AI229" i="1"/>
  <c r="AH229" i="1" s="1"/>
  <c r="AI669" i="1"/>
  <c r="AJ669" i="1"/>
  <c r="AK669" i="1"/>
  <c r="AI653" i="1"/>
  <c r="AH653" i="1" s="1"/>
  <c r="AK653" i="1"/>
  <c r="AJ653" i="1"/>
  <c r="AK485" i="1"/>
  <c r="AI485" i="1"/>
  <c r="AJ485" i="1"/>
  <c r="AJ350" i="1"/>
  <c r="AK350" i="1"/>
  <c r="AI350" i="1"/>
  <c r="AH350" i="1" s="1"/>
  <c r="AJ309" i="1"/>
  <c r="AI309" i="1"/>
  <c r="AK309" i="1"/>
  <c r="AJ673" i="1"/>
  <c r="AK673" i="1"/>
  <c r="AI673" i="1"/>
  <c r="AK533" i="1"/>
  <c r="AI533" i="1"/>
  <c r="AJ533" i="1"/>
  <c r="AJ508" i="1"/>
  <c r="AK508" i="1"/>
  <c r="AI508" i="1"/>
  <c r="AH508" i="1" s="1"/>
  <c r="AJ514" i="1"/>
  <c r="AI514" i="1"/>
  <c r="AK514" i="1"/>
  <c r="AI594" i="1"/>
  <c r="AH594" i="1" s="1"/>
  <c r="AB594" i="1" s="1"/>
  <c r="AK594" i="1"/>
  <c r="AJ594" i="1"/>
  <c r="AI484" i="1"/>
  <c r="AJ484" i="1"/>
  <c r="AK484" i="1"/>
  <c r="AJ458" i="1"/>
  <c r="AK458" i="1"/>
  <c r="AI458" i="1"/>
  <c r="AH458" i="1" s="1"/>
  <c r="AI330" i="1"/>
  <c r="AH330" i="1" s="1"/>
  <c r="AK330" i="1"/>
  <c r="AJ333" i="1"/>
  <c r="AK333" i="1"/>
  <c r="AI333" i="1"/>
  <c r="AH333" i="1" s="1"/>
  <c r="AI651" i="1"/>
  <c r="AK651" i="1"/>
  <c r="AJ651" i="1"/>
  <c r="AK559" i="1"/>
  <c r="AI559" i="1"/>
  <c r="AH559" i="1" s="1"/>
  <c r="AJ559" i="1"/>
  <c r="AK584" i="1"/>
  <c r="AI584" i="1"/>
  <c r="AJ584" i="1"/>
  <c r="AI495" i="1"/>
  <c r="AJ495" i="1"/>
  <c r="AK495" i="1"/>
  <c r="AK460" i="1"/>
  <c r="AI460" i="1"/>
  <c r="AH460" i="1" s="1"/>
  <c r="AE562" i="1"/>
  <c r="AA78" i="1"/>
  <c r="AB666" i="1"/>
  <c r="AH572" i="1"/>
  <c r="AH57" i="1"/>
  <c r="AI676" i="1"/>
  <c r="AJ676" i="1"/>
  <c r="AK676" i="1"/>
  <c r="AJ589" i="1"/>
  <c r="AK589" i="1"/>
  <c r="AI589" i="1"/>
  <c r="AH589" i="1" s="1"/>
  <c r="AJ615" i="1"/>
  <c r="AK615" i="1"/>
  <c r="AI615" i="1"/>
  <c r="AJ276" i="1"/>
  <c r="AK276" i="1"/>
  <c r="AI276" i="1"/>
  <c r="AJ671" i="1"/>
  <c r="AK671" i="1"/>
  <c r="AI671" i="1"/>
  <c r="AH671" i="1" s="1"/>
  <c r="AJ583" i="1"/>
  <c r="AI583" i="1"/>
  <c r="AK583" i="1"/>
  <c r="AI601" i="1"/>
  <c r="AJ601" i="1"/>
  <c r="AK601" i="1"/>
  <c r="AI462" i="1"/>
  <c r="AJ462" i="1"/>
  <c r="AK462" i="1"/>
  <c r="AK402" i="1"/>
  <c r="AJ402" i="1"/>
  <c r="AI402" i="1"/>
  <c r="AI473" i="1"/>
  <c r="AK473" i="1"/>
  <c r="AJ473" i="1"/>
  <c r="AI319" i="1"/>
  <c r="AJ319" i="1"/>
  <c r="AK319" i="1"/>
  <c r="AJ623" i="1"/>
  <c r="AK623" i="1"/>
  <c r="AI623" i="1"/>
  <c r="AJ535" i="1"/>
  <c r="AK535" i="1"/>
  <c r="AI535" i="1"/>
  <c r="AH535" i="1" s="1"/>
  <c r="AI422" i="1"/>
  <c r="AH422" i="1" s="1"/>
  <c r="AK422" i="1"/>
  <c r="AK452" i="1"/>
  <c r="AJ452" i="1"/>
  <c r="AH452" i="1" s="1"/>
  <c r="AD98" i="1"/>
  <c r="AB435" i="1"/>
  <c r="AH381" i="1"/>
  <c r="AK638" i="1"/>
  <c r="AI638" i="1"/>
  <c r="AJ638" i="1"/>
  <c r="AJ561" i="1"/>
  <c r="AI561" i="1"/>
  <c r="AH561" i="1" s="1"/>
  <c r="AK561" i="1"/>
  <c r="AJ406" i="1"/>
  <c r="AK406" i="1"/>
  <c r="AI406" i="1"/>
  <c r="AI487" i="1"/>
  <c r="AJ487" i="1"/>
  <c r="AK487" i="1"/>
  <c r="AI440" i="1"/>
  <c r="AH440" i="1" s="1"/>
  <c r="AJ440" i="1"/>
  <c r="AK440" i="1"/>
  <c r="AJ359" i="1"/>
  <c r="AI359" i="1"/>
  <c r="AH359" i="1" s="1"/>
  <c r="AK359" i="1"/>
  <c r="AI274" i="1"/>
  <c r="AJ274" i="1"/>
  <c r="AK274" i="1"/>
  <c r="AJ252" i="1"/>
  <c r="AK252" i="1"/>
  <c r="AI252" i="1"/>
  <c r="AH252" i="1" s="1"/>
  <c r="AK164" i="1"/>
  <c r="AJ164" i="1"/>
  <c r="AI164" i="1"/>
  <c r="AJ578" i="1"/>
  <c r="AI578" i="1"/>
  <c r="AH578" i="1" s="1"/>
  <c r="AK578" i="1"/>
  <c r="AK616" i="1"/>
  <c r="AI616" i="1"/>
  <c r="AJ616" i="1"/>
  <c r="AJ560" i="1"/>
  <c r="AK560" i="1"/>
  <c r="AI560" i="1"/>
  <c r="AH560" i="1" s="1"/>
  <c r="AJ380" i="1"/>
  <c r="AK380" i="1"/>
  <c r="AI380" i="1"/>
  <c r="AI257" i="1"/>
  <c r="AJ257" i="1"/>
  <c r="AI298" i="1"/>
  <c r="AH298" i="1" s="1"/>
  <c r="AK298" i="1"/>
  <c r="AJ298" i="1"/>
  <c r="AJ202" i="1"/>
  <c r="AK202" i="1"/>
  <c r="AI202" i="1"/>
  <c r="AJ412" i="1"/>
  <c r="AK412" i="1"/>
  <c r="AI412" i="1"/>
  <c r="AH412" i="1" s="1"/>
  <c r="AA102" i="1"/>
  <c r="AH315" i="1"/>
  <c r="AJ605" i="1"/>
  <c r="AK605" i="1"/>
  <c r="AI605" i="1"/>
  <c r="AI457" i="1"/>
  <c r="AJ457" i="1"/>
  <c r="AK457" i="1"/>
  <c r="AJ450" i="1"/>
  <c r="AK450" i="1"/>
  <c r="AI450" i="1"/>
  <c r="AI395" i="1"/>
  <c r="AJ395" i="1"/>
  <c r="AK395" i="1"/>
  <c r="AI302" i="1"/>
  <c r="AH302" i="1" s="1"/>
  <c r="AJ302" i="1"/>
  <c r="AK302" i="1"/>
  <c r="AJ272" i="1"/>
  <c r="AK272" i="1"/>
  <c r="AI272" i="1"/>
  <c r="AK120" i="1"/>
  <c r="AJ120" i="1"/>
  <c r="AI120" i="1"/>
  <c r="AH120" i="1" s="1"/>
  <c r="AI478" i="1"/>
  <c r="AJ478" i="1"/>
  <c r="AK478" i="1"/>
  <c r="AI318" i="1"/>
  <c r="AH318" i="1" s="1"/>
  <c r="AJ318" i="1"/>
  <c r="AK318" i="1"/>
  <c r="AJ180" i="1"/>
  <c r="AK180" i="1"/>
  <c r="AI180" i="1"/>
  <c r="AJ528" i="1"/>
  <c r="AI528" i="1"/>
  <c r="AK528" i="1"/>
  <c r="AI654" i="1"/>
  <c r="AJ654" i="1"/>
  <c r="AK654" i="1"/>
  <c r="AK600" i="1"/>
  <c r="AI600" i="1"/>
  <c r="AJ600" i="1"/>
  <c r="AI446" i="1"/>
  <c r="AJ446" i="1"/>
  <c r="AK446" i="1"/>
  <c r="AK325" i="1"/>
  <c r="AJ325" i="1"/>
  <c r="AI325" i="1"/>
  <c r="AH325" i="1" s="1"/>
  <c r="AI323" i="1"/>
  <c r="AJ323" i="1"/>
  <c r="AK323" i="1"/>
  <c r="AJ168" i="1"/>
  <c r="AI168" i="1"/>
  <c r="AK168" i="1"/>
  <c r="AK200" i="1"/>
  <c r="AI200" i="1"/>
  <c r="AH200" i="1" s="1"/>
  <c r="AJ200" i="1"/>
  <c r="AK532" i="1"/>
  <c r="AI532" i="1"/>
  <c r="AJ532" i="1"/>
  <c r="AJ553" i="1"/>
  <c r="AI553" i="1"/>
  <c r="AH553" i="1" s="1"/>
  <c r="AK553" i="1"/>
  <c r="AI659" i="1"/>
  <c r="AK659" i="1"/>
  <c r="AJ659" i="1"/>
  <c r="AI539" i="1"/>
  <c r="AJ539" i="1"/>
  <c r="AK539" i="1"/>
  <c r="AI419" i="1"/>
  <c r="AJ419" i="1"/>
  <c r="AK419" i="1"/>
  <c r="AJ453" i="1"/>
  <c r="AK453" i="1"/>
  <c r="AI453" i="1"/>
  <c r="AH453" i="1" s="1"/>
  <c r="AJ392" i="1"/>
  <c r="AI392" i="1"/>
  <c r="AK392" i="1"/>
  <c r="AI534" i="1"/>
  <c r="AJ534" i="1"/>
  <c r="AK534" i="1"/>
  <c r="AJ50" i="1"/>
  <c r="AK50" i="1"/>
  <c r="AI50" i="1"/>
  <c r="AH389" i="1"/>
  <c r="AH360" i="1"/>
  <c r="AT29" i="1"/>
  <c r="AS29" i="1" s="1"/>
  <c r="AR29" i="1" s="1"/>
  <c r="AQ29" i="1" s="1"/>
  <c r="AP29" i="1" s="1"/>
  <c r="AO29" i="1" s="1"/>
  <c r="AN29" i="1" s="1"/>
  <c r="AM29" i="1" s="1"/>
  <c r="AL29" i="1" s="1"/>
  <c r="AO30" i="1"/>
  <c r="AN30" i="1" s="1"/>
  <c r="AM30" i="1" s="1"/>
  <c r="AL30" i="1" s="1"/>
  <c r="AT46" i="1"/>
  <c r="AS46" i="1" s="1"/>
  <c r="AR46" i="1" s="1"/>
  <c r="AQ46" i="1" s="1"/>
  <c r="AP46" i="1" s="1"/>
  <c r="AO46" i="1" s="1"/>
  <c r="AN46" i="1" s="1"/>
  <c r="AM46" i="1" s="1"/>
  <c r="AL46" i="1" s="1"/>
  <c r="AQ70" i="1"/>
  <c r="AP70" i="1" s="1"/>
  <c r="AO70" i="1" s="1"/>
  <c r="AN70" i="1" s="1"/>
  <c r="AM70" i="1" s="1"/>
  <c r="AL70" i="1" s="1"/>
  <c r="AS83" i="1"/>
  <c r="AR83" i="1" s="1"/>
  <c r="AQ83" i="1" s="1"/>
  <c r="AP83" i="1" s="1"/>
  <c r="AO83" i="1" s="1"/>
  <c r="AN83" i="1" s="1"/>
  <c r="AM83" i="1" s="1"/>
  <c r="AL83" i="1" s="1"/>
  <c r="AS42" i="1"/>
  <c r="AR42" i="1" s="1"/>
  <c r="AQ42" i="1" s="1"/>
  <c r="AP42" i="1" s="1"/>
  <c r="AO42" i="1" s="1"/>
  <c r="AN42" i="1" s="1"/>
  <c r="AM42" i="1" s="1"/>
  <c r="AL42" i="1" s="1"/>
  <c r="AF50" i="1"/>
  <c r="AO33" i="1"/>
  <c r="AN33" i="1" s="1"/>
  <c r="AM33" i="1" s="1"/>
  <c r="AL33" i="1" s="1"/>
  <c r="AS123" i="1"/>
  <c r="AR123" i="1" s="1"/>
  <c r="AQ123" i="1" s="1"/>
  <c r="AP123" i="1" s="1"/>
  <c r="AO123" i="1" s="1"/>
  <c r="AN123" i="1" s="1"/>
  <c r="AM123" i="1" s="1"/>
  <c r="AL123" i="1" s="1"/>
  <c r="AT54" i="1"/>
  <c r="AS54" i="1"/>
  <c r="AR54" i="1" s="1"/>
  <c r="AQ54" i="1" s="1"/>
  <c r="AP54" i="1" s="1"/>
  <c r="AO54" i="1" s="1"/>
  <c r="AN54" i="1" s="1"/>
  <c r="AM54" i="1" s="1"/>
  <c r="AL54" i="1" s="1"/>
  <c r="AR184" i="1"/>
  <c r="AQ184" i="1" s="1"/>
  <c r="AP184" i="1" s="1"/>
  <c r="AO184" i="1" s="1"/>
  <c r="AN184" i="1" s="1"/>
  <c r="AM184" i="1" s="1"/>
  <c r="AL184" i="1" s="1"/>
  <c r="AP139" i="1"/>
  <c r="AO139" i="1" s="1"/>
  <c r="AN139" i="1" s="1"/>
  <c r="AM139" i="1" s="1"/>
  <c r="AL139" i="1" s="1"/>
  <c r="AS633" i="1"/>
  <c r="AR633" i="1" s="1"/>
  <c r="AQ633" i="1" s="1"/>
  <c r="AP633" i="1" s="1"/>
  <c r="AO633" i="1" s="1"/>
  <c r="AN633" i="1" s="1"/>
  <c r="AM633" i="1" s="1"/>
  <c r="AL633" i="1" s="1"/>
  <c r="Z625" i="1"/>
  <c r="AU625" i="1"/>
  <c r="AU643" i="1"/>
  <c r="Z643" i="1"/>
  <c r="G647" i="1"/>
  <c r="AD647" i="1" s="1"/>
  <c r="Z647" i="1"/>
  <c r="AA647" i="1" s="1"/>
  <c r="AC558" i="1"/>
  <c r="AF558" i="1"/>
  <c r="Z529" i="1"/>
  <c r="G529" i="1"/>
  <c r="AU529" i="1"/>
  <c r="J670" i="1"/>
  <c r="AF670" i="1"/>
  <c r="AF661" i="1"/>
  <c r="I661" i="1"/>
  <c r="AF657" i="1"/>
  <c r="AC657" i="1"/>
  <c r="AS629" i="1"/>
  <c r="AR629" i="1" s="1"/>
  <c r="AQ629" i="1" s="1"/>
  <c r="AP629" i="1" s="1"/>
  <c r="AO629" i="1" s="1"/>
  <c r="AN629" i="1" s="1"/>
  <c r="AM629" i="1" s="1"/>
  <c r="AL629" i="1" s="1"/>
  <c r="Z580" i="1"/>
  <c r="AA580" i="1" s="1"/>
  <c r="G580" i="1"/>
  <c r="I426" i="1"/>
  <c r="AC426" i="1"/>
  <c r="AF426" i="1"/>
  <c r="AN631" i="1"/>
  <c r="AM631" i="1" s="1"/>
  <c r="AL631" i="1" s="1"/>
  <c r="AR571" i="1"/>
  <c r="AQ571" i="1" s="1"/>
  <c r="AP571" i="1" s="1"/>
  <c r="AO571" i="1" s="1"/>
  <c r="AN571" i="1" s="1"/>
  <c r="AM571" i="1" s="1"/>
  <c r="AL571" i="1" s="1"/>
  <c r="AU557" i="1"/>
  <c r="G557" i="1"/>
  <c r="AC516" i="1"/>
  <c r="AF516" i="1"/>
  <c r="G650" i="1"/>
  <c r="Z650" i="1"/>
  <c r="AA650" i="1" s="1"/>
  <c r="Z646" i="1"/>
  <c r="AU646" i="1"/>
  <c r="G646" i="1"/>
  <c r="Z635" i="1"/>
  <c r="AU635" i="1"/>
  <c r="G635" i="1"/>
  <c r="Z648" i="1"/>
  <c r="AU648" i="1"/>
  <c r="AT573" i="1"/>
  <c r="AS573" i="1" s="1"/>
  <c r="AR573" i="1" s="1"/>
  <c r="AQ573" i="1" s="1"/>
  <c r="AP573" i="1"/>
  <c r="AO573" i="1" s="1"/>
  <c r="AN573" i="1" s="1"/>
  <c r="AM573" i="1" s="1"/>
  <c r="AL573" i="1" s="1"/>
  <c r="AU475" i="1"/>
  <c r="G475" i="1"/>
  <c r="Z475" i="1"/>
  <c r="Z626" i="1"/>
  <c r="G626" i="1"/>
  <c r="AB626" i="1" s="1"/>
  <c r="G479" i="1"/>
  <c r="Z479" i="1"/>
  <c r="AU479" i="1"/>
  <c r="G662" i="1"/>
  <c r="AU662" i="1"/>
  <c r="G617" i="1"/>
  <c r="Z617" i="1"/>
  <c r="AA617" i="1" s="1"/>
  <c r="AE617" i="1" s="1"/>
  <c r="AS608" i="1"/>
  <c r="AR608" i="1" s="1"/>
  <c r="AQ608" i="1" s="1"/>
  <c r="AP608" i="1" s="1"/>
  <c r="AO608" i="1" s="1"/>
  <c r="AN608" i="1" s="1"/>
  <c r="AM608" i="1" s="1"/>
  <c r="AL608" i="1" s="1"/>
  <c r="AP551" i="1"/>
  <c r="AO551" i="1" s="1"/>
  <c r="AN551" i="1" s="1"/>
  <c r="AM551" i="1" s="1"/>
  <c r="AL551" i="1" s="1"/>
  <c r="AU641" i="1"/>
  <c r="Z594" i="1"/>
  <c r="AA594" i="1" s="1"/>
  <c r="AU563" i="1"/>
  <c r="G563" i="1"/>
  <c r="N551" i="1"/>
  <c r="AU549" i="1"/>
  <c r="G517" i="1"/>
  <c r="Z517" i="1"/>
  <c r="AU517" i="1"/>
  <c r="Z515" i="1"/>
  <c r="G515" i="1"/>
  <c r="AU515" i="1"/>
  <c r="AU500" i="1"/>
  <c r="Z500" i="1"/>
  <c r="G500" i="1"/>
  <c r="AU493" i="1"/>
  <c r="G493" i="1"/>
  <c r="AU464" i="1"/>
  <c r="G464" i="1"/>
  <c r="AC641" i="1"/>
  <c r="G639" i="1"/>
  <c r="AU637" i="1"/>
  <c r="AF618" i="1"/>
  <c r="AU579" i="1"/>
  <c r="AU574" i="1"/>
  <c r="AU538" i="1"/>
  <c r="AU537" i="1"/>
  <c r="G537" i="1"/>
  <c r="AU531" i="1"/>
  <c r="Z531" i="1"/>
  <c r="G531" i="1"/>
  <c r="Z497" i="1"/>
  <c r="AU497" i="1"/>
  <c r="G497" i="1"/>
  <c r="Z485" i="1"/>
  <c r="G485" i="1"/>
  <c r="G459" i="1"/>
  <c r="AU459" i="1"/>
  <c r="Z426" i="1"/>
  <c r="AU426" i="1"/>
  <c r="Z609" i="1"/>
  <c r="AU590" i="1"/>
  <c r="Z579" i="1"/>
  <c r="Z574" i="1"/>
  <c r="G555" i="1"/>
  <c r="Z549" i="1"/>
  <c r="AU541" i="1"/>
  <c r="Z505" i="1"/>
  <c r="AU505" i="1"/>
  <c r="G505" i="1"/>
  <c r="AU492" i="1"/>
  <c r="G492" i="1"/>
  <c r="Z344" i="1"/>
  <c r="AU344" i="1"/>
  <c r="G344" i="1"/>
  <c r="G633" i="1"/>
  <c r="Z566" i="1"/>
  <c r="AU566" i="1"/>
  <c r="Z521" i="1"/>
  <c r="G521" i="1"/>
  <c r="AU463" i="1"/>
  <c r="G463" i="1"/>
  <c r="G395" i="1"/>
  <c r="Z395" i="1"/>
  <c r="H243" i="1"/>
  <c r="AC243" i="1"/>
  <c r="AF243" i="1"/>
  <c r="K618" i="1"/>
  <c r="G571" i="1"/>
  <c r="G538" i="1"/>
  <c r="Z530" i="1"/>
  <c r="AA530" i="1" s="1"/>
  <c r="Z518" i="1"/>
  <c r="AA518" i="1" s="1"/>
  <c r="AE518" i="1" s="1"/>
  <c r="G518" i="1"/>
  <c r="Z516" i="1"/>
  <c r="AU516" i="1"/>
  <c r="AU496" i="1"/>
  <c r="Z496" i="1"/>
  <c r="G496" i="1"/>
  <c r="AT609" i="1"/>
  <c r="AS609" i="1" s="1"/>
  <c r="AR609" i="1" s="1"/>
  <c r="AQ609" i="1" s="1"/>
  <c r="AP609" i="1" s="1"/>
  <c r="AO609" i="1" s="1"/>
  <c r="AN609" i="1" s="1"/>
  <c r="AM609" i="1" s="1"/>
  <c r="AL609" i="1" s="1"/>
  <c r="Z558" i="1"/>
  <c r="AU558" i="1"/>
  <c r="G550" i="1"/>
  <c r="AU550" i="1"/>
  <c r="Z523" i="1"/>
  <c r="AA523" i="1" s="1"/>
  <c r="G523" i="1"/>
  <c r="G509" i="1"/>
  <c r="Z509" i="1"/>
  <c r="AU509" i="1"/>
  <c r="Z480" i="1"/>
  <c r="AU480" i="1"/>
  <c r="AU432" i="1"/>
  <c r="G432" i="1"/>
  <c r="Z432" i="1"/>
  <c r="AU421" i="1"/>
  <c r="Z421" i="1"/>
  <c r="Z370" i="1"/>
  <c r="AA370" i="1" s="1"/>
  <c r="G370" i="1"/>
  <c r="AU555" i="1"/>
  <c r="AF541" i="1"/>
  <c r="AC541" i="1"/>
  <c r="I541" i="1"/>
  <c r="Z520" i="1"/>
  <c r="AU520" i="1"/>
  <c r="Z471" i="1"/>
  <c r="AU471" i="1"/>
  <c r="G471" i="1"/>
  <c r="Z504" i="1"/>
  <c r="Z488" i="1"/>
  <c r="G456" i="1"/>
  <c r="G455" i="1"/>
  <c r="G448" i="1"/>
  <c r="Z441" i="1"/>
  <c r="Z408" i="1"/>
  <c r="G400" i="1"/>
  <c r="AU400" i="1"/>
  <c r="Z400" i="1"/>
  <c r="AU394" i="1"/>
  <c r="G394" i="1"/>
  <c r="Z394" i="1"/>
  <c r="AU368" i="1"/>
  <c r="Z368" i="1"/>
  <c r="AU361" i="1"/>
  <c r="G361" i="1"/>
  <c r="Z361" i="1"/>
  <c r="G160" i="1"/>
  <c r="AU160" i="1"/>
  <c r="Z160" i="1"/>
  <c r="G117" i="1"/>
  <c r="Z117" i="1"/>
  <c r="AU117" i="1"/>
  <c r="AU442" i="1"/>
  <c r="Z389" i="1"/>
  <c r="AA389" i="1" s="1"/>
  <c r="G389" i="1"/>
  <c r="AU352" i="1"/>
  <c r="Z352" i="1"/>
  <c r="AU337" i="1"/>
  <c r="Z337" i="1"/>
  <c r="Z328" i="1"/>
  <c r="AU328" i="1"/>
  <c r="G328" i="1"/>
  <c r="Z304" i="1"/>
  <c r="G304" i="1"/>
  <c r="AU304" i="1"/>
  <c r="AU295" i="1"/>
  <c r="G295" i="1"/>
  <c r="G124" i="1"/>
  <c r="Z124" i="1"/>
  <c r="G501" i="1"/>
  <c r="G472" i="1"/>
  <c r="Z451" i="1"/>
  <c r="Z442" i="1"/>
  <c r="G434" i="1"/>
  <c r="Z413" i="1"/>
  <c r="G397" i="1"/>
  <c r="Z379" i="1"/>
  <c r="AU379" i="1"/>
  <c r="G345" i="1"/>
  <c r="Z345" i="1"/>
  <c r="AA345" i="1" s="1"/>
  <c r="Z323" i="1"/>
  <c r="G323" i="1"/>
  <c r="AU297" i="1"/>
  <c r="Z297" i="1"/>
  <c r="Z263" i="1"/>
  <c r="AU263" i="1"/>
  <c r="G263" i="1"/>
  <c r="G240" i="1"/>
  <c r="Z240" i="1"/>
  <c r="AU240" i="1"/>
  <c r="Z215" i="1"/>
  <c r="AU215" i="1"/>
  <c r="G215" i="1"/>
  <c r="AU129" i="1"/>
  <c r="Z129" i="1"/>
  <c r="G129" i="1"/>
  <c r="G488" i="1"/>
  <c r="AU456" i="1"/>
  <c r="AU455" i="1"/>
  <c r="AC413" i="1"/>
  <c r="I413" i="1"/>
  <c r="AU320" i="1"/>
  <c r="Z320" i="1"/>
  <c r="G320" i="1"/>
  <c r="AU279" i="1"/>
  <c r="Z279" i="1"/>
  <c r="G279" i="1"/>
  <c r="G131" i="1"/>
  <c r="AU131" i="1"/>
  <c r="G407" i="1"/>
  <c r="G380" i="1"/>
  <c r="Z291" i="1"/>
  <c r="AU291" i="1"/>
  <c r="U291" i="1"/>
  <c r="H52" i="1"/>
  <c r="AF52" i="1"/>
  <c r="AC52" i="1"/>
  <c r="AU437" i="1"/>
  <c r="G437" i="1"/>
  <c r="Z418" i="1"/>
  <c r="AA418" i="1" s="1"/>
  <c r="G418" i="1"/>
  <c r="Z388" i="1"/>
  <c r="AA388" i="1" s="1"/>
  <c r="G388" i="1"/>
  <c r="Z382" i="1"/>
  <c r="G382" i="1"/>
  <c r="Z376" i="1"/>
  <c r="AA376" i="1" s="1"/>
  <c r="G376" i="1"/>
  <c r="AU353" i="1"/>
  <c r="G353" i="1"/>
  <c r="Z336" i="1"/>
  <c r="AU336" i="1"/>
  <c r="Z327" i="1"/>
  <c r="G327" i="1"/>
  <c r="AU327" i="1"/>
  <c r="AU271" i="1"/>
  <c r="G271" i="1"/>
  <c r="Z271" i="1"/>
  <c r="Z447" i="1"/>
  <c r="AU447" i="1"/>
  <c r="AU429" i="1"/>
  <c r="AU405" i="1"/>
  <c r="Z405" i="1"/>
  <c r="G405" i="1"/>
  <c r="Z403" i="1"/>
  <c r="AU403" i="1"/>
  <c r="AU397" i="1"/>
  <c r="AU296" i="1"/>
  <c r="Z296" i="1"/>
  <c r="Z294" i="1"/>
  <c r="AU294" i="1"/>
  <c r="G294" i="1"/>
  <c r="G292" i="1"/>
  <c r="Z292" i="1"/>
  <c r="AA292" i="1" s="1"/>
  <c r="G248" i="1"/>
  <c r="AU248" i="1"/>
  <c r="Z248" i="1"/>
  <c r="G115" i="1"/>
  <c r="Z115" i="1"/>
  <c r="AU115" i="1"/>
  <c r="Z235" i="1"/>
  <c r="AF232" i="1"/>
  <c r="AC232" i="1"/>
  <c r="H232" i="1"/>
  <c r="Z224" i="1"/>
  <c r="Z212" i="1"/>
  <c r="AU212" i="1"/>
  <c r="Z201" i="1"/>
  <c r="G201" i="1"/>
  <c r="AU176" i="1"/>
  <c r="Z176" i="1"/>
  <c r="G176" i="1"/>
  <c r="G170" i="1"/>
  <c r="Z170" i="1"/>
  <c r="AA170" i="1" s="1"/>
  <c r="G145" i="1"/>
  <c r="Z145" i="1"/>
  <c r="Z133" i="1"/>
  <c r="AU133" i="1"/>
  <c r="G133" i="1"/>
  <c r="G86" i="1"/>
  <c r="Z86" i="1"/>
  <c r="AU86" i="1"/>
  <c r="Z80" i="1"/>
  <c r="G80" i="1"/>
  <c r="AU80" i="1"/>
  <c r="G48" i="1"/>
  <c r="Z48" i="1"/>
  <c r="AU48" i="1"/>
  <c r="G40" i="1"/>
  <c r="Z40" i="1"/>
  <c r="AU40" i="1"/>
  <c r="AC37" i="1"/>
  <c r="H37" i="1"/>
  <c r="Z34" i="1"/>
  <c r="G34" i="1"/>
  <c r="AU34" i="1"/>
  <c r="AU396" i="1"/>
  <c r="AU277" i="1"/>
  <c r="AU247" i="1"/>
  <c r="Z219" i="1"/>
  <c r="Z209" i="1"/>
  <c r="G209" i="1"/>
  <c r="AU209" i="1"/>
  <c r="Z197" i="1"/>
  <c r="AU197" i="1"/>
  <c r="G197" i="1"/>
  <c r="H149" i="1"/>
  <c r="AC149" i="1"/>
  <c r="Z137" i="1"/>
  <c r="AU137" i="1"/>
  <c r="G137" i="1"/>
  <c r="Z110" i="1"/>
  <c r="AU110" i="1"/>
  <c r="Z97" i="1"/>
  <c r="AU97" i="1"/>
  <c r="G97" i="1"/>
  <c r="AU69" i="1"/>
  <c r="G69" i="1"/>
  <c r="G65" i="1"/>
  <c r="AU65" i="1"/>
  <c r="G61" i="1"/>
  <c r="Z61" i="1"/>
  <c r="Z56" i="1"/>
  <c r="AU56" i="1"/>
  <c r="G56" i="1"/>
  <c r="AU53" i="1"/>
  <c r="Z53" i="1"/>
  <c r="G45" i="1"/>
  <c r="AU45" i="1"/>
  <c r="Z45" i="1"/>
  <c r="AF216" i="1"/>
  <c r="AC216" i="1"/>
  <c r="H216" i="1"/>
  <c r="Z208" i="1"/>
  <c r="G207" i="1"/>
  <c r="Z207" i="1"/>
  <c r="AU207" i="1"/>
  <c r="Z192" i="1"/>
  <c r="G192" i="1"/>
  <c r="Z149" i="1"/>
  <c r="AU149" i="1"/>
  <c r="AT72" i="1"/>
  <c r="AS72" i="1" s="1"/>
  <c r="AR72" i="1" s="1"/>
  <c r="AQ72" i="1" s="1"/>
  <c r="AP72" i="1" s="1"/>
  <c r="AO72" i="1" s="1"/>
  <c r="AN72" i="1" s="1"/>
  <c r="AM72" i="1" s="1"/>
  <c r="AL72" i="1" s="1"/>
  <c r="G54" i="1"/>
  <c r="Z54" i="1"/>
  <c r="Z52" i="1"/>
  <c r="AU52" i="1"/>
  <c r="G360" i="1"/>
  <c r="AU239" i="1"/>
  <c r="G235" i="1"/>
  <c r="G224" i="1"/>
  <c r="Z185" i="1"/>
  <c r="AU185" i="1"/>
  <c r="G185" i="1"/>
  <c r="G181" i="1"/>
  <c r="AC173" i="1"/>
  <c r="H173" i="1"/>
  <c r="Z165" i="1"/>
  <c r="AU165" i="1"/>
  <c r="G165" i="1"/>
  <c r="Z161" i="1"/>
  <c r="G161" i="1"/>
  <c r="AU153" i="1"/>
  <c r="Z153" i="1"/>
  <c r="Z144" i="1"/>
  <c r="G144" i="1"/>
  <c r="Z112" i="1"/>
  <c r="AU112" i="1"/>
  <c r="AU105" i="1"/>
  <c r="Z105" i="1"/>
  <c r="G44" i="1"/>
  <c r="Z44" i="1"/>
  <c r="AU44" i="1"/>
  <c r="Z360" i="1"/>
  <c r="AA360" i="1" s="1"/>
  <c r="G247" i="1"/>
  <c r="G189" i="1"/>
  <c r="Z189" i="1"/>
  <c r="G157" i="1"/>
  <c r="AU157" i="1"/>
  <c r="Z118" i="1"/>
  <c r="AU118" i="1"/>
  <c r="AU116" i="1"/>
  <c r="Z116" i="1"/>
  <c r="Z107" i="1"/>
  <c r="AU107" i="1"/>
  <c r="G107" i="1"/>
  <c r="Z99" i="1"/>
  <c r="AU99" i="1"/>
  <c r="G99" i="1"/>
  <c r="G79" i="1"/>
  <c r="Z79" i="1"/>
  <c r="AU79" i="1"/>
  <c r="G59" i="1"/>
  <c r="Z59" i="1"/>
  <c r="AU59" i="1"/>
  <c r="Z41" i="1"/>
  <c r="G41" i="1"/>
  <c r="AU41" i="1"/>
  <c r="AU39" i="1"/>
  <c r="Z39" i="1"/>
  <c r="AU36" i="1"/>
  <c r="Z36" i="1"/>
  <c r="AU21" i="1"/>
  <c r="G21" i="1"/>
  <c r="Z21" i="1"/>
  <c r="AU231" i="1"/>
  <c r="G231" i="1"/>
  <c r="G227" i="1"/>
  <c r="Z227" i="1"/>
  <c r="AU227" i="1"/>
  <c r="G214" i="1"/>
  <c r="AB214" i="1" s="1"/>
  <c r="Z214" i="1"/>
  <c r="AA214" i="1" s="1"/>
  <c r="G141" i="1"/>
  <c r="AU141" i="1"/>
  <c r="AU136" i="1"/>
  <c r="G136" i="1"/>
  <c r="G109" i="1"/>
  <c r="Z109" i="1"/>
  <c r="G85" i="1"/>
  <c r="AU85" i="1"/>
  <c r="Z75" i="1"/>
  <c r="G75" i="1"/>
  <c r="AU75" i="1"/>
  <c r="G63" i="1"/>
  <c r="Z63" i="1"/>
  <c r="AU63" i="1"/>
  <c r="Z22" i="1"/>
  <c r="AA22" i="1" s="1"/>
  <c r="AE22" i="1" s="1"/>
  <c r="G22" i="1"/>
  <c r="AF212" i="1"/>
  <c r="H212" i="1"/>
  <c r="G193" i="1"/>
  <c r="Z193" i="1"/>
  <c r="AU193" i="1"/>
  <c r="G184" i="1"/>
  <c r="Z184" i="1"/>
  <c r="G111" i="1"/>
  <c r="AU111" i="1"/>
  <c r="AU71" i="1"/>
  <c r="Z71" i="1"/>
  <c r="Z23" i="1"/>
  <c r="AU23" i="1"/>
  <c r="G23" i="1"/>
  <c r="Z108" i="1"/>
  <c r="AA108" i="1" s="1"/>
  <c r="Z103" i="1"/>
  <c r="Z26" i="1"/>
  <c r="H72" i="1"/>
  <c r="G103" i="1"/>
  <c r="G95" i="1"/>
  <c r="AC72" i="1"/>
  <c r="G26" i="1"/>
  <c r="AU95" i="1"/>
  <c r="G678" i="1"/>
  <c r="AU678" i="1"/>
  <c r="Z678" i="1"/>
  <c r="Z679" i="1"/>
  <c r="G679" i="1"/>
  <c r="AU679" i="1"/>
  <c r="AF678" i="1"/>
  <c r="AD595" i="1"/>
  <c r="AB512" i="1"/>
  <c r="AB316" i="1"/>
  <c r="AA316" i="1"/>
  <c r="AE614" i="1"/>
  <c r="AD614" i="1"/>
  <c r="AB179" i="1"/>
  <c r="AA179" i="1"/>
  <c r="AB312" i="1"/>
  <c r="AA312" i="1"/>
  <c r="AA640" i="1"/>
  <c r="AB640" i="1"/>
  <c r="AD416" i="1"/>
  <c r="AE416" i="1"/>
  <c r="AB282" i="1"/>
  <c r="AA282" i="1"/>
  <c r="AA256" i="1"/>
  <c r="AB256" i="1"/>
  <c r="AE43" i="1"/>
  <c r="AD519" i="1"/>
  <c r="AE619" i="1"/>
  <c r="AE647" i="1"/>
  <c r="AD338" i="1"/>
  <c r="AE338" i="1"/>
  <c r="AE266" i="1"/>
  <c r="AD266" i="1"/>
  <c r="AD142" i="1"/>
  <c r="AE142" i="1"/>
  <c r="AA671" i="1"/>
  <c r="AB671" i="1"/>
  <c r="AA175" i="1"/>
  <c r="AB175" i="1"/>
  <c r="AE293" i="1"/>
  <c r="AD658" i="1"/>
  <c r="AE191" i="1"/>
  <c r="AD191" i="1"/>
  <c r="AD221" i="1"/>
  <c r="AE221" i="1"/>
  <c r="AA255" i="1"/>
  <c r="AB255" i="1"/>
  <c r="AA267" i="1"/>
  <c r="AB267" i="1"/>
  <c r="AA636" i="1"/>
  <c r="AB636" i="1"/>
  <c r="AE418" i="1"/>
  <c r="AD418" i="1"/>
  <c r="AA548" i="1"/>
  <c r="AB548" i="1"/>
  <c r="AA577" i="1"/>
  <c r="AB577" i="1"/>
  <c r="AD512" i="1"/>
  <c r="AE213" i="1"/>
  <c r="AD376" i="1"/>
  <c r="AD677" i="1"/>
  <c r="AE677" i="1"/>
  <c r="AA626" i="1"/>
  <c r="AB121" i="1"/>
  <c r="AA121" i="1"/>
  <c r="AA57" i="1"/>
  <c r="AB57" i="1"/>
  <c r="AD477" i="1"/>
  <c r="AE477" i="1"/>
  <c r="AB204" i="1"/>
  <c r="AA204" i="1"/>
  <c r="AA251" i="1"/>
  <c r="AB251" i="1"/>
  <c r="AA241" i="1"/>
  <c r="AB241" i="1"/>
  <c r="AB259" i="1"/>
  <c r="AA259" i="1"/>
  <c r="AB293" i="1"/>
  <c r="AE510" i="1"/>
  <c r="AE674" i="1"/>
  <c r="AA588" i="1"/>
  <c r="C12" i="1"/>
  <c r="C11" i="1"/>
  <c r="AI391" i="1" l="1"/>
  <c r="AH391" i="1" s="1"/>
  <c r="AJ391" i="1"/>
  <c r="AK391" i="1"/>
  <c r="BA52" i="1"/>
  <c r="AZ52" i="1" s="1"/>
  <c r="AX52" i="1" s="1"/>
  <c r="BB52" i="1"/>
  <c r="BB71" i="1"/>
  <c r="BA71" i="1"/>
  <c r="AZ71" i="1" s="1"/>
  <c r="AX71" i="1" s="1"/>
  <c r="AB657" i="1"/>
  <c r="AA657" i="1"/>
  <c r="BA32" i="1"/>
  <c r="BB32" i="1"/>
  <c r="AH309" i="1"/>
  <c r="AH351" i="1"/>
  <c r="AJ349" i="1"/>
  <c r="AK349" i="1"/>
  <c r="AI349" i="1"/>
  <c r="BK51" i="1"/>
  <c r="BJ51" i="1" s="1"/>
  <c r="BI51" i="1" s="1"/>
  <c r="BH51" i="1" s="1"/>
  <c r="BG51" i="1" s="1"/>
  <c r="BF51" i="1" s="1"/>
  <c r="BE51" i="1" s="1"/>
  <c r="BD51" i="1" s="1"/>
  <c r="BC51" i="1" s="1"/>
  <c r="AK109" i="1"/>
  <c r="AI109" i="1"/>
  <c r="AH109" i="1" s="1"/>
  <c r="AJ109" i="1"/>
  <c r="BK58" i="1"/>
  <c r="BJ58" i="1"/>
  <c r="BI58" i="1" s="1"/>
  <c r="BH58" i="1" s="1"/>
  <c r="BG58" i="1" s="1"/>
  <c r="BF58" i="1" s="1"/>
  <c r="BE58" i="1" s="1"/>
  <c r="BD58" i="1" s="1"/>
  <c r="BC58" i="1" s="1"/>
  <c r="BK41" i="1"/>
  <c r="BJ41" i="1"/>
  <c r="BI41" i="1" s="1"/>
  <c r="BH41" i="1" s="1"/>
  <c r="BG41" i="1" s="1"/>
  <c r="BF41" i="1" s="1"/>
  <c r="BE41" i="1" s="1"/>
  <c r="BD41" i="1" s="1"/>
  <c r="BC41" i="1" s="1"/>
  <c r="AI585" i="1"/>
  <c r="AH585" i="1" s="1"/>
  <c r="AJ585" i="1"/>
  <c r="AK585" i="1"/>
  <c r="BK101" i="1"/>
  <c r="BJ101" i="1" s="1"/>
  <c r="BI101" i="1" s="1"/>
  <c r="BH101" i="1" s="1"/>
  <c r="BG101" i="1" s="1"/>
  <c r="BF101" i="1" s="1"/>
  <c r="BE101" i="1" s="1"/>
  <c r="BD101" i="1" s="1"/>
  <c r="BC101" i="1" s="1"/>
  <c r="AT201" i="1"/>
  <c r="AS201" i="1" s="1"/>
  <c r="AR201" i="1" s="1"/>
  <c r="AQ201" i="1" s="1"/>
  <c r="AP201" i="1" s="1"/>
  <c r="AO201" i="1" s="1"/>
  <c r="AN201" i="1" s="1"/>
  <c r="AM201" i="1" s="1"/>
  <c r="AL201" i="1" s="1"/>
  <c r="BK98" i="1"/>
  <c r="BJ98" i="1" s="1"/>
  <c r="BI98" i="1" s="1"/>
  <c r="BH98" i="1" s="1"/>
  <c r="BG98" i="1" s="1"/>
  <c r="BF98" i="1" s="1"/>
  <c r="BE98" i="1" s="1"/>
  <c r="BD98" i="1" s="1"/>
  <c r="BC98" i="1" s="1"/>
  <c r="BK95" i="1"/>
  <c r="BJ95" i="1"/>
  <c r="BI95" i="1" s="1"/>
  <c r="BH95" i="1" s="1"/>
  <c r="BG95" i="1" s="1"/>
  <c r="BF95" i="1" s="1"/>
  <c r="BE95" i="1" s="1"/>
  <c r="BD95" i="1" s="1"/>
  <c r="BC95" i="1" s="1"/>
  <c r="BK99" i="1"/>
  <c r="BJ99" i="1" s="1"/>
  <c r="BI99" i="1" s="1"/>
  <c r="BH99" i="1" s="1"/>
  <c r="BG99" i="1" s="1"/>
  <c r="BF99" i="1" s="1"/>
  <c r="BE99" i="1" s="1"/>
  <c r="BD99" i="1" s="1"/>
  <c r="BC99" i="1" s="1"/>
  <c r="BK26" i="1"/>
  <c r="BJ26" i="1"/>
  <c r="BI26" i="1"/>
  <c r="BH26" i="1" s="1"/>
  <c r="BG26" i="1" s="1"/>
  <c r="BF26" i="1" s="1"/>
  <c r="BE26" i="1" s="1"/>
  <c r="BD26" i="1" s="1"/>
  <c r="BC26" i="1" s="1"/>
  <c r="AJ285" i="1"/>
  <c r="AK285" i="1"/>
  <c r="AI285" i="1"/>
  <c r="AT177" i="1"/>
  <c r="AS177" i="1"/>
  <c r="AR177" i="1" s="1"/>
  <c r="AQ177" i="1" s="1"/>
  <c r="AP177" i="1" s="1"/>
  <c r="AO177" i="1" s="1"/>
  <c r="AN177" i="1" s="1"/>
  <c r="AM177" i="1" s="1"/>
  <c r="AL177" i="1" s="1"/>
  <c r="AC451" i="1"/>
  <c r="AF451" i="1"/>
  <c r="I451" i="1"/>
  <c r="AT575" i="1"/>
  <c r="AS575" i="1" s="1"/>
  <c r="AR575" i="1" s="1"/>
  <c r="AQ575" i="1" s="1"/>
  <c r="AP575" i="1" s="1"/>
  <c r="AO575" i="1" s="1"/>
  <c r="AN575" i="1" s="1"/>
  <c r="AM575" i="1" s="1"/>
  <c r="AL575" i="1" s="1"/>
  <c r="AC91" i="1"/>
  <c r="H91" i="1"/>
  <c r="AF91" i="1"/>
  <c r="K623" i="1"/>
  <c r="AC623" i="1"/>
  <c r="AF623" i="1"/>
  <c r="I569" i="1"/>
  <c r="AC569" i="1"/>
  <c r="AF569" i="1"/>
  <c r="AA374" i="1"/>
  <c r="AB374" i="1"/>
  <c r="AB491" i="1"/>
  <c r="AA491" i="1"/>
  <c r="AA410" i="1"/>
  <c r="AB410" i="1"/>
  <c r="AA567" i="1"/>
  <c r="AB567" i="1"/>
  <c r="AD254" i="1"/>
  <c r="AE254" i="1"/>
  <c r="AD524" i="1"/>
  <c r="AE524" i="1"/>
  <c r="AS438" i="1"/>
  <c r="AR438" i="1"/>
  <c r="AQ438" i="1" s="1"/>
  <c r="AP438" i="1" s="1"/>
  <c r="AO438" i="1" s="1"/>
  <c r="AN438" i="1" s="1"/>
  <c r="AM438" i="1" s="1"/>
  <c r="AL438" i="1" s="1"/>
  <c r="AT438" i="1"/>
  <c r="BJ55" i="1"/>
  <c r="BI55" i="1"/>
  <c r="BH55" i="1" s="1"/>
  <c r="BG55" i="1" s="1"/>
  <c r="BF55" i="1" s="1"/>
  <c r="BE55" i="1" s="1"/>
  <c r="BD55" i="1" s="1"/>
  <c r="BC55" i="1" s="1"/>
  <c r="BK55" i="1"/>
  <c r="AF307" i="1"/>
  <c r="AC307" i="1"/>
  <c r="H307" i="1"/>
  <c r="AT235" i="1"/>
  <c r="AS235" i="1" s="1"/>
  <c r="AR235" i="1" s="1"/>
  <c r="AQ235" i="1" s="1"/>
  <c r="AP235" i="1" s="1"/>
  <c r="AO235" i="1" s="1"/>
  <c r="AN235" i="1" s="1"/>
  <c r="AM235" i="1" s="1"/>
  <c r="AL235" i="1" s="1"/>
  <c r="BK24" i="1"/>
  <c r="BJ24" i="1" s="1"/>
  <c r="BI24" i="1" s="1"/>
  <c r="BH24" i="1" s="1"/>
  <c r="BG24" i="1" s="1"/>
  <c r="BF24" i="1" s="1"/>
  <c r="BE24" i="1" s="1"/>
  <c r="BD24" i="1" s="1"/>
  <c r="BC24" i="1" s="1"/>
  <c r="AT61" i="1"/>
  <c r="AS61" i="1" s="1"/>
  <c r="AR61" i="1" s="1"/>
  <c r="AQ61" i="1" s="1"/>
  <c r="AP61" i="1" s="1"/>
  <c r="AO61" i="1" s="1"/>
  <c r="AN61" i="1" s="1"/>
  <c r="AM61" i="1" s="1"/>
  <c r="AL61" i="1" s="1"/>
  <c r="AC312" i="1"/>
  <c r="AF312" i="1"/>
  <c r="H312" i="1"/>
  <c r="AF166" i="1"/>
  <c r="AC166" i="1"/>
  <c r="H166" i="1"/>
  <c r="AE166" i="1"/>
  <c r="AD166" i="1"/>
  <c r="AO93" i="1"/>
  <c r="AN93" i="1" s="1"/>
  <c r="AM93" i="1" s="1"/>
  <c r="AL93" i="1" s="1"/>
  <c r="AT93" i="1"/>
  <c r="AS93" i="1" s="1"/>
  <c r="AR93" i="1" s="1"/>
  <c r="AQ93" i="1" s="1"/>
  <c r="AP93" i="1" s="1"/>
  <c r="BK93" i="1"/>
  <c r="BI93" i="1"/>
  <c r="BH93" i="1" s="1"/>
  <c r="BG93" i="1" s="1"/>
  <c r="BF93" i="1" s="1"/>
  <c r="BE93" i="1" s="1"/>
  <c r="BD93" i="1" s="1"/>
  <c r="BC93" i="1" s="1"/>
  <c r="BJ93" i="1"/>
  <c r="BJ97" i="1"/>
  <c r="BI97" i="1" s="1"/>
  <c r="BH97" i="1" s="1"/>
  <c r="BG97" i="1" s="1"/>
  <c r="BF97" i="1" s="1"/>
  <c r="BE97" i="1" s="1"/>
  <c r="BD97" i="1" s="1"/>
  <c r="BC97" i="1" s="1"/>
  <c r="BK97" i="1"/>
  <c r="BK94" i="1"/>
  <c r="BJ94" i="1"/>
  <c r="BI94" i="1" s="1"/>
  <c r="BH94" i="1" s="1"/>
  <c r="BG94" i="1" s="1"/>
  <c r="BF94" i="1" s="1"/>
  <c r="BE94" i="1" s="1"/>
  <c r="BD94" i="1" s="1"/>
  <c r="BC94" i="1" s="1"/>
  <c r="BK85" i="1"/>
  <c r="BJ85" i="1"/>
  <c r="BI85" i="1" s="1"/>
  <c r="BH85" i="1" s="1"/>
  <c r="BG85" i="1" s="1"/>
  <c r="BF85" i="1" s="1"/>
  <c r="BE85" i="1" s="1"/>
  <c r="BD85" i="1" s="1"/>
  <c r="BC85" i="1" s="1"/>
  <c r="BJ84" i="1"/>
  <c r="BI84" i="1" s="1"/>
  <c r="BH84" i="1" s="1"/>
  <c r="BG84" i="1" s="1"/>
  <c r="BF84" i="1" s="1"/>
  <c r="BE84" i="1" s="1"/>
  <c r="BD84" i="1" s="1"/>
  <c r="BC84" i="1" s="1"/>
  <c r="BK84" i="1"/>
  <c r="BK86" i="1"/>
  <c r="BJ86" i="1" s="1"/>
  <c r="BI86" i="1" s="1"/>
  <c r="BH86" i="1" s="1"/>
  <c r="BG86" i="1" s="1"/>
  <c r="BF86" i="1" s="1"/>
  <c r="BE86" i="1" s="1"/>
  <c r="BD86" i="1" s="1"/>
  <c r="BC86" i="1" s="1"/>
  <c r="BK22" i="1"/>
  <c r="BJ22" i="1" s="1"/>
  <c r="BI22" i="1" s="1"/>
  <c r="BH22" i="1" s="1"/>
  <c r="BG22" i="1" s="1"/>
  <c r="BF22" i="1" s="1"/>
  <c r="BE22" i="1" s="1"/>
  <c r="BD22" i="1" s="1"/>
  <c r="BC22" i="1" s="1"/>
  <c r="AC104" i="1"/>
  <c r="H104" i="1"/>
  <c r="AF104" i="1"/>
  <c r="BK100" i="1"/>
  <c r="BJ100" i="1" s="1"/>
  <c r="BI100" i="1" s="1"/>
  <c r="BH100" i="1" s="1"/>
  <c r="BG100" i="1" s="1"/>
  <c r="BF100" i="1" s="1"/>
  <c r="BE100" i="1" s="1"/>
  <c r="BD100" i="1" s="1"/>
  <c r="BC100" i="1" s="1"/>
  <c r="AT451" i="1"/>
  <c r="AS451" i="1"/>
  <c r="AR451" i="1" s="1"/>
  <c r="AQ451" i="1" s="1"/>
  <c r="AP451" i="1" s="1"/>
  <c r="AO451" i="1" s="1"/>
  <c r="AN451" i="1" s="1"/>
  <c r="AM451" i="1" s="1"/>
  <c r="AL451" i="1" s="1"/>
  <c r="AJ413" i="1"/>
  <c r="AK413" i="1"/>
  <c r="AI413" i="1"/>
  <c r="J575" i="1"/>
  <c r="AF575" i="1"/>
  <c r="AC575" i="1"/>
  <c r="G470" i="1"/>
  <c r="Z470" i="1"/>
  <c r="AU470" i="1"/>
  <c r="G358" i="1"/>
  <c r="AU358" i="1"/>
  <c r="AT358" i="1" s="1"/>
  <c r="AS358" i="1" s="1"/>
  <c r="AR358" i="1" s="1"/>
  <c r="AQ358" i="1" s="1"/>
  <c r="AP358" i="1" s="1"/>
  <c r="AO358" i="1" s="1"/>
  <c r="AN358" i="1" s="1"/>
  <c r="AM358" i="1" s="1"/>
  <c r="AL358" i="1" s="1"/>
  <c r="Z358" i="1"/>
  <c r="AU408" i="1"/>
  <c r="AT408" i="1" s="1"/>
  <c r="AS408" i="1" s="1"/>
  <c r="AR408" i="1" s="1"/>
  <c r="AQ408" i="1" s="1"/>
  <c r="AP408" i="1" s="1"/>
  <c r="AO408" i="1" s="1"/>
  <c r="AN408" i="1" s="1"/>
  <c r="AM408" i="1" s="1"/>
  <c r="AL408" i="1" s="1"/>
  <c r="G408" i="1"/>
  <c r="AT569" i="1"/>
  <c r="AS569" i="1" s="1"/>
  <c r="AR569" i="1" s="1"/>
  <c r="AQ569" i="1" s="1"/>
  <c r="AP569" i="1" s="1"/>
  <c r="AO569" i="1" s="1"/>
  <c r="AN569" i="1" s="1"/>
  <c r="AM569" i="1" s="1"/>
  <c r="AL569" i="1" s="1"/>
  <c r="BB8" i="1"/>
  <c r="BA8" i="1"/>
  <c r="AA125" i="1"/>
  <c r="AB125" i="1"/>
  <c r="AB151" i="1"/>
  <c r="AA151" i="1"/>
  <c r="AB67" i="1"/>
  <c r="AA67" i="1"/>
  <c r="AB481" i="1"/>
  <c r="AA481" i="1"/>
  <c r="AB24" i="1"/>
  <c r="AA24" i="1"/>
  <c r="AB250" i="1"/>
  <c r="AA250" i="1"/>
  <c r="AE156" i="1"/>
  <c r="AD156" i="1"/>
  <c r="AD214" i="1"/>
  <c r="AH462" i="1"/>
  <c r="AH533" i="1"/>
  <c r="AH610" i="1"/>
  <c r="AH264" i="1"/>
  <c r="AH545" i="1"/>
  <c r="AH431" i="1"/>
  <c r="AH310" i="1"/>
  <c r="AH564" i="1"/>
  <c r="AH461" i="1"/>
  <c r="AH499" i="1"/>
  <c r="AJ169" i="1"/>
  <c r="AK169" i="1"/>
  <c r="AI169" i="1"/>
  <c r="BK56" i="1"/>
  <c r="BJ56" i="1" s="1"/>
  <c r="BI56" i="1" s="1"/>
  <c r="BH56" i="1" s="1"/>
  <c r="BG56" i="1" s="1"/>
  <c r="BF56" i="1" s="1"/>
  <c r="BE56" i="1" s="1"/>
  <c r="BD56" i="1" s="1"/>
  <c r="BC56" i="1" s="1"/>
  <c r="AT382" i="1"/>
  <c r="AS382" i="1"/>
  <c r="AR382" i="1" s="1"/>
  <c r="AQ382" i="1" s="1"/>
  <c r="AP382" i="1" s="1"/>
  <c r="AO382" i="1" s="1"/>
  <c r="AN382" i="1" s="1"/>
  <c r="AM382" i="1" s="1"/>
  <c r="AL382" i="1" s="1"/>
  <c r="AF398" i="1"/>
  <c r="AC398" i="1"/>
  <c r="I398" i="1"/>
  <c r="BK62" i="1"/>
  <c r="BJ62" i="1" s="1"/>
  <c r="BI62" i="1" s="1"/>
  <c r="BH62" i="1" s="1"/>
  <c r="BG62" i="1" s="1"/>
  <c r="BF62" i="1" s="1"/>
  <c r="BE62" i="1" s="1"/>
  <c r="BD62" i="1" s="1"/>
  <c r="BC62" i="1" s="1"/>
  <c r="AI203" i="1"/>
  <c r="AH203" i="1" s="1"/>
  <c r="AB203" i="1" s="1"/>
  <c r="AJ203" i="1"/>
  <c r="AK203" i="1"/>
  <c r="BJ91" i="1"/>
  <c r="BI91" i="1" s="1"/>
  <c r="BH91" i="1" s="1"/>
  <c r="BG91" i="1" s="1"/>
  <c r="BF91" i="1" s="1"/>
  <c r="BE91" i="1" s="1"/>
  <c r="BD91" i="1" s="1"/>
  <c r="BC91" i="1" s="1"/>
  <c r="BK91" i="1"/>
  <c r="BK92" i="1"/>
  <c r="BJ92" i="1"/>
  <c r="BI92" i="1"/>
  <c r="BH92" i="1" s="1"/>
  <c r="BG92" i="1" s="1"/>
  <c r="BF92" i="1" s="1"/>
  <c r="BE92" i="1" s="1"/>
  <c r="BD92" i="1" s="1"/>
  <c r="BC92" i="1" s="1"/>
  <c r="BK70" i="1"/>
  <c r="BJ70" i="1"/>
  <c r="BI70" i="1" s="1"/>
  <c r="BH70" i="1" s="1"/>
  <c r="BG70" i="1" s="1"/>
  <c r="BF70" i="1" s="1"/>
  <c r="BE70" i="1" s="1"/>
  <c r="BD70" i="1" s="1"/>
  <c r="BC70" i="1" s="1"/>
  <c r="BK80" i="1"/>
  <c r="BJ80" i="1" s="1"/>
  <c r="BI80" i="1" s="1"/>
  <c r="BH80" i="1" s="1"/>
  <c r="BG80" i="1" s="1"/>
  <c r="BF80" i="1" s="1"/>
  <c r="BE80" i="1" s="1"/>
  <c r="BD80" i="1" s="1"/>
  <c r="BC80" i="1" s="1"/>
  <c r="BJ81" i="1"/>
  <c r="BI81" i="1"/>
  <c r="BK81" i="1"/>
  <c r="BH81" i="1"/>
  <c r="BG81" i="1" s="1"/>
  <c r="BF81" i="1" s="1"/>
  <c r="BE81" i="1" s="1"/>
  <c r="BD81" i="1" s="1"/>
  <c r="BC81" i="1" s="1"/>
  <c r="BJ82" i="1"/>
  <c r="BI82" i="1" s="1"/>
  <c r="BH82" i="1" s="1"/>
  <c r="BG82" i="1" s="1"/>
  <c r="BF82" i="1" s="1"/>
  <c r="BE82" i="1" s="1"/>
  <c r="BD82" i="1" s="1"/>
  <c r="BC82" i="1" s="1"/>
  <c r="BK82" i="1"/>
  <c r="BJ96" i="1"/>
  <c r="BI96" i="1"/>
  <c r="BH96" i="1" s="1"/>
  <c r="BG96" i="1" s="1"/>
  <c r="BF96" i="1" s="1"/>
  <c r="BE96" i="1" s="1"/>
  <c r="BD96" i="1" s="1"/>
  <c r="BC96" i="1" s="1"/>
  <c r="BK96" i="1"/>
  <c r="AI144" i="1"/>
  <c r="AJ144" i="1"/>
  <c r="AK144" i="1"/>
  <c r="AC375" i="1"/>
  <c r="I375" i="1"/>
  <c r="AF375" i="1"/>
  <c r="H177" i="1"/>
  <c r="AC177" i="1"/>
  <c r="AF177" i="1"/>
  <c r="BK39" i="1"/>
  <c r="BJ39" i="1" s="1"/>
  <c r="BI39" i="1" s="1"/>
  <c r="BH39" i="1" s="1"/>
  <c r="BG39" i="1" s="1"/>
  <c r="BF39" i="1" s="1"/>
  <c r="BE39" i="1" s="1"/>
  <c r="BD39" i="1" s="1"/>
  <c r="BC39" i="1" s="1"/>
  <c r="AT501" i="1"/>
  <c r="AS501" i="1"/>
  <c r="AR501" i="1" s="1"/>
  <c r="AQ501" i="1" s="1"/>
  <c r="AP501" i="1" s="1"/>
  <c r="AO501" i="1" s="1"/>
  <c r="AN501" i="1" s="1"/>
  <c r="AM501" i="1" s="1"/>
  <c r="AL501" i="1" s="1"/>
  <c r="AT424" i="1"/>
  <c r="AS424" i="1" s="1"/>
  <c r="AR424" i="1" s="1"/>
  <c r="AQ424" i="1" s="1"/>
  <c r="AP424" i="1" s="1"/>
  <c r="AO424" i="1" s="1"/>
  <c r="AN424" i="1" s="1"/>
  <c r="AM424" i="1" s="1"/>
  <c r="AL424" i="1" s="1"/>
  <c r="BB7" i="1"/>
  <c r="BA7" i="1"/>
  <c r="AA341" i="1"/>
  <c r="AB341" i="1"/>
  <c r="AB498" i="1"/>
  <c r="AA498" i="1"/>
  <c r="AB645" i="1"/>
  <c r="AA645" i="1"/>
  <c r="AB147" i="1"/>
  <c r="AA147" i="1"/>
  <c r="AA414" i="1"/>
  <c r="AB414" i="1"/>
  <c r="AD384" i="1"/>
  <c r="AE384" i="1"/>
  <c r="AD656" i="1"/>
  <c r="AE656" i="1"/>
  <c r="AE369" i="1"/>
  <c r="AD369" i="1"/>
  <c r="AB655" i="1"/>
  <c r="AA655" i="1"/>
  <c r="AE214" i="1"/>
  <c r="AH419" i="1"/>
  <c r="AH605" i="1"/>
  <c r="AK286" i="1"/>
  <c r="AI286" i="1"/>
  <c r="AH286" i="1" s="1"/>
  <c r="AA286" i="1" s="1"/>
  <c r="AE286" i="1" s="1"/>
  <c r="AJ286" i="1"/>
  <c r="BK63" i="1"/>
  <c r="BJ63" i="1" s="1"/>
  <c r="BI63" i="1" s="1"/>
  <c r="BH63" i="1" s="1"/>
  <c r="BG63" i="1" s="1"/>
  <c r="BF63" i="1" s="1"/>
  <c r="BE63" i="1" s="1"/>
  <c r="BD63" i="1" s="1"/>
  <c r="BC63" i="1" s="1"/>
  <c r="I392" i="1"/>
  <c r="AF392" i="1"/>
  <c r="AC392" i="1"/>
  <c r="AT103" i="1"/>
  <c r="AS103" i="1" s="1"/>
  <c r="AR103" i="1"/>
  <c r="AQ103" i="1" s="1"/>
  <c r="AP103" i="1" s="1"/>
  <c r="AO103" i="1" s="1"/>
  <c r="AN103" i="1" s="1"/>
  <c r="AM103" i="1" s="1"/>
  <c r="AL103" i="1" s="1"/>
  <c r="BJ30" i="1"/>
  <c r="BI30" i="1" s="1"/>
  <c r="BH30" i="1" s="1"/>
  <c r="BG30" i="1" s="1"/>
  <c r="BF30" i="1" s="1"/>
  <c r="BE30" i="1" s="1"/>
  <c r="BD30" i="1" s="1"/>
  <c r="BC30" i="1" s="1"/>
  <c r="BK30" i="1"/>
  <c r="BK66" i="1"/>
  <c r="BJ66" i="1" s="1"/>
  <c r="BI66" i="1" s="1"/>
  <c r="BH66" i="1" s="1"/>
  <c r="BG66" i="1" s="1"/>
  <c r="BF66" i="1" s="1"/>
  <c r="BE66" i="1" s="1"/>
  <c r="BD66" i="1" s="1"/>
  <c r="BC66" i="1" s="1"/>
  <c r="AT433" i="1"/>
  <c r="AS433" i="1"/>
  <c r="AR433" i="1" s="1"/>
  <c r="AQ433" i="1" s="1"/>
  <c r="AP433" i="1" s="1"/>
  <c r="AO433" i="1" s="1"/>
  <c r="AN433" i="1" s="1"/>
  <c r="AM433" i="1" s="1"/>
  <c r="AL433" i="1" s="1"/>
  <c r="BK42" i="1"/>
  <c r="BJ42" i="1" s="1"/>
  <c r="BI42" i="1" s="1"/>
  <c r="BH42" i="1" s="1"/>
  <c r="BG42" i="1" s="1"/>
  <c r="BF42" i="1" s="1"/>
  <c r="BE42" i="1" s="1"/>
  <c r="BD42" i="1" s="1"/>
  <c r="BC42" i="1" s="1"/>
  <c r="AF223" i="1"/>
  <c r="H223" i="1"/>
  <c r="AC223" i="1"/>
  <c r="AC93" i="1"/>
  <c r="AF93" i="1"/>
  <c r="H93" i="1"/>
  <c r="BK89" i="1"/>
  <c r="BJ89" i="1"/>
  <c r="BI89" i="1" s="1"/>
  <c r="BH89" i="1" s="1"/>
  <c r="BG89" i="1" s="1"/>
  <c r="BF89" i="1" s="1"/>
  <c r="BE89" i="1" s="1"/>
  <c r="BD89" i="1" s="1"/>
  <c r="BC89" i="1" s="1"/>
  <c r="BK90" i="1"/>
  <c r="BJ90" i="1" s="1"/>
  <c r="BI90" i="1" s="1"/>
  <c r="BH90" i="1" s="1"/>
  <c r="BG90" i="1" s="1"/>
  <c r="BF90" i="1" s="1"/>
  <c r="BE90" i="1" s="1"/>
  <c r="BD90" i="1" s="1"/>
  <c r="BC90" i="1" s="1"/>
  <c r="BK50" i="1"/>
  <c r="BJ50" i="1"/>
  <c r="BI50" i="1" s="1"/>
  <c r="BH50" i="1" s="1"/>
  <c r="BG50" i="1" s="1"/>
  <c r="BF50" i="1" s="1"/>
  <c r="BE50" i="1" s="1"/>
  <c r="BD50" i="1" s="1"/>
  <c r="BC50" i="1" s="1"/>
  <c r="BI79" i="1"/>
  <c r="BH79" i="1" s="1"/>
  <c r="BG79" i="1" s="1"/>
  <c r="BF79" i="1" s="1"/>
  <c r="BE79" i="1" s="1"/>
  <c r="BD79" i="1" s="1"/>
  <c r="BC79" i="1" s="1"/>
  <c r="BK79" i="1"/>
  <c r="BJ79" i="1"/>
  <c r="BK76" i="1"/>
  <c r="BJ76" i="1"/>
  <c r="BI76" i="1" s="1"/>
  <c r="BH76" i="1" s="1"/>
  <c r="BG76" i="1" s="1"/>
  <c r="BF76" i="1" s="1"/>
  <c r="BE76" i="1" s="1"/>
  <c r="BD76" i="1" s="1"/>
  <c r="BC76" i="1" s="1"/>
  <c r="BJ64" i="1"/>
  <c r="BI64" i="1"/>
  <c r="BH64" i="1" s="1"/>
  <c r="BG64" i="1" s="1"/>
  <c r="BF64" i="1" s="1"/>
  <c r="BE64" i="1" s="1"/>
  <c r="BD64" i="1" s="1"/>
  <c r="BC64" i="1" s="1"/>
  <c r="BK64" i="1"/>
  <c r="BK72" i="1"/>
  <c r="BJ72" i="1" s="1"/>
  <c r="BI72" i="1" s="1"/>
  <c r="BH72" i="1" s="1"/>
  <c r="BG72" i="1" s="1"/>
  <c r="BF72" i="1" s="1"/>
  <c r="BE72" i="1" s="1"/>
  <c r="BD72" i="1" s="1"/>
  <c r="BC72" i="1" s="1"/>
  <c r="AT181" i="1"/>
  <c r="AS181" i="1"/>
  <c r="AR181" i="1" s="1"/>
  <c r="AQ181" i="1" s="1"/>
  <c r="AP181" i="1" s="1"/>
  <c r="AO181" i="1" s="1"/>
  <c r="AN181" i="1" s="1"/>
  <c r="AM181" i="1" s="1"/>
  <c r="AL181" i="1" s="1"/>
  <c r="BK17" i="1"/>
  <c r="BJ17" i="1"/>
  <c r="BI17" i="1" s="1"/>
  <c r="BH17" i="1" s="1"/>
  <c r="BG17" i="1" s="1"/>
  <c r="BF17" i="1" s="1"/>
  <c r="BE17" i="1" s="1"/>
  <c r="BD17" i="1" s="1"/>
  <c r="BC17" i="1" s="1"/>
  <c r="BA35" i="1"/>
  <c r="AZ35" i="1" s="1"/>
  <c r="AX35" i="1" s="1"/>
  <c r="BB35" i="1"/>
  <c r="AC208" i="1"/>
  <c r="H208" i="1"/>
  <c r="AF208" i="1"/>
  <c r="AS161" i="1"/>
  <c r="AR161" i="1" s="1"/>
  <c r="AQ161" i="1" s="1"/>
  <c r="AP161" i="1" s="1"/>
  <c r="AO161" i="1" s="1"/>
  <c r="AN161" i="1" s="1"/>
  <c r="AM161" i="1" s="1"/>
  <c r="AL161" i="1" s="1"/>
  <c r="AT161" i="1"/>
  <c r="AT593" i="1"/>
  <c r="AS593" i="1" s="1"/>
  <c r="AR593" i="1" s="1"/>
  <c r="AQ593" i="1" s="1"/>
  <c r="AP593" i="1" s="1"/>
  <c r="AO593" i="1" s="1"/>
  <c r="AN593" i="1" s="1"/>
  <c r="AM593" i="1" s="1"/>
  <c r="AL593" i="1" s="1"/>
  <c r="AU483" i="1"/>
  <c r="G483" i="1"/>
  <c r="Z483" i="1"/>
  <c r="AF540" i="1"/>
  <c r="I540" i="1"/>
  <c r="AC540" i="1"/>
  <c r="AF641" i="1"/>
  <c r="K641" i="1"/>
  <c r="Z385" i="1"/>
  <c r="G385" i="1"/>
  <c r="AU385" i="1"/>
  <c r="AT385" i="1" s="1"/>
  <c r="AS385" i="1" s="1"/>
  <c r="AR385" i="1" s="1"/>
  <c r="AQ385" i="1" s="1"/>
  <c r="AP385" i="1" s="1"/>
  <c r="AO385" i="1" s="1"/>
  <c r="AN385" i="1" s="1"/>
  <c r="AM385" i="1" s="1"/>
  <c r="AL385" i="1" s="1"/>
  <c r="Z604" i="1"/>
  <c r="G604" i="1"/>
  <c r="AU604" i="1"/>
  <c r="AB278" i="1"/>
  <c r="AA278" i="1"/>
  <c r="AB68" i="1"/>
  <c r="AA68" i="1"/>
  <c r="AA196" i="1"/>
  <c r="AB196" i="1"/>
  <c r="AB322" i="1"/>
  <c r="AA322" i="1"/>
  <c r="AD666" i="1"/>
  <c r="AE666" i="1"/>
  <c r="AE217" i="1"/>
  <c r="AD217" i="1"/>
  <c r="AA283" i="1"/>
  <c r="AB283" i="1"/>
  <c r="AE556" i="1"/>
  <c r="AD556" i="1"/>
  <c r="AH514" i="1"/>
  <c r="AH425" i="1"/>
  <c r="AH198" i="1"/>
  <c r="AH362" i="1"/>
  <c r="AH618" i="1"/>
  <c r="AH387" i="1"/>
  <c r="AT434" i="1"/>
  <c r="AS434" i="1"/>
  <c r="AR434" i="1" s="1"/>
  <c r="AQ434" i="1" s="1"/>
  <c r="AP434" i="1" s="1"/>
  <c r="AO434" i="1" s="1"/>
  <c r="AN434" i="1" s="1"/>
  <c r="AM434" i="1" s="1"/>
  <c r="AL434" i="1" s="1"/>
  <c r="H29" i="1"/>
  <c r="AC29" i="1"/>
  <c r="AF29" i="1"/>
  <c r="BJ67" i="1"/>
  <c r="BK67" i="1"/>
  <c r="BI67" i="1"/>
  <c r="BH67" i="1" s="1"/>
  <c r="BG67" i="1" s="1"/>
  <c r="BF67" i="1" s="1"/>
  <c r="BE67" i="1" s="1"/>
  <c r="BD67" i="1" s="1"/>
  <c r="BC67" i="1" s="1"/>
  <c r="AC396" i="1"/>
  <c r="I396" i="1"/>
  <c r="AF396" i="1"/>
  <c r="AT162" i="1"/>
  <c r="AS162" i="1" s="1"/>
  <c r="AR162" i="1" s="1"/>
  <c r="AQ162" i="1" s="1"/>
  <c r="AP162" i="1" s="1"/>
  <c r="AO162" i="1" s="1"/>
  <c r="AN162" i="1" s="1"/>
  <c r="AM162" i="1" s="1"/>
  <c r="AL162" i="1" s="1"/>
  <c r="BK37" i="1"/>
  <c r="BJ37" i="1"/>
  <c r="BI37" i="1" s="1"/>
  <c r="BH37" i="1" s="1"/>
  <c r="BG37" i="1" s="1"/>
  <c r="BF37" i="1" s="1"/>
  <c r="BE37" i="1" s="1"/>
  <c r="BD37" i="1" s="1"/>
  <c r="BC37" i="1" s="1"/>
  <c r="BK47" i="1"/>
  <c r="BJ47" i="1"/>
  <c r="BI47" i="1" s="1"/>
  <c r="BH47" i="1" s="1"/>
  <c r="BG47" i="1" s="1"/>
  <c r="BF47" i="1" s="1"/>
  <c r="BE47" i="1" s="1"/>
  <c r="BD47" i="1" s="1"/>
  <c r="BC47" i="1" s="1"/>
  <c r="BK87" i="1"/>
  <c r="BJ87" i="1"/>
  <c r="BI87" i="1"/>
  <c r="BH87" i="1" s="1"/>
  <c r="BG87" i="1" s="1"/>
  <c r="BF87" i="1" s="1"/>
  <c r="BE87" i="1" s="1"/>
  <c r="BD87" i="1" s="1"/>
  <c r="BC87" i="1" s="1"/>
  <c r="BK88" i="1"/>
  <c r="BJ88" i="1"/>
  <c r="BI88" i="1"/>
  <c r="BH88" i="1" s="1"/>
  <c r="BG88" i="1" s="1"/>
  <c r="BF88" i="1" s="1"/>
  <c r="BE88" i="1" s="1"/>
  <c r="BD88" i="1" s="1"/>
  <c r="BC88" i="1" s="1"/>
  <c r="BJ49" i="1"/>
  <c r="BK49" i="1"/>
  <c r="BI49" i="1"/>
  <c r="BH49" i="1" s="1"/>
  <c r="BG49" i="1" s="1"/>
  <c r="BF49" i="1" s="1"/>
  <c r="BE49" i="1" s="1"/>
  <c r="BD49" i="1" s="1"/>
  <c r="BC49" i="1" s="1"/>
  <c r="BK59" i="1"/>
  <c r="BJ59" i="1" s="1"/>
  <c r="BI59" i="1" s="1"/>
  <c r="BH59" i="1" s="1"/>
  <c r="BG59" i="1" s="1"/>
  <c r="BF59" i="1" s="1"/>
  <c r="BE59" i="1" s="1"/>
  <c r="BD59" i="1" s="1"/>
  <c r="BC59" i="1" s="1"/>
  <c r="BK75" i="1"/>
  <c r="BJ75" i="1" s="1"/>
  <c r="BI75" i="1" s="1"/>
  <c r="BH75" i="1" s="1"/>
  <c r="BG75" i="1" s="1"/>
  <c r="BF75" i="1" s="1"/>
  <c r="BE75" i="1" s="1"/>
  <c r="BD75" i="1" s="1"/>
  <c r="BC75" i="1" s="1"/>
  <c r="BK60" i="1"/>
  <c r="BJ60" i="1" s="1"/>
  <c r="BI60" i="1" s="1"/>
  <c r="BH60" i="1" s="1"/>
  <c r="BG60" i="1" s="1"/>
  <c r="BF60" i="1" s="1"/>
  <c r="BE60" i="1" s="1"/>
  <c r="BD60" i="1" s="1"/>
  <c r="BC60" i="1" s="1"/>
  <c r="BK68" i="1"/>
  <c r="BJ68" i="1" s="1"/>
  <c r="BI68" i="1" s="1"/>
  <c r="BH68" i="1" s="1"/>
  <c r="BG68" i="1" s="1"/>
  <c r="BF68" i="1" s="1"/>
  <c r="BE68" i="1" s="1"/>
  <c r="BD68" i="1" s="1"/>
  <c r="BC68" i="1" s="1"/>
  <c r="AF399" i="1"/>
  <c r="AC399" i="1"/>
  <c r="J399" i="1"/>
  <c r="AB399" i="1"/>
  <c r="AD399" i="1"/>
  <c r="AE399" i="1"/>
  <c r="AT26" i="1"/>
  <c r="AS26" i="1"/>
  <c r="AR26" i="1" s="1"/>
  <c r="AQ26" i="1" s="1"/>
  <c r="AP26" i="1" s="1"/>
  <c r="AO26" i="1" s="1"/>
  <c r="AN26" i="1" s="1"/>
  <c r="AM26" i="1" s="1"/>
  <c r="AL26" i="1" s="1"/>
  <c r="AT208" i="1"/>
  <c r="AS208" i="1" s="1"/>
  <c r="AR208" i="1" s="1"/>
  <c r="AQ208" i="1" s="1"/>
  <c r="AP208" i="1" s="1"/>
  <c r="AO208" i="1" s="1"/>
  <c r="AN208" i="1" s="1"/>
  <c r="AM208" i="1" s="1"/>
  <c r="AL208" i="1" s="1"/>
  <c r="AT206" i="1"/>
  <c r="AS206" i="1" s="1"/>
  <c r="AR206" i="1" s="1"/>
  <c r="AQ206" i="1" s="1"/>
  <c r="AP206" i="1" s="1"/>
  <c r="AO206" i="1" s="1"/>
  <c r="AN206" i="1" s="1"/>
  <c r="AM206" i="1" s="1"/>
  <c r="AL206" i="1" s="1"/>
  <c r="AC565" i="1"/>
  <c r="I565" i="1"/>
  <c r="AF565" i="1"/>
  <c r="AT540" i="1"/>
  <c r="AS540" i="1" s="1"/>
  <c r="AR540" i="1" s="1"/>
  <c r="AQ540" i="1" s="1"/>
  <c r="AP540" i="1" s="1"/>
  <c r="AO540" i="1" s="1"/>
  <c r="AN540" i="1" s="1"/>
  <c r="AM540" i="1" s="1"/>
  <c r="AL540" i="1" s="1"/>
  <c r="AF424" i="1"/>
  <c r="AC424" i="1"/>
  <c r="J424" i="1"/>
  <c r="AU504" i="1"/>
  <c r="AT504" i="1" s="1"/>
  <c r="AS504" i="1" s="1"/>
  <c r="AR504" i="1" s="1"/>
  <c r="AQ504" i="1" s="1"/>
  <c r="AP504" i="1" s="1"/>
  <c r="AO504" i="1" s="1"/>
  <c r="AN504" i="1" s="1"/>
  <c r="AM504" i="1" s="1"/>
  <c r="AL504" i="1" s="1"/>
  <c r="G504" i="1"/>
  <c r="AB269" i="1"/>
  <c r="AA269" i="1"/>
  <c r="AB624" i="1"/>
  <c r="AA624" i="1"/>
  <c r="AA135" i="1"/>
  <c r="AB135" i="1"/>
  <c r="AB366" i="1"/>
  <c r="AA366" i="1"/>
  <c r="AB543" i="1"/>
  <c r="AA543" i="1"/>
  <c r="AA672" i="1"/>
  <c r="AB672" i="1"/>
  <c r="AA596" i="1"/>
  <c r="AB596" i="1"/>
  <c r="AE275" i="1"/>
  <c r="AD275" i="1"/>
  <c r="AI448" i="1"/>
  <c r="AH448" i="1" s="1"/>
  <c r="AA448" i="1" s="1"/>
  <c r="AE448" i="1" s="1"/>
  <c r="AJ448" i="1"/>
  <c r="AK448" i="1"/>
  <c r="BJ38" i="1"/>
  <c r="BI38" i="1" s="1"/>
  <c r="BH38" i="1" s="1"/>
  <c r="BG38" i="1" s="1"/>
  <c r="BF38" i="1" s="1"/>
  <c r="BE38" i="1" s="1"/>
  <c r="BD38" i="1" s="1"/>
  <c r="BC38" i="1" s="1"/>
  <c r="BK38" i="1"/>
  <c r="AT211" i="1"/>
  <c r="AS211" i="1" s="1"/>
  <c r="AR211" i="1" s="1"/>
  <c r="AQ211" i="1" s="1"/>
  <c r="AP211" i="1" s="1"/>
  <c r="AO211" i="1" s="1"/>
  <c r="AN211" i="1" s="1"/>
  <c r="AM211" i="1" s="1"/>
  <c r="AL211" i="1" s="1"/>
  <c r="AN357" i="1"/>
  <c r="AM357" i="1" s="1"/>
  <c r="AL357" i="1" s="1"/>
  <c r="AT357" i="1"/>
  <c r="AS357" i="1" s="1"/>
  <c r="AR357" i="1" s="1"/>
  <c r="AQ357" i="1" s="1"/>
  <c r="AP357" i="1" s="1"/>
  <c r="AO357" i="1" s="1"/>
  <c r="AT398" i="1"/>
  <c r="AS398" i="1"/>
  <c r="AR398" i="1" s="1"/>
  <c r="AQ398" i="1" s="1"/>
  <c r="AP398" i="1" s="1"/>
  <c r="AO398" i="1" s="1"/>
  <c r="AN398" i="1" s="1"/>
  <c r="AM398" i="1" s="1"/>
  <c r="AL398" i="1" s="1"/>
  <c r="BK83" i="1"/>
  <c r="BJ83" i="1" s="1"/>
  <c r="BI83" i="1" s="1"/>
  <c r="BH83" i="1" s="1"/>
  <c r="BG83" i="1" s="1"/>
  <c r="BF83" i="1" s="1"/>
  <c r="BE83" i="1" s="1"/>
  <c r="BD83" i="1" s="1"/>
  <c r="BC83" i="1" s="1"/>
  <c r="BK78" i="1"/>
  <c r="BJ78" i="1" s="1"/>
  <c r="BI78" i="1" s="1"/>
  <c r="BH78" i="1" s="1"/>
  <c r="BG78" i="1" s="1"/>
  <c r="BF78" i="1" s="1"/>
  <c r="BE78" i="1" s="1"/>
  <c r="BD78" i="1" s="1"/>
  <c r="BC78" i="1" s="1"/>
  <c r="BK40" i="1"/>
  <c r="BJ40" i="1"/>
  <c r="BI40" i="1" s="1"/>
  <c r="BH40" i="1" s="1"/>
  <c r="BG40" i="1" s="1"/>
  <c r="BF40" i="1" s="1"/>
  <c r="BE40" i="1" s="1"/>
  <c r="BD40" i="1" s="1"/>
  <c r="BC40" i="1" s="1"/>
  <c r="BK43" i="1"/>
  <c r="BJ43" i="1" s="1"/>
  <c r="BI43" i="1" s="1"/>
  <c r="BH43" i="1" s="1"/>
  <c r="BG43" i="1" s="1"/>
  <c r="BF43" i="1" s="1"/>
  <c r="BE43" i="1" s="1"/>
  <c r="BD43" i="1" s="1"/>
  <c r="BC43" i="1" s="1"/>
  <c r="AK390" i="1"/>
  <c r="AI390" i="1"/>
  <c r="AH390" i="1" s="1"/>
  <c r="AJ390" i="1"/>
  <c r="BK57" i="1"/>
  <c r="BJ57" i="1" s="1"/>
  <c r="BI57" i="1" s="1"/>
  <c r="BH57" i="1" s="1"/>
  <c r="BG57" i="1" s="1"/>
  <c r="BF57" i="1" s="1"/>
  <c r="BE57" i="1" s="1"/>
  <c r="BD57" i="1" s="1"/>
  <c r="BC57" i="1" s="1"/>
  <c r="BK53" i="1"/>
  <c r="BJ53" i="1" s="1"/>
  <c r="BI53" i="1" s="1"/>
  <c r="BH53" i="1" s="1"/>
  <c r="BG53" i="1" s="1"/>
  <c r="BF53" i="1" s="1"/>
  <c r="BE53" i="1" s="1"/>
  <c r="BD53" i="1" s="1"/>
  <c r="BC53" i="1" s="1"/>
  <c r="AT113" i="1"/>
  <c r="AS113" i="1" s="1"/>
  <c r="AR113" i="1" s="1"/>
  <c r="AQ113" i="1" s="1"/>
  <c r="AP113" i="1" s="1"/>
  <c r="AO113" i="1" s="1"/>
  <c r="AN113" i="1" s="1"/>
  <c r="AM113" i="1" s="1"/>
  <c r="AL113" i="1" s="1"/>
  <c r="AK89" i="1"/>
  <c r="AJ89" i="1"/>
  <c r="AI89" i="1"/>
  <c r="AH89" i="1" s="1"/>
  <c r="AT222" i="1"/>
  <c r="AS222" i="1"/>
  <c r="AR222" i="1" s="1"/>
  <c r="AQ222" i="1" s="1"/>
  <c r="AP222" i="1" s="1"/>
  <c r="AO222" i="1" s="1"/>
  <c r="AN222" i="1" s="1"/>
  <c r="AM222" i="1" s="1"/>
  <c r="AL222" i="1" s="1"/>
  <c r="AT216" i="1"/>
  <c r="AS216" i="1" s="1"/>
  <c r="AR216" i="1" s="1"/>
  <c r="AQ216" i="1" s="1"/>
  <c r="AP216" i="1" s="1"/>
  <c r="AO216" i="1" s="1"/>
  <c r="AN216" i="1" s="1"/>
  <c r="AM216" i="1" s="1"/>
  <c r="AL216" i="1" s="1"/>
  <c r="AT565" i="1"/>
  <c r="AS565" i="1" s="1"/>
  <c r="AR565" i="1" s="1"/>
  <c r="AQ565" i="1" s="1"/>
  <c r="AP565" i="1" s="1"/>
  <c r="AO565" i="1" s="1"/>
  <c r="AN565" i="1" s="1"/>
  <c r="AM565" i="1" s="1"/>
  <c r="AL565" i="1" s="1"/>
  <c r="AT488" i="1"/>
  <c r="AS488" i="1" s="1"/>
  <c r="AR488" i="1" s="1"/>
  <c r="AQ488" i="1" s="1"/>
  <c r="AP488" i="1" s="1"/>
  <c r="AO488" i="1" s="1"/>
  <c r="AN488" i="1" s="1"/>
  <c r="AM488" i="1" s="1"/>
  <c r="AL488" i="1" s="1"/>
  <c r="Z502" i="1"/>
  <c r="AU502" i="1"/>
  <c r="G502" i="1"/>
  <c r="AF536" i="1"/>
  <c r="AC536" i="1"/>
  <c r="J536" i="1"/>
  <c r="AE536" i="1"/>
  <c r="Z639" i="1"/>
  <c r="AU639" i="1"/>
  <c r="AT639" i="1" s="1"/>
  <c r="AS639" i="1" s="1"/>
  <c r="AR639" i="1" s="1"/>
  <c r="AQ639" i="1" s="1"/>
  <c r="AP639" i="1" s="1"/>
  <c r="AO639" i="1" s="1"/>
  <c r="AN639" i="1" s="1"/>
  <c r="AM639" i="1" s="1"/>
  <c r="AL639" i="1" s="1"/>
  <c r="AB233" i="1"/>
  <c r="AA233" i="1"/>
  <c r="AB246" i="1"/>
  <c r="AA246" i="1"/>
  <c r="AB32" i="1"/>
  <c r="AA32" i="1"/>
  <c r="AA465" i="1"/>
  <c r="AB465" i="1"/>
  <c r="AA260" i="1"/>
  <c r="AB260" i="1"/>
  <c r="AB290" i="1"/>
  <c r="AA290" i="1"/>
  <c r="AE288" i="1"/>
  <c r="AD288" i="1"/>
  <c r="AA109" i="1"/>
  <c r="AD109" i="1" s="1"/>
  <c r="AH485" i="1"/>
  <c r="AH586" i="1"/>
  <c r="AH489" i="1"/>
  <c r="AH332" i="1"/>
  <c r="AH230" i="1"/>
  <c r="AH225" i="1"/>
  <c r="AT219" i="1"/>
  <c r="AS219" i="1"/>
  <c r="AR219" i="1" s="1"/>
  <c r="AQ219" i="1" s="1"/>
  <c r="AP219" i="1" s="1"/>
  <c r="AO219" i="1" s="1"/>
  <c r="AN219" i="1" s="1"/>
  <c r="AM219" i="1" s="1"/>
  <c r="AL219" i="1" s="1"/>
  <c r="BK25" i="1"/>
  <c r="BJ25" i="1"/>
  <c r="BI25" i="1" s="1"/>
  <c r="BH25" i="1" s="1"/>
  <c r="BG25" i="1" s="1"/>
  <c r="BF25" i="1" s="1"/>
  <c r="BE25" i="1" s="1"/>
  <c r="BD25" i="1" s="1"/>
  <c r="BC25" i="1" s="1"/>
  <c r="AK189" i="1"/>
  <c r="AJ189" i="1"/>
  <c r="AI189" i="1"/>
  <c r="BJ54" i="1"/>
  <c r="BK54" i="1"/>
  <c r="BI54" i="1"/>
  <c r="BH54" i="1"/>
  <c r="BG54" i="1" s="1"/>
  <c r="BF54" i="1" s="1"/>
  <c r="BE54" i="1" s="1"/>
  <c r="BD54" i="1" s="1"/>
  <c r="BC54" i="1" s="1"/>
  <c r="AT441" i="1"/>
  <c r="AS441" i="1" s="1"/>
  <c r="AR441" i="1"/>
  <c r="AQ441" i="1" s="1"/>
  <c r="AP441" i="1" s="1"/>
  <c r="AO441" i="1" s="1"/>
  <c r="AN441" i="1" s="1"/>
  <c r="AM441" i="1" s="1"/>
  <c r="AL441" i="1" s="1"/>
  <c r="AJ173" i="1"/>
  <c r="AK173" i="1"/>
  <c r="AI173" i="1"/>
  <c r="BI73" i="1"/>
  <c r="BH73" i="1" s="1"/>
  <c r="BG73" i="1" s="1"/>
  <c r="BF73" i="1" s="1"/>
  <c r="BE73" i="1" s="1"/>
  <c r="BD73" i="1" s="1"/>
  <c r="BC73" i="1" s="1"/>
  <c r="BK73" i="1"/>
  <c r="BJ73" i="1"/>
  <c r="BK77" i="1"/>
  <c r="BJ77" i="1" s="1"/>
  <c r="BI77" i="1" s="1"/>
  <c r="BH77" i="1" s="1"/>
  <c r="BG77" i="1" s="1"/>
  <c r="BF77" i="1" s="1"/>
  <c r="BE77" i="1" s="1"/>
  <c r="BD77" i="1" s="1"/>
  <c r="BC77" i="1" s="1"/>
  <c r="BK34" i="1"/>
  <c r="BJ34" i="1"/>
  <c r="BI34" i="1" s="1"/>
  <c r="BH34" i="1" s="1"/>
  <c r="BG34" i="1" s="1"/>
  <c r="BF34" i="1" s="1"/>
  <c r="BE34" i="1" s="1"/>
  <c r="BD34" i="1" s="1"/>
  <c r="BC34" i="1" s="1"/>
  <c r="BK31" i="1"/>
  <c r="BJ31" i="1" s="1"/>
  <c r="BI31" i="1" s="1"/>
  <c r="BH31" i="1" s="1"/>
  <c r="BG31" i="1" s="1"/>
  <c r="BF31" i="1" s="1"/>
  <c r="BE31" i="1" s="1"/>
  <c r="BD31" i="1" s="1"/>
  <c r="BC31" i="1" s="1"/>
  <c r="AK223" i="1"/>
  <c r="AI223" i="1"/>
  <c r="AH223" i="1" s="1"/>
  <c r="AA223" i="1" s="1"/>
  <c r="AE223" i="1" s="1"/>
  <c r="AJ223" i="1"/>
  <c r="BK46" i="1"/>
  <c r="BJ46" i="1" s="1"/>
  <c r="BI46" i="1" s="1"/>
  <c r="BH46" i="1" s="1"/>
  <c r="BG46" i="1" s="1"/>
  <c r="BF46" i="1" s="1"/>
  <c r="BE46" i="1" s="1"/>
  <c r="BD46" i="1" s="1"/>
  <c r="BC46" i="1" s="1"/>
  <c r="BK44" i="1"/>
  <c r="BJ44" i="1"/>
  <c r="BI44" i="1"/>
  <c r="BH44" i="1" s="1"/>
  <c r="BG44" i="1" s="1"/>
  <c r="BF44" i="1" s="1"/>
  <c r="BE44" i="1" s="1"/>
  <c r="BD44" i="1" s="1"/>
  <c r="BC44" i="1" s="1"/>
  <c r="AA89" i="1"/>
  <c r="AE89" i="1" s="1"/>
  <c r="AK91" i="1"/>
  <c r="AI91" i="1"/>
  <c r="AH91" i="1" s="1"/>
  <c r="AJ91" i="1"/>
  <c r="AU449" i="1"/>
  <c r="AT449" i="1" s="1"/>
  <c r="AS449" i="1" s="1"/>
  <c r="AR449" i="1" s="1"/>
  <c r="AQ449" i="1" s="1"/>
  <c r="AP449" i="1" s="1"/>
  <c r="AO449" i="1" s="1"/>
  <c r="AN449" i="1" s="1"/>
  <c r="AM449" i="1" s="1"/>
  <c r="AL449" i="1" s="1"/>
  <c r="Z449" i="1"/>
  <c r="G449" i="1"/>
  <c r="AD536" i="1"/>
  <c r="AB74" i="1"/>
  <c r="AA74" i="1"/>
  <c r="AB490" i="1"/>
  <c r="AA490" i="1"/>
  <c r="AA347" i="1"/>
  <c r="AB347" i="1"/>
  <c r="AB187" i="1"/>
  <c r="AA187" i="1"/>
  <c r="AE334" i="1"/>
  <c r="AD334" i="1"/>
  <c r="AH164" i="1"/>
  <c r="AH274" i="1"/>
  <c r="AT243" i="1"/>
  <c r="AS243" i="1"/>
  <c r="AR243" i="1" s="1"/>
  <c r="AQ243" i="1" s="1"/>
  <c r="AP243" i="1" s="1"/>
  <c r="AO243" i="1" s="1"/>
  <c r="AN243" i="1" s="1"/>
  <c r="AM243" i="1" s="1"/>
  <c r="AL243" i="1" s="1"/>
  <c r="AI224" i="1"/>
  <c r="AK224" i="1"/>
  <c r="AJ224" i="1"/>
  <c r="BK27" i="1"/>
  <c r="BJ27" i="1"/>
  <c r="BI27" i="1" s="1"/>
  <c r="BH27" i="1" s="1"/>
  <c r="BG27" i="1" s="1"/>
  <c r="BF27" i="1" s="1"/>
  <c r="BE27" i="1" s="1"/>
  <c r="BD27" i="1" s="1"/>
  <c r="BC27" i="1" s="1"/>
  <c r="BK48" i="1"/>
  <c r="BJ48" i="1" s="1"/>
  <c r="BI48" i="1" s="1"/>
  <c r="BH48" i="1" s="1"/>
  <c r="BG48" i="1" s="1"/>
  <c r="BF48" i="1" s="1"/>
  <c r="BE48" i="1" s="1"/>
  <c r="BD48" i="1" s="1"/>
  <c r="BC48" i="1" s="1"/>
  <c r="AA203" i="1"/>
  <c r="BK29" i="1"/>
  <c r="BJ29" i="1" s="1"/>
  <c r="BI29" i="1" s="1"/>
  <c r="BH29" i="1" s="1"/>
  <c r="BG29" i="1" s="1"/>
  <c r="BF29" i="1" s="1"/>
  <c r="BE29" i="1" s="1"/>
  <c r="BD29" i="1" s="1"/>
  <c r="BC29" i="1" s="1"/>
  <c r="BK69" i="1"/>
  <c r="BJ69" i="1"/>
  <c r="BI69" i="1" s="1"/>
  <c r="BH69" i="1" s="1"/>
  <c r="BG69" i="1" s="1"/>
  <c r="BF69" i="1" s="1"/>
  <c r="BE69" i="1" s="1"/>
  <c r="BD69" i="1" s="1"/>
  <c r="BC69" i="1" s="1"/>
  <c r="BK74" i="1"/>
  <c r="BJ74" i="1" s="1"/>
  <c r="BI74" i="1" s="1"/>
  <c r="BH74" i="1" s="1"/>
  <c r="BG74" i="1" s="1"/>
  <c r="BF74" i="1" s="1"/>
  <c r="BE74" i="1" s="1"/>
  <c r="BD74" i="1" s="1"/>
  <c r="BC74" i="1" s="1"/>
  <c r="AI145" i="1"/>
  <c r="AH145" i="1" s="1"/>
  <c r="AA145" i="1" s="1"/>
  <c r="AK145" i="1"/>
  <c r="AJ145" i="1"/>
  <c r="BK102" i="1"/>
  <c r="BJ102" i="1"/>
  <c r="BI102" i="1"/>
  <c r="BH102" i="1" s="1"/>
  <c r="BG102" i="1" s="1"/>
  <c r="BF102" i="1" s="1"/>
  <c r="BE102" i="1" s="1"/>
  <c r="BD102" i="1" s="1"/>
  <c r="BC102" i="1" s="1"/>
  <c r="AT192" i="1"/>
  <c r="AS192" i="1" s="1"/>
  <c r="AR192" i="1" s="1"/>
  <c r="AQ192" i="1" s="1"/>
  <c r="AP192" i="1" s="1"/>
  <c r="AO192" i="1" s="1"/>
  <c r="AN192" i="1" s="1"/>
  <c r="AM192" i="1" s="1"/>
  <c r="AL192" i="1" s="1"/>
  <c r="BK45" i="1"/>
  <c r="BJ45" i="1"/>
  <c r="BI45" i="1" s="1"/>
  <c r="BH45" i="1" s="1"/>
  <c r="BG45" i="1" s="1"/>
  <c r="BF45" i="1" s="1"/>
  <c r="BE45" i="1" s="1"/>
  <c r="BD45" i="1" s="1"/>
  <c r="BC45" i="1" s="1"/>
  <c r="AT104" i="1"/>
  <c r="AS104" i="1" s="1"/>
  <c r="AR104" i="1" s="1"/>
  <c r="AQ104" i="1" s="1"/>
  <c r="AP104" i="1" s="1"/>
  <c r="AO104" i="1" s="1"/>
  <c r="AN104" i="1" s="1"/>
  <c r="AM104" i="1" s="1"/>
  <c r="AL104" i="1" s="1"/>
  <c r="BK36" i="1"/>
  <c r="BJ36" i="1" s="1"/>
  <c r="BI36" i="1" s="1"/>
  <c r="BH36" i="1" s="1"/>
  <c r="BG36" i="1" s="1"/>
  <c r="BF36" i="1" s="1"/>
  <c r="BE36" i="1" s="1"/>
  <c r="BD36" i="1" s="1"/>
  <c r="BC36" i="1" s="1"/>
  <c r="AT232" i="1"/>
  <c r="AS232" i="1" s="1"/>
  <c r="AR232" i="1" s="1"/>
  <c r="AQ232" i="1" s="1"/>
  <c r="AP232" i="1"/>
  <c r="AO232" i="1" s="1"/>
  <c r="AN232" i="1" s="1"/>
  <c r="AM232" i="1" s="1"/>
  <c r="AL232" i="1" s="1"/>
  <c r="AC89" i="1"/>
  <c r="H89" i="1"/>
  <c r="AF89" i="1"/>
  <c r="AD89" i="1"/>
  <c r="AB89" i="1"/>
  <c r="AF222" i="1"/>
  <c r="AC222" i="1"/>
  <c r="H222" i="1"/>
  <c r="H285" i="1"/>
  <c r="AF285" i="1"/>
  <c r="AC285" i="1"/>
  <c r="AF653" i="1"/>
  <c r="K653" i="1"/>
  <c r="AC653" i="1"/>
  <c r="AF513" i="1"/>
  <c r="AC513" i="1"/>
  <c r="I513" i="1"/>
  <c r="AE513" i="1"/>
  <c r="AD513" i="1"/>
  <c r="AB513" i="1"/>
  <c r="G326" i="1"/>
  <c r="AU326" i="1"/>
  <c r="Z326" i="1"/>
  <c r="AF458" i="1"/>
  <c r="AC458" i="1"/>
  <c r="I458" i="1"/>
  <c r="AH55" i="1"/>
  <c r="AA127" i="1"/>
  <c r="AB127" i="1"/>
  <c r="AA77" i="1"/>
  <c r="AB77" i="1"/>
  <c r="AB503" i="1"/>
  <c r="AA503" i="1"/>
  <c r="AE218" i="1"/>
  <c r="AD218" i="1"/>
  <c r="AJ29" i="1"/>
  <c r="AI29" i="1"/>
  <c r="AK29" i="1"/>
  <c r="AI54" i="1"/>
  <c r="AK54" i="1"/>
  <c r="AJ54" i="1"/>
  <c r="AJ83" i="1"/>
  <c r="AK83" i="1"/>
  <c r="AI83" i="1"/>
  <c r="AH83" i="1" s="1"/>
  <c r="AI123" i="1"/>
  <c r="AK123" i="1"/>
  <c r="AJ123" i="1"/>
  <c r="AA452" i="1"/>
  <c r="AB452" i="1"/>
  <c r="AJ633" i="1"/>
  <c r="AI633" i="1"/>
  <c r="AH633" i="1" s="1"/>
  <c r="AA633" i="1" s="1"/>
  <c r="AE633" i="1" s="1"/>
  <c r="AK633" i="1"/>
  <c r="AI46" i="1"/>
  <c r="AJ46" i="1"/>
  <c r="AK46" i="1"/>
  <c r="AJ72" i="1"/>
  <c r="AK72" i="1"/>
  <c r="AI72" i="1"/>
  <c r="AI609" i="1"/>
  <c r="AJ609" i="1"/>
  <c r="AK609" i="1"/>
  <c r="AJ30" i="1"/>
  <c r="AK30" i="1"/>
  <c r="AI30" i="1"/>
  <c r="AH30" i="1" s="1"/>
  <c r="AT71" i="1"/>
  <c r="AS71" i="1" s="1"/>
  <c r="AR71" i="1" s="1"/>
  <c r="AQ71" i="1" s="1"/>
  <c r="AP71" i="1" s="1"/>
  <c r="AO71" i="1" s="1"/>
  <c r="AN71" i="1" s="1"/>
  <c r="AM71" i="1" s="1"/>
  <c r="AL71" i="1" s="1"/>
  <c r="AC75" i="1"/>
  <c r="H75" i="1"/>
  <c r="AF75" i="1"/>
  <c r="AT141" i="1"/>
  <c r="AS141" i="1"/>
  <c r="AR141" i="1" s="1"/>
  <c r="AQ141" i="1" s="1"/>
  <c r="AP141" i="1" s="1"/>
  <c r="AO141" i="1" s="1"/>
  <c r="AN141" i="1" s="1"/>
  <c r="AM141" i="1" s="1"/>
  <c r="AL141" i="1" s="1"/>
  <c r="AT231" i="1"/>
  <c r="AS231" i="1" s="1"/>
  <c r="AR231" i="1" s="1"/>
  <c r="AQ231" i="1" s="1"/>
  <c r="AP231" i="1" s="1"/>
  <c r="AO231" i="1" s="1"/>
  <c r="AN231" i="1" s="1"/>
  <c r="AM231" i="1" s="1"/>
  <c r="AL231" i="1" s="1"/>
  <c r="AT41" i="1"/>
  <c r="AS41" i="1" s="1"/>
  <c r="AR41" i="1" s="1"/>
  <c r="AQ41" i="1" s="1"/>
  <c r="AP41" i="1" s="1"/>
  <c r="AO41" i="1" s="1"/>
  <c r="AN41" i="1" s="1"/>
  <c r="AM41" i="1" s="1"/>
  <c r="AL41" i="1" s="1"/>
  <c r="H79" i="1"/>
  <c r="AF79" i="1"/>
  <c r="AC79" i="1"/>
  <c r="AT116" i="1"/>
  <c r="AS116" i="1" s="1"/>
  <c r="AR116" i="1" s="1"/>
  <c r="AQ116" i="1" s="1"/>
  <c r="AP116" i="1" s="1"/>
  <c r="AO116" i="1" s="1"/>
  <c r="AN116" i="1" s="1"/>
  <c r="AM116" i="1" s="1"/>
  <c r="AL116" i="1" s="1"/>
  <c r="AC144" i="1"/>
  <c r="AF144" i="1"/>
  <c r="H144" i="1"/>
  <c r="H235" i="1"/>
  <c r="AC235" i="1"/>
  <c r="AF235" i="1"/>
  <c r="AF207" i="1"/>
  <c r="H207" i="1"/>
  <c r="AC207" i="1"/>
  <c r="AC65" i="1"/>
  <c r="AF65" i="1"/>
  <c r="H65" i="1"/>
  <c r="AF137" i="1"/>
  <c r="AC137" i="1"/>
  <c r="H137" i="1"/>
  <c r="AT209" i="1"/>
  <c r="AS209" i="1" s="1"/>
  <c r="AR209" i="1" s="1"/>
  <c r="AQ209" i="1" s="1"/>
  <c r="AP209" i="1" s="1"/>
  <c r="AO209" i="1" s="1"/>
  <c r="AN209" i="1" s="1"/>
  <c r="AM209" i="1" s="1"/>
  <c r="AL209" i="1" s="1"/>
  <c r="AC34" i="1"/>
  <c r="H34" i="1"/>
  <c r="AF34" i="1"/>
  <c r="H133" i="1"/>
  <c r="AC133" i="1"/>
  <c r="AF133" i="1"/>
  <c r="AC248" i="1"/>
  <c r="H248" i="1"/>
  <c r="AF248" i="1"/>
  <c r="AT397" i="1"/>
  <c r="AS397" i="1" s="1"/>
  <c r="AR397" i="1" s="1"/>
  <c r="AQ397" i="1" s="1"/>
  <c r="AP397" i="1" s="1"/>
  <c r="AO397" i="1" s="1"/>
  <c r="AN397" i="1" s="1"/>
  <c r="AM397" i="1" s="1"/>
  <c r="AL397" i="1" s="1"/>
  <c r="AT456" i="1"/>
  <c r="AS456" i="1" s="1"/>
  <c r="AR456" i="1" s="1"/>
  <c r="AQ456" i="1" s="1"/>
  <c r="AP456" i="1" s="1"/>
  <c r="AO456" i="1" s="1"/>
  <c r="AN456" i="1" s="1"/>
  <c r="AM456" i="1" s="1"/>
  <c r="AL456" i="1" s="1"/>
  <c r="AT240" i="1"/>
  <c r="AS240" i="1" s="1"/>
  <c r="AR240" i="1" s="1"/>
  <c r="AQ240" i="1" s="1"/>
  <c r="AP240" i="1" s="1"/>
  <c r="AO240" i="1" s="1"/>
  <c r="AN240" i="1" s="1"/>
  <c r="AM240" i="1" s="1"/>
  <c r="AL240" i="1" s="1"/>
  <c r="AF323" i="1"/>
  <c r="H323" i="1"/>
  <c r="AC323" i="1"/>
  <c r="I434" i="1"/>
  <c r="AC434" i="1"/>
  <c r="AF434" i="1"/>
  <c r="AT295" i="1"/>
  <c r="AS295" i="1" s="1"/>
  <c r="AR295" i="1" s="1"/>
  <c r="AQ295" i="1" s="1"/>
  <c r="AP295" i="1" s="1"/>
  <c r="AO295" i="1" s="1"/>
  <c r="AN295" i="1" s="1"/>
  <c r="AM295" i="1" s="1"/>
  <c r="AL295" i="1" s="1"/>
  <c r="AT337" i="1"/>
  <c r="AS337" i="1"/>
  <c r="AR337" i="1" s="1"/>
  <c r="AQ337" i="1" s="1"/>
  <c r="AP337" i="1" s="1"/>
  <c r="AO337" i="1" s="1"/>
  <c r="AN337" i="1" s="1"/>
  <c r="AM337" i="1" s="1"/>
  <c r="AL337" i="1" s="1"/>
  <c r="H117" i="1"/>
  <c r="AC117" i="1"/>
  <c r="AF117" i="1"/>
  <c r="AT368" i="1"/>
  <c r="AS368" i="1"/>
  <c r="AR368" i="1" s="1"/>
  <c r="AQ368" i="1" s="1"/>
  <c r="AP368" i="1" s="1"/>
  <c r="AO368" i="1" s="1"/>
  <c r="AN368" i="1" s="1"/>
  <c r="AM368" i="1" s="1"/>
  <c r="AL368" i="1" s="1"/>
  <c r="AT509" i="1"/>
  <c r="AS509" i="1"/>
  <c r="AR509" i="1" s="1"/>
  <c r="AQ509" i="1" s="1"/>
  <c r="AP509" i="1" s="1"/>
  <c r="AO509" i="1" s="1"/>
  <c r="AN509" i="1" s="1"/>
  <c r="AM509" i="1" s="1"/>
  <c r="AL509" i="1" s="1"/>
  <c r="I518" i="1"/>
  <c r="AF518" i="1"/>
  <c r="AC518" i="1"/>
  <c r="AB518" i="1"/>
  <c r="AD518" i="1"/>
  <c r="AT505" i="1"/>
  <c r="AS505" i="1" s="1"/>
  <c r="AR505" i="1" s="1"/>
  <c r="AQ505" i="1" s="1"/>
  <c r="AP505" i="1" s="1"/>
  <c r="AO505" i="1" s="1"/>
  <c r="AN505" i="1" s="1"/>
  <c r="AM505" i="1" s="1"/>
  <c r="AL505" i="1" s="1"/>
  <c r="AT497" i="1"/>
  <c r="AS497" i="1" s="1"/>
  <c r="AR497" i="1" s="1"/>
  <c r="AQ497" i="1" s="1"/>
  <c r="AP497" i="1" s="1"/>
  <c r="AO497" i="1" s="1"/>
  <c r="AN497" i="1" s="1"/>
  <c r="AM497" i="1" s="1"/>
  <c r="AL497" i="1" s="1"/>
  <c r="AT574" i="1"/>
  <c r="AS574" i="1" s="1"/>
  <c r="AR574" i="1" s="1"/>
  <c r="AQ574" i="1" s="1"/>
  <c r="AP574" i="1" s="1"/>
  <c r="AO574" i="1" s="1"/>
  <c r="AN574" i="1" s="1"/>
  <c r="AM574" i="1" s="1"/>
  <c r="AL574" i="1" s="1"/>
  <c r="I493" i="1"/>
  <c r="AC493" i="1"/>
  <c r="AF493" i="1"/>
  <c r="AS517" i="1"/>
  <c r="AR517" i="1" s="1"/>
  <c r="AQ517" i="1" s="1"/>
  <c r="AP517" i="1" s="1"/>
  <c r="AO517" i="1" s="1"/>
  <c r="AN517" i="1" s="1"/>
  <c r="AM517" i="1" s="1"/>
  <c r="AL517" i="1" s="1"/>
  <c r="AT517" i="1"/>
  <c r="AT641" i="1"/>
  <c r="AS641" i="1"/>
  <c r="AR641" i="1" s="1"/>
  <c r="AQ641" i="1" s="1"/>
  <c r="AP641" i="1" s="1"/>
  <c r="AO641" i="1" s="1"/>
  <c r="AN641" i="1" s="1"/>
  <c r="AM641" i="1" s="1"/>
  <c r="AL641" i="1" s="1"/>
  <c r="AH392" i="1"/>
  <c r="AH168" i="1"/>
  <c r="AH654" i="1"/>
  <c r="AH272" i="1"/>
  <c r="AH395" i="1"/>
  <c r="AH257" i="1"/>
  <c r="AH495" i="1"/>
  <c r="AH314" i="1"/>
  <c r="AH602" i="1"/>
  <c r="AH661" i="1"/>
  <c r="AH88" i="1"/>
  <c r="AH375" i="1"/>
  <c r="AH324" i="1"/>
  <c r="AH383" i="1"/>
  <c r="AT111" i="1"/>
  <c r="AS111" i="1" s="1"/>
  <c r="AR111" i="1" s="1"/>
  <c r="AQ111" i="1" s="1"/>
  <c r="AP111" i="1" s="1"/>
  <c r="AO111" i="1" s="1"/>
  <c r="AN111" i="1" s="1"/>
  <c r="AM111" i="1" s="1"/>
  <c r="AL111" i="1" s="1"/>
  <c r="AC141" i="1"/>
  <c r="H141" i="1"/>
  <c r="AF141" i="1"/>
  <c r="AF41" i="1"/>
  <c r="AC41" i="1"/>
  <c r="H41" i="1"/>
  <c r="AC99" i="1"/>
  <c r="AF99" i="1"/>
  <c r="H99" i="1"/>
  <c r="AT118" i="1"/>
  <c r="AS118" i="1" s="1"/>
  <c r="AR118" i="1" s="1"/>
  <c r="AQ118" i="1" s="1"/>
  <c r="AP118" i="1" s="1"/>
  <c r="AO118" i="1" s="1"/>
  <c r="AN118" i="1" s="1"/>
  <c r="AM118" i="1" s="1"/>
  <c r="AL118" i="1" s="1"/>
  <c r="AT44" i="1"/>
  <c r="AS44" i="1" s="1"/>
  <c r="AR44" i="1" s="1"/>
  <c r="AQ44" i="1" s="1"/>
  <c r="AP44" i="1" s="1"/>
  <c r="AO44" i="1" s="1"/>
  <c r="AN44" i="1" s="1"/>
  <c r="AM44" i="1" s="1"/>
  <c r="AL44" i="1" s="1"/>
  <c r="AT239" i="1"/>
  <c r="AS239" i="1"/>
  <c r="AR239" i="1" s="1"/>
  <c r="AQ239" i="1" s="1"/>
  <c r="AP239" i="1" s="1"/>
  <c r="AO239" i="1" s="1"/>
  <c r="AN239" i="1" s="1"/>
  <c r="AM239" i="1" s="1"/>
  <c r="AL239" i="1" s="1"/>
  <c r="AT53" i="1"/>
  <c r="AS53" i="1" s="1"/>
  <c r="AR53" i="1" s="1"/>
  <c r="AQ53" i="1" s="1"/>
  <c r="AP53" i="1" s="1"/>
  <c r="AO53" i="1" s="1"/>
  <c r="AN53" i="1" s="1"/>
  <c r="AM53" i="1" s="1"/>
  <c r="AL53" i="1" s="1"/>
  <c r="H69" i="1"/>
  <c r="AC69" i="1"/>
  <c r="AF69" i="1"/>
  <c r="AT137" i="1"/>
  <c r="AS137" i="1" s="1"/>
  <c r="AR137" i="1" s="1"/>
  <c r="AQ137" i="1" s="1"/>
  <c r="AP137" i="1" s="1"/>
  <c r="AO137" i="1" s="1"/>
  <c r="AN137" i="1" s="1"/>
  <c r="AM137" i="1" s="1"/>
  <c r="AL137" i="1" s="1"/>
  <c r="H209" i="1"/>
  <c r="AC209" i="1"/>
  <c r="AF209" i="1"/>
  <c r="AC48" i="1"/>
  <c r="H48" i="1"/>
  <c r="AF48" i="1"/>
  <c r="AT133" i="1"/>
  <c r="AS133" i="1" s="1"/>
  <c r="AR133" i="1" s="1"/>
  <c r="AQ133" i="1" s="1"/>
  <c r="AP133" i="1" s="1"/>
  <c r="AO133" i="1" s="1"/>
  <c r="AN133" i="1" s="1"/>
  <c r="AM133" i="1" s="1"/>
  <c r="AL133" i="1" s="1"/>
  <c r="AT176" i="1"/>
  <c r="AS176" i="1"/>
  <c r="AR176" i="1" s="1"/>
  <c r="AQ176" i="1" s="1"/>
  <c r="AP176" i="1" s="1"/>
  <c r="AO176" i="1" s="1"/>
  <c r="AN176" i="1" s="1"/>
  <c r="AM176" i="1" s="1"/>
  <c r="AL176" i="1" s="1"/>
  <c r="AT403" i="1"/>
  <c r="AS403" i="1" s="1"/>
  <c r="AR403" i="1" s="1"/>
  <c r="AQ403" i="1" s="1"/>
  <c r="AP403" i="1" s="1"/>
  <c r="AO403" i="1" s="1"/>
  <c r="AN403" i="1" s="1"/>
  <c r="AM403" i="1" s="1"/>
  <c r="AL403" i="1" s="1"/>
  <c r="AC353" i="1"/>
  <c r="AF353" i="1"/>
  <c r="I353" i="1"/>
  <c r="AF418" i="1"/>
  <c r="AC418" i="1"/>
  <c r="I418" i="1"/>
  <c r="AB418" i="1"/>
  <c r="AT291" i="1"/>
  <c r="AS291" i="1" s="1"/>
  <c r="AR291" i="1" s="1"/>
  <c r="AQ291" i="1" s="1"/>
  <c r="AP291" i="1" s="1"/>
  <c r="AO291" i="1" s="1"/>
  <c r="AN291" i="1" s="1"/>
  <c r="AM291" i="1" s="1"/>
  <c r="AL291" i="1" s="1"/>
  <c r="AT279" i="1"/>
  <c r="AS279" i="1" s="1"/>
  <c r="AR279" i="1" s="1"/>
  <c r="AQ279" i="1" s="1"/>
  <c r="AP279" i="1" s="1"/>
  <c r="AO279" i="1" s="1"/>
  <c r="AN279" i="1" s="1"/>
  <c r="AM279" i="1" s="1"/>
  <c r="AL279" i="1" s="1"/>
  <c r="I488" i="1"/>
  <c r="AF488" i="1"/>
  <c r="AC488" i="1"/>
  <c r="AT304" i="1"/>
  <c r="AS304" i="1" s="1"/>
  <c r="AR304" i="1" s="1"/>
  <c r="AQ304" i="1" s="1"/>
  <c r="AP304" i="1" s="1"/>
  <c r="AO304" i="1" s="1"/>
  <c r="AN304" i="1" s="1"/>
  <c r="AM304" i="1" s="1"/>
  <c r="AL304" i="1" s="1"/>
  <c r="AC448" i="1"/>
  <c r="AF448" i="1"/>
  <c r="I448" i="1"/>
  <c r="AT520" i="1"/>
  <c r="AS520" i="1" s="1"/>
  <c r="AR520" i="1" s="1"/>
  <c r="AQ520" i="1" s="1"/>
  <c r="AP520" i="1" s="1"/>
  <c r="AO520" i="1" s="1"/>
  <c r="AN520" i="1" s="1"/>
  <c r="AM520" i="1" s="1"/>
  <c r="AL520" i="1" s="1"/>
  <c r="AA395" i="1"/>
  <c r="AD395" i="1" s="1"/>
  <c r="I633" i="1"/>
  <c r="AF633" i="1"/>
  <c r="AC633" i="1"/>
  <c r="AT426" i="1"/>
  <c r="AS426" i="1"/>
  <c r="AR426" i="1" s="1"/>
  <c r="AQ426" i="1" s="1"/>
  <c r="AP426" i="1" s="1"/>
  <c r="AO426" i="1" s="1"/>
  <c r="AN426" i="1" s="1"/>
  <c r="AM426" i="1" s="1"/>
  <c r="AL426" i="1" s="1"/>
  <c r="AT579" i="1"/>
  <c r="AS579" i="1" s="1"/>
  <c r="AR579" i="1" s="1"/>
  <c r="AQ579" i="1" s="1"/>
  <c r="AP579" i="1" s="1"/>
  <c r="AO579" i="1" s="1"/>
  <c r="AN579" i="1" s="1"/>
  <c r="AM579" i="1" s="1"/>
  <c r="AL579" i="1" s="1"/>
  <c r="AT493" i="1"/>
  <c r="AS493" i="1"/>
  <c r="AR493" i="1" s="1"/>
  <c r="AQ493" i="1" s="1"/>
  <c r="AP493" i="1" s="1"/>
  <c r="AO493" i="1" s="1"/>
  <c r="AN493" i="1" s="1"/>
  <c r="AM493" i="1" s="1"/>
  <c r="AL493" i="1" s="1"/>
  <c r="AI551" i="1"/>
  <c r="AK551" i="1"/>
  <c r="AJ551" i="1"/>
  <c r="AF479" i="1"/>
  <c r="AC479" i="1"/>
  <c r="H479" i="1"/>
  <c r="AT648" i="1"/>
  <c r="AS648" i="1" s="1"/>
  <c r="AR648" i="1" s="1"/>
  <c r="AQ648" i="1" s="1"/>
  <c r="AP648" i="1" s="1"/>
  <c r="AO648" i="1" s="1"/>
  <c r="AN648" i="1" s="1"/>
  <c r="AM648" i="1" s="1"/>
  <c r="AL648" i="1" s="1"/>
  <c r="AJ631" i="1"/>
  <c r="AI631" i="1"/>
  <c r="AK631" i="1"/>
  <c r="AH50" i="1"/>
  <c r="AB318" i="1"/>
  <c r="AA318" i="1"/>
  <c r="AH450" i="1"/>
  <c r="AH202" i="1"/>
  <c r="AH380" i="1"/>
  <c r="AA578" i="1"/>
  <c r="AB578" i="1"/>
  <c r="AA440" i="1"/>
  <c r="AB440" i="1"/>
  <c r="AB561" i="1"/>
  <c r="AA561" i="1"/>
  <c r="AH623" i="1"/>
  <c r="AH473" i="1"/>
  <c r="AH276" i="1"/>
  <c r="AE78" i="1"/>
  <c r="AD78" i="1"/>
  <c r="AH651" i="1"/>
  <c r="AH673" i="1"/>
  <c r="AH340" i="1"/>
  <c r="AB425" i="1"/>
  <c r="AA425" i="1"/>
  <c r="AA198" i="1"/>
  <c r="AB198" i="1"/>
  <c r="AA362" i="1"/>
  <c r="AB362" i="1"/>
  <c r="AH130" i="1"/>
  <c r="AB618" i="1"/>
  <c r="AA618" i="1"/>
  <c r="AE100" i="1"/>
  <c r="AD100" i="1"/>
  <c r="AC111" i="1"/>
  <c r="H111" i="1"/>
  <c r="AF111" i="1"/>
  <c r="H22" i="1"/>
  <c r="AC22" i="1"/>
  <c r="AT85" i="1"/>
  <c r="AS85" i="1"/>
  <c r="AR85" i="1" s="1"/>
  <c r="AQ85" i="1" s="1"/>
  <c r="AP85" i="1" s="1"/>
  <c r="AO85" i="1" s="1"/>
  <c r="AN85" i="1" s="1"/>
  <c r="AM85" i="1" s="1"/>
  <c r="AL85" i="1" s="1"/>
  <c r="AC21" i="1"/>
  <c r="H21" i="1"/>
  <c r="AT99" i="1"/>
  <c r="AS99" i="1" s="1"/>
  <c r="AR99" i="1" s="1"/>
  <c r="AQ99" i="1" s="1"/>
  <c r="AP99" i="1" s="1"/>
  <c r="AO99" i="1" s="1"/>
  <c r="AN99" i="1" s="1"/>
  <c r="AM99" i="1" s="1"/>
  <c r="AL99" i="1" s="1"/>
  <c r="AC360" i="1"/>
  <c r="AF360" i="1"/>
  <c r="I360" i="1"/>
  <c r="AE360" i="1"/>
  <c r="AD360" i="1"/>
  <c r="AB360" i="1"/>
  <c r="AS149" i="1"/>
  <c r="AR149" i="1" s="1"/>
  <c r="AQ149" i="1" s="1"/>
  <c r="AP149" i="1" s="1"/>
  <c r="AO149" i="1" s="1"/>
  <c r="AN149" i="1" s="1"/>
  <c r="AM149" i="1" s="1"/>
  <c r="AL149" i="1" s="1"/>
  <c r="AT149" i="1"/>
  <c r="AF56" i="1"/>
  <c r="AC56" i="1"/>
  <c r="H56" i="1"/>
  <c r="AT69" i="1"/>
  <c r="AS69" i="1" s="1"/>
  <c r="AR69" i="1" s="1"/>
  <c r="AQ69" i="1" s="1"/>
  <c r="AP69" i="1" s="1"/>
  <c r="AO69" i="1" s="1"/>
  <c r="AN69" i="1" s="1"/>
  <c r="AM69" i="1" s="1"/>
  <c r="AL69" i="1" s="1"/>
  <c r="AT80" i="1"/>
  <c r="AS80" i="1"/>
  <c r="AR80" i="1" s="1"/>
  <c r="AQ80" i="1" s="1"/>
  <c r="AP80" i="1" s="1"/>
  <c r="AO80" i="1" s="1"/>
  <c r="AN80" i="1" s="1"/>
  <c r="AM80" i="1" s="1"/>
  <c r="AL80" i="1" s="1"/>
  <c r="AC201" i="1"/>
  <c r="AF201" i="1"/>
  <c r="H201" i="1"/>
  <c r="I292" i="1"/>
  <c r="AC292" i="1"/>
  <c r="AF292" i="1"/>
  <c r="AE292" i="1"/>
  <c r="AD292" i="1"/>
  <c r="AB292" i="1"/>
  <c r="AF271" i="1"/>
  <c r="AC271" i="1"/>
  <c r="H271" i="1"/>
  <c r="AT353" i="1"/>
  <c r="AS353" i="1" s="1"/>
  <c r="AR353" i="1" s="1"/>
  <c r="AQ353" i="1" s="1"/>
  <c r="AP353" i="1" s="1"/>
  <c r="AO353" i="1" s="1"/>
  <c r="AN353" i="1" s="1"/>
  <c r="AM353" i="1" s="1"/>
  <c r="AL353" i="1" s="1"/>
  <c r="AC320" i="1"/>
  <c r="AF320" i="1"/>
  <c r="J320" i="1"/>
  <c r="AC129" i="1"/>
  <c r="H129" i="1"/>
  <c r="AF129" i="1"/>
  <c r="AC240" i="1"/>
  <c r="AF240" i="1"/>
  <c r="H240" i="1"/>
  <c r="AC304" i="1"/>
  <c r="I304" i="1"/>
  <c r="AF304" i="1"/>
  <c r="AT352" i="1"/>
  <c r="AS352" i="1" s="1"/>
  <c r="AR352" i="1" s="1"/>
  <c r="AQ352" i="1" s="1"/>
  <c r="AP352" i="1" s="1"/>
  <c r="AO352" i="1" s="1"/>
  <c r="AN352" i="1" s="1"/>
  <c r="AM352" i="1" s="1"/>
  <c r="AL352" i="1" s="1"/>
  <c r="AT160" i="1"/>
  <c r="AS160" i="1" s="1"/>
  <c r="AR160" i="1" s="1"/>
  <c r="AQ160" i="1" s="1"/>
  <c r="AP160" i="1" s="1"/>
  <c r="AO160" i="1" s="1"/>
  <c r="AN160" i="1" s="1"/>
  <c r="AM160" i="1" s="1"/>
  <c r="AL160" i="1" s="1"/>
  <c r="I394" i="1"/>
  <c r="AC394" i="1"/>
  <c r="AF394" i="1"/>
  <c r="AC455" i="1"/>
  <c r="I455" i="1"/>
  <c r="AF455" i="1"/>
  <c r="AT421" i="1"/>
  <c r="AS421" i="1" s="1"/>
  <c r="AR421" i="1" s="1"/>
  <c r="AQ421" i="1" s="1"/>
  <c r="AP421" i="1" s="1"/>
  <c r="AO421" i="1" s="1"/>
  <c r="AN421" i="1" s="1"/>
  <c r="AM421" i="1" s="1"/>
  <c r="AL421" i="1" s="1"/>
  <c r="AF509" i="1"/>
  <c r="AC509" i="1"/>
  <c r="I509" i="1"/>
  <c r="AD530" i="1"/>
  <c r="AE530" i="1"/>
  <c r="AF395" i="1"/>
  <c r="AC395" i="1"/>
  <c r="I395" i="1"/>
  <c r="AB395" i="1"/>
  <c r="AC344" i="1"/>
  <c r="AF344" i="1"/>
  <c r="I344" i="1"/>
  <c r="AT541" i="1"/>
  <c r="AS541" i="1" s="1"/>
  <c r="AR541" i="1" s="1"/>
  <c r="AQ541" i="1" s="1"/>
  <c r="AP541" i="1" s="1"/>
  <c r="AO541" i="1" s="1"/>
  <c r="AN541" i="1" s="1"/>
  <c r="AM541" i="1" s="1"/>
  <c r="AL541" i="1" s="1"/>
  <c r="AC531" i="1"/>
  <c r="I531" i="1"/>
  <c r="AF531" i="1"/>
  <c r="I500" i="1"/>
  <c r="AC500" i="1"/>
  <c r="AF500" i="1"/>
  <c r="I517" i="1"/>
  <c r="AC517" i="1"/>
  <c r="AF517" i="1"/>
  <c r="AI608" i="1"/>
  <c r="AH608" i="1" s="1"/>
  <c r="AJ608" i="1"/>
  <c r="AK608" i="1"/>
  <c r="AF626" i="1"/>
  <c r="K626" i="1"/>
  <c r="AC626" i="1"/>
  <c r="AC650" i="1"/>
  <c r="AF650" i="1"/>
  <c r="K650" i="1"/>
  <c r="AB650" i="1"/>
  <c r="AE650" i="1"/>
  <c r="AD650" i="1"/>
  <c r="AJ70" i="1"/>
  <c r="AI70" i="1"/>
  <c r="AK70" i="1"/>
  <c r="AA453" i="1"/>
  <c r="AB453" i="1"/>
  <c r="AH539" i="1"/>
  <c r="AH532" i="1"/>
  <c r="AH446" i="1"/>
  <c r="AH528" i="1"/>
  <c r="AB315" i="1"/>
  <c r="AA315" i="1"/>
  <c r="AB560" i="1"/>
  <c r="AA560" i="1"/>
  <c r="AH402" i="1"/>
  <c r="AH601" i="1"/>
  <c r="AH584" i="1"/>
  <c r="AA333" i="1"/>
  <c r="AB333" i="1"/>
  <c r="AH669" i="1"/>
  <c r="AA630" i="1"/>
  <c r="AB630" i="1"/>
  <c r="AA270" i="1"/>
  <c r="AB270" i="1"/>
  <c r="AB280" i="1"/>
  <c r="AA280" i="1"/>
  <c r="AH581" i="1"/>
  <c r="AH445" i="1"/>
  <c r="AH660" i="1"/>
  <c r="AH335" i="1"/>
  <c r="AB628" i="1"/>
  <c r="AA628" i="1"/>
  <c r="AB612" i="1"/>
  <c r="AA612" i="1"/>
  <c r="AH568" i="1"/>
  <c r="AH547" i="1"/>
  <c r="AE343" i="1"/>
  <c r="AD343" i="1"/>
  <c r="AD128" i="1"/>
  <c r="AE128" i="1"/>
  <c r="AT95" i="1"/>
  <c r="AS95" i="1" s="1"/>
  <c r="AR95" i="1" s="1"/>
  <c r="AQ95" i="1" s="1"/>
  <c r="AP95" i="1" s="1"/>
  <c r="AO95" i="1" s="1"/>
  <c r="AN95" i="1" s="1"/>
  <c r="AM95" i="1" s="1"/>
  <c r="AL95" i="1" s="1"/>
  <c r="AD108" i="1"/>
  <c r="AE108" i="1"/>
  <c r="H85" i="1"/>
  <c r="AF85" i="1"/>
  <c r="AC85" i="1"/>
  <c r="AC214" i="1"/>
  <c r="H214" i="1"/>
  <c r="AF214" i="1"/>
  <c r="AT21" i="1"/>
  <c r="AS21" i="1" s="1"/>
  <c r="AR21" i="1" s="1"/>
  <c r="AQ21" i="1" s="1"/>
  <c r="AP21" i="1" s="1"/>
  <c r="AO21" i="1" s="1"/>
  <c r="AN21" i="1" s="1"/>
  <c r="AM21" i="1" s="1"/>
  <c r="AL21" i="1" s="1"/>
  <c r="AT59" i="1"/>
  <c r="AS59" i="1" s="1"/>
  <c r="AR59" i="1" s="1"/>
  <c r="AQ59" i="1" s="1"/>
  <c r="AP59" i="1" s="1"/>
  <c r="AO59" i="1" s="1"/>
  <c r="AN59" i="1" s="1"/>
  <c r="AM59" i="1" s="1"/>
  <c r="AL59" i="1" s="1"/>
  <c r="AT157" i="1"/>
  <c r="AS157" i="1" s="1"/>
  <c r="AR157" i="1" s="1"/>
  <c r="AQ157" i="1" s="1"/>
  <c r="AP157" i="1" s="1"/>
  <c r="AO157" i="1" s="1"/>
  <c r="AN157" i="1" s="1"/>
  <c r="AM157" i="1" s="1"/>
  <c r="AL157" i="1" s="1"/>
  <c r="AC44" i="1"/>
  <c r="H44" i="1"/>
  <c r="AF44" i="1"/>
  <c r="AT153" i="1"/>
  <c r="AS153" i="1"/>
  <c r="AR153" i="1" s="1"/>
  <c r="AQ153" i="1" s="1"/>
  <c r="AP153" i="1" s="1"/>
  <c r="AO153" i="1" s="1"/>
  <c r="AN153" i="1" s="1"/>
  <c r="AM153" i="1" s="1"/>
  <c r="AL153" i="1" s="1"/>
  <c r="H181" i="1"/>
  <c r="AC181" i="1"/>
  <c r="AF181" i="1"/>
  <c r="AT52" i="1"/>
  <c r="AS52" i="1" s="1"/>
  <c r="AR52" i="1" s="1"/>
  <c r="AQ52" i="1" s="1"/>
  <c r="AP52" i="1" s="1"/>
  <c r="AO52" i="1" s="1"/>
  <c r="AN52" i="1" s="1"/>
  <c r="AM52" i="1" s="1"/>
  <c r="AL52" i="1" s="1"/>
  <c r="AT56" i="1"/>
  <c r="AS56" i="1" s="1"/>
  <c r="AR56" i="1" s="1"/>
  <c r="AQ56" i="1" s="1"/>
  <c r="AP56" i="1" s="1"/>
  <c r="AO56" i="1" s="1"/>
  <c r="AN56" i="1" s="1"/>
  <c r="AM56" i="1" s="1"/>
  <c r="AL56" i="1" s="1"/>
  <c r="H97" i="1"/>
  <c r="AC97" i="1"/>
  <c r="AF97" i="1"/>
  <c r="AF80" i="1"/>
  <c r="AC80" i="1"/>
  <c r="H80" i="1"/>
  <c r="AT115" i="1"/>
  <c r="AS115" i="1" s="1"/>
  <c r="AR115" i="1" s="1"/>
  <c r="AQ115" i="1" s="1"/>
  <c r="AP115" i="1" s="1"/>
  <c r="AO115" i="1" s="1"/>
  <c r="AN115" i="1" s="1"/>
  <c r="AM115" i="1" s="1"/>
  <c r="AL115" i="1" s="1"/>
  <c r="AC294" i="1"/>
  <c r="AF294" i="1"/>
  <c r="H294" i="1"/>
  <c r="I405" i="1"/>
  <c r="AC405" i="1"/>
  <c r="AF405" i="1"/>
  <c r="AS271" i="1"/>
  <c r="AR271" i="1" s="1"/>
  <c r="AQ271" i="1" s="1"/>
  <c r="AP271" i="1" s="1"/>
  <c r="AO271" i="1" s="1"/>
  <c r="AN271" i="1" s="1"/>
  <c r="AM271" i="1" s="1"/>
  <c r="AL271" i="1" s="1"/>
  <c r="AT271" i="1"/>
  <c r="I376" i="1"/>
  <c r="AF376" i="1"/>
  <c r="AC376" i="1"/>
  <c r="AB376" i="1"/>
  <c r="AC437" i="1"/>
  <c r="J437" i="1"/>
  <c r="AF437" i="1"/>
  <c r="AF380" i="1"/>
  <c r="AC380" i="1"/>
  <c r="I380" i="1"/>
  <c r="AF263" i="1"/>
  <c r="AC263" i="1"/>
  <c r="H263" i="1"/>
  <c r="AC345" i="1"/>
  <c r="I345" i="1"/>
  <c r="AF345" i="1"/>
  <c r="AB345" i="1"/>
  <c r="AE345" i="1"/>
  <c r="AD345" i="1"/>
  <c r="AF472" i="1"/>
  <c r="AC472" i="1"/>
  <c r="I472" i="1"/>
  <c r="AB472" i="1"/>
  <c r="AD472" i="1"/>
  <c r="AE472" i="1"/>
  <c r="AC389" i="1"/>
  <c r="AF389" i="1"/>
  <c r="I389" i="1"/>
  <c r="AB389" i="1"/>
  <c r="AE389" i="1"/>
  <c r="AD389" i="1"/>
  <c r="AC160" i="1"/>
  <c r="AF160" i="1"/>
  <c r="H160" i="1"/>
  <c r="AT394" i="1"/>
  <c r="AS394" i="1" s="1"/>
  <c r="AR394" i="1" s="1"/>
  <c r="AQ394" i="1" s="1"/>
  <c r="AP394" i="1" s="1"/>
  <c r="AO394" i="1" s="1"/>
  <c r="AN394" i="1" s="1"/>
  <c r="AM394" i="1" s="1"/>
  <c r="AL394" i="1" s="1"/>
  <c r="I456" i="1"/>
  <c r="AF456" i="1"/>
  <c r="AC456" i="1"/>
  <c r="AC523" i="1"/>
  <c r="I523" i="1"/>
  <c r="AF523" i="1"/>
  <c r="AD523" i="1"/>
  <c r="AB523" i="1"/>
  <c r="AE523" i="1"/>
  <c r="AC496" i="1"/>
  <c r="I496" i="1"/>
  <c r="AF496" i="1"/>
  <c r="AF538" i="1"/>
  <c r="AC538" i="1"/>
  <c r="I538" i="1"/>
  <c r="AC463" i="1"/>
  <c r="AF463" i="1"/>
  <c r="I463" i="1"/>
  <c r="AT344" i="1"/>
  <c r="AS344" i="1" s="1"/>
  <c r="AR344" i="1" s="1"/>
  <c r="AQ344" i="1" s="1"/>
  <c r="AP344" i="1" s="1"/>
  <c r="AO344" i="1" s="1"/>
  <c r="AN344" i="1" s="1"/>
  <c r="AM344" i="1" s="1"/>
  <c r="AL344" i="1" s="1"/>
  <c r="AT459" i="1"/>
  <c r="AS459" i="1" s="1"/>
  <c r="AR459" i="1" s="1"/>
  <c r="AQ459" i="1" s="1"/>
  <c r="AP459" i="1" s="1"/>
  <c r="AO459" i="1" s="1"/>
  <c r="AN459" i="1" s="1"/>
  <c r="AM459" i="1" s="1"/>
  <c r="AL459" i="1" s="1"/>
  <c r="AT637" i="1"/>
  <c r="AS637" i="1"/>
  <c r="AR637" i="1" s="1"/>
  <c r="AQ637" i="1" s="1"/>
  <c r="AP637" i="1" s="1"/>
  <c r="AO637" i="1" s="1"/>
  <c r="AN637" i="1" s="1"/>
  <c r="AM637" i="1" s="1"/>
  <c r="AL637" i="1" s="1"/>
  <c r="AT549" i="1"/>
  <c r="AS549" i="1"/>
  <c r="AR549" i="1" s="1"/>
  <c r="AQ549" i="1" s="1"/>
  <c r="AP549" i="1" s="1"/>
  <c r="AO549" i="1" s="1"/>
  <c r="AN549" i="1" s="1"/>
  <c r="AM549" i="1" s="1"/>
  <c r="AL549" i="1" s="1"/>
  <c r="I635" i="1"/>
  <c r="AC635" i="1"/>
  <c r="AF635" i="1"/>
  <c r="AI42" i="1"/>
  <c r="AJ42" i="1"/>
  <c r="AK42" i="1"/>
  <c r="AK33" i="1"/>
  <c r="AI33" i="1"/>
  <c r="AJ33" i="1"/>
  <c r="AB164" i="1"/>
  <c r="AA164" i="1"/>
  <c r="AA274" i="1"/>
  <c r="AB274" i="1"/>
  <c r="AB508" i="1"/>
  <c r="AA508" i="1"/>
  <c r="AA229" i="1"/>
  <c r="AB229" i="1"/>
  <c r="AA409" i="1"/>
  <c r="AB409" i="1"/>
  <c r="AB253" i="1"/>
  <c r="AA253" i="1"/>
  <c r="AA586" i="1"/>
  <c r="AB586" i="1"/>
  <c r="AA273" i="1"/>
  <c r="AB273" i="1"/>
  <c r="AB489" i="1"/>
  <c r="AA489" i="1"/>
  <c r="AB675" i="1"/>
  <c r="AA675" i="1"/>
  <c r="AA363" i="1"/>
  <c r="AB363" i="1"/>
  <c r="AB332" i="1"/>
  <c r="AA332" i="1"/>
  <c r="AB268" i="1"/>
  <c r="AA268" i="1"/>
  <c r="AA230" i="1"/>
  <c r="AB230" i="1"/>
  <c r="AB225" i="1"/>
  <c r="AA225" i="1"/>
  <c r="AA76" i="1"/>
  <c r="AB76" i="1"/>
  <c r="AD47" i="1"/>
  <c r="AE47" i="1"/>
  <c r="AE92" i="1"/>
  <c r="AD92" i="1"/>
  <c r="AD494" i="1"/>
  <c r="AE494" i="1"/>
  <c r="AC26" i="1"/>
  <c r="AF26" i="1"/>
  <c r="H26" i="1"/>
  <c r="AC23" i="1"/>
  <c r="H23" i="1"/>
  <c r="H184" i="1"/>
  <c r="AC184" i="1"/>
  <c r="AF184" i="1"/>
  <c r="AT63" i="1"/>
  <c r="AS63" i="1" s="1"/>
  <c r="AR63" i="1" s="1"/>
  <c r="AQ63" i="1" s="1"/>
  <c r="AP63" i="1" s="1"/>
  <c r="AO63" i="1" s="1"/>
  <c r="AN63" i="1" s="1"/>
  <c r="AM63" i="1" s="1"/>
  <c r="AL63" i="1" s="1"/>
  <c r="AT227" i="1"/>
  <c r="AS227" i="1"/>
  <c r="AR227" i="1" s="1"/>
  <c r="AQ227" i="1" s="1"/>
  <c r="AP227" i="1" s="1"/>
  <c r="AO227" i="1" s="1"/>
  <c r="AN227" i="1" s="1"/>
  <c r="AM227" i="1" s="1"/>
  <c r="AL227" i="1" s="1"/>
  <c r="AF107" i="1"/>
  <c r="AC107" i="1"/>
  <c r="H107" i="1"/>
  <c r="H157" i="1"/>
  <c r="AF157" i="1"/>
  <c r="AC157" i="1"/>
  <c r="AC161" i="1"/>
  <c r="H161" i="1"/>
  <c r="AF161" i="1"/>
  <c r="AF185" i="1"/>
  <c r="H185" i="1"/>
  <c r="AC185" i="1"/>
  <c r="AC192" i="1"/>
  <c r="H192" i="1"/>
  <c r="AF192" i="1"/>
  <c r="AT97" i="1"/>
  <c r="AS97" i="1" s="1"/>
  <c r="AR97" i="1" s="1"/>
  <c r="AQ97" i="1" s="1"/>
  <c r="AP97" i="1" s="1"/>
  <c r="AO97" i="1" s="1"/>
  <c r="AN97" i="1" s="1"/>
  <c r="AM97" i="1" s="1"/>
  <c r="AL97" i="1" s="1"/>
  <c r="AT247" i="1"/>
  <c r="AS247" i="1" s="1"/>
  <c r="AR247" i="1" s="1"/>
  <c r="AQ247" i="1" s="1"/>
  <c r="AP247" i="1" s="1"/>
  <c r="AO247" i="1" s="1"/>
  <c r="AN247" i="1" s="1"/>
  <c r="AM247" i="1" s="1"/>
  <c r="AL247" i="1" s="1"/>
  <c r="AT40" i="1"/>
  <c r="AS40" i="1" s="1"/>
  <c r="AR40" i="1" s="1"/>
  <c r="AQ40" i="1" s="1"/>
  <c r="AP40" i="1" s="1"/>
  <c r="AO40" i="1" s="1"/>
  <c r="AN40" i="1" s="1"/>
  <c r="AM40" i="1" s="1"/>
  <c r="AL40" i="1" s="1"/>
  <c r="AF145" i="1"/>
  <c r="H145" i="1"/>
  <c r="AC145" i="1"/>
  <c r="AT212" i="1"/>
  <c r="AS212" i="1" s="1"/>
  <c r="AR212" i="1" s="1"/>
  <c r="AQ212" i="1" s="1"/>
  <c r="AP212" i="1" s="1"/>
  <c r="AO212" i="1" s="1"/>
  <c r="AN212" i="1" s="1"/>
  <c r="AM212" i="1" s="1"/>
  <c r="AL212" i="1" s="1"/>
  <c r="AT294" i="1"/>
  <c r="AS294" i="1" s="1"/>
  <c r="AR294" i="1" s="1"/>
  <c r="AQ294" i="1" s="1"/>
  <c r="AP294" i="1" s="1"/>
  <c r="AO294" i="1" s="1"/>
  <c r="AN294" i="1" s="1"/>
  <c r="AM294" i="1" s="1"/>
  <c r="AL294" i="1" s="1"/>
  <c r="AT327" i="1"/>
  <c r="AS327" i="1" s="1"/>
  <c r="AR327" i="1" s="1"/>
  <c r="AQ327" i="1" s="1"/>
  <c r="AP327" i="1" s="1"/>
  <c r="AO327" i="1" s="1"/>
  <c r="AN327" i="1" s="1"/>
  <c r="AM327" i="1" s="1"/>
  <c r="AL327" i="1" s="1"/>
  <c r="AE376" i="1"/>
  <c r="AT437" i="1"/>
  <c r="AS437" i="1" s="1"/>
  <c r="AR437" i="1" s="1"/>
  <c r="AQ437" i="1" s="1"/>
  <c r="AP437" i="1" s="1"/>
  <c r="AO437" i="1" s="1"/>
  <c r="AN437" i="1" s="1"/>
  <c r="AM437" i="1" s="1"/>
  <c r="AL437" i="1" s="1"/>
  <c r="AC407" i="1"/>
  <c r="AF407" i="1"/>
  <c r="I407" i="1"/>
  <c r="AE407" i="1"/>
  <c r="AD407" i="1"/>
  <c r="AB407" i="1"/>
  <c r="AT320" i="1"/>
  <c r="AS320" i="1" s="1"/>
  <c r="AR320" i="1" s="1"/>
  <c r="AQ320" i="1" s="1"/>
  <c r="AP320" i="1" s="1"/>
  <c r="AO320" i="1" s="1"/>
  <c r="AN320" i="1" s="1"/>
  <c r="AM320" i="1" s="1"/>
  <c r="AL320" i="1" s="1"/>
  <c r="AT129" i="1"/>
  <c r="AS129" i="1" s="1"/>
  <c r="AR129" i="1" s="1"/>
  <c r="AQ129" i="1" s="1"/>
  <c r="AP129" i="1" s="1"/>
  <c r="AO129" i="1" s="1"/>
  <c r="AN129" i="1" s="1"/>
  <c r="AM129" i="1" s="1"/>
  <c r="AL129" i="1" s="1"/>
  <c r="AT263" i="1"/>
  <c r="AS263" i="1"/>
  <c r="AR263" i="1" s="1"/>
  <c r="AQ263" i="1" s="1"/>
  <c r="AP263" i="1" s="1"/>
  <c r="AO263" i="1" s="1"/>
  <c r="AN263" i="1" s="1"/>
  <c r="AM263" i="1" s="1"/>
  <c r="AL263" i="1" s="1"/>
  <c r="AT379" i="1"/>
  <c r="AS379" i="1" s="1"/>
  <c r="AR379" i="1" s="1"/>
  <c r="AQ379" i="1" s="1"/>
  <c r="AP379" i="1" s="1"/>
  <c r="AO379" i="1" s="1"/>
  <c r="AN379" i="1" s="1"/>
  <c r="AM379" i="1" s="1"/>
  <c r="AL379" i="1" s="1"/>
  <c r="AC501" i="1"/>
  <c r="I501" i="1"/>
  <c r="AF501" i="1"/>
  <c r="AF328" i="1"/>
  <c r="AC328" i="1"/>
  <c r="I328" i="1"/>
  <c r="AC432" i="1"/>
  <c r="AF432" i="1"/>
  <c r="I432" i="1"/>
  <c r="AC571" i="1"/>
  <c r="I571" i="1"/>
  <c r="AF571" i="1"/>
  <c r="AT463" i="1"/>
  <c r="AS463" i="1" s="1"/>
  <c r="AR463" i="1" s="1"/>
  <c r="AQ463" i="1" s="1"/>
  <c r="AP463" i="1" s="1"/>
  <c r="AO463" i="1" s="1"/>
  <c r="AN463" i="1" s="1"/>
  <c r="AM463" i="1" s="1"/>
  <c r="AL463" i="1" s="1"/>
  <c r="AC555" i="1"/>
  <c r="J555" i="1"/>
  <c r="AF555" i="1"/>
  <c r="AF459" i="1"/>
  <c r="AC459" i="1"/>
  <c r="I459" i="1"/>
  <c r="AT531" i="1"/>
  <c r="AS531" i="1" s="1"/>
  <c r="AR531" i="1" s="1"/>
  <c r="AQ531" i="1" s="1"/>
  <c r="AP531" i="1" s="1"/>
  <c r="AO531" i="1" s="1"/>
  <c r="AN531" i="1" s="1"/>
  <c r="AM531" i="1" s="1"/>
  <c r="AL531" i="1" s="1"/>
  <c r="AF639" i="1"/>
  <c r="AC639" i="1"/>
  <c r="K639" i="1"/>
  <c r="AT500" i="1"/>
  <c r="AS500" i="1" s="1"/>
  <c r="AR500" i="1" s="1"/>
  <c r="AQ500" i="1" s="1"/>
  <c r="AP500" i="1" s="1"/>
  <c r="AO500" i="1" s="1"/>
  <c r="AN500" i="1" s="1"/>
  <c r="AM500" i="1" s="1"/>
  <c r="AL500" i="1" s="1"/>
  <c r="AC617" i="1"/>
  <c r="I617" i="1"/>
  <c r="AF617" i="1"/>
  <c r="AB617" i="1"/>
  <c r="AD617" i="1"/>
  <c r="AT635" i="1"/>
  <c r="AS635" i="1" s="1"/>
  <c r="AR635" i="1" s="1"/>
  <c r="AQ635" i="1" s="1"/>
  <c r="AP635" i="1" s="1"/>
  <c r="AO635" i="1" s="1"/>
  <c r="AN635" i="1" s="1"/>
  <c r="AM635" i="1" s="1"/>
  <c r="AL635" i="1" s="1"/>
  <c r="AC647" i="1"/>
  <c r="K647" i="1"/>
  <c r="AF647" i="1"/>
  <c r="AH323" i="1"/>
  <c r="AB323" i="1" s="1"/>
  <c r="AH600" i="1"/>
  <c r="AH180" i="1"/>
  <c r="AH478" i="1"/>
  <c r="AH487" i="1"/>
  <c r="AH638" i="1"/>
  <c r="AH583" i="1"/>
  <c r="AH615" i="1"/>
  <c r="AH676" i="1"/>
  <c r="AA460" i="1"/>
  <c r="AB460" i="1"/>
  <c r="AH484" i="1"/>
  <c r="AH474" i="1"/>
  <c r="AB348" i="1"/>
  <c r="AA348" i="1"/>
  <c r="AH124" i="1"/>
  <c r="AH174" i="1"/>
  <c r="AH521" i="1"/>
  <c r="AB521" i="1" s="1"/>
  <c r="AH393" i="1"/>
  <c r="AH354" i="1"/>
  <c r="AA138" i="1"/>
  <c r="AB138" i="1"/>
  <c r="AD126" i="1"/>
  <c r="AE126" i="1"/>
  <c r="AT23" i="1"/>
  <c r="AS23" i="1" s="1"/>
  <c r="AR23" i="1" s="1"/>
  <c r="AQ23" i="1" s="1"/>
  <c r="AP23" i="1" s="1"/>
  <c r="AO23" i="1" s="1"/>
  <c r="AN23" i="1" s="1"/>
  <c r="AM23" i="1" s="1"/>
  <c r="AL23" i="1" s="1"/>
  <c r="AT193" i="1"/>
  <c r="AS193" i="1" s="1"/>
  <c r="AR193" i="1" s="1"/>
  <c r="AQ193" i="1" s="1"/>
  <c r="AP193" i="1" s="1"/>
  <c r="AO193" i="1" s="1"/>
  <c r="AN193" i="1" s="1"/>
  <c r="AM193" i="1" s="1"/>
  <c r="AL193" i="1" s="1"/>
  <c r="AC109" i="1"/>
  <c r="H109" i="1"/>
  <c r="AF109" i="1"/>
  <c r="AB109" i="1"/>
  <c r="AT36" i="1"/>
  <c r="AS36" i="1" s="1"/>
  <c r="AR36" i="1" s="1"/>
  <c r="AQ36" i="1" s="1"/>
  <c r="AP36" i="1" s="1"/>
  <c r="AO36" i="1" s="1"/>
  <c r="AN36" i="1" s="1"/>
  <c r="AM36" i="1" s="1"/>
  <c r="AL36" i="1" s="1"/>
  <c r="AF59" i="1"/>
  <c r="H59" i="1"/>
  <c r="AC59" i="1"/>
  <c r="AT107" i="1"/>
  <c r="AS107" i="1" s="1"/>
  <c r="AR107" i="1" s="1"/>
  <c r="AQ107" i="1" s="1"/>
  <c r="AP107" i="1" s="1"/>
  <c r="AO107" i="1" s="1"/>
  <c r="AN107" i="1" s="1"/>
  <c r="AM107" i="1" s="1"/>
  <c r="AL107" i="1" s="1"/>
  <c r="AT105" i="1"/>
  <c r="AS105" i="1"/>
  <c r="AR105" i="1" s="1"/>
  <c r="AQ105" i="1" s="1"/>
  <c r="AP105" i="1" s="1"/>
  <c r="AO105" i="1" s="1"/>
  <c r="AN105" i="1" s="1"/>
  <c r="AM105" i="1" s="1"/>
  <c r="AL105" i="1" s="1"/>
  <c r="AT185" i="1"/>
  <c r="AS185" i="1" s="1"/>
  <c r="AR185" i="1" s="1"/>
  <c r="AQ185" i="1" s="1"/>
  <c r="AP185" i="1" s="1"/>
  <c r="AO185" i="1" s="1"/>
  <c r="AN185" i="1" s="1"/>
  <c r="AM185" i="1" s="1"/>
  <c r="AL185" i="1" s="1"/>
  <c r="AC197" i="1"/>
  <c r="H197" i="1"/>
  <c r="AF197" i="1"/>
  <c r="AT277" i="1"/>
  <c r="AS277" i="1"/>
  <c r="AR277" i="1" s="1"/>
  <c r="AQ277" i="1" s="1"/>
  <c r="AP277" i="1" s="1"/>
  <c r="AO277" i="1" s="1"/>
  <c r="AN277" i="1" s="1"/>
  <c r="AM277" i="1" s="1"/>
  <c r="AL277" i="1" s="1"/>
  <c r="AT86" i="1"/>
  <c r="AS86" i="1" s="1"/>
  <c r="AR86" i="1" s="1"/>
  <c r="AQ86" i="1" s="1"/>
  <c r="AP86" i="1" s="1"/>
  <c r="AO86" i="1" s="1"/>
  <c r="AN86" i="1" s="1"/>
  <c r="AM86" i="1" s="1"/>
  <c r="AL86" i="1" s="1"/>
  <c r="AC115" i="1"/>
  <c r="H115" i="1"/>
  <c r="AF115" i="1"/>
  <c r="AT405" i="1"/>
  <c r="AS405" i="1"/>
  <c r="AR405" i="1" s="1"/>
  <c r="AQ405" i="1" s="1"/>
  <c r="AP405" i="1" s="1"/>
  <c r="AO405" i="1" s="1"/>
  <c r="AN405" i="1" s="1"/>
  <c r="AM405" i="1" s="1"/>
  <c r="AL405" i="1" s="1"/>
  <c r="J327" i="1"/>
  <c r="AC327" i="1"/>
  <c r="AF327" i="1"/>
  <c r="AC382" i="1"/>
  <c r="AF382" i="1"/>
  <c r="I382" i="1"/>
  <c r="AT131" i="1"/>
  <c r="AS131" i="1" s="1"/>
  <c r="AR131" i="1" s="1"/>
  <c r="AQ131" i="1" s="1"/>
  <c r="AP131" i="1" s="1"/>
  <c r="AO131" i="1" s="1"/>
  <c r="AN131" i="1" s="1"/>
  <c r="AM131" i="1" s="1"/>
  <c r="AL131" i="1" s="1"/>
  <c r="AC215" i="1"/>
  <c r="H215" i="1"/>
  <c r="AF215" i="1"/>
  <c r="AA124" i="1"/>
  <c r="AE124" i="1" s="1"/>
  <c r="AT328" i="1"/>
  <c r="AS328" i="1" s="1"/>
  <c r="AR328" i="1" s="1"/>
  <c r="AQ328" i="1" s="1"/>
  <c r="AP328" i="1" s="1"/>
  <c r="AO328" i="1" s="1"/>
  <c r="AN328" i="1" s="1"/>
  <c r="AM328" i="1" s="1"/>
  <c r="AL328" i="1" s="1"/>
  <c r="AT442" i="1"/>
  <c r="AS442" i="1" s="1"/>
  <c r="AR442" i="1" s="1"/>
  <c r="AQ442" i="1" s="1"/>
  <c r="AP442" i="1" s="1"/>
  <c r="AO442" i="1" s="1"/>
  <c r="AN442" i="1" s="1"/>
  <c r="AM442" i="1" s="1"/>
  <c r="AL442" i="1" s="1"/>
  <c r="AC361" i="1"/>
  <c r="AF361" i="1"/>
  <c r="I361" i="1"/>
  <c r="AT400" i="1"/>
  <c r="AS400" i="1" s="1"/>
  <c r="AR400" i="1" s="1"/>
  <c r="AQ400" i="1" s="1"/>
  <c r="AP400" i="1" s="1"/>
  <c r="AO400" i="1" s="1"/>
  <c r="AN400" i="1" s="1"/>
  <c r="AM400" i="1" s="1"/>
  <c r="AL400" i="1" s="1"/>
  <c r="AT432" i="1"/>
  <c r="AS432" i="1"/>
  <c r="AR432" i="1"/>
  <c r="AQ432" i="1" s="1"/>
  <c r="AP432" i="1" s="1"/>
  <c r="AO432" i="1" s="1"/>
  <c r="AN432" i="1" s="1"/>
  <c r="AM432" i="1" s="1"/>
  <c r="AL432" i="1" s="1"/>
  <c r="AT550" i="1"/>
  <c r="AS550" i="1" s="1"/>
  <c r="AR550" i="1" s="1"/>
  <c r="AQ550" i="1" s="1"/>
  <c r="AP550" i="1" s="1"/>
  <c r="AO550" i="1" s="1"/>
  <c r="AN550" i="1" s="1"/>
  <c r="AM550" i="1" s="1"/>
  <c r="AL550" i="1" s="1"/>
  <c r="AT496" i="1"/>
  <c r="AS496" i="1" s="1"/>
  <c r="AR496" i="1" s="1"/>
  <c r="AQ496" i="1" s="1"/>
  <c r="AP496" i="1" s="1"/>
  <c r="AO496" i="1" s="1"/>
  <c r="AN496" i="1" s="1"/>
  <c r="AM496" i="1" s="1"/>
  <c r="AL496" i="1" s="1"/>
  <c r="I521" i="1"/>
  <c r="AF521" i="1"/>
  <c r="AC521" i="1"/>
  <c r="AC492" i="1"/>
  <c r="I492" i="1"/>
  <c r="AF492" i="1"/>
  <c r="AC485" i="1"/>
  <c r="I485" i="1"/>
  <c r="AF485" i="1"/>
  <c r="N485" i="1"/>
  <c r="AC537" i="1"/>
  <c r="I537" i="1"/>
  <c r="AF537" i="1"/>
  <c r="AT515" i="1"/>
  <c r="AS515" i="1" s="1"/>
  <c r="AR515" i="1" s="1"/>
  <c r="AQ515" i="1" s="1"/>
  <c r="AP515" i="1" s="1"/>
  <c r="AO515" i="1" s="1"/>
  <c r="AN515" i="1" s="1"/>
  <c r="AM515" i="1" s="1"/>
  <c r="AL515" i="1" s="1"/>
  <c r="J563" i="1"/>
  <c r="AC563" i="1"/>
  <c r="AF563" i="1"/>
  <c r="AT662" i="1"/>
  <c r="AS662" i="1" s="1"/>
  <c r="AR662" i="1" s="1"/>
  <c r="AQ662" i="1" s="1"/>
  <c r="AP662" i="1" s="1"/>
  <c r="AO662" i="1" s="1"/>
  <c r="AN662" i="1" s="1"/>
  <c r="AM662" i="1" s="1"/>
  <c r="AL662" i="1" s="1"/>
  <c r="AC475" i="1"/>
  <c r="AF475" i="1"/>
  <c r="I475" i="1"/>
  <c r="I557" i="1"/>
  <c r="AC557" i="1"/>
  <c r="AF557" i="1"/>
  <c r="AC580" i="1"/>
  <c r="I580" i="1"/>
  <c r="AF580" i="1"/>
  <c r="AB580" i="1"/>
  <c r="AD580" i="1"/>
  <c r="AE580" i="1"/>
  <c r="AI139" i="1"/>
  <c r="AH139" i="1" s="1"/>
  <c r="AJ139" i="1"/>
  <c r="AK139" i="1"/>
  <c r="AI184" i="1"/>
  <c r="AJ184" i="1"/>
  <c r="AK184" i="1"/>
  <c r="AH659" i="1"/>
  <c r="AA200" i="1"/>
  <c r="AB200" i="1"/>
  <c r="AB325" i="1"/>
  <c r="AA325" i="1"/>
  <c r="AA120" i="1"/>
  <c r="AB120" i="1"/>
  <c r="AB302" i="1"/>
  <c r="AA302" i="1"/>
  <c r="AD102" i="1"/>
  <c r="AE102" i="1"/>
  <c r="AA359" i="1"/>
  <c r="AB359" i="1"/>
  <c r="AH406" i="1"/>
  <c r="AA422" i="1"/>
  <c r="AB422" i="1"/>
  <c r="AB559" i="1"/>
  <c r="AA559" i="1"/>
  <c r="AA377" i="1"/>
  <c r="AB377" i="1"/>
  <c r="AA321" i="1"/>
  <c r="AB321" i="1"/>
  <c r="AH430" i="1"/>
  <c r="AB454" i="1"/>
  <c r="AA454" i="1"/>
  <c r="AA305" i="1"/>
  <c r="AB305" i="1"/>
  <c r="AB140" i="1"/>
  <c r="AA140" i="1"/>
  <c r="AB307" i="1"/>
  <c r="AA307" i="1"/>
  <c r="AH436" i="1"/>
  <c r="AH649" i="1"/>
  <c r="AA649" i="1" s="1"/>
  <c r="AE649" i="1" s="1"/>
  <c r="AA351" i="1"/>
  <c r="AB351" i="1"/>
  <c r="AE158" i="1"/>
  <c r="AD158" i="1"/>
  <c r="AE109" i="1"/>
  <c r="AF95" i="1"/>
  <c r="AC95" i="1"/>
  <c r="H95" i="1"/>
  <c r="H63" i="1"/>
  <c r="AC63" i="1"/>
  <c r="AF63" i="1"/>
  <c r="AF136" i="1"/>
  <c r="AC136" i="1"/>
  <c r="H136" i="1"/>
  <c r="H227" i="1"/>
  <c r="AC227" i="1"/>
  <c r="AF227" i="1"/>
  <c r="AT79" i="1"/>
  <c r="AS79" i="1" s="1"/>
  <c r="AR79" i="1" s="1"/>
  <c r="AQ79" i="1" s="1"/>
  <c r="AP79" i="1" s="1"/>
  <c r="AO79" i="1" s="1"/>
  <c r="AN79" i="1" s="1"/>
  <c r="AM79" i="1" s="1"/>
  <c r="AL79" i="1" s="1"/>
  <c r="AC189" i="1"/>
  <c r="H189" i="1"/>
  <c r="AF189" i="1"/>
  <c r="AT112" i="1"/>
  <c r="AS112" i="1" s="1"/>
  <c r="AR112" i="1" s="1"/>
  <c r="AQ112" i="1" s="1"/>
  <c r="AP112" i="1" s="1"/>
  <c r="AO112" i="1" s="1"/>
  <c r="AN112" i="1" s="1"/>
  <c r="AM112" i="1" s="1"/>
  <c r="AL112" i="1" s="1"/>
  <c r="AC165" i="1"/>
  <c r="AF165" i="1"/>
  <c r="H165" i="1"/>
  <c r="H54" i="1"/>
  <c r="AC54" i="1"/>
  <c r="AF54" i="1"/>
  <c r="AT207" i="1"/>
  <c r="AS207" i="1"/>
  <c r="AR207" i="1" s="1"/>
  <c r="AQ207" i="1" s="1"/>
  <c r="AP207" i="1" s="1"/>
  <c r="AO207" i="1" s="1"/>
  <c r="AN207" i="1" s="1"/>
  <c r="AM207" i="1" s="1"/>
  <c r="AL207" i="1" s="1"/>
  <c r="AT45" i="1"/>
  <c r="AS45" i="1" s="1"/>
  <c r="AR45" i="1" s="1"/>
  <c r="AQ45" i="1" s="1"/>
  <c r="AP45" i="1" s="1"/>
  <c r="AO45" i="1" s="1"/>
  <c r="AN45" i="1" s="1"/>
  <c r="AM45" i="1" s="1"/>
  <c r="AL45" i="1" s="1"/>
  <c r="AC61" i="1"/>
  <c r="H61" i="1"/>
  <c r="AF61" i="1"/>
  <c r="AT110" i="1"/>
  <c r="AS110" i="1"/>
  <c r="AR110" i="1" s="1"/>
  <c r="AQ110" i="1" s="1"/>
  <c r="AP110" i="1" s="1"/>
  <c r="AO110" i="1" s="1"/>
  <c r="AN110" i="1" s="1"/>
  <c r="AM110" i="1" s="1"/>
  <c r="AL110" i="1" s="1"/>
  <c r="AT197" i="1"/>
  <c r="AS197" i="1" s="1"/>
  <c r="AR197" i="1" s="1"/>
  <c r="AQ197" i="1" s="1"/>
  <c r="AP197" i="1" s="1"/>
  <c r="AO197" i="1" s="1"/>
  <c r="AN197" i="1" s="1"/>
  <c r="AM197" i="1" s="1"/>
  <c r="AL197" i="1" s="1"/>
  <c r="AT396" i="1"/>
  <c r="AS396" i="1" s="1"/>
  <c r="AR396" i="1" s="1"/>
  <c r="AQ396" i="1" s="1"/>
  <c r="AP396" i="1" s="1"/>
  <c r="AO396" i="1" s="1"/>
  <c r="AN396" i="1" s="1"/>
  <c r="AM396" i="1" s="1"/>
  <c r="AL396" i="1" s="1"/>
  <c r="AC40" i="1"/>
  <c r="H40" i="1"/>
  <c r="AF40" i="1"/>
  <c r="AC170" i="1"/>
  <c r="H170" i="1"/>
  <c r="AF170" i="1"/>
  <c r="AB170" i="1"/>
  <c r="AE170" i="1"/>
  <c r="AD170" i="1"/>
  <c r="AT429" i="1"/>
  <c r="AS429" i="1" s="1"/>
  <c r="AR429" i="1" s="1"/>
  <c r="AQ429" i="1" s="1"/>
  <c r="AP429" i="1" s="1"/>
  <c r="AO429" i="1" s="1"/>
  <c r="AN429" i="1" s="1"/>
  <c r="AM429" i="1" s="1"/>
  <c r="AL429" i="1" s="1"/>
  <c r="H131" i="1"/>
  <c r="AF131" i="1"/>
  <c r="AC131" i="1"/>
  <c r="AT215" i="1"/>
  <c r="AS215" i="1"/>
  <c r="AR215" i="1" s="1"/>
  <c r="AQ215" i="1" s="1"/>
  <c r="AP215" i="1" s="1"/>
  <c r="AO215" i="1" s="1"/>
  <c r="AN215" i="1" s="1"/>
  <c r="AM215" i="1" s="1"/>
  <c r="AL215" i="1" s="1"/>
  <c r="I397" i="1"/>
  <c r="AC397" i="1"/>
  <c r="AF397" i="1"/>
  <c r="H124" i="1"/>
  <c r="AF124" i="1"/>
  <c r="AC124" i="1"/>
  <c r="AB124" i="1"/>
  <c r="AT117" i="1"/>
  <c r="AS117" i="1" s="1"/>
  <c r="AR117" i="1" s="1"/>
  <c r="AQ117" i="1" s="1"/>
  <c r="AP117" i="1" s="1"/>
  <c r="AO117" i="1" s="1"/>
  <c r="AN117" i="1" s="1"/>
  <c r="AM117" i="1" s="1"/>
  <c r="AL117" i="1" s="1"/>
  <c r="AT361" i="1"/>
  <c r="AS361" i="1" s="1"/>
  <c r="AR361" i="1" s="1"/>
  <c r="AQ361" i="1" s="1"/>
  <c r="AP361" i="1" s="1"/>
  <c r="AO361" i="1" s="1"/>
  <c r="AN361" i="1" s="1"/>
  <c r="AM361" i="1" s="1"/>
  <c r="AL361" i="1" s="1"/>
  <c r="AF400" i="1"/>
  <c r="I400" i="1"/>
  <c r="AC400" i="1"/>
  <c r="AC471" i="1"/>
  <c r="I471" i="1"/>
  <c r="AF471" i="1"/>
  <c r="AT555" i="1"/>
  <c r="AS555" i="1" s="1"/>
  <c r="AR555" i="1" s="1"/>
  <c r="AQ555" i="1" s="1"/>
  <c r="AP555" i="1" s="1"/>
  <c r="AO555" i="1" s="1"/>
  <c r="AN555" i="1" s="1"/>
  <c r="AM555" i="1" s="1"/>
  <c r="AL555" i="1" s="1"/>
  <c r="AT480" i="1"/>
  <c r="AS480" i="1" s="1"/>
  <c r="AR480" i="1" s="1"/>
  <c r="AQ480" i="1" s="1"/>
  <c r="AP480" i="1" s="1"/>
  <c r="AO480" i="1" s="1"/>
  <c r="AN480" i="1" s="1"/>
  <c r="AM480" i="1" s="1"/>
  <c r="AL480" i="1" s="1"/>
  <c r="AF550" i="1"/>
  <c r="AC550" i="1"/>
  <c r="I550" i="1"/>
  <c r="AT516" i="1"/>
  <c r="AS516" i="1" s="1"/>
  <c r="AR516" i="1" s="1"/>
  <c r="AQ516" i="1" s="1"/>
  <c r="AP516" i="1" s="1"/>
  <c r="AO516" i="1" s="1"/>
  <c r="AN516" i="1" s="1"/>
  <c r="AM516" i="1" s="1"/>
  <c r="AL516" i="1" s="1"/>
  <c r="AT492" i="1"/>
  <c r="AS492" i="1" s="1"/>
  <c r="AR492" i="1" s="1"/>
  <c r="AQ492" i="1" s="1"/>
  <c r="AP492" i="1" s="1"/>
  <c r="AO492" i="1" s="1"/>
  <c r="AN492" i="1" s="1"/>
  <c r="AM492" i="1" s="1"/>
  <c r="AL492" i="1" s="1"/>
  <c r="AT537" i="1"/>
  <c r="AS537" i="1" s="1"/>
  <c r="AR537" i="1" s="1"/>
  <c r="AQ537" i="1" s="1"/>
  <c r="AP537" i="1" s="1"/>
  <c r="AO537" i="1" s="1"/>
  <c r="AN537" i="1" s="1"/>
  <c r="AM537" i="1" s="1"/>
  <c r="AL537" i="1" s="1"/>
  <c r="I464" i="1"/>
  <c r="AC464" i="1"/>
  <c r="AF464" i="1"/>
  <c r="AF515" i="1"/>
  <c r="I515" i="1"/>
  <c r="AC515" i="1"/>
  <c r="AT563" i="1"/>
  <c r="AS563" i="1"/>
  <c r="AR563" i="1" s="1"/>
  <c r="AQ563" i="1" s="1"/>
  <c r="AP563" i="1" s="1"/>
  <c r="AO563" i="1" s="1"/>
  <c r="AN563" i="1" s="1"/>
  <c r="AM563" i="1" s="1"/>
  <c r="AL563" i="1" s="1"/>
  <c r="AC662" i="1"/>
  <c r="AF662" i="1"/>
  <c r="K662" i="1"/>
  <c r="AT475" i="1"/>
  <c r="AS475" i="1" s="1"/>
  <c r="AR475" i="1" s="1"/>
  <c r="AQ475" i="1" s="1"/>
  <c r="AP475" i="1" s="1"/>
  <c r="AO475" i="1" s="1"/>
  <c r="AN475" i="1" s="1"/>
  <c r="AM475" i="1" s="1"/>
  <c r="AL475" i="1" s="1"/>
  <c r="AF646" i="1"/>
  <c r="AC646" i="1"/>
  <c r="K646" i="1"/>
  <c r="AT557" i="1"/>
  <c r="AS557" i="1" s="1"/>
  <c r="AR557" i="1" s="1"/>
  <c r="AQ557" i="1" s="1"/>
  <c r="AP557" i="1" s="1"/>
  <c r="AO557" i="1" s="1"/>
  <c r="AN557" i="1" s="1"/>
  <c r="AM557" i="1" s="1"/>
  <c r="AL557" i="1" s="1"/>
  <c r="AT529" i="1"/>
  <c r="AS529" i="1" s="1"/>
  <c r="AR529" i="1" s="1"/>
  <c r="AQ529" i="1" s="1"/>
  <c r="AP529" i="1" s="1"/>
  <c r="AO529" i="1" s="1"/>
  <c r="AN529" i="1" s="1"/>
  <c r="AM529" i="1" s="1"/>
  <c r="AL529" i="1" s="1"/>
  <c r="AT643" i="1"/>
  <c r="AS643" i="1"/>
  <c r="AR643" i="1" s="1"/>
  <c r="AQ643" i="1" s="1"/>
  <c r="AP643" i="1" s="1"/>
  <c r="AO643" i="1" s="1"/>
  <c r="AN643" i="1" s="1"/>
  <c r="AM643" i="1" s="1"/>
  <c r="AL643" i="1" s="1"/>
  <c r="AH534" i="1"/>
  <c r="AH457" i="1"/>
  <c r="AA412" i="1"/>
  <c r="AB412" i="1"/>
  <c r="AB298" i="1"/>
  <c r="AA298" i="1"/>
  <c r="AH616" i="1"/>
  <c r="AA252" i="1"/>
  <c r="AB252" i="1"/>
  <c r="AB647" i="1"/>
  <c r="AA535" i="1"/>
  <c r="AB535" i="1"/>
  <c r="AH319" i="1"/>
  <c r="AA572" i="1"/>
  <c r="AB572" i="1"/>
  <c r="AA330" i="1"/>
  <c r="AB330" i="1"/>
  <c r="AH238" i="1"/>
  <c r="AH342" i="1"/>
  <c r="AH570" i="1"/>
  <c r="AB306" i="1"/>
  <c r="AA306" i="1"/>
  <c r="AA281" i="1"/>
  <c r="AB281" i="1"/>
  <c r="AE90" i="1"/>
  <c r="AD90" i="1"/>
  <c r="AD38" i="1"/>
  <c r="AE38" i="1"/>
  <c r="AC103" i="1"/>
  <c r="H103" i="1"/>
  <c r="AF103" i="1"/>
  <c r="H193" i="1"/>
  <c r="AC193" i="1"/>
  <c r="AF193" i="1"/>
  <c r="AT75" i="1"/>
  <c r="AS75" i="1" s="1"/>
  <c r="AR75" i="1" s="1"/>
  <c r="AQ75" i="1" s="1"/>
  <c r="AP75" i="1" s="1"/>
  <c r="AO75" i="1" s="1"/>
  <c r="AN75" i="1" s="1"/>
  <c r="AM75" i="1" s="1"/>
  <c r="AL75" i="1" s="1"/>
  <c r="AT136" i="1"/>
  <c r="AS136" i="1" s="1"/>
  <c r="AR136" i="1" s="1"/>
  <c r="AQ136" i="1" s="1"/>
  <c r="AP136" i="1" s="1"/>
  <c r="AO136" i="1" s="1"/>
  <c r="AN136" i="1" s="1"/>
  <c r="AM136" i="1" s="1"/>
  <c r="AL136" i="1" s="1"/>
  <c r="AC231" i="1"/>
  <c r="AF231" i="1"/>
  <c r="H231" i="1"/>
  <c r="AT39" i="1"/>
  <c r="AS39" i="1"/>
  <c r="AR39" i="1" s="1"/>
  <c r="AQ39" i="1" s="1"/>
  <c r="AP39" i="1" s="1"/>
  <c r="AO39" i="1" s="1"/>
  <c r="AN39" i="1" s="1"/>
  <c r="AM39" i="1" s="1"/>
  <c r="AL39" i="1" s="1"/>
  <c r="AF247" i="1"/>
  <c r="H247" i="1"/>
  <c r="AC247" i="1"/>
  <c r="AT165" i="1"/>
  <c r="AS165" i="1"/>
  <c r="AR165" i="1" s="1"/>
  <c r="AQ165" i="1" s="1"/>
  <c r="AP165" i="1" s="1"/>
  <c r="AO165" i="1" s="1"/>
  <c r="AN165" i="1" s="1"/>
  <c r="AM165" i="1" s="1"/>
  <c r="AL165" i="1" s="1"/>
  <c r="H224" i="1"/>
  <c r="AF224" i="1"/>
  <c r="AC224" i="1"/>
  <c r="AF45" i="1"/>
  <c r="H45" i="1"/>
  <c r="AC45" i="1"/>
  <c r="AT65" i="1"/>
  <c r="AS65" i="1" s="1"/>
  <c r="AR65" i="1" s="1"/>
  <c r="AQ65" i="1" s="1"/>
  <c r="AP65" i="1" s="1"/>
  <c r="AO65" i="1" s="1"/>
  <c r="AN65" i="1" s="1"/>
  <c r="AM65" i="1" s="1"/>
  <c r="AL65" i="1" s="1"/>
  <c r="AT34" i="1"/>
  <c r="AS34" i="1" s="1"/>
  <c r="AR34" i="1" s="1"/>
  <c r="AQ34" i="1" s="1"/>
  <c r="AP34" i="1" s="1"/>
  <c r="AO34" i="1" s="1"/>
  <c r="AN34" i="1" s="1"/>
  <c r="AM34" i="1" s="1"/>
  <c r="AL34" i="1" s="1"/>
  <c r="AT48" i="1"/>
  <c r="AS48" i="1" s="1"/>
  <c r="AR48" i="1" s="1"/>
  <c r="AQ48" i="1" s="1"/>
  <c r="AP48" i="1" s="1"/>
  <c r="AO48" i="1" s="1"/>
  <c r="AN48" i="1" s="1"/>
  <c r="AM48" i="1" s="1"/>
  <c r="AL48" i="1" s="1"/>
  <c r="AC86" i="1"/>
  <c r="H86" i="1"/>
  <c r="AF86" i="1"/>
  <c r="AC176" i="1"/>
  <c r="AF176" i="1"/>
  <c r="H176" i="1"/>
  <c r="AT248" i="1"/>
  <c r="AS248" i="1" s="1"/>
  <c r="AR248" i="1" s="1"/>
  <c r="AQ248" i="1" s="1"/>
  <c r="AP248" i="1" s="1"/>
  <c r="AO248" i="1" s="1"/>
  <c r="AN248" i="1" s="1"/>
  <c r="AM248" i="1" s="1"/>
  <c r="AL248" i="1" s="1"/>
  <c r="AT296" i="1"/>
  <c r="AS296" i="1" s="1"/>
  <c r="AR296" i="1" s="1"/>
  <c r="AQ296" i="1" s="1"/>
  <c r="AP296" i="1" s="1"/>
  <c r="AO296" i="1" s="1"/>
  <c r="AN296" i="1" s="1"/>
  <c r="AM296" i="1" s="1"/>
  <c r="AL296" i="1" s="1"/>
  <c r="AT447" i="1"/>
  <c r="AS447" i="1" s="1"/>
  <c r="AR447" i="1" s="1"/>
  <c r="AQ447" i="1" s="1"/>
  <c r="AP447" i="1" s="1"/>
  <c r="AO447" i="1" s="1"/>
  <c r="AN447" i="1" s="1"/>
  <c r="AM447" i="1" s="1"/>
  <c r="AL447" i="1" s="1"/>
  <c r="AT336" i="1"/>
  <c r="AS336" i="1" s="1"/>
  <c r="AR336" i="1" s="1"/>
  <c r="AQ336" i="1" s="1"/>
  <c r="AP336" i="1" s="1"/>
  <c r="AO336" i="1" s="1"/>
  <c r="AN336" i="1" s="1"/>
  <c r="AM336" i="1" s="1"/>
  <c r="AL336" i="1" s="1"/>
  <c r="AF388" i="1"/>
  <c r="AC388" i="1"/>
  <c r="I388" i="1"/>
  <c r="AE388" i="1"/>
  <c r="AB388" i="1"/>
  <c r="AD388" i="1"/>
  <c r="AC279" i="1"/>
  <c r="H279" i="1"/>
  <c r="AF279" i="1"/>
  <c r="AT455" i="1"/>
  <c r="AS455" i="1" s="1"/>
  <c r="AR455" i="1" s="1"/>
  <c r="AQ455" i="1" s="1"/>
  <c r="AP455" i="1" s="1"/>
  <c r="AO455" i="1" s="1"/>
  <c r="AN455" i="1" s="1"/>
  <c r="AM455" i="1" s="1"/>
  <c r="AL455" i="1" s="1"/>
  <c r="AT297" i="1"/>
  <c r="AS297" i="1" s="1"/>
  <c r="AR297" i="1" s="1"/>
  <c r="AQ297" i="1" s="1"/>
  <c r="AP297" i="1" s="1"/>
  <c r="AO297" i="1" s="1"/>
  <c r="AN297" i="1" s="1"/>
  <c r="AM297" i="1" s="1"/>
  <c r="AL297" i="1" s="1"/>
  <c r="AF295" i="1"/>
  <c r="AC295" i="1"/>
  <c r="H295" i="1"/>
  <c r="AT471" i="1"/>
  <c r="AS471" i="1" s="1"/>
  <c r="AR471" i="1" s="1"/>
  <c r="AQ471" i="1" s="1"/>
  <c r="AP471" i="1" s="1"/>
  <c r="AO471" i="1" s="1"/>
  <c r="AN471" i="1" s="1"/>
  <c r="AM471" i="1" s="1"/>
  <c r="AL471" i="1" s="1"/>
  <c r="I370" i="1"/>
  <c r="AF370" i="1"/>
  <c r="AC370" i="1"/>
  <c r="AB370" i="1"/>
  <c r="AE370" i="1"/>
  <c r="AD370" i="1"/>
  <c r="AT558" i="1"/>
  <c r="AS558" i="1" s="1"/>
  <c r="AR558" i="1" s="1"/>
  <c r="AQ558" i="1" s="1"/>
  <c r="AP558" i="1" s="1"/>
  <c r="AO558" i="1" s="1"/>
  <c r="AN558" i="1" s="1"/>
  <c r="AM558" i="1" s="1"/>
  <c r="AL558" i="1" s="1"/>
  <c r="AS566" i="1"/>
  <c r="AR566" i="1" s="1"/>
  <c r="AQ566" i="1" s="1"/>
  <c r="AP566" i="1" s="1"/>
  <c r="AO566" i="1" s="1"/>
  <c r="AN566" i="1" s="1"/>
  <c r="AM566" i="1" s="1"/>
  <c r="AL566" i="1" s="1"/>
  <c r="AT566" i="1"/>
  <c r="AF505" i="1"/>
  <c r="AC505" i="1"/>
  <c r="I505" i="1"/>
  <c r="AT590" i="1"/>
  <c r="AS590" i="1" s="1"/>
  <c r="AR590" i="1" s="1"/>
  <c r="AQ590" i="1" s="1"/>
  <c r="AP590" i="1" s="1"/>
  <c r="AO590" i="1" s="1"/>
  <c r="AN590" i="1" s="1"/>
  <c r="AM590" i="1" s="1"/>
  <c r="AL590" i="1" s="1"/>
  <c r="AF497" i="1"/>
  <c r="AC497" i="1"/>
  <c r="I497" i="1"/>
  <c r="AT538" i="1"/>
  <c r="AS538" i="1"/>
  <c r="AR538" i="1" s="1"/>
  <c r="AQ538" i="1" s="1"/>
  <c r="AP538" i="1" s="1"/>
  <c r="AO538" i="1" s="1"/>
  <c r="AN538" i="1" s="1"/>
  <c r="AM538" i="1" s="1"/>
  <c r="AL538" i="1" s="1"/>
  <c r="AT464" i="1"/>
  <c r="AS464" i="1" s="1"/>
  <c r="AR464" i="1" s="1"/>
  <c r="AQ464" i="1" s="1"/>
  <c r="AP464" i="1" s="1"/>
  <c r="AO464" i="1" s="1"/>
  <c r="AN464" i="1" s="1"/>
  <c r="AM464" i="1" s="1"/>
  <c r="AL464" i="1" s="1"/>
  <c r="AE594" i="1"/>
  <c r="AD594" i="1"/>
  <c r="AT479" i="1"/>
  <c r="AS479" i="1" s="1"/>
  <c r="AR479" i="1" s="1"/>
  <c r="AQ479" i="1" s="1"/>
  <c r="AP479" i="1" s="1"/>
  <c r="AO479" i="1" s="1"/>
  <c r="AN479" i="1" s="1"/>
  <c r="AM479" i="1" s="1"/>
  <c r="AL479" i="1" s="1"/>
  <c r="AI573" i="1"/>
  <c r="AJ573" i="1"/>
  <c r="AK573" i="1"/>
  <c r="AT646" i="1"/>
  <c r="AS646" i="1"/>
  <c r="AR646" i="1" s="1"/>
  <c r="AQ646" i="1" s="1"/>
  <c r="AP646" i="1" s="1"/>
  <c r="AO646" i="1" s="1"/>
  <c r="AN646" i="1" s="1"/>
  <c r="AM646" i="1" s="1"/>
  <c r="AL646" i="1" s="1"/>
  <c r="AI571" i="1"/>
  <c r="AJ571" i="1"/>
  <c r="AK571" i="1"/>
  <c r="AI629" i="1"/>
  <c r="AJ629" i="1"/>
  <c r="AK629" i="1"/>
  <c r="AC529" i="1"/>
  <c r="AF529" i="1"/>
  <c r="I529" i="1"/>
  <c r="AT625" i="1"/>
  <c r="AS625" i="1" s="1"/>
  <c r="AR625" i="1" s="1"/>
  <c r="AQ625" i="1" s="1"/>
  <c r="AP625" i="1" s="1"/>
  <c r="AO625" i="1" s="1"/>
  <c r="AN625" i="1" s="1"/>
  <c r="AM625" i="1" s="1"/>
  <c r="AL625" i="1" s="1"/>
  <c r="AA553" i="1"/>
  <c r="AB553" i="1"/>
  <c r="AA605" i="1"/>
  <c r="AB605" i="1"/>
  <c r="AB381" i="1"/>
  <c r="AA381" i="1"/>
  <c r="AB462" i="1"/>
  <c r="AA462" i="1"/>
  <c r="AB589" i="1"/>
  <c r="AA589" i="1"/>
  <c r="AB458" i="1"/>
  <c r="AA458" i="1"/>
  <c r="AB533" i="1"/>
  <c r="AA533" i="1"/>
  <c r="AA350" i="1"/>
  <c r="AB350" i="1"/>
  <c r="AB653" i="1"/>
  <c r="AA653" i="1"/>
  <c r="AA610" i="1"/>
  <c r="AB610" i="1"/>
  <c r="AB264" i="1"/>
  <c r="AA264" i="1"/>
  <c r="AB545" i="1"/>
  <c r="AA545" i="1"/>
  <c r="AB431" i="1"/>
  <c r="AA431" i="1"/>
  <c r="AA310" i="1"/>
  <c r="AB310" i="1"/>
  <c r="AB564" i="1"/>
  <c r="AA564" i="1"/>
  <c r="AB461" i="1"/>
  <c r="AA461" i="1"/>
  <c r="AA119" i="1"/>
  <c r="AB119" i="1"/>
  <c r="AB499" i="1"/>
  <c r="AA499" i="1"/>
  <c r="AD587" i="1"/>
  <c r="AE587" i="1"/>
  <c r="O679" i="1"/>
  <c r="O678" i="1"/>
  <c r="O627" i="1"/>
  <c r="O634" i="1"/>
  <c r="O648" i="1"/>
  <c r="O615" i="1"/>
  <c r="O586" i="1"/>
  <c r="O618" i="1"/>
  <c r="O656" i="1"/>
  <c r="O636" i="1"/>
  <c r="O654" i="1"/>
  <c r="O603" i="1"/>
  <c r="C15" i="1"/>
  <c r="C18" i="1" s="1"/>
  <c r="O606" i="1"/>
  <c r="O624" i="1"/>
  <c r="O659" i="1"/>
  <c r="O640" i="1"/>
  <c r="O638" i="1"/>
  <c r="O663" i="1"/>
  <c r="O676" i="1"/>
  <c r="O623" i="1"/>
  <c r="O629" i="1"/>
  <c r="O612" i="1"/>
  <c r="O666" i="1"/>
  <c r="O610" i="1"/>
  <c r="O635" i="1"/>
  <c r="O669" i="1"/>
  <c r="O643" i="1"/>
  <c r="O650" i="1"/>
  <c r="O647" i="1"/>
  <c r="O672" i="1"/>
  <c r="O608" i="1"/>
  <c r="O625" i="1"/>
  <c r="O651" i="1"/>
  <c r="O664" i="1"/>
  <c r="O642" i="1"/>
  <c r="O607" i="1"/>
  <c r="O670" i="1"/>
  <c r="O662" i="1"/>
  <c r="O622" i="1"/>
  <c r="O652" i="1"/>
  <c r="O645" i="1"/>
  <c r="O617" i="1"/>
  <c r="O602" i="1"/>
  <c r="O620" i="1"/>
  <c r="O671" i="1"/>
  <c r="O637" i="1"/>
  <c r="O675" i="1"/>
  <c r="O619" i="1"/>
  <c r="O605" i="1"/>
  <c r="O600" i="1"/>
  <c r="O621" i="1"/>
  <c r="O667" i="1"/>
  <c r="O580" i="1"/>
  <c r="O599" i="1"/>
  <c r="O657" i="1"/>
  <c r="O658" i="1"/>
  <c r="O616" i="1"/>
  <c r="O668" i="1"/>
  <c r="O614" i="1"/>
  <c r="O653" i="1"/>
  <c r="O673" i="1"/>
  <c r="O661" i="1"/>
  <c r="O593" i="1"/>
  <c r="O626" i="1"/>
  <c r="O630" i="1"/>
  <c r="O649" i="1"/>
  <c r="O604" i="1"/>
  <c r="O677" i="1"/>
  <c r="O628" i="1"/>
  <c r="O633" i="1"/>
  <c r="O655" i="1"/>
  <c r="O631" i="1"/>
  <c r="O660" i="1"/>
  <c r="O641" i="1"/>
  <c r="O674" i="1"/>
  <c r="O644" i="1"/>
  <c r="O646" i="1"/>
  <c r="O601" i="1"/>
  <c r="O613" i="1"/>
  <c r="O611" i="1"/>
  <c r="O639" i="1"/>
  <c r="O609" i="1"/>
  <c r="O665" i="1"/>
  <c r="O632" i="1"/>
  <c r="C16" i="1"/>
  <c r="D18" i="1" s="1"/>
  <c r="AT679" i="1"/>
  <c r="AS679" i="1" s="1"/>
  <c r="AR679" i="1" s="1"/>
  <c r="AQ679" i="1" s="1"/>
  <c r="AP679" i="1" s="1"/>
  <c r="AO679" i="1" s="1"/>
  <c r="AN679" i="1" s="1"/>
  <c r="AM679" i="1" s="1"/>
  <c r="AL679" i="1" s="1"/>
  <c r="AT678" i="1"/>
  <c r="AS678" i="1" s="1"/>
  <c r="AR678" i="1" s="1"/>
  <c r="AQ678" i="1" s="1"/>
  <c r="AP678" i="1" s="1"/>
  <c r="AO678" i="1" s="1"/>
  <c r="AN678" i="1" s="1"/>
  <c r="AM678" i="1" s="1"/>
  <c r="AL678" i="1" s="1"/>
  <c r="AF679" i="1"/>
  <c r="AC679" i="1"/>
  <c r="K679" i="1"/>
  <c r="AC678" i="1"/>
  <c r="K678" i="1"/>
  <c r="AE259" i="1"/>
  <c r="AD259" i="1"/>
  <c r="AE204" i="1"/>
  <c r="AD204" i="1"/>
  <c r="AE577" i="1"/>
  <c r="AD577" i="1"/>
  <c r="AD671" i="1"/>
  <c r="AE671" i="1"/>
  <c r="AD241" i="1"/>
  <c r="AE241" i="1"/>
  <c r="AD548" i="1"/>
  <c r="AE548" i="1"/>
  <c r="AD255" i="1"/>
  <c r="AE255" i="1"/>
  <c r="AD179" i="1"/>
  <c r="AE179" i="1"/>
  <c r="AE657" i="1"/>
  <c r="AD657" i="1"/>
  <c r="AD640" i="1"/>
  <c r="AE640" i="1"/>
  <c r="AE251" i="1"/>
  <c r="AD251" i="1"/>
  <c r="AE57" i="1"/>
  <c r="AD57" i="1"/>
  <c r="AD312" i="1"/>
  <c r="AE312" i="1"/>
  <c r="AE588" i="1"/>
  <c r="AD588" i="1"/>
  <c r="AD121" i="1"/>
  <c r="AE121" i="1"/>
  <c r="AD256" i="1"/>
  <c r="AE256" i="1"/>
  <c r="AE626" i="1"/>
  <c r="AD626" i="1"/>
  <c r="AD636" i="1"/>
  <c r="AE636" i="1"/>
  <c r="AD267" i="1"/>
  <c r="AE267" i="1"/>
  <c r="AD175" i="1"/>
  <c r="AE175" i="1"/>
  <c r="AD282" i="1"/>
  <c r="AE282" i="1"/>
  <c r="AE316" i="1"/>
  <c r="AD316" i="1"/>
  <c r="BA46" i="1" l="1"/>
  <c r="AZ46" i="1" s="1"/>
  <c r="AX46" i="1" s="1"/>
  <c r="BB46" i="1"/>
  <c r="BA54" i="1"/>
  <c r="BB54" i="1"/>
  <c r="BA40" i="1"/>
  <c r="AZ40" i="1" s="1"/>
  <c r="AX40" i="1" s="1"/>
  <c r="BB40" i="1"/>
  <c r="AJ211" i="1"/>
  <c r="AK211" i="1"/>
  <c r="AI211" i="1"/>
  <c r="AK208" i="1"/>
  <c r="AI208" i="1"/>
  <c r="AJ208" i="1"/>
  <c r="BB88" i="1"/>
  <c r="BA88" i="1"/>
  <c r="BA37" i="1"/>
  <c r="BB37" i="1"/>
  <c r="BA64" i="1"/>
  <c r="AZ64" i="1" s="1"/>
  <c r="AX64" i="1" s="1"/>
  <c r="BB64" i="1"/>
  <c r="AJ424" i="1"/>
  <c r="AI424" i="1"/>
  <c r="AH424" i="1" s="1"/>
  <c r="AK424" i="1"/>
  <c r="BB95" i="1"/>
  <c r="BA95" i="1"/>
  <c r="AZ95" i="1" s="1"/>
  <c r="AX95" i="1" s="1"/>
  <c r="BA41" i="1"/>
  <c r="AZ41" i="1" s="1"/>
  <c r="AX41" i="1" s="1"/>
  <c r="BB41" i="1"/>
  <c r="BA36" i="1"/>
  <c r="BB36" i="1"/>
  <c r="BB48" i="1"/>
  <c r="BA48" i="1"/>
  <c r="AZ48" i="1" s="1"/>
  <c r="AX48" i="1" s="1"/>
  <c r="AJ488" i="1"/>
  <c r="AK488" i="1"/>
  <c r="AI488" i="1"/>
  <c r="AH488" i="1" s="1"/>
  <c r="AJ113" i="1"/>
  <c r="AK113" i="1"/>
  <c r="AI113" i="1"/>
  <c r="AH113" i="1" s="1"/>
  <c r="BA68" i="1"/>
  <c r="BB68" i="1"/>
  <c r="BA90" i="1"/>
  <c r="BB90" i="1"/>
  <c r="BA82" i="1"/>
  <c r="AZ82" i="1" s="1"/>
  <c r="AX82" i="1" s="1"/>
  <c r="BB82" i="1"/>
  <c r="BA92" i="1"/>
  <c r="BB92" i="1"/>
  <c r="BA62" i="1"/>
  <c r="BB62" i="1"/>
  <c r="BB94" i="1"/>
  <c r="BA94" i="1"/>
  <c r="AZ94" i="1" s="1"/>
  <c r="AX94" i="1" s="1"/>
  <c r="BA55" i="1"/>
  <c r="AZ55" i="1" s="1"/>
  <c r="AX55" i="1" s="1"/>
  <c r="BB55" i="1"/>
  <c r="AK104" i="1"/>
  <c r="AJ104" i="1"/>
  <c r="AI104" i="1"/>
  <c r="AH104" i="1" s="1"/>
  <c r="BA27" i="1"/>
  <c r="AZ27" i="1" s="1"/>
  <c r="AX27" i="1" s="1"/>
  <c r="BB27" i="1"/>
  <c r="BA73" i="1"/>
  <c r="BB73" i="1"/>
  <c r="AI565" i="1"/>
  <c r="AH565" i="1" s="1"/>
  <c r="AJ565" i="1"/>
  <c r="AK565" i="1"/>
  <c r="BA53" i="1"/>
  <c r="BB53" i="1"/>
  <c r="BA78" i="1"/>
  <c r="BB78" i="1"/>
  <c r="BA38" i="1"/>
  <c r="AZ38" i="1" s="1"/>
  <c r="AX38" i="1" s="1"/>
  <c r="BB38" i="1"/>
  <c r="BB60" i="1"/>
  <c r="BA60" i="1"/>
  <c r="AZ60" i="1" s="1"/>
  <c r="AX60" i="1" s="1"/>
  <c r="AI162" i="1"/>
  <c r="AJ162" i="1"/>
  <c r="AK162" i="1"/>
  <c r="AI593" i="1"/>
  <c r="AH593" i="1" s="1"/>
  <c r="AK593" i="1"/>
  <c r="AJ593" i="1"/>
  <c r="BA17" i="1"/>
  <c r="BB17" i="1"/>
  <c r="BA76" i="1"/>
  <c r="BB76" i="1"/>
  <c r="BB89" i="1"/>
  <c r="BA89" i="1"/>
  <c r="AZ89" i="1" s="1"/>
  <c r="AX89" i="1" s="1"/>
  <c r="BA42" i="1"/>
  <c r="AZ42" i="1" s="1"/>
  <c r="AX42" i="1" s="1"/>
  <c r="BB42" i="1"/>
  <c r="BB81" i="1"/>
  <c r="BA81" i="1"/>
  <c r="AZ81" i="1" s="1"/>
  <c r="AX81" i="1" s="1"/>
  <c r="AJ61" i="1"/>
  <c r="AK61" i="1"/>
  <c r="AI61" i="1"/>
  <c r="BA98" i="1"/>
  <c r="BB98" i="1"/>
  <c r="BA58" i="1"/>
  <c r="AZ58" i="1" s="1"/>
  <c r="AX58" i="1" s="1"/>
  <c r="BB58" i="1"/>
  <c r="BA45" i="1"/>
  <c r="AZ45" i="1" s="1"/>
  <c r="AX45" i="1" s="1"/>
  <c r="BB45" i="1"/>
  <c r="AD145" i="1"/>
  <c r="AE145" i="1"/>
  <c r="AK216" i="1"/>
  <c r="AI216" i="1"/>
  <c r="AH216" i="1" s="1"/>
  <c r="AJ216" i="1"/>
  <c r="BA57" i="1"/>
  <c r="BB57" i="1"/>
  <c r="BB83" i="1"/>
  <c r="BA83" i="1"/>
  <c r="AZ83" i="1" s="1"/>
  <c r="AX83" i="1" s="1"/>
  <c r="AK540" i="1"/>
  <c r="AJ540" i="1"/>
  <c r="AI540" i="1"/>
  <c r="AH540" i="1" s="1"/>
  <c r="BA75" i="1"/>
  <c r="AZ75" i="1" s="1"/>
  <c r="AX75" i="1" s="1"/>
  <c r="BB75" i="1"/>
  <c r="BB87" i="1"/>
  <c r="BA87" i="1"/>
  <c r="AI433" i="1"/>
  <c r="AH433" i="1" s="1"/>
  <c r="AJ433" i="1"/>
  <c r="AK433" i="1"/>
  <c r="BA39" i="1"/>
  <c r="AZ39" i="1" s="1"/>
  <c r="AX39" i="1" s="1"/>
  <c r="BB39" i="1"/>
  <c r="BA22" i="1"/>
  <c r="BB22" i="1"/>
  <c r="BA24" i="1"/>
  <c r="BB24" i="1"/>
  <c r="AJ575" i="1"/>
  <c r="AK575" i="1"/>
  <c r="AI575" i="1"/>
  <c r="AH575" i="1" s="1"/>
  <c r="AJ201" i="1"/>
  <c r="AK201" i="1"/>
  <c r="AI201" i="1"/>
  <c r="AH201" i="1" s="1"/>
  <c r="BA74" i="1"/>
  <c r="BB74" i="1"/>
  <c r="BA31" i="1"/>
  <c r="BB31" i="1"/>
  <c r="AK222" i="1"/>
  <c r="AI222" i="1"/>
  <c r="AH222" i="1" s="1"/>
  <c r="AJ222" i="1"/>
  <c r="AI398" i="1"/>
  <c r="AH398" i="1" s="1"/>
  <c r="AJ398" i="1"/>
  <c r="AK398" i="1"/>
  <c r="BA59" i="1"/>
  <c r="BB59" i="1"/>
  <c r="BA86" i="1"/>
  <c r="AZ86" i="1" s="1"/>
  <c r="AX86" i="1" s="1"/>
  <c r="BB86" i="1"/>
  <c r="BA97" i="1"/>
  <c r="BB97" i="1"/>
  <c r="AJ235" i="1"/>
  <c r="AH235" i="1" s="1"/>
  <c r="AK235" i="1"/>
  <c r="AI235" i="1"/>
  <c r="BA26" i="1"/>
  <c r="BB26" i="1"/>
  <c r="BB101" i="1"/>
  <c r="BA101" i="1"/>
  <c r="AJ192" i="1"/>
  <c r="AI192" i="1"/>
  <c r="AK192" i="1"/>
  <c r="BB69" i="1"/>
  <c r="BA69" i="1"/>
  <c r="AZ69" i="1" s="1"/>
  <c r="AX69" i="1" s="1"/>
  <c r="BA44" i="1"/>
  <c r="AZ44" i="1" s="1"/>
  <c r="AX44" i="1" s="1"/>
  <c r="BB44" i="1"/>
  <c r="BA34" i="1"/>
  <c r="BB34" i="1"/>
  <c r="BA49" i="1"/>
  <c r="BB49" i="1"/>
  <c r="BA66" i="1"/>
  <c r="BB66" i="1"/>
  <c r="BA63" i="1"/>
  <c r="AZ63" i="1" s="1"/>
  <c r="AX63" i="1" s="1"/>
  <c r="BB63" i="1"/>
  <c r="BA91" i="1"/>
  <c r="BB91" i="1"/>
  <c r="BA102" i="1"/>
  <c r="BB102" i="1"/>
  <c r="AJ441" i="1"/>
  <c r="AK441" i="1"/>
  <c r="AI441" i="1"/>
  <c r="AH441" i="1" s="1"/>
  <c r="BA47" i="1"/>
  <c r="AZ47" i="1" s="1"/>
  <c r="AX47" i="1" s="1"/>
  <c r="BB47" i="1"/>
  <c r="BA67" i="1"/>
  <c r="AZ67" i="1" s="1"/>
  <c r="AX67" i="1" s="1"/>
  <c r="BB67" i="1"/>
  <c r="BB72" i="1"/>
  <c r="BA72" i="1"/>
  <c r="BA79" i="1"/>
  <c r="BB79" i="1"/>
  <c r="BA96" i="1"/>
  <c r="AZ96" i="1" s="1"/>
  <c r="AX96" i="1" s="1"/>
  <c r="BB96" i="1"/>
  <c r="BB80" i="1"/>
  <c r="BA80" i="1"/>
  <c r="AJ569" i="1"/>
  <c r="AI569" i="1"/>
  <c r="AK569" i="1"/>
  <c r="BA84" i="1"/>
  <c r="AZ84" i="1" s="1"/>
  <c r="AX84" i="1" s="1"/>
  <c r="BB84" i="1"/>
  <c r="BA93" i="1"/>
  <c r="BB93" i="1"/>
  <c r="BB29" i="1"/>
  <c r="BA29" i="1"/>
  <c r="AZ29" i="1" s="1"/>
  <c r="AX29" i="1" s="1"/>
  <c r="AJ243" i="1"/>
  <c r="AK243" i="1"/>
  <c r="AI243" i="1"/>
  <c r="AH243" i="1" s="1"/>
  <c r="BB77" i="1"/>
  <c r="BA77" i="1"/>
  <c r="BA25" i="1"/>
  <c r="AZ25" i="1" s="1"/>
  <c r="AX25" i="1" s="1"/>
  <c r="BB25" i="1"/>
  <c r="BA43" i="1"/>
  <c r="AZ43" i="1" s="1"/>
  <c r="AX43" i="1" s="1"/>
  <c r="BB43" i="1"/>
  <c r="AJ206" i="1"/>
  <c r="AK206" i="1"/>
  <c r="AI206" i="1"/>
  <c r="AH206" i="1" s="1"/>
  <c r="BA50" i="1"/>
  <c r="AZ50" i="1" s="1"/>
  <c r="AX50" i="1" s="1"/>
  <c r="BB50" i="1"/>
  <c r="BB30" i="1"/>
  <c r="BA30" i="1"/>
  <c r="BA70" i="1"/>
  <c r="BB70" i="1"/>
  <c r="BA56" i="1"/>
  <c r="AZ56" i="1" s="1"/>
  <c r="AX56" i="1" s="1"/>
  <c r="BB56" i="1"/>
  <c r="BA100" i="1"/>
  <c r="AZ100" i="1" s="1"/>
  <c r="AX100" i="1" s="1"/>
  <c r="BB100" i="1"/>
  <c r="BB85" i="1"/>
  <c r="BA85" i="1"/>
  <c r="BA99" i="1"/>
  <c r="BB99" i="1"/>
  <c r="BB51" i="1"/>
  <c r="BA51" i="1"/>
  <c r="AB145" i="1"/>
  <c r="AH70" i="1"/>
  <c r="AD448" i="1"/>
  <c r="AD503" i="1"/>
  <c r="AE503" i="1"/>
  <c r="AE187" i="1"/>
  <c r="AD187" i="1"/>
  <c r="AD465" i="1"/>
  <c r="AE465" i="1"/>
  <c r="AA514" i="1"/>
  <c r="AB514" i="1"/>
  <c r="AE278" i="1"/>
  <c r="AD278" i="1"/>
  <c r="AT483" i="1"/>
  <c r="AS483" i="1" s="1"/>
  <c r="AR483" i="1" s="1"/>
  <c r="AQ483" i="1" s="1"/>
  <c r="AP483" i="1" s="1"/>
  <c r="AO483" i="1" s="1"/>
  <c r="AN483" i="1" s="1"/>
  <c r="AM483" i="1" s="1"/>
  <c r="AL483" i="1" s="1"/>
  <c r="AD655" i="1"/>
  <c r="AE655" i="1"/>
  <c r="AH144" i="1"/>
  <c r="AE24" i="1"/>
  <c r="AD24" i="1"/>
  <c r="AH285" i="1"/>
  <c r="AA309" i="1"/>
  <c r="AB309" i="1"/>
  <c r="AE127" i="1"/>
  <c r="AD127" i="1"/>
  <c r="AA521" i="1"/>
  <c r="AD521" i="1" s="1"/>
  <c r="AB633" i="1"/>
  <c r="AB448" i="1"/>
  <c r="AJ232" i="1"/>
  <c r="AI232" i="1"/>
  <c r="AK232" i="1"/>
  <c r="AC449" i="1"/>
  <c r="I449" i="1"/>
  <c r="AF449" i="1"/>
  <c r="AE32" i="1"/>
  <c r="AD32" i="1"/>
  <c r="AI357" i="1"/>
  <c r="AH357" i="1" s="1"/>
  <c r="AJ357" i="1"/>
  <c r="AK357" i="1"/>
  <c r="AE366" i="1"/>
  <c r="AD366" i="1"/>
  <c r="AF504" i="1"/>
  <c r="AC504" i="1"/>
  <c r="I504" i="1"/>
  <c r="AJ26" i="1"/>
  <c r="AI26" i="1"/>
  <c r="AH26" i="1" s="1"/>
  <c r="AK26" i="1"/>
  <c r="AK434" i="1"/>
  <c r="AI434" i="1"/>
  <c r="AH434" i="1" s="1"/>
  <c r="AJ434" i="1"/>
  <c r="AI103" i="1"/>
  <c r="AK103" i="1"/>
  <c r="AJ103" i="1"/>
  <c r="AA419" i="1"/>
  <c r="AB419" i="1"/>
  <c r="AD414" i="1"/>
  <c r="AE414" i="1"/>
  <c r="AD341" i="1"/>
  <c r="AE341" i="1"/>
  <c r="AE125" i="1"/>
  <c r="AD125" i="1"/>
  <c r="AI358" i="1"/>
  <c r="AH358" i="1" s="1"/>
  <c r="AA358" i="1" s="1"/>
  <c r="AJ358" i="1"/>
  <c r="AK358" i="1"/>
  <c r="AJ93" i="1"/>
  <c r="AK93" i="1"/>
  <c r="AI93" i="1"/>
  <c r="AK438" i="1"/>
  <c r="AI438" i="1"/>
  <c r="AJ438" i="1"/>
  <c r="AD567" i="1"/>
  <c r="AE567" i="1"/>
  <c r="AH184" i="1"/>
  <c r="AB184" i="1" s="1"/>
  <c r="AJ504" i="1"/>
  <c r="AK504" i="1"/>
  <c r="AI504" i="1"/>
  <c r="AH504" i="1" s="1"/>
  <c r="AA504" i="1" s="1"/>
  <c r="AD322" i="1"/>
  <c r="AE322" i="1"/>
  <c r="AT604" i="1"/>
  <c r="AS604" i="1" s="1"/>
  <c r="AR604" i="1" s="1"/>
  <c r="AQ604" i="1" s="1"/>
  <c r="AP604" i="1" s="1"/>
  <c r="AO604" i="1" s="1"/>
  <c r="AN604" i="1" s="1"/>
  <c r="AM604" i="1" s="1"/>
  <c r="AL604" i="1" s="1"/>
  <c r="AD223" i="1"/>
  <c r="AD147" i="1"/>
  <c r="AE147" i="1"/>
  <c r="AZ7" i="1"/>
  <c r="AX7" i="1" s="1"/>
  <c r="AE481" i="1"/>
  <c r="AD481" i="1"/>
  <c r="AZ8" i="1"/>
  <c r="AX8" i="1" s="1"/>
  <c r="AC358" i="1"/>
  <c r="AF358" i="1"/>
  <c r="I358" i="1"/>
  <c r="AC326" i="1"/>
  <c r="I326" i="1"/>
  <c r="AF326" i="1"/>
  <c r="AE395" i="1"/>
  <c r="AE77" i="1"/>
  <c r="AD77" i="1"/>
  <c r="AE347" i="1"/>
  <c r="AD347" i="1"/>
  <c r="AI449" i="1"/>
  <c r="AJ449" i="1"/>
  <c r="AK449" i="1"/>
  <c r="AD290" i="1"/>
  <c r="AE290" i="1"/>
  <c r="AD246" i="1"/>
  <c r="AE246" i="1"/>
  <c r="AA387" i="1"/>
  <c r="AB387" i="1"/>
  <c r="AF604" i="1"/>
  <c r="I604" i="1"/>
  <c r="AC604" i="1"/>
  <c r="AK181" i="1"/>
  <c r="AI181" i="1"/>
  <c r="AJ181" i="1"/>
  <c r="AB223" i="1"/>
  <c r="AK382" i="1"/>
  <c r="AJ382" i="1"/>
  <c r="AI382" i="1"/>
  <c r="AH382" i="1" s="1"/>
  <c r="AS470" i="1"/>
  <c r="AR470" i="1" s="1"/>
  <c r="AQ470" i="1" s="1"/>
  <c r="AP470" i="1" s="1"/>
  <c r="AO470" i="1" s="1"/>
  <c r="AN470" i="1" s="1"/>
  <c r="AM470" i="1" s="1"/>
  <c r="AL470" i="1" s="1"/>
  <c r="AT470" i="1"/>
  <c r="AD410" i="1"/>
  <c r="AE410" i="1"/>
  <c r="AJ177" i="1"/>
  <c r="AK177" i="1"/>
  <c r="AI177" i="1"/>
  <c r="AB585" i="1"/>
  <c r="AA585" i="1"/>
  <c r="AD124" i="1"/>
  <c r="AH123" i="1"/>
  <c r="AH29" i="1"/>
  <c r="AT326" i="1"/>
  <c r="AS326" i="1" s="1"/>
  <c r="AR326" i="1" s="1"/>
  <c r="AQ326" i="1" s="1"/>
  <c r="AP326" i="1" s="1"/>
  <c r="AO326" i="1" s="1"/>
  <c r="AN326" i="1" s="1"/>
  <c r="AM326" i="1" s="1"/>
  <c r="AL326" i="1" s="1"/>
  <c r="AE203" i="1"/>
  <c r="AD203" i="1"/>
  <c r="AD490" i="1"/>
  <c r="AE490" i="1"/>
  <c r="AH189" i="1"/>
  <c r="AD596" i="1"/>
  <c r="AE596" i="1"/>
  <c r="AD135" i="1"/>
  <c r="AE135" i="1"/>
  <c r="AD645" i="1"/>
  <c r="AE645" i="1"/>
  <c r="AH169" i="1"/>
  <c r="AE67" i="1"/>
  <c r="AD67" i="1"/>
  <c r="AH413" i="1"/>
  <c r="AD491" i="1"/>
  <c r="AE491" i="1"/>
  <c r="AH349" i="1"/>
  <c r="AZ32" i="1"/>
  <c r="AX32" i="1" s="1"/>
  <c r="AH224" i="1"/>
  <c r="AA91" i="1"/>
  <c r="AB91" i="1"/>
  <c r="AB485" i="1"/>
  <c r="AA485" i="1"/>
  <c r="AD233" i="1"/>
  <c r="AE233" i="1"/>
  <c r="AC502" i="1"/>
  <c r="I502" i="1"/>
  <c r="AF502" i="1"/>
  <c r="AD624" i="1"/>
  <c r="AE624" i="1"/>
  <c r="AE283" i="1"/>
  <c r="AD283" i="1"/>
  <c r="AE196" i="1"/>
  <c r="AD196" i="1"/>
  <c r="AI161" i="1"/>
  <c r="AK161" i="1"/>
  <c r="AJ161" i="1"/>
  <c r="AC470" i="1"/>
  <c r="AF470" i="1"/>
  <c r="I470" i="1"/>
  <c r="AH629" i="1"/>
  <c r="AB55" i="1"/>
  <c r="AA55" i="1"/>
  <c r="AD74" i="1"/>
  <c r="AE74" i="1"/>
  <c r="AJ219" i="1"/>
  <c r="AK219" i="1"/>
  <c r="AI219" i="1"/>
  <c r="AD260" i="1"/>
  <c r="AE260" i="1"/>
  <c r="AR502" i="1"/>
  <c r="AQ502" i="1" s="1"/>
  <c r="AP502" i="1" s="1"/>
  <c r="AO502" i="1" s="1"/>
  <c r="AN502" i="1" s="1"/>
  <c r="AM502" i="1" s="1"/>
  <c r="AL502" i="1" s="1"/>
  <c r="AT502" i="1"/>
  <c r="AS502" i="1"/>
  <c r="AA390" i="1"/>
  <c r="AB390" i="1"/>
  <c r="AE672" i="1"/>
  <c r="AD672" i="1"/>
  <c r="AE68" i="1"/>
  <c r="AD68" i="1"/>
  <c r="AJ385" i="1"/>
  <c r="AK385" i="1"/>
  <c r="AI385" i="1"/>
  <c r="AH385" i="1" s="1"/>
  <c r="AA385" i="1" s="1"/>
  <c r="AD498" i="1"/>
  <c r="AE498" i="1"/>
  <c r="AE250" i="1"/>
  <c r="AD250" i="1"/>
  <c r="AE151" i="1"/>
  <c r="AD151" i="1"/>
  <c r="AC408" i="1"/>
  <c r="I408" i="1"/>
  <c r="AF408" i="1"/>
  <c r="AA391" i="1"/>
  <c r="AB391" i="1"/>
  <c r="AH173" i="1"/>
  <c r="AJ639" i="1"/>
  <c r="AK639" i="1"/>
  <c r="AI639" i="1"/>
  <c r="AH639" i="1" s="1"/>
  <c r="AB639" i="1" s="1"/>
  <c r="AD543" i="1"/>
  <c r="AE543" i="1"/>
  <c r="AE269" i="1"/>
  <c r="AD269" i="1"/>
  <c r="AC385" i="1"/>
  <c r="AF385" i="1"/>
  <c r="J385" i="1"/>
  <c r="AF483" i="1"/>
  <c r="I483" i="1"/>
  <c r="AC483" i="1"/>
  <c r="AJ501" i="1"/>
  <c r="AK501" i="1"/>
  <c r="AI501" i="1"/>
  <c r="AH501" i="1" s="1"/>
  <c r="AI408" i="1"/>
  <c r="AH408" i="1" s="1"/>
  <c r="AA408" i="1" s="1"/>
  <c r="AJ408" i="1"/>
  <c r="AK408" i="1"/>
  <c r="AI451" i="1"/>
  <c r="AJ451" i="1"/>
  <c r="AK451" i="1"/>
  <c r="AE374" i="1"/>
  <c r="AD374" i="1"/>
  <c r="AI558" i="1"/>
  <c r="AJ558" i="1"/>
  <c r="AK558" i="1"/>
  <c r="AK447" i="1"/>
  <c r="AJ447" i="1"/>
  <c r="AI447" i="1"/>
  <c r="AI557" i="1"/>
  <c r="AK557" i="1"/>
  <c r="AJ557" i="1"/>
  <c r="AI480" i="1"/>
  <c r="AK480" i="1"/>
  <c r="AJ480" i="1"/>
  <c r="AJ110" i="1"/>
  <c r="AI110" i="1"/>
  <c r="AK110" i="1"/>
  <c r="AJ45" i="1"/>
  <c r="AI45" i="1"/>
  <c r="AK45" i="1"/>
  <c r="AI515" i="1"/>
  <c r="AJ515" i="1"/>
  <c r="AK515" i="1"/>
  <c r="AK496" i="1"/>
  <c r="AI496" i="1"/>
  <c r="AJ496" i="1"/>
  <c r="AJ328" i="1"/>
  <c r="AK328" i="1"/>
  <c r="AI328" i="1"/>
  <c r="AK193" i="1"/>
  <c r="AJ193" i="1"/>
  <c r="AI193" i="1"/>
  <c r="AK437" i="1"/>
  <c r="AI437" i="1"/>
  <c r="AJ437" i="1"/>
  <c r="AI212" i="1"/>
  <c r="AJ212" i="1"/>
  <c r="AK212" i="1"/>
  <c r="AK247" i="1"/>
  <c r="AJ247" i="1"/>
  <c r="AI247" i="1"/>
  <c r="AK579" i="1"/>
  <c r="AJ579" i="1"/>
  <c r="AI579" i="1"/>
  <c r="AJ520" i="1"/>
  <c r="AK520" i="1"/>
  <c r="AI520" i="1"/>
  <c r="AH520" i="1" s="1"/>
  <c r="AJ291" i="1"/>
  <c r="AK291" i="1"/>
  <c r="AI291" i="1"/>
  <c r="AI403" i="1"/>
  <c r="AK403" i="1"/>
  <c r="AJ403" i="1"/>
  <c r="AI53" i="1"/>
  <c r="AJ53" i="1"/>
  <c r="AK53" i="1"/>
  <c r="AK111" i="1"/>
  <c r="AJ111" i="1"/>
  <c r="AI111" i="1"/>
  <c r="AJ641" i="1"/>
  <c r="AI641" i="1"/>
  <c r="AK641" i="1"/>
  <c r="AK497" i="1"/>
  <c r="AI497" i="1"/>
  <c r="AJ497" i="1"/>
  <c r="AI337" i="1"/>
  <c r="AK337" i="1"/>
  <c r="AJ337" i="1"/>
  <c r="AI479" i="1"/>
  <c r="AJ479" i="1"/>
  <c r="AK479" i="1"/>
  <c r="AJ296" i="1"/>
  <c r="AK296" i="1"/>
  <c r="AI296" i="1"/>
  <c r="AK136" i="1"/>
  <c r="AI136" i="1"/>
  <c r="AJ136" i="1"/>
  <c r="AJ563" i="1"/>
  <c r="AI563" i="1"/>
  <c r="AH563" i="1" s="1"/>
  <c r="AK563" i="1"/>
  <c r="AK537" i="1"/>
  <c r="AI537" i="1"/>
  <c r="AJ537" i="1"/>
  <c r="AJ207" i="1"/>
  <c r="AK207" i="1"/>
  <c r="AI207" i="1"/>
  <c r="AK400" i="1"/>
  <c r="AI400" i="1"/>
  <c r="AJ400" i="1"/>
  <c r="AJ23" i="1"/>
  <c r="AK23" i="1"/>
  <c r="AI23" i="1"/>
  <c r="AK320" i="1"/>
  <c r="AI320" i="1"/>
  <c r="AJ320" i="1"/>
  <c r="AJ97" i="1"/>
  <c r="AI97" i="1"/>
  <c r="AK97" i="1"/>
  <c r="AI63" i="1"/>
  <c r="AK63" i="1"/>
  <c r="AJ63" i="1"/>
  <c r="AK637" i="1"/>
  <c r="AI637" i="1"/>
  <c r="AH637" i="1" s="1"/>
  <c r="AJ637" i="1"/>
  <c r="AI157" i="1"/>
  <c r="AJ157" i="1"/>
  <c r="AK157" i="1"/>
  <c r="AK541" i="1"/>
  <c r="AI541" i="1"/>
  <c r="AJ541" i="1"/>
  <c r="AJ85" i="1"/>
  <c r="AI85" i="1"/>
  <c r="AK85" i="1"/>
  <c r="AJ426" i="1"/>
  <c r="AK426" i="1"/>
  <c r="AI426" i="1"/>
  <c r="AK176" i="1"/>
  <c r="AJ176" i="1"/>
  <c r="AI176" i="1"/>
  <c r="AH176" i="1" s="1"/>
  <c r="AK505" i="1"/>
  <c r="AI505" i="1"/>
  <c r="AJ505" i="1"/>
  <c r="AJ240" i="1"/>
  <c r="AK240" i="1"/>
  <c r="AI240" i="1"/>
  <c r="AJ41" i="1"/>
  <c r="AK41" i="1"/>
  <c r="AI41" i="1"/>
  <c r="AI625" i="1"/>
  <c r="AJ625" i="1"/>
  <c r="AK625" i="1"/>
  <c r="AI590" i="1"/>
  <c r="AJ590" i="1"/>
  <c r="AK590" i="1"/>
  <c r="AI248" i="1"/>
  <c r="AH248" i="1" s="1"/>
  <c r="AJ248" i="1"/>
  <c r="AK248" i="1"/>
  <c r="AI48" i="1"/>
  <c r="AK48" i="1"/>
  <c r="AJ48" i="1"/>
  <c r="AI75" i="1"/>
  <c r="AJ75" i="1"/>
  <c r="AK75" i="1"/>
  <c r="AI492" i="1"/>
  <c r="AK492" i="1"/>
  <c r="AJ492" i="1"/>
  <c r="AI550" i="1"/>
  <c r="AK550" i="1"/>
  <c r="AJ550" i="1"/>
  <c r="AJ86" i="1"/>
  <c r="AK86" i="1"/>
  <c r="AI86" i="1"/>
  <c r="AK185" i="1"/>
  <c r="AJ185" i="1"/>
  <c r="AI185" i="1"/>
  <c r="AJ36" i="1"/>
  <c r="AK36" i="1"/>
  <c r="AI36" i="1"/>
  <c r="AI327" i="1"/>
  <c r="AH327" i="1" s="1"/>
  <c r="AJ327" i="1"/>
  <c r="AK327" i="1"/>
  <c r="AI115" i="1"/>
  <c r="AJ115" i="1"/>
  <c r="AK115" i="1"/>
  <c r="AK59" i="1"/>
  <c r="AJ59" i="1"/>
  <c r="AI59" i="1"/>
  <c r="AH59" i="1" s="1"/>
  <c r="AJ69" i="1"/>
  <c r="AK69" i="1"/>
  <c r="AI69" i="1"/>
  <c r="AK295" i="1"/>
  <c r="AI295" i="1"/>
  <c r="AJ295" i="1"/>
  <c r="AJ456" i="1"/>
  <c r="AI456" i="1"/>
  <c r="AH456" i="1" s="1"/>
  <c r="AK456" i="1"/>
  <c r="AJ231" i="1"/>
  <c r="AK231" i="1"/>
  <c r="AI231" i="1"/>
  <c r="AH231" i="1" s="1"/>
  <c r="AI71" i="1"/>
  <c r="AJ71" i="1"/>
  <c r="AK71" i="1"/>
  <c r="AI361" i="1"/>
  <c r="AH361" i="1" s="1"/>
  <c r="AJ361" i="1"/>
  <c r="AK361" i="1"/>
  <c r="AJ429" i="1"/>
  <c r="AK429" i="1"/>
  <c r="AI429" i="1"/>
  <c r="AI79" i="1"/>
  <c r="AJ79" i="1"/>
  <c r="AK79" i="1"/>
  <c r="AK432" i="1"/>
  <c r="AJ432" i="1"/>
  <c r="AI432" i="1"/>
  <c r="AK463" i="1"/>
  <c r="AJ463" i="1"/>
  <c r="AI463" i="1"/>
  <c r="AI379" i="1"/>
  <c r="AJ379" i="1"/>
  <c r="AK379" i="1"/>
  <c r="AJ459" i="1"/>
  <c r="AI459" i="1"/>
  <c r="AK459" i="1"/>
  <c r="AI271" i="1"/>
  <c r="AK271" i="1"/>
  <c r="AJ271" i="1"/>
  <c r="AK56" i="1"/>
  <c r="AI56" i="1"/>
  <c r="AJ56" i="1"/>
  <c r="AK21" i="1"/>
  <c r="AI21" i="1"/>
  <c r="AJ21" i="1"/>
  <c r="AI137" i="1"/>
  <c r="AJ137" i="1"/>
  <c r="AK137" i="1"/>
  <c r="AI239" i="1"/>
  <c r="AK239" i="1"/>
  <c r="AJ239" i="1"/>
  <c r="AI517" i="1"/>
  <c r="AK517" i="1"/>
  <c r="AJ517" i="1"/>
  <c r="AI368" i="1"/>
  <c r="AJ368" i="1"/>
  <c r="AK368" i="1"/>
  <c r="AI116" i="1"/>
  <c r="AJ116" i="1"/>
  <c r="AK116" i="1"/>
  <c r="AK646" i="1"/>
  <c r="AI646" i="1"/>
  <c r="AJ646" i="1"/>
  <c r="AI464" i="1"/>
  <c r="AJ464" i="1"/>
  <c r="AK464" i="1"/>
  <c r="AK297" i="1"/>
  <c r="AJ297" i="1"/>
  <c r="AI297" i="1"/>
  <c r="AK34" i="1"/>
  <c r="AI34" i="1"/>
  <c r="AJ34" i="1"/>
  <c r="AI39" i="1"/>
  <c r="AJ39" i="1"/>
  <c r="AK39" i="1"/>
  <c r="AJ516" i="1"/>
  <c r="AI516" i="1"/>
  <c r="AK516" i="1"/>
  <c r="AK555" i="1"/>
  <c r="AI555" i="1"/>
  <c r="AJ555" i="1"/>
  <c r="AK117" i="1"/>
  <c r="AI117" i="1"/>
  <c r="AJ117" i="1"/>
  <c r="AK112" i="1"/>
  <c r="AI112" i="1"/>
  <c r="AJ112" i="1"/>
  <c r="AI662" i="1"/>
  <c r="AJ662" i="1"/>
  <c r="AK662" i="1"/>
  <c r="AJ277" i="1"/>
  <c r="AK277" i="1"/>
  <c r="AI277" i="1"/>
  <c r="AJ105" i="1"/>
  <c r="AK105" i="1"/>
  <c r="AI105" i="1"/>
  <c r="AH105" i="1" s="1"/>
  <c r="AK531" i="1"/>
  <c r="AJ531" i="1"/>
  <c r="AI531" i="1"/>
  <c r="AK294" i="1"/>
  <c r="AJ294" i="1"/>
  <c r="AI294" i="1"/>
  <c r="AK344" i="1"/>
  <c r="AJ344" i="1"/>
  <c r="AI344" i="1"/>
  <c r="AI52" i="1"/>
  <c r="AK52" i="1"/>
  <c r="AJ52" i="1"/>
  <c r="AK95" i="1"/>
  <c r="AJ95" i="1"/>
  <c r="AI95" i="1"/>
  <c r="AI648" i="1"/>
  <c r="AH648" i="1" s="1"/>
  <c r="AK648" i="1"/>
  <c r="AJ648" i="1"/>
  <c r="AJ493" i="1"/>
  <c r="AK493" i="1"/>
  <c r="AI493" i="1"/>
  <c r="AI133" i="1"/>
  <c r="AK133" i="1"/>
  <c r="AJ133" i="1"/>
  <c r="AJ397" i="1"/>
  <c r="AK397" i="1"/>
  <c r="AI397" i="1"/>
  <c r="AJ141" i="1"/>
  <c r="AK141" i="1"/>
  <c r="AI141" i="1"/>
  <c r="AI538" i="1"/>
  <c r="AJ538" i="1"/>
  <c r="AK538" i="1"/>
  <c r="AJ455" i="1"/>
  <c r="AK455" i="1"/>
  <c r="AI455" i="1"/>
  <c r="AH455" i="1" s="1"/>
  <c r="AK643" i="1"/>
  <c r="AI643" i="1"/>
  <c r="AJ643" i="1"/>
  <c r="AJ475" i="1"/>
  <c r="AK475" i="1"/>
  <c r="AI475" i="1"/>
  <c r="AI215" i="1"/>
  <c r="AJ215" i="1"/>
  <c r="AK215" i="1"/>
  <c r="AJ131" i="1"/>
  <c r="AK131" i="1"/>
  <c r="AI131" i="1"/>
  <c r="AH131" i="1" s="1"/>
  <c r="AJ405" i="1"/>
  <c r="AK405" i="1"/>
  <c r="AI405" i="1"/>
  <c r="AI500" i="1"/>
  <c r="AJ500" i="1"/>
  <c r="AK500" i="1"/>
  <c r="AK153" i="1"/>
  <c r="AI153" i="1"/>
  <c r="AJ153" i="1"/>
  <c r="AK44" i="1"/>
  <c r="AI44" i="1"/>
  <c r="AJ44" i="1"/>
  <c r="AI65" i="1"/>
  <c r="AJ65" i="1"/>
  <c r="AK65" i="1"/>
  <c r="AI396" i="1"/>
  <c r="AJ396" i="1"/>
  <c r="AK396" i="1"/>
  <c r="AJ442" i="1"/>
  <c r="AI442" i="1"/>
  <c r="AK442" i="1"/>
  <c r="AK107" i="1"/>
  <c r="AJ107" i="1"/>
  <c r="AI107" i="1"/>
  <c r="AH107" i="1" s="1"/>
  <c r="AI263" i="1"/>
  <c r="AJ263" i="1"/>
  <c r="AK263" i="1"/>
  <c r="AJ549" i="1"/>
  <c r="AI549" i="1"/>
  <c r="AK549" i="1"/>
  <c r="AJ160" i="1"/>
  <c r="AK160" i="1"/>
  <c r="AI160" i="1"/>
  <c r="AJ353" i="1"/>
  <c r="AI353" i="1"/>
  <c r="AK353" i="1"/>
  <c r="AK80" i="1"/>
  <c r="AJ80" i="1"/>
  <c r="AI80" i="1"/>
  <c r="AI99" i="1"/>
  <c r="AH99" i="1" s="1"/>
  <c r="AK99" i="1"/>
  <c r="AJ99" i="1"/>
  <c r="AK279" i="1"/>
  <c r="AI279" i="1"/>
  <c r="AJ279" i="1"/>
  <c r="AI118" i="1"/>
  <c r="AJ118" i="1"/>
  <c r="AK118" i="1"/>
  <c r="AI566" i="1"/>
  <c r="AJ566" i="1"/>
  <c r="AK566" i="1"/>
  <c r="AK471" i="1"/>
  <c r="AJ471" i="1"/>
  <c r="AI471" i="1"/>
  <c r="AK336" i="1"/>
  <c r="AI336" i="1"/>
  <c r="AJ336" i="1"/>
  <c r="AI165" i="1"/>
  <c r="AK165" i="1"/>
  <c r="AJ165" i="1"/>
  <c r="AI529" i="1"/>
  <c r="AK529" i="1"/>
  <c r="AJ529" i="1"/>
  <c r="AJ197" i="1"/>
  <c r="AK197" i="1"/>
  <c r="AI197" i="1"/>
  <c r="AJ635" i="1"/>
  <c r="AI635" i="1"/>
  <c r="AK635" i="1"/>
  <c r="AJ129" i="1"/>
  <c r="AI129" i="1"/>
  <c r="AK129" i="1"/>
  <c r="AK40" i="1"/>
  <c r="AI40" i="1"/>
  <c r="AJ40" i="1"/>
  <c r="AJ227" i="1"/>
  <c r="AK227" i="1"/>
  <c r="AI227" i="1"/>
  <c r="AJ394" i="1"/>
  <c r="AI394" i="1"/>
  <c r="AH394" i="1" s="1"/>
  <c r="AK394" i="1"/>
  <c r="AJ421" i="1"/>
  <c r="AK421" i="1"/>
  <c r="AI421" i="1"/>
  <c r="AH421" i="1" s="1"/>
  <c r="AJ352" i="1"/>
  <c r="AI352" i="1"/>
  <c r="AK352" i="1"/>
  <c r="AI149" i="1"/>
  <c r="AJ149" i="1"/>
  <c r="AK149" i="1"/>
  <c r="AJ304" i="1"/>
  <c r="AK304" i="1"/>
  <c r="AI304" i="1"/>
  <c r="AK574" i="1"/>
  <c r="AI574" i="1"/>
  <c r="AJ574" i="1"/>
  <c r="AI509" i="1"/>
  <c r="AK509" i="1"/>
  <c r="AJ509" i="1"/>
  <c r="AI209" i="1"/>
  <c r="AJ209" i="1"/>
  <c r="AK209" i="1"/>
  <c r="AD431" i="1"/>
  <c r="AE431" i="1"/>
  <c r="AD653" i="1"/>
  <c r="AE653" i="1"/>
  <c r="AE589" i="1"/>
  <c r="AD589" i="1"/>
  <c r="AB342" i="1"/>
  <c r="AA342" i="1"/>
  <c r="AD535" i="1"/>
  <c r="AE535" i="1"/>
  <c r="AE412" i="1"/>
  <c r="AD412" i="1"/>
  <c r="AB406" i="1"/>
  <c r="AA406" i="1"/>
  <c r="AB615" i="1"/>
  <c r="AA615" i="1"/>
  <c r="AA600" i="1"/>
  <c r="AB600" i="1"/>
  <c r="AD332" i="1"/>
  <c r="AE332" i="1"/>
  <c r="AD612" i="1"/>
  <c r="AE612" i="1"/>
  <c r="AD280" i="1"/>
  <c r="AE280" i="1"/>
  <c r="AE333" i="1"/>
  <c r="AD333" i="1"/>
  <c r="AA528" i="1"/>
  <c r="AB528" i="1"/>
  <c r="AE425" i="1"/>
  <c r="AD425" i="1"/>
  <c r="AB473" i="1"/>
  <c r="AA473" i="1"/>
  <c r="AH551" i="1"/>
  <c r="AD633" i="1"/>
  <c r="AA323" i="1"/>
  <c r="AB324" i="1"/>
  <c r="AA324" i="1"/>
  <c r="AH72" i="1"/>
  <c r="AE119" i="1"/>
  <c r="AD119" i="1"/>
  <c r="AD553" i="1"/>
  <c r="AE553" i="1"/>
  <c r="AH571" i="1"/>
  <c r="AB238" i="1"/>
  <c r="AA238" i="1"/>
  <c r="AB457" i="1"/>
  <c r="AA457" i="1"/>
  <c r="AD377" i="1"/>
  <c r="AE377" i="1"/>
  <c r="AD348" i="1"/>
  <c r="AE348" i="1"/>
  <c r="AA583" i="1"/>
  <c r="AB583" i="1"/>
  <c r="AE76" i="1"/>
  <c r="AD76" i="1"/>
  <c r="AD273" i="1"/>
  <c r="AE273" i="1"/>
  <c r="AE229" i="1"/>
  <c r="AD229" i="1"/>
  <c r="AB584" i="1"/>
  <c r="AA584" i="1"/>
  <c r="AB446" i="1"/>
  <c r="AA446" i="1"/>
  <c r="AD618" i="1"/>
  <c r="AE618" i="1"/>
  <c r="AA623" i="1"/>
  <c r="AB623" i="1"/>
  <c r="AH631" i="1"/>
  <c r="AB375" i="1"/>
  <c r="AA375" i="1"/>
  <c r="AA272" i="1"/>
  <c r="AB272" i="1"/>
  <c r="F18" i="1"/>
  <c r="F19" i="1" s="1"/>
  <c r="AD461" i="1"/>
  <c r="AE461" i="1"/>
  <c r="AE545" i="1"/>
  <c r="AD545" i="1"/>
  <c r="AE462" i="1"/>
  <c r="AD462" i="1"/>
  <c r="AA534" i="1"/>
  <c r="AB534" i="1"/>
  <c r="AD351" i="1"/>
  <c r="AE351" i="1"/>
  <c r="AD305" i="1"/>
  <c r="AE305" i="1"/>
  <c r="AE359" i="1"/>
  <c r="AD359" i="1"/>
  <c r="AD120" i="1"/>
  <c r="AE120" i="1"/>
  <c r="AA638" i="1"/>
  <c r="AB638" i="1"/>
  <c r="AD225" i="1"/>
  <c r="AE225" i="1"/>
  <c r="AE508" i="1"/>
  <c r="AD508" i="1"/>
  <c r="AE628" i="1"/>
  <c r="AD628" i="1"/>
  <c r="AB601" i="1"/>
  <c r="AA601" i="1"/>
  <c r="AA532" i="1"/>
  <c r="AB532" i="1"/>
  <c r="AB340" i="1"/>
  <c r="AA340" i="1"/>
  <c r="AE561" i="1"/>
  <c r="AD561" i="1"/>
  <c r="AA380" i="1"/>
  <c r="AB380" i="1"/>
  <c r="AA88" i="1"/>
  <c r="AB88" i="1"/>
  <c r="AB654" i="1"/>
  <c r="AA654" i="1"/>
  <c r="AB30" i="1"/>
  <c r="AA30" i="1"/>
  <c r="AE350" i="1"/>
  <c r="AD350" i="1"/>
  <c r="AH573" i="1"/>
  <c r="AD330" i="1"/>
  <c r="AE330" i="1"/>
  <c r="AE252" i="1"/>
  <c r="AD252" i="1"/>
  <c r="AD454" i="1"/>
  <c r="AE454" i="1"/>
  <c r="AD325" i="1"/>
  <c r="AE325" i="1"/>
  <c r="AE138" i="1"/>
  <c r="AD138" i="1"/>
  <c r="AA474" i="1"/>
  <c r="AB474" i="1"/>
  <c r="AB487" i="1"/>
  <c r="AA487" i="1"/>
  <c r="AD363" i="1"/>
  <c r="AE363" i="1"/>
  <c r="AD586" i="1"/>
  <c r="AE586" i="1"/>
  <c r="AH33" i="1"/>
  <c r="AE270" i="1"/>
  <c r="AD270" i="1"/>
  <c r="AB402" i="1"/>
  <c r="AA402" i="1"/>
  <c r="AB539" i="1"/>
  <c r="AA539" i="1"/>
  <c r="AA130" i="1"/>
  <c r="AB130" i="1"/>
  <c r="AB673" i="1"/>
  <c r="AA673" i="1"/>
  <c r="AB202" i="1"/>
  <c r="AA202" i="1"/>
  <c r="AB661" i="1"/>
  <c r="AA661" i="1"/>
  <c r="AB168" i="1"/>
  <c r="AA168" i="1"/>
  <c r="AE452" i="1"/>
  <c r="AD452" i="1"/>
  <c r="AE564" i="1"/>
  <c r="AD564" i="1"/>
  <c r="AD264" i="1"/>
  <c r="AE264" i="1"/>
  <c r="AD533" i="1"/>
  <c r="AE533" i="1"/>
  <c r="AE381" i="1"/>
  <c r="AD381" i="1"/>
  <c r="AD281" i="1"/>
  <c r="AE281" i="1"/>
  <c r="AB616" i="1"/>
  <c r="AA616" i="1"/>
  <c r="AB436" i="1"/>
  <c r="AA436" i="1"/>
  <c r="AD559" i="1"/>
  <c r="AE559" i="1"/>
  <c r="AB354" i="1"/>
  <c r="AA354" i="1"/>
  <c r="AA484" i="1"/>
  <c r="AB484" i="1"/>
  <c r="AD675" i="1"/>
  <c r="AE675" i="1"/>
  <c r="AD253" i="1"/>
  <c r="AE253" i="1"/>
  <c r="AA335" i="1"/>
  <c r="AB335" i="1"/>
  <c r="AE560" i="1"/>
  <c r="AD560" i="1"/>
  <c r="AA608" i="1"/>
  <c r="AB608" i="1"/>
  <c r="AB651" i="1"/>
  <c r="AA651" i="1"/>
  <c r="AA450" i="1"/>
  <c r="AB450" i="1"/>
  <c r="AB602" i="1"/>
  <c r="AA602" i="1"/>
  <c r="AA392" i="1"/>
  <c r="AB392" i="1"/>
  <c r="AH54" i="1"/>
  <c r="AD306" i="1"/>
  <c r="AE306" i="1"/>
  <c r="AD572" i="1"/>
  <c r="AE572" i="1"/>
  <c r="AD298" i="1"/>
  <c r="AE298" i="1"/>
  <c r="AD307" i="1"/>
  <c r="AE307" i="1"/>
  <c r="AB430" i="1"/>
  <c r="AA430" i="1"/>
  <c r="AA139" i="1"/>
  <c r="AB139" i="1"/>
  <c r="AA393" i="1"/>
  <c r="AB393" i="1"/>
  <c r="AE230" i="1"/>
  <c r="AD230" i="1"/>
  <c r="AE274" i="1"/>
  <c r="AD274" i="1"/>
  <c r="AB660" i="1"/>
  <c r="AA660" i="1"/>
  <c r="AE630" i="1"/>
  <c r="AD630" i="1"/>
  <c r="AE453" i="1"/>
  <c r="AD453" i="1"/>
  <c r="AD362" i="1"/>
  <c r="AE362" i="1"/>
  <c r="AD440" i="1"/>
  <c r="AE440" i="1"/>
  <c r="AD318" i="1"/>
  <c r="AE318" i="1"/>
  <c r="AB314" i="1"/>
  <c r="AA314" i="1"/>
  <c r="AH46" i="1"/>
  <c r="AE499" i="1"/>
  <c r="AD499" i="1"/>
  <c r="AD458" i="1"/>
  <c r="AE458" i="1"/>
  <c r="AB629" i="1"/>
  <c r="AA629" i="1"/>
  <c r="AA319" i="1"/>
  <c r="AB319" i="1"/>
  <c r="AD200" i="1"/>
  <c r="AE200" i="1"/>
  <c r="AE460" i="1"/>
  <c r="AD460" i="1"/>
  <c r="AA478" i="1"/>
  <c r="AB478" i="1"/>
  <c r="AE268" i="1"/>
  <c r="AD268" i="1"/>
  <c r="AD489" i="1"/>
  <c r="AE489" i="1"/>
  <c r="AD164" i="1"/>
  <c r="AE164" i="1"/>
  <c r="AB547" i="1"/>
  <c r="AA547" i="1"/>
  <c r="AA445" i="1"/>
  <c r="AB445" i="1"/>
  <c r="AB669" i="1"/>
  <c r="AA669" i="1"/>
  <c r="AD315" i="1"/>
  <c r="AE315" i="1"/>
  <c r="AB495" i="1"/>
  <c r="AA495" i="1"/>
  <c r="AB123" i="1"/>
  <c r="AA123" i="1"/>
  <c r="AA29" i="1"/>
  <c r="AB29" i="1"/>
  <c r="AD310" i="1"/>
  <c r="AE310" i="1"/>
  <c r="AD610" i="1"/>
  <c r="AE610" i="1"/>
  <c r="AD605" i="1"/>
  <c r="AE605" i="1"/>
  <c r="AB570" i="1"/>
  <c r="AA570" i="1"/>
  <c r="AD140" i="1"/>
  <c r="AE140" i="1"/>
  <c r="AE321" i="1"/>
  <c r="AD321" i="1"/>
  <c r="AE422" i="1"/>
  <c r="AD422" i="1"/>
  <c r="AD302" i="1"/>
  <c r="AE302" i="1"/>
  <c r="AB659" i="1"/>
  <c r="AA659" i="1"/>
  <c r="AB174" i="1"/>
  <c r="AA174" i="1"/>
  <c r="AB676" i="1"/>
  <c r="AA676" i="1"/>
  <c r="AB180" i="1"/>
  <c r="AA180" i="1"/>
  <c r="AE409" i="1"/>
  <c r="AD409" i="1"/>
  <c r="AH42" i="1"/>
  <c r="AA568" i="1"/>
  <c r="AB568" i="1"/>
  <c r="AB581" i="1"/>
  <c r="AA581" i="1"/>
  <c r="AB70" i="1"/>
  <c r="AA70" i="1"/>
  <c r="AE198" i="1"/>
  <c r="AD198" i="1"/>
  <c r="AA276" i="1"/>
  <c r="AB276" i="1"/>
  <c r="AD578" i="1"/>
  <c r="AE578" i="1"/>
  <c r="AA50" i="1"/>
  <c r="AB50" i="1"/>
  <c r="AA383" i="1"/>
  <c r="AB383" i="1"/>
  <c r="AA257" i="1"/>
  <c r="AB257" i="1"/>
  <c r="AH609" i="1"/>
  <c r="AB83" i="1"/>
  <c r="AA83" i="1"/>
  <c r="AJ678" i="1"/>
  <c r="AK678" i="1"/>
  <c r="AI678" i="1"/>
  <c r="AH678" i="1" s="1"/>
  <c r="AI679" i="1"/>
  <c r="AJ679" i="1"/>
  <c r="AK679" i="1"/>
  <c r="AD385" i="1" l="1"/>
  <c r="AE385" i="1"/>
  <c r="AD358" i="1"/>
  <c r="AE358" i="1"/>
  <c r="AI483" i="1"/>
  <c r="AH483" i="1" s="1"/>
  <c r="AJ483" i="1"/>
  <c r="AK483" i="1"/>
  <c r="AI470" i="1"/>
  <c r="AJ470" i="1"/>
  <c r="AK470" i="1"/>
  <c r="AK604" i="1"/>
  <c r="AJ604" i="1"/>
  <c r="AI604" i="1"/>
  <c r="AJ326" i="1"/>
  <c r="AK326" i="1"/>
  <c r="AI326" i="1"/>
  <c r="AH326" i="1" s="1"/>
  <c r="AA575" i="1"/>
  <c r="AB575" i="1"/>
  <c r="AH40" i="1"/>
  <c r="AH116" i="1"/>
  <c r="AH625" i="1"/>
  <c r="AH505" i="1"/>
  <c r="AH157" i="1"/>
  <c r="AA157" i="1" s="1"/>
  <c r="AH496" i="1"/>
  <c r="AB413" i="1"/>
  <c r="AA413" i="1"/>
  <c r="AH177" i="1"/>
  <c r="AA382" i="1"/>
  <c r="AB382" i="1"/>
  <c r="AA144" i="1"/>
  <c r="AB144" i="1"/>
  <c r="AZ99" i="1"/>
  <c r="AX99" i="1" s="1"/>
  <c r="AZ70" i="1"/>
  <c r="AX70" i="1" s="1"/>
  <c r="AZ79" i="1"/>
  <c r="AX79" i="1" s="1"/>
  <c r="AZ26" i="1"/>
  <c r="AX26" i="1" s="1"/>
  <c r="AZ98" i="1"/>
  <c r="AX98" i="1" s="1"/>
  <c r="AA593" i="1"/>
  <c r="AB593" i="1"/>
  <c r="AZ73" i="1"/>
  <c r="AX73" i="1" s="1"/>
  <c r="AZ37" i="1"/>
  <c r="AX37" i="1" s="1"/>
  <c r="AA501" i="1"/>
  <c r="AB501" i="1"/>
  <c r="AA434" i="1"/>
  <c r="AB434" i="1"/>
  <c r="AA243" i="1"/>
  <c r="AB243" i="1"/>
  <c r="AH509" i="1"/>
  <c r="AA509" i="1" s="1"/>
  <c r="AH566" i="1"/>
  <c r="AH160" i="1"/>
  <c r="AH263" i="1"/>
  <c r="AH344" i="1"/>
  <c r="AH39" i="1"/>
  <c r="AH239" i="1"/>
  <c r="AH56" i="1"/>
  <c r="AH492" i="1"/>
  <c r="AB492" i="1" s="1"/>
  <c r="AH400" i="1"/>
  <c r="AH161" i="1"/>
  <c r="AZ85" i="1"/>
  <c r="AX85" i="1" s="1"/>
  <c r="AZ30" i="1"/>
  <c r="AX30" i="1" s="1"/>
  <c r="AH569" i="1"/>
  <c r="AZ72" i="1"/>
  <c r="AX72" i="1" s="1"/>
  <c r="AZ66" i="1"/>
  <c r="AX66" i="1" s="1"/>
  <c r="AZ59" i="1"/>
  <c r="AX59" i="1" s="1"/>
  <c r="AZ31" i="1"/>
  <c r="AX31" i="1" s="1"/>
  <c r="AH61" i="1"/>
  <c r="AZ78" i="1"/>
  <c r="AX78" i="1" s="1"/>
  <c r="AZ90" i="1"/>
  <c r="AX90" i="1" s="1"/>
  <c r="AZ88" i="1"/>
  <c r="AX88" i="1" s="1"/>
  <c r="AD390" i="1"/>
  <c r="AE390" i="1"/>
  <c r="AB441" i="1"/>
  <c r="AA441" i="1"/>
  <c r="AB540" i="1"/>
  <c r="AA540" i="1"/>
  <c r="AA173" i="1"/>
  <c r="AB173" i="1"/>
  <c r="AK502" i="1"/>
  <c r="AI502" i="1"/>
  <c r="AJ502" i="1"/>
  <c r="AD55" i="1"/>
  <c r="AE55" i="1"/>
  <c r="AD91" i="1"/>
  <c r="AE91" i="1"/>
  <c r="AD419" i="1"/>
  <c r="AE419" i="1"/>
  <c r="AA26" i="1"/>
  <c r="AB26" i="1"/>
  <c r="AE514" i="1"/>
  <c r="AD514" i="1"/>
  <c r="AA433" i="1"/>
  <c r="AB433" i="1"/>
  <c r="AH129" i="1"/>
  <c r="AH80" i="1"/>
  <c r="AH95" i="1"/>
  <c r="AH451" i="1"/>
  <c r="AA224" i="1"/>
  <c r="AB224" i="1"/>
  <c r="AH438" i="1"/>
  <c r="AH232" i="1"/>
  <c r="AE309" i="1"/>
  <c r="AD309" i="1"/>
  <c r="AA639" i="1"/>
  <c r="AZ80" i="1"/>
  <c r="AX80" i="1" s="1"/>
  <c r="AZ102" i="1"/>
  <c r="AX102" i="1" s="1"/>
  <c r="AZ49" i="1"/>
  <c r="AX49" i="1" s="1"/>
  <c r="AH192" i="1"/>
  <c r="AB235" i="1"/>
  <c r="AA235" i="1"/>
  <c r="AZ74" i="1"/>
  <c r="AX74" i="1" s="1"/>
  <c r="AZ24" i="1"/>
  <c r="AX24" i="1" s="1"/>
  <c r="AZ87" i="1"/>
  <c r="AX87" i="1" s="1"/>
  <c r="AZ76" i="1"/>
  <c r="AX76" i="1" s="1"/>
  <c r="AH162" i="1"/>
  <c r="AZ53" i="1"/>
  <c r="AX53" i="1" s="1"/>
  <c r="AA104" i="1"/>
  <c r="AB104" i="1"/>
  <c r="AZ62" i="1"/>
  <c r="AX62" i="1" s="1"/>
  <c r="AZ68" i="1"/>
  <c r="AX68" i="1" s="1"/>
  <c r="AA424" i="1"/>
  <c r="AB424" i="1"/>
  <c r="AD485" i="1"/>
  <c r="AE485" i="1"/>
  <c r="AB216" i="1"/>
  <c r="AA216" i="1"/>
  <c r="AD391" i="1"/>
  <c r="AE391" i="1"/>
  <c r="AB169" i="1"/>
  <c r="AA169" i="1"/>
  <c r="AA189" i="1"/>
  <c r="AB189" i="1"/>
  <c r="AB358" i="1"/>
  <c r="AD504" i="1"/>
  <c r="AE504" i="1"/>
  <c r="AB504" i="1"/>
  <c r="AA357" i="1"/>
  <c r="AB357" i="1"/>
  <c r="AA285" i="1"/>
  <c r="AB285" i="1"/>
  <c r="AA398" i="1"/>
  <c r="AB398" i="1"/>
  <c r="AB201" i="1"/>
  <c r="AA201" i="1"/>
  <c r="AA113" i="1"/>
  <c r="AB113" i="1"/>
  <c r="AH208" i="1"/>
  <c r="AZ54" i="1"/>
  <c r="AX54" i="1" s="1"/>
  <c r="AB385" i="1"/>
  <c r="AA488" i="1"/>
  <c r="AB488" i="1"/>
  <c r="AE521" i="1"/>
  <c r="AH304" i="1"/>
  <c r="AA304" i="1" s="1"/>
  <c r="AH529" i="1"/>
  <c r="AH549" i="1"/>
  <c r="AH65" i="1"/>
  <c r="AH493" i="1"/>
  <c r="AH277" i="1"/>
  <c r="AH516" i="1"/>
  <c r="AH297" i="1"/>
  <c r="AH271" i="1"/>
  <c r="AA271" i="1" s="1"/>
  <c r="AH429" i="1"/>
  <c r="AH71" i="1"/>
  <c r="AH295" i="1"/>
  <c r="AH590" i="1"/>
  <c r="AH426" i="1"/>
  <c r="AH23" i="1"/>
  <c r="AA23" i="1" s="1"/>
  <c r="AE23" i="1" s="1"/>
  <c r="AH136" i="1"/>
  <c r="AH579" i="1"/>
  <c r="AA579" i="1" s="1"/>
  <c r="AH212" i="1"/>
  <c r="AH480" i="1"/>
  <c r="AB408" i="1"/>
  <c r="AH219" i="1"/>
  <c r="AA349" i="1"/>
  <c r="AB349" i="1"/>
  <c r="AH181" i="1"/>
  <c r="AH449" i="1"/>
  <c r="AH93" i="1"/>
  <c r="AH103" i="1"/>
  <c r="AZ51" i="1"/>
  <c r="AX51" i="1" s="1"/>
  <c r="AZ77" i="1"/>
  <c r="AX77" i="1" s="1"/>
  <c r="AZ93" i="1"/>
  <c r="AX93" i="1" s="1"/>
  <c r="AZ91" i="1"/>
  <c r="AX91" i="1" s="1"/>
  <c r="AZ34" i="1"/>
  <c r="AX34" i="1" s="1"/>
  <c r="AZ101" i="1"/>
  <c r="AX101" i="1" s="1"/>
  <c r="AZ97" i="1"/>
  <c r="AX97" i="1" s="1"/>
  <c r="AZ22" i="1"/>
  <c r="AX22" i="1" s="1"/>
  <c r="AZ57" i="1"/>
  <c r="AX57" i="1" s="1"/>
  <c r="AZ17" i="1"/>
  <c r="AX17" i="1" s="1"/>
  <c r="AZ92" i="1"/>
  <c r="AX92" i="1" s="1"/>
  <c r="AZ36" i="1"/>
  <c r="AX36" i="1" s="1"/>
  <c r="AA184" i="1"/>
  <c r="AH635" i="1"/>
  <c r="AA635" i="1" s="1"/>
  <c r="AH442" i="1"/>
  <c r="AH517" i="1"/>
  <c r="AH185" i="1"/>
  <c r="AH550" i="1"/>
  <c r="AH63" i="1"/>
  <c r="AH111" i="1"/>
  <c r="AH403" i="1"/>
  <c r="AH45" i="1"/>
  <c r="AA45" i="1" s="1"/>
  <c r="AD408" i="1"/>
  <c r="AE408" i="1"/>
  <c r="AE585" i="1"/>
  <c r="AD585" i="1"/>
  <c r="AD387" i="1"/>
  <c r="AE387" i="1"/>
  <c r="AA206" i="1"/>
  <c r="AB206" i="1"/>
  <c r="AB222" i="1"/>
  <c r="AA222" i="1"/>
  <c r="AA565" i="1"/>
  <c r="AB565" i="1"/>
  <c r="AH211" i="1"/>
  <c r="AE436" i="1"/>
  <c r="AD436" i="1"/>
  <c r="AD168" i="1"/>
  <c r="AE168" i="1"/>
  <c r="AA33" i="1"/>
  <c r="AB33" i="1"/>
  <c r="AD474" i="1"/>
  <c r="AE474" i="1"/>
  <c r="AE654" i="1"/>
  <c r="AD654" i="1"/>
  <c r="AE340" i="1"/>
  <c r="AD340" i="1"/>
  <c r="AE272" i="1"/>
  <c r="AD272" i="1"/>
  <c r="AD446" i="1"/>
  <c r="AE446" i="1"/>
  <c r="AB551" i="1"/>
  <c r="AA551" i="1"/>
  <c r="AE528" i="1"/>
  <c r="AD528" i="1"/>
  <c r="AH353" i="1"/>
  <c r="AH44" i="1"/>
  <c r="AH405" i="1"/>
  <c r="AH215" i="1"/>
  <c r="AH397" i="1"/>
  <c r="AH531" i="1"/>
  <c r="AH117" i="1"/>
  <c r="AH459" i="1"/>
  <c r="AH432" i="1"/>
  <c r="AH69" i="1"/>
  <c r="AH115" i="1"/>
  <c r="AH48" i="1"/>
  <c r="AH537" i="1"/>
  <c r="AH296" i="1"/>
  <c r="AH337" i="1"/>
  <c r="AH291" i="1"/>
  <c r="AA291" i="1" s="1"/>
  <c r="AE291" i="1" s="1"/>
  <c r="AH437" i="1"/>
  <c r="AE83" i="1"/>
  <c r="AD83" i="1"/>
  <c r="AD50" i="1"/>
  <c r="AE50" i="1"/>
  <c r="AD180" i="1"/>
  <c r="AE180" i="1"/>
  <c r="AD570" i="1"/>
  <c r="AE570" i="1"/>
  <c r="AE669" i="1"/>
  <c r="AD669" i="1"/>
  <c r="AE139" i="1"/>
  <c r="AD139" i="1"/>
  <c r="AE581" i="1"/>
  <c r="AD581" i="1"/>
  <c r="AD29" i="1"/>
  <c r="AE29" i="1"/>
  <c r="AD430" i="1"/>
  <c r="AE430" i="1"/>
  <c r="AD450" i="1"/>
  <c r="AE450" i="1"/>
  <c r="AE335" i="1"/>
  <c r="AD335" i="1"/>
  <c r="AE484" i="1"/>
  <c r="AD484" i="1"/>
  <c r="AD130" i="1"/>
  <c r="AE130" i="1"/>
  <c r="AE375" i="1"/>
  <c r="AD375" i="1"/>
  <c r="AB40" i="1"/>
  <c r="AA40" i="1"/>
  <c r="AH197" i="1"/>
  <c r="AH165" i="1"/>
  <c r="AH475" i="1"/>
  <c r="AH52" i="1"/>
  <c r="AB116" i="1"/>
  <c r="AA116" i="1"/>
  <c r="AB625" i="1"/>
  <c r="AA625" i="1"/>
  <c r="AA505" i="1"/>
  <c r="AB505" i="1"/>
  <c r="AH97" i="1"/>
  <c r="AH247" i="1"/>
  <c r="AA496" i="1"/>
  <c r="AB496" i="1"/>
  <c r="AH557" i="1"/>
  <c r="AB609" i="1"/>
  <c r="AA609" i="1"/>
  <c r="AD676" i="1"/>
  <c r="AE676" i="1"/>
  <c r="AD123" i="1"/>
  <c r="AE123" i="1"/>
  <c r="AB46" i="1"/>
  <c r="AA46" i="1"/>
  <c r="AE651" i="1"/>
  <c r="AD651" i="1"/>
  <c r="AD616" i="1"/>
  <c r="AE616" i="1"/>
  <c r="AE661" i="1"/>
  <c r="AD661" i="1"/>
  <c r="AE539" i="1"/>
  <c r="AD539" i="1"/>
  <c r="AD584" i="1"/>
  <c r="AE584" i="1"/>
  <c r="AD457" i="1"/>
  <c r="AE457" i="1"/>
  <c r="AB566" i="1"/>
  <c r="AA566" i="1"/>
  <c r="AA160" i="1"/>
  <c r="AB160" i="1"/>
  <c r="AA263" i="1"/>
  <c r="AB263" i="1"/>
  <c r="AB344" i="1"/>
  <c r="AA344" i="1"/>
  <c r="AB39" i="1"/>
  <c r="AA39" i="1"/>
  <c r="AA239" i="1"/>
  <c r="AB239" i="1"/>
  <c r="AA56" i="1"/>
  <c r="AB56" i="1"/>
  <c r="AH86" i="1"/>
  <c r="AA492" i="1"/>
  <c r="AH41" i="1"/>
  <c r="AH85" i="1"/>
  <c r="AA400" i="1"/>
  <c r="AB400" i="1"/>
  <c r="AH497" i="1"/>
  <c r="AH193" i="1"/>
  <c r="AH110" i="1"/>
  <c r="AH447" i="1"/>
  <c r="AD445" i="1"/>
  <c r="AE445" i="1"/>
  <c r="AD319" i="1"/>
  <c r="AE319" i="1"/>
  <c r="AD314" i="1"/>
  <c r="AE314" i="1"/>
  <c r="AA54" i="1"/>
  <c r="AB54" i="1"/>
  <c r="AA573" i="1"/>
  <c r="AB573" i="1"/>
  <c r="AE88" i="1"/>
  <c r="AD88" i="1"/>
  <c r="AD532" i="1"/>
  <c r="AE532" i="1"/>
  <c r="AA631" i="1"/>
  <c r="AB631" i="1"/>
  <c r="AA72" i="1"/>
  <c r="AB72" i="1"/>
  <c r="AD473" i="1"/>
  <c r="AE473" i="1"/>
  <c r="AE600" i="1"/>
  <c r="AD600" i="1"/>
  <c r="AH149" i="1"/>
  <c r="AA394" i="1"/>
  <c r="AB394" i="1"/>
  <c r="AH336" i="1"/>
  <c r="AB99" i="1"/>
  <c r="AA99" i="1"/>
  <c r="AB107" i="1"/>
  <c r="AA107" i="1"/>
  <c r="AH396" i="1"/>
  <c r="AH153" i="1"/>
  <c r="AB131" i="1"/>
  <c r="AA131" i="1"/>
  <c r="AB648" i="1"/>
  <c r="AA648" i="1"/>
  <c r="AA105" i="1"/>
  <c r="AB105" i="1"/>
  <c r="AH662" i="1"/>
  <c r="AH555" i="1"/>
  <c r="AH464" i="1"/>
  <c r="AB361" i="1"/>
  <c r="AA361" i="1"/>
  <c r="AA456" i="1"/>
  <c r="AB456" i="1"/>
  <c r="AA59" i="1"/>
  <c r="AB59" i="1"/>
  <c r="AB327" i="1"/>
  <c r="AA327" i="1"/>
  <c r="AA248" i="1"/>
  <c r="AB248" i="1"/>
  <c r="AA176" i="1"/>
  <c r="AB176" i="1"/>
  <c r="AA637" i="1"/>
  <c r="AB637" i="1"/>
  <c r="AA563" i="1"/>
  <c r="AB563" i="1"/>
  <c r="AB520" i="1"/>
  <c r="AA520" i="1"/>
  <c r="AD354" i="1"/>
  <c r="AE354" i="1"/>
  <c r="AE257" i="1"/>
  <c r="AD257" i="1"/>
  <c r="AE276" i="1"/>
  <c r="AD276" i="1"/>
  <c r="AE568" i="1"/>
  <c r="AD568" i="1"/>
  <c r="AE174" i="1"/>
  <c r="AD174" i="1"/>
  <c r="AE495" i="1"/>
  <c r="AD495" i="1"/>
  <c r="AD547" i="1"/>
  <c r="AE547" i="1"/>
  <c r="AE629" i="1"/>
  <c r="AD629" i="1"/>
  <c r="AD202" i="1"/>
  <c r="AE202" i="1"/>
  <c r="AE402" i="1"/>
  <c r="AD402" i="1"/>
  <c r="AD601" i="1"/>
  <c r="AE601" i="1"/>
  <c r="AE238" i="1"/>
  <c r="AD238" i="1"/>
  <c r="AE324" i="1"/>
  <c r="AD324" i="1"/>
  <c r="AE615" i="1"/>
  <c r="AD615" i="1"/>
  <c r="AH574" i="1"/>
  <c r="AB129" i="1"/>
  <c r="AA129" i="1"/>
  <c r="AB80" i="1"/>
  <c r="AA80" i="1"/>
  <c r="AH538" i="1"/>
  <c r="AA95" i="1"/>
  <c r="AB95" i="1"/>
  <c r="AH34" i="1"/>
  <c r="AH368" i="1"/>
  <c r="AH379" i="1"/>
  <c r="AH36" i="1"/>
  <c r="AH320" i="1"/>
  <c r="AH207" i="1"/>
  <c r="AH53" i="1"/>
  <c r="AB42" i="1"/>
  <c r="AA42" i="1"/>
  <c r="AE478" i="1"/>
  <c r="AD478" i="1"/>
  <c r="AE392" i="1"/>
  <c r="AD392" i="1"/>
  <c r="AD608" i="1"/>
  <c r="AE608" i="1"/>
  <c r="AE487" i="1"/>
  <c r="AD487" i="1"/>
  <c r="AD380" i="1"/>
  <c r="AE380" i="1"/>
  <c r="AE638" i="1"/>
  <c r="AD638" i="1"/>
  <c r="AD623" i="1"/>
  <c r="AE623" i="1"/>
  <c r="AE583" i="1"/>
  <c r="AD583" i="1"/>
  <c r="AD342" i="1"/>
  <c r="AE342" i="1"/>
  <c r="AH352" i="1"/>
  <c r="AH227" i="1"/>
  <c r="AH471" i="1"/>
  <c r="AH118" i="1"/>
  <c r="AH643" i="1"/>
  <c r="AH141" i="1"/>
  <c r="AH133" i="1"/>
  <c r="AH294" i="1"/>
  <c r="AH112" i="1"/>
  <c r="AH646" i="1"/>
  <c r="AH137" i="1"/>
  <c r="AH463" i="1"/>
  <c r="AH79" i="1"/>
  <c r="AH75" i="1"/>
  <c r="AH240" i="1"/>
  <c r="AH541" i="1"/>
  <c r="AH479" i="1"/>
  <c r="AH641" i="1"/>
  <c r="AH328" i="1"/>
  <c r="AH515" i="1"/>
  <c r="AD383" i="1"/>
  <c r="AE383" i="1"/>
  <c r="AE659" i="1"/>
  <c r="AD659" i="1"/>
  <c r="AD393" i="1"/>
  <c r="AE393" i="1"/>
  <c r="AD602" i="1"/>
  <c r="AE602" i="1"/>
  <c r="AD673" i="1"/>
  <c r="AE673" i="1"/>
  <c r="AD30" i="1"/>
  <c r="AE30" i="1"/>
  <c r="AA571" i="1"/>
  <c r="AB571" i="1"/>
  <c r="AE323" i="1"/>
  <c r="AD323" i="1"/>
  <c r="AB304" i="1"/>
  <c r="AB529" i="1"/>
  <c r="AA529" i="1"/>
  <c r="AB549" i="1"/>
  <c r="AA549" i="1"/>
  <c r="AA65" i="1"/>
  <c r="AB65" i="1"/>
  <c r="AA493" i="1"/>
  <c r="AB493" i="1"/>
  <c r="AA277" i="1"/>
  <c r="AB277" i="1"/>
  <c r="AB516" i="1"/>
  <c r="AA516" i="1"/>
  <c r="AB297" i="1"/>
  <c r="AA297" i="1"/>
  <c r="AB271" i="1"/>
  <c r="AA429" i="1"/>
  <c r="AB429" i="1"/>
  <c r="AB71" i="1"/>
  <c r="AA71" i="1"/>
  <c r="AA295" i="1"/>
  <c r="AB295" i="1"/>
  <c r="AA590" i="1"/>
  <c r="AB590" i="1"/>
  <c r="AB426" i="1"/>
  <c r="AA426" i="1"/>
  <c r="AA136" i="1"/>
  <c r="AB136" i="1"/>
  <c r="AB212" i="1"/>
  <c r="AA212" i="1"/>
  <c r="AB480" i="1"/>
  <c r="AA480" i="1"/>
  <c r="AD70" i="1"/>
  <c r="AE70" i="1"/>
  <c r="AE660" i="1"/>
  <c r="AD660" i="1"/>
  <c r="AD534" i="1"/>
  <c r="AE534" i="1"/>
  <c r="AE184" i="1"/>
  <c r="AD184" i="1"/>
  <c r="AE406" i="1"/>
  <c r="AD406" i="1"/>
  <c r="AH209" i="1"/>
  <c r="AB421" i="1"/>
  <c r="AA421" i="1"/>
  <c r="AB635" i="1"/>
  <c r="AH279" i="1"/>
  <c r="AB442" i="1"/>
  <c r="AA442" i="1"/>
  <c r="AH500" i="1"/>
  <c r="AA455" i="1"/>
  <c r="AB455" i="1"/>
  <c r="AB517" i="1"/>
  <c r="AA517" i="1"/>
  <c r="AH21" i="1"/>
  <c r="AA21" i="1" s="1"/>
  <c r="AE21" i="1" s="1"/>
  <c r="AA231" i="1"/>
  <c r="AB231" i="1"/>
  <c r="AA185" i="1"/>
  <c r="AB185" i="1"/>
  <c r="AB550" i="1"/>
  <c r="AA550" i="1"/>
  <c r="AB63" i="1"/>
  <c r="AA63" i="1"/>
  <c r="AB111" i="1"/>
  <c r="AA111" i="1"/>
  <c r="AB403" i="1"/>
  <c r="AA403" i="1"/>
  <c r="AB45" i="1"/>
  <c r="AH558" i="1"/>
  <c r="AH679" i="1"/>
  <c r="AB678" i="1"/>
  <c r="AA678" i="1"/>
  <c r="AB93" i="1" l="1"/>
  <c r="AA93" i="1"/>
  <c r="AE169" i="1"/>
  <c r="AD169" i="1"/>
  <c r="AD224" i="1"/>
  <c r="AE224" i="1"/>
  <c r="AE441" i="1"/>
  <c r="AD441" i="1"/>
  <c r="AB326" i="1"/>
  <c r="AA326" i="1"/>
  <c r="AH470" i="1"/>
  <c r="AD113" i="1"/>
  <c r="AE113" i="1"/>
  <c r="AE357" i="1"/>
  <c r="AD357" i="1"/>
  <c r="AE424" i="1"/>
  <c r="AD424" i="1"/>
  <c r="AB451" i="1"/>
  <c r="AA451" i="1"/>
  <c r="AB509" i="1"/>
  <c r="AD206" i="1"/>
  <c r="AE206" i="1"/>
  <c r="AA181" i="1"/>
  <c r="AB181" i="1"/>
  <c r="AE201" i="1"/>
  <c r="AD201" i="1"/>
  <c r="AE639" i="1"/>
  <c r="AD639" i="1"/>
  <c r="AD26" i="1"/>
  <c r="AE26" i="1"/>
  <c r="AH502" i="1"/>
  <c r="AD144" i="1"/>
  <c r="AE144" i="1"/>
  <c r="AB579" i="1"/>
  <c r="AD243" i="1"/>
  <c r="AE243" i="1"/>
  <c r="AD593" i="1"/>
  <c r="AE593" i="1"/>
  <c r="AH604" i="1"/>
  <c r="AB483" i="1"/>
  <c r="AA483" i="1"/>
  <c r="AA449" i="1"/>
  <c r="AB449" i="1"/>
  <c r="AB211" i="1"/>
  <c r="AA211" i="1"/>
  <c r="AE349" i="1"/>
  <c r="AD349" i="1"/>
  <c r="AD488" i="1"/>
  <c r="AE488" i="1"/>
  <c r="AE216" i="1"/>
  <c r="AD216" i="1"/>
  <c r="AD235" i="1"/>
  <c r="AE235" i="1"/>
  <c r="AA569" i="1"/>
  <c r="AB569" i="1"/>
  <c r="AD382" i="1"/>
  <c r="AE382" i="1"/>
  <c r="AB157" i="1"/>
  <c r="AB219" i="1"/>
  <c r="AA219" i="1"/>
  <c r="AD398" i="1"/>
  <c r="AE398" i="1"/>
  <c r="AD104" i="1"/>
  <c r="AE104" i="1"/>
  <c r="AB232" i="1"/>
  <c r="AA232" i="1"/>
  <c r="AE173" i="1"/>
  <c r="AD173" i="1"/>
  <c r="AD434" i="1"/>
  <c r="AE434" i="1"/>
  <c r="AA177" i="1"/>
  <c r="AB177" i="1"/>
  <c r="AD565" i="1"/>
  <c r="AE565" i="1"/>
  <c r="AB192" i="1"/>
  <c r="AA192" i="1"/>
  <c r="AB438" i="1"/>
  <c r="AA438" i="1"/>
  <c r="AE433" i="1"/>
  <c r="AD433" i="1"/>
  <c r="AD540" i="1"/>
  <c r="AE540" i="1"/>
  <c r="AD413" i="1"/>
  <c r="AE413" i="1"/>
  <c r="AD222" i="1"/>
  <c r="AE222" i="1"/>
  <c r="AA103" i="1"/>
  <c r="AB103" i="1"/>
  <c r="AB208" i="1"/>
  <c r="AA208" i="1"/>
  <c r="AD285" i="1"/>
  <c r="AE285" i="1"/>
  <c r="AE189" i="1"/>
  <c r="AD189" i="1"/>
  <c r="AA162" i="1"/>
  <c r="AB162" i="1"/>
  <c r="AA61" i="1"/>
  <c r="AB61" i="1"/>
  <c r="AA161" i="1"/>
  <c r="AB161" i="1"/>
  <c r="AD501" i="1"/>
  <c r="AE501" i="1"/>
  <c r="AE575" i="1"/>
  <c r="AD575" i="1"/>
  <c r="AD579" i="1"/>
  <c r="AE579" i="1"/>
  <c r="AD111" i="1"/>
  <c r="AE111" i="1"/>
  <c r="AD442" i="1"/>
  <c r="AE442" i="1"/>
  <c r="AE71" i="1"/>
  <c r="AD71" i="1"/>
  <c r="AE516" i="1"/>
  <c r="AD516" i="1"/>
  <c r="AE549" i="1"/>
  <c r="AD549" i="1"/>
  <c r="AB641" i="1"/>
  <c r="AA641" i="1"/>
  <c r="AB646" i="1"/>
  <c r="AA646" i="1"/>
  <c r="AA227" i="1"/>
  <c r="AB227" i="1"/>
  <c r="AA207" i="1"/>
  <c r="AB207" i="1"/>
  <c r="AA538" i="1"/>
  <c r="AB538" i="1"/>
  <c r="AE105" i="1"/>
  <c r="AD105" i="1"/>
  <c r="AB497" i="1"/>
  <c r="AA497" i="1"/>
  <c r="AB97" i="1"/>
  <c r="AA97" i="1"/>
  <c r="AA48" i="1"/>
  <c r="AB48" i="1"/>
  <c r="AA215" i="1"/>
  <c r="AB215" i="1"/>
  <c r="AD231" i="1"/>
  <c r="AE231" i="1"/>
  <c r="AD136" i="1"/>
  <c r="AE136" i="1"/>
  <c r="AD571" i="1"/>
  <c r="AE571" i="1"/>
  <c r="AB479" i="1"/>
  <c r="AA479" i="1"/>
  <c r="AB112" i="1"/>
  <c r="AA112" i="1"/>
  <c r="AB352" i="1"/>
  <c r="AA352" i="1"/>
  <c r="AB320" i="1"/>
  <c r="AA320" i="1"/>
  <c r="AD80" i="1"/>
  <c r="AE80" i="1"/>
  <c r="AE176" i="1"/>
  <c r="AD176" i="1"/>
  <c r="AD456" i="1"/>
  <c r="AE456" i="1"/>
  <c r="AD648" i="1"/>
  <c r="AE648" i="1"/>
  <c r="AD99" i="1"/>
  <c r="AE99" i="1"/>
  <c r="AE56" i="1"/>
  <c r="AD56" i="1"/>
  <c r="AD263" i="1"/>
  <c r="AE263" i="1"/>
  <c r="AB52" i="1"/>
  <c r="AA52" i="1"/>
  <c r="AB115" i="1"/>
  <c r="AA115" i="1"/>
  <c r="AA405" i="1"/>
  <c r="AB405" i="1"/>
  <c r="AE63" i="1"/>
  <c r="AD63" i="1"/>
  <c r="AA279" i="1"/>
  <c r="AB279" i="1"/>
  <c r="AE480" i="1"/>
  <c r="AD480" i="1"/>
  <c r="AD426" i="1"/>
  <c r="AE426" i="1"/>
  <c r="AD529" i="1"/>
  <c r="AE529" i="1"/>
  <c r="AB541" i="1"/>
  <c r="AA541" i="1"/>
  <c r="AB294" i="1"/>
  <c r="AA294" i="1"/>
  <c r="AB36" i="1"/>
  <c r="AA36" i="1"/>
  <c r="AD520" i="1"/>
  <c r="AE520" i="1"/>
  <c r="AE361" i="1"/>
  <c r="AD361" i="1"/>
  <c r="AD400" i="1"/>
  <c r="AE400" i="1"/>
  <c r="AE609" i="1"/>
  <c r="AD609" i="1"/>
  <c r="AE157" i="1"/>
  <c r="AD157" i="1"/>
  <c r="AA475" i="1"/>
  <c r="AB475" i="1"/>
  <c r="AA69" i="1"/>
  <c r="AB69" i="1"/>
  <c r="AA44" i="1"/>
  <c r="AB44" i="1"/>
  <c r="AB558" i="1"/>
  <c r="AA558" i="1"/>
  <c r="AE517" i="1"/>
  <c r="AD517" i="1"/>
  <c r="AE635" i="1"/>
  <c r="AD635" i="1"/>
  <c r="AD429" i="1"/>
  <c r="AE429" i="1"/>
  <c r="AE277" i="1"/>
  <c r="AD277" i="1"/>
  <c r="AA240" i="1"/>
  <c r="AB240" i="1"/>
  <c r="AA133" i="1"/>
  <c r="AB133" i="1"/>
  <c r="AB379" i="1"/>
  <c r="AA379" i="1"/>
  <c r="AD129" i="1"/>
  <c r="AE129" i="1"/>
  <c r="AD248" i="1"/>
  <c r="AE248" i="1"/>
  <c r="AE131" i="1"/>
  <c r="AD131" i="1"/>
  <c r="AB336" i="1"/>
  <c r="AA336" i="1"/>
  <c r="AA85" i="1"/>
  <c r="AB85" i="1"/>
  <c r="AD239" i="1"/>
  <c r="AE239" i="1"/>
  <c r="AE160" i="1"/>
  <c r="AD160" i="1"/>
  <c r="AA165" i="1"/>
  <c r="AB165" i="1"/>
  <c r="AA437" i="1"/>
  <c r="AB437" i="1"/>
  <c r="AA432" i="1"/>
  <c r="AB432" i="1"/>
  <c r="AA353" i="1"/>
  <c r="AB353" i="1"/>
  <c r="AD33" i="1"/>
  <c r="AE33" i="1"/>
  <c r="AE550" i="1"/>
  <c r="AD550" i="1"/>
  <c r="AD212" i="1"/>
  <c r="AE212" i="1"/>
  <c r="AB75" i="1"/>
  <c r="AA75" i="1"/>
  <c r="AA141" i="1"/>
  <c r="AB141" i="1"/>
  <c r="AD42" i="1"/>
  <c r="AE42" i="1"/>
  <c r="AB368" i="1"/>
  <c r="AA368" i="1"/>
  <c r="AD327" i="1"/>
  <c r="AE327" i="1"/>
  <c r="AA464" i="1"/>
  <c r="AB464" i="1"/>
  <c r="AE72" i="1"/>
  <c r="AD72" i="1"/>
  <c r="AD573" i="1"/>
  <c r="AE573" i="1"/>
  <c r="AB41" i="1"/>
  <c r="AA41" i="1"/>
  <c r="AE39" i="1"/>
  <c r="AD39" i="1"/>
  <c r="AE566" i="1"/>
  <c r="AD566" i="1"/>
  <c r="AD46" i="1"/>
  <c r="AE46" i="1"/>
  <c r="AA557" i="1"/>
  <c r="AB557" i="1"/>
  <c r="AD505" i="1"/>
  <c r="AE505" i="1"/>
  <c r="AA197" i="1"/>
  <c r="AB197" i="1"/>
  <c r="AA459" i="1"/>
  <c r="AB459" i="1"/>
  <c r="AD45" i="1"/>
  <c r="AE45" i="1"/>
  <c r="AE421" i="1"/>
  <c r="AD421" i="1"/>
  <c r="AE590" i="1"/>
  <c r="AD590" i="1"/>
  <c r="AE271" i="1"/>
  <c r="AD271" i="1"/>
  <c r="AE493" i="1"/>
  <c r="AD493" i="1"/>
  <c r="AE304" i="1"/>
  <c r="AD304" i="1"/>
  <c r="AB79" i="1"/>
  <c r="AA79" i="1"/>
  <c r="AA643" i="1"/>
  <c r="AB643" i="1"/>
  <c r="AA34" i="1"/>
  <c r="AB34" i="1"/>
  <c r="AB574" i="1"/>
  <c r="AA574" i="1"/>
  <c r="AE563" i="1"/>
  <c r="AD563" i="1"/>
  <c r="AA555" i="1"/>
  <c r="AB555" i="1"/>
  <c r="AA153" i="1"/>
  <c r="AB153" i="1"/>
  <c r="AD394" i="1"/>
  <c r="AE394" i="1"/>
  <c r="AB447" i="1"/>
  <c r="AA447" i="1"/>
  <c r="AD492" i="1"/>
  <c r="AE492" i="1"/>
  <c r="AD625" i="1"/>
  <c r="AE625" i="1"/>
  <c r="AE40" i="1"/>
  <c r="AD40" i="1"/>
  <c r="AB337" i="1"/>
  <c r="AA337" i="1"/>
  <c r="AB117" i="1"/>
  <c r="AA117" i="1"/>
  <c r="AD403" i="1"/>
  <c r="AE403" i="1"/>
  <c r="AE455" i="1"/>
  <c r="AD455" i="1"/>
  <c r="AD297" i="1"/>
  <c r="AE297" i="1"/>
  <c r="AA515" i="1"/>
  <c r="AB515" i="1"/>
  <c r="AA463" i="1"/>
  <c r="AB463" i="1"/>
  <c r="AB118" i="1"/>
  <c r="AA118" i="1"/>
  <c r="AA662" i="1"/>
  <c r="AB662" i="1"/>
  <c r="AB396" i="1"/>
  <c r="AA396" i="1"/>
  <c r="AA149" i="1"/>
  <c r="AB149" i="1"/>
  <c r="AE631" i="1"/>
  <c r="AD631" i="1"/>
  <c r="AD54" i="1"/>
  <c r="AE54" i="1"/>
  <c r="AB110" i="1"/>
  <c r="AA110" i="1"/>
  <c r="AD344" i="1"/>
  <c r="AE344" i="1"/>
  <c r="AD496" i="1"/>
  <c r="AE496" i="1"/>
  <c r="AB296" i="1"/>
  <c r="AA296" i="1"/>
  <c r="AB531" i="1"/>
  <c r="AA531" i="1"/>
  <c r="AE551" i="1"/>
  <c r="AD551" i="1"/>
  <c r="AD185" i="1"/>
  <c r="AE185" i="1"/>
  <c r="AB500" i="1"/>
  <c r="AA500" i="1"/>
  <c r="AB209" i="1"/>
  <c r="AA209" i="1"/>
  <c r="AE295" i="1"/>
  <c r="AD295" i="1"/>
  <c r="AE65" i="1"/>
  <c r="AD65" i="1"/>
  <c r="AA328" i="1"/>
  <c r="AB328" i="1"/>
  <c r="AB137" i="1"/>
  <c r="AA137" i="1"/>
  <c r="AB471" i="1"/>
  <c r="AA471" i="1"/>
  <c r="AB53" i="1"/>
  <c r="AA53" i="1"/>
  <c r="AD95" i="1"/>
  <c r="AE95" i="1"/>
  <c r="AE637" i="1"/>
  <c r="AD637" i="1"/>
  <c r="AE59" i="1"/>
  <c r="AD59" i="1"/>
  <c r="AD107" i="1"/>
  <c r="AE107" i="1"/>
  <c r="AB193" i="1"/>
  <c r="AA193" i="1"/>
  <c r="AB86" i="1"/>
  <c r="AA86" i="1"/>
  <c r="AE509" i="1"/>
  <c r="AD509" i="1"/>
  <c r="AA247" i="1"/>
  <c r="AB247" i="1"/>
  <c r="AE116" i="1"/>
  <c r="AD116" i="1"/>
  <c r="AA537" i="1"/>
  <c r="AB537" i="1"/>
  <c r="AA397" i="1"/>
  <c r="AB397" i="1"/>
  <c r="AD678" i="1"/>
  <c r="AE678" i="1"/>
  <c r="AA679" i="1"/>
  <c r="AB679" i="1"/>
  <c r="AE177" i="1" l="1"/>
  <c r="AD177" i="1"/>
  <c r="AD181" i="1"/>
  <c r="AE181" i="1"/>
  <c r="AD438" i="1"/>
  <c r="AE438" i="1"/>
  <c r="AE569" i="1"/>
  <c r="AD569" i="1"/>
  <c r="AE103" i="1"/>
  <c r="AD103" i="1"/>
  <c r="AA502" i="1"/>
  <c r="AB502" i="1"/>
  <c r="AE211" i="1"/>
  <c r="AD211" i="1"/>
  <c r="AE192" i="1"/>
  <c r="AD192" i="1"/>
  <c r="AE219" i="1"/>
  <c r="AD219" i="1"/>
  <c r="AD161" i="1"/>
  <c r="AE161" i="1"/>
  <c r="AD451" i="1"/>
  <c r="AE451" i="1"/>
  <c r="AB470" i="1"/>
  <c r="AA470" i="1"/>
  <c r="AD162" i="1"/>
  <c r="AE162" i="1"/>
  <c r="AD208" i="1"/>
  <c r="AE208" i="1"/>
  <c r="AD232" i="1"/>
  <c r="AE232" i="1"/>
  <c r="AD449" i="1"/>
  <c r="AE449" i="1"/>
  <c r="AE326" i="1"/>
  <c r="AD326" i="1"/>
  <c r="AD93" i="1"/>
  <c r="AE93" i="1"/>
  <c r="AA604" i="1"/>
  <c r="AB604" i="1"/>
  <c r="AE61" i="1"/>
  <c r="AD61" i="1"/>
  <c r="AE483" i="1"/>
  <c r="AD483" i="1"/>
  <c r="AD75" i="1"/>
  <c r="AE75" i="1"/>
  <c r="AD646" i="1"/>
  <c r="AE646" i="1"/>
  <c r="AE397" i="1"/>
  <c r="AD397" i="1"/>
  <c r="AD149" i="1"/>
  <c r="AE149" i="1"/>
  <c r="AD463" i="1"/>
  <c r="AE463" i="1"/>
  <c r="AE153" i="1"/>
  <c r="AD153" i="1"/>
  <c r="AD34" i="1"/>
  <c r="AE34" i="1"/>
  <c r="AD557" i="1"/>
  <c r="AE557" i="1"/>
  <c r="AE353" i="1"/>
  <c r="AD353" i="1"/>
  <c r="AD133" i="1"/>
  <c r="AE133" i="1"/>
  <c r="AD69" i="1"/>
  <c r="AE69" i="1"/>
  <c r="AD215" i="1"/>
  <c r="AE215" i="1"/>
  <c r="AE118" i="1"/>
  <c r="AD118" i="1"/>
  <c r="AD41" i="1"/>
  <c r="AE41" i="1"/>
  <c r="AE294" i="1"/>
  <c r="AD294" i="1"/>
  <c r="AD115" i="1"/>
  <c r="AE115" i="1"/>
  <c r="AD479" i="1"/>
  <c r="AE479" i="1"/>
  <c r="AE86" i="1"/>
  <c r="AD86" i="1"/>
  <c r="AD137" i="1"/>
  <c r="AE137" i="1"/>
  <c r="AE209" i="1"/>
  <c r="AD209" i="1"/>
  <c r="AE531" i="1"/>
  <c r="AD531" i="1"/>
  <c r="AE110" i="1"/>
  <c r="AD110" i="1"/>
  <c r="AD396" i="1"/>
  <c r="AE396" i="1"/>
  <c r="AE117" i="1"/>
  <c r="AD117" i="1"/>
  <c r="AE368" i="1"/>
  <c r="AD368" i="1"/>
  <c r="AD541" i="1"/>
  <c r="AE541" i="1"/>
  <c r="AD52" i="1"/>
  <c r="AE52" i="1"/>
  <c r="AD320" i="1"/>
  <c r="AE320" i="1"/>
  <c r="AE641" i="1"/>
  <c r="AD641" i="1"/>
  <c r="AD53" i="1"/>
  <c r="AE53" i="1"/>
  <c r="AD515" i="1"/>
  <c r="AE515" i="1"/>
  <c r="AE555" i="1"/>
  <c r="AD555" i="1"/>
  <c r="AD643" i="1"/>
  <c r="AE643" i="1"/>
  <c r="AD459" i="1"/>
  <c r="AE459" i="1"/>
  <c r="AE432" i="1"/>
  <c r="AD432" i="1"/>
  <c r="AD240" i="1"/>
  <c r="AE240" i="1"/>
  <c r="AD475" i="1"/>
  <c r="AE475" i="1"/>
  <c r="AD279" i="1"/>
  <c r="AE279" i="1"/>
  <c r="AD48" i="1"/>
  <c r="AE48" i="1"/>
  <c r="AD538" i="1"/>
  <c r="AE538" i="1"/>
  <c r="AE471" i="1"/>
  <c r="AD471" i="1"/>
  <c r="AE537" i="1"/>
  <c r="AD537" i="1"/>
  <c r="AD193" i="1"/>
  <c r="AE193" i="1"/>
  <c r="AD296" i="1"/>
  <c r="AE296" i="1"/>
  <c r="AE337" i="1"/>
  <c r="AD337" i="1"/>
  <c r="AD500" i="1"/>
  <c r="AE500" i="1"/>
  <c r="AE447" i="1"/>
  <c r="AD447" i="1"/>
  <c r="AE79" i="1"/>
  <c r="AD79" i="1"/>
  <c r="AD558" i="1"/>
  <c r="AE558" i="1"/>
  <c r="AD352" i="1"/>
  <c r="AE352" i="1"/>
  <c r="AD97" i="1"/>
  <c r="AE97" i="1"/>
  <c r="AE328" i="1"/>
  <c r="AD328" i="1"/>
  <c r="AD662" i="1"/>
  <c r="AE662" i="1"/>
  <c r="AE197" i="1"/>
  <c r="AD197" i="1"/>
  <c r="AE437" i="1"/>
  <c r="AD437" i="1"/>
  <c r="AE85" i="1"/>
  <c r="AD85" i="1"/>
  <c r="AD207" i="1"/>
  <c r="AE207" i="1"/>
  <c r="AD574" i="1"/>
  <c r="AE574" i="1"/>
  <c r="AE336" i="1"/>
  <c r="AD336" i="1"/>
  <c r="AD379" i="1"/>
  <c r="AE379" i="1"/>
  <c r="AE36" i="1"/>
  <c r="AD36" i="1"/>
  <c r="AE112" i="1"/>
  <c r="AD112" i="1"/>
  <c r="AE497" i="1"/>
  <c r="AD497" i="1"/>
  <c r="AD247" i="1"/>
  <c r="AE247" i="1"/>
  <c r="AD464" i="1"/>
  <c r="AE464" i="1"/>
  <c r="AD141" i="1"/>
  <c r="AE141" i="1"/>
  <c r="AD165" i="1"/>
  <c r="AE165" i="1"/>
  <c r="AD44" i="1"/>
  <c r="AE44" i="1"/>
  <c r="AD405" i="1"/>
  <c r="AE405" i="1"/>
  <c r="AD227" i="1"/>
  <c r="AE227" i="1"/>
  <c r="AD679" i="1"/>
  <c r="AE679" i="1"/>
  <c r="AC11" i="1" l="1"/>
  <c r="AE470" i="1"/>
  <c r="AD470" i="1"/>
  <c r="AD604" i="1"/>
  <c r="AE604" i="1"/>
  <c r="AE502" i="1"/>
  <c r="AD502" i="1"/>
</calcChain>
</file>

<file path=xl/sharedStrings.xml><?xml version="1.0" encoding="utf-8"?>
<sst xmlns="http://schemas.openxmlformats.org/spreadsheetml/2006/main" count="5748" uniqueCount="2094">
  <si>
    <t>RW Tau / GSC 01826-00031</t>
  </si>
  <si>
    <t>Sine + Quad fit</t>
  </si>
  <si>
    <t>Multiplier</t>
  </si>
  <si>
    <t>Power of 10</t>
  </si>
  <si>
    <t>n</t>
  </si>
  <si>
    <t>Q.+LiTE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</si>
  <si>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</si>
  <si>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</si>
  <si>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</si>
  <si>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</si>
  <si>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</si>
  <si>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</si>
  <si>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</si>
  <si>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</si>
  <si>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</si>
  <si>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</si>
  <si>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</si>
  <si>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</si>
  <si>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</si>
  <si>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</si>
  <si>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t>System Type:</t>
  </si>
  <si>
    <t>EA/sd</t>
  </si>
  <si>
    <t>Possible LiTE fit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</si>
  <si>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</si>
  <si>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</si>
  <si>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</si>
  <si>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Cnst</t>
  </si>
  <si>
    <t>GCVS 4 Eph.</t>
  </si>
  <si>
    <t>Slope</t>
  </si>
  <si>
    <t>My time zone &gt;&gt;&gt;&gt;&gt;</t>
  </si>
  <si>
    <t>(PST=8, PDT=MDT=7, MDT=CST=6, etc.)</t>
  </si>
  <si>
    <t>Quad</t>
  </si>
  <si>
    <t>--- Working ----</t>
  </si>
  <si>
    <t xml:space="preserve">A (ampl) = </t>
  </si>
  <si>
    <t>Epoch =</t>
  </si>
  <si>
    <t>e (eccen)</t>
  </si>
  <si>
    <t>Period =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</si>
  <si>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</si>
  <si>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</si>
  <si>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t>Start of linear fit &gt;&gt;&gt;&gt;&gt;&gt;&gt;&gt;&gt;&gt;&gt;&gt;&gt;&gt;&gt;&gt;&gt;&gt;&gt;&gt;&gt;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</si>
  <si>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</si>
  <si>
    <t>degrees</t>
  </si>
  <si>
    <t>Linear</t>
  </si>
  <si>
    <t>Quadratic</t>
  </si>
  <si>
    <t xml:space="preserve">To = </t>
  </si>
  <si>
    <t>HJD</t>
  </si>
  <si>
    <t>LS Intercept =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</si>
  <si>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</si>
  <si>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</si>
  <si>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LS Slope =</t>
  </si>
  <si>
    <t>e sin nu_o</t>
  </si>
  <si>
    <t>LS Quadr term =</t>
  </si>
  <si>
    <t>na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</si>
  <si>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</si>
  <si>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</si>
  <si>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dP/dt =</t>
  </si>
  <si>
    <t>days/year</t>
  </si>
  <si>
    <t>New epoch =</t>
  </si>
  <si>
    <t>Add cycle</t>
  </si>
  <si>
    <t>pg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</si>
  <si>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</si>
  <si>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</si>
  <si>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t>New Period =</t>
  </si>
  <si>
    <t>JD today</t>
  </si>
  <si>
    <t>vis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</si>
  <si>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</si>
  <si>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# of data points:</t>
  </si>
  <si>
    <t>Old Cycle</t>
  </si>
  <si>
    <t>PE</t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</si>
  <si>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</si>
  <si>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t>New Ephemeris =</t>
  </si>
  <si>
    <t>New Cycle</t>
  </si>
  <si>
    <t>CCD</t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</si>
  <si>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</si>
  <si>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</si>
  <si>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Next ToM</t>
  </si>
  <si>
    <t>Source</t>
  </si>
  <si>
    <t>Typ</t>
  </si>
  <si>
    <t>ToM</t>
  </si>
  <si>
    <t>error</t>
  </si>
  <si>
    <t>n'</t>
  </si>
  <si>
    <t>O-C</t>
  </si>
  <si>
    <t>s5</t>
  </si>
  <si>
    <t>s6</t>
  </si>
  <si>
    <t>s7</t>
  </si>
  <si>
    <t>Lin Fit</t>
  </si>
  <si>
    <t>Q. Fit</t>
  </si>
  <si>
    <t>Date</t>
  </si>
  <si>
    <t>wt</t>
  </si>
  <si>
    <t>BAD?</t>
  </si>
  <si>
    <t>Q+S fit</t>
  </si>
  <si>
    <t>LTE Resid</t>
  </si>
  <si>
    <t>Q. resid</t>
  </si>
  <si>
    <t>Q+S resid</t>
  </si>
  <si>
    <r>
      <t>wt.diff</t>
    </r>
    <r>
      <rPr>
        <b/>
        <vertAlign val="superscript"/>
        <sz val="10"/>
        <rFont val="Arial"/>
        <family val="2"/>
      </rPr>
      <t>2</t>
    </r>
  </si>
  <si>
    <t>Q resid</t>
  </si>
  <si>
    <t xml:space="preserve"> e sin nu</t>
  </si>
  <si>
    <t> CPRI 19.29 </t>
  </si>
  <si>
    <t>I</t>
  </si>
  <si>
    <t> BAN 1.26 </t>
  </si>
  <si>
    <t> HA 69.147 </t>
  </si>
  <si>
    <t> AN 246.288 </t>
  </si>
  <si>
    <t> VB 1.11.194 </t>
  </si>
  <si>
    <t> AN 170.210 </t>
  </si>
  <si>
    <t> JBAA 18.119 </t>
  </si>
  <si>
    <t> MHAM 11.93 </t>
  </si>
  <si>
    <t> BAN 1.25 </t>
  </si>
  <si>
    <t> AN 194.14 </t>
  </si>
  <si>
    <t> AN 194.166 </t>
  </si>
  <si>
    <t> BAN 1.27 </t>
  </si>
  <si>
    <t> AA 26.343 </t>
  </si>
  <si>
    <t> BZ 3.12 </t>
  </si>
  <si>
    <t> BAN 2.131 </t>
  </si>
  <si>
    <t> CRAC 19 </t>
  </si>
  <si>
    <t> BZ 5.8 </t>
  </si>
  <si>
    <t> BAN 6.118 </t>
  </si>
  <si>
    <t> BAN 9.176 </t>
  </si>
  <si>
    <t> AAC 1.30 </t>
  </si>
  <si>
    <t> AAC 1.97 </t>
  </si>
  <si>
    <t> AAC 1.154 </t>
  </si>
  <si>
    <t> AN 267.325 </t>
  </si>
  <si>
    <t> AAC 3.95 </t>
  </si>
  <si>
    <t> AC 175.19 </t>
  </si>
  <si>
    <t> AAC 3.96 </t>
  </si>
  <si>
    <t> AAC 2.140 </t>
  </si>
  <si>
    <t> AC 209.24 </t>
  </si>
  <si>
    <t> AN 261.255 </t>
  </si>
  <si>
    <t> AAC 3.313 </t>
  </si>
  <si>
    <t> AA 26.344 </t>
  </si>
  <si>
    <t> AC 13 </t>
  </si>
  <si>
    <t> IODE 4.3.28 </t>
  </si>
  <si>
    <t> AAC 4.83 </t>
  </si>
  <si>
    <t> AAC 4.115 </t>
  </si>
  <si>
    <t> AC 103 </t>
  </si>
  <si>
    <t> AAC 4.132 </t>
  </si>
  <si>
    <t> AAC 5.6 </t>
  </si>
  <si>
    <t> AAC 5.9 </t>
  </si>
  <si>
    <t> JO 34.19 </t>
  </si>
  <si>
    <t> AAC 5.12 </t>
  </si>
  <si>
    <t> JO 37.141 </t>
  </si>
  <si>
    <t> AAC 5.192 </t>
  </si>
  <si>
    <t> AA 6.145 </t>
  </si>
  <si>
    <t> AAC 5.195 </t>
  </si>
  <si>
    <t> AA 6.143 </t>
  </si>
  <si>
    <t> AC 167.22 </t>
  </si>
  <si>
    <t> APJ 129.62 </t>
  </si>
  <si>
    <t> AC 177.17 </t>
  </si>
  <si>
    <t> AC 175.20 </t>
  </si>
  <si>
    <t> AA 8.192 </t>
  </si>
  <si>
    <t> MVS 2.126 </t>
  </si>
  <si>
    <t> AC 200.16 </t>
  </si>
  <si>
    <t> AA 9.49 </t>
  </si>
  <si>
    <t> AA 10.70 </t>
  </si>
  <si>
    <t> AC 217.12 </t>
  </si>
  <si>
    <t> AA 18.322 </t>
  </si>
  <si>
    <t> AA 17.62 </t>
  </si>
  <si>
    <t> AC 228.24 </t>
  </si>
  <si>
    <t>BAVM 15 </t>
  </si>
  <si>
    <t>IBVS 0035</t>
  </si>
  <si>
    <t> BRNO 6 </t>
  </si>
  <si>
    <t> AA 16.158 </t>
  </si>
  <si>
    <t>BBSAG Bull....2</t>
  </si>
  <si>
    <t>BBSAG Bull....3</t>
  </si>
  <si>
    <t>IBVS 0299</t>
  </si>
  <si>
    <t>BAVM 18 </t>
  </si>
  <si>
    <t>IBVS 0119</t>
  </si>
  <si>
    <t>IBVS 0129</t>
  </si>
  <si>
    <t>BBSAG Bull....4</t>
  </si>
  <si>
    <t>BBSAG Bull....6</t>
  </si>
  <si>
    <t>IBVS 0221</t>
  </si>
  <si>
    <t>IBVS 0247</t>
  </si>
  <si>
    <t>Mallama 1980</t>
  </si>
  <si>
    <t> AVSJ 3.66 </t>
  </si>
  <si>
    <t> PASP 89.539 </t>
  </si>
  <si>
    <t> AA 19.174 </t>
  </si>
  <si>
    <t>IBVS 0456</t>
  </si>
  <si>
    <t>IBVS 0328</t>
  </si>
  <si>
    <t> BRNO 9 </t>
  </si>
  <si>
    <t>BBSAG Bull...21</t>
  </si>
  <si>
    <t>BBSAG Bull...22</t>
  </si>
  <si>
    <t>BBSAG Bull...27</t>
  </si>
  <si>
    <t>BBSAG Bull...28</t>
  </si>
  <si>
    <t>BBSAG Bull...31</t>
  </si>
  <si>
    <t>BBSAG Bull...32</t>
  </si>
  <si>
    <t> AVSJ 5.38 </t>
  </si>
  <si>
    <t>BBSAG Bull...33</t>
  </si>
  <si>
    <t>BAVM 25 </t>
  </si>
  <si>
    <t>BBSAG Bull.1</t>
  </si>
  <si>
    <t>BAVM 26 </t>
  </si>
  <si>
    <t>BBSAG Bull.6</t>
  </si>
  <si>
    <t>BBSAG Bull.7</t>
  </si>
  <si>
    <t> AVSJ 5.89 </t>
  </si>
  <si>
    <t>BBSAG Bull.8</t>
  </si>
  <si>
    <t> MVS 7.32 </t>
  </si>
  <si>
    <t>BBSAG Bull.11</t>
  </si>
  <si>
    <t>BBSAG Bull.12</t>
  </si>
  <si>
    <t>BBSAG Bull.13</t>
  </si>
  <si>
    <t> BRNO 17 </t>
  </si>
  <si>
    <t>BBSAG Bull.14</t>
  </si>
  <si>
    <t>IBVS 0953</t>
  </si>
  <si>
    <t> JBAA 85.446 </t>
  </si>
  <si>
    <t>BBSAG Bull.17</t>
  </si>
  <si>
    <t>BBSAG Bull.18</t>
  </si>
  <si>
    <t>BBSAG Bull.19</t>
  </si>
  <si>
    <t>BBSAG Bull.20</t>
  </si>
  <si>
    <t> AVSJ 7.40 </t>
  </si>
  <si>
    <t>BBSAG Bull.21</t>
  </si>
  <si>
    <t>BBSAG Bull.26</t>
  </si>
  <si>
    <t>OMT #1</t>
  </si>
  <si>
    <t> AOEB 1 </t>
  </si>
  <si>
    <t>BAVM 29 </t>
  </si>
  <si>
    <t>BBSAG Bull.32</t>
  </si>
  <si>
    <t>BBSAG Bull.33</t>
  </si>
  <si>
    <t> MVS 8.79 </t>
  </si>
  <si>
    <t>BBSAG Bull.39</t>
  </si>
  <si>
    <t>IBVS 1938</t>
  </si>
  <si>
    <t>BBSAG Bull.40</t>
  </si>
  <si>
    <t>BBSAG Bull.41</t>
  </si>
  <si>
    <t> MVS 8.137 </t>
  </si>
  <si>
    <t>BBSAG Bull.45</t>
  </si>
  <si>
    <t>MVS 9,193</t>
  </si>
  <si>
    <t>IBVS 1839</t>
  </si>
  <si>
    <t>BBSAG Bull.46</t>
  </si>
  <si>
    <t>BBSAG Bull.47</t>
  </si>
  <si>
    <t>BBSAG Bull.51</t>
  </si>
  <si>
    <t>BBSAG Bull.52</t>
  </si>
  <si>
    <t>BBSAG Bull.56</t>
  </si>
  <si>
    <t>MVS 9,163</t>
  </si>
  <si>
    <t>BBSAG Bull.58</t>
  </si>
  <si>
    <t>BBSAG Bull.59</t>
  </si>
  <si>
    <t>IBVS 2321</t>
  </si>
  <si>
    <t>BBSAG Bull.63</t>
  </si>
  <si>
    <t>BBSAG Bull.64</t>
  </si>
  <si>
    <t>MVS 10,42</t>
  </si>
  <si>
    <t>BAV-M 36</t>
  </si>
  <si>
    <t>BBSAG Bull.65</t>
  </si>
  <si>
    <t>GCVS 4</t>
  </si>
  <si>
    <t>BBSAG Bull.70</t>
  </si>
  <si>
    <t>BBSAG Bull.71</t>
  </si>
  <si>
    <t>BAAVSS 61,14</t>
  </si>
  <si>
    <t>MVS 10,104</t>
  </si>
  <si>
    <t>BRNO 26</t>
  </si>
  <si>
    <t>BBSAG Bull.73</t>
  </si>
  <si>
    <t>BBSAG Bull.74</t>
  </si>
  <si>
    <t>BBSAG Bull.75</t>
  </si>
  <si>
    <t> VSSC 68.34 </t>
  </si>
  <si>
    <t>BBSAG Bull.76</t>
  </si>
  <si>
    <t>BBSAG Bull.78</t>
  </si>
  <si>
    <t>BAV-M 43</t>
  </si>
  <si>
    <t>BBSAG Bull.79</t>
  </si>
  <si>
    <t>BBSAG Bull.82</t>
  </si>
  <si>
    <t>BBSAG Bull.83</t>
  </si>
  <si>
    <t>BBSAG Bull.85</t>
  </si>
  <si>
    <t>BBSAG Bull.86</t>
  </si>
  <si>
    <t>BRNO 30</t>
  </si>
  <si>
    <t>BBSAG Bull.89</t>
  </si>
  <si>
    <t>IBVS 3423</t>
  </si>
  <si>
    <t>BBSAG Bull.90</t>
  </si>
  <si>
    <t>BBSAG Bull.91</t>
  </si>
  <si>
    <t>BBSAG Bull.92</t>
  </si>
  <si>
    <t>BBSAG Bull.93</t>
  </si>
  <si>
    <t>BBSAG Bull.94</t>
  </si>
  <si>
    <t>BRNO 31</t>
  </si>
  <si>
    <t>BBSAG Bull.97</t>
  </si>
  <si>
    <t>BBSAG Bull.99</t>
  </si>
  <si>
    <t>PASP 105,689,731</t>
  </si>
  <si>
    <t>OMT #6</t>
  </si>
  <si>
    <t>BBSAG Bull.100</t>
  </si>
  <si>
    <t>BBSAG Bull.101</t>
  </si>
  <si>
    <t>BBSAG Bull.103</t>
  </si>
  <si>
    <t>BBSAG Bull.104</t>
  </si>
  <si>
    <t>VSB 47 </t>
  </si>
  <si>
    <t> VSOL 1995.5 </t>
  </si>
  <si>
    <t>BBSAG Bull.108</t>
  </si>
  <si>
    <t> IAPP 69.23 </t>
  </si>
  <si>
    <t>BBSAG Bull.110</t>
  </si>
  <si>
    <t>BBSAG Bull.111</t>
  </si>
  <si>
    <t>BBSAG Bull.114</t>
  </si>
  <si>
    <t>VSB 23.1 </t>
  </si>
  <si>
    <t>BBSAG Bull.116</t>
  </si>
  <si>
    <t>BBSAG Bull.117</t>
  </si>
  <si>
    <t>BAV-M 113</t>
  </si>
  <si>
    <t>BAVM 122 </t>
  </si>
  <si>
    <t>BBSAG 119</t>
  </si>
  <si>
    <t>IBVS 4912</t>
  </si>
  <si>
    <t> BBS 123 </t>
  </si>
  <si>
    <t>IBVS 4840</t>
  </si>
  <si>
    <t> BBS 122 </t>
  </si>
  <si>
    <t> AOEB 11 </t>
  </si>
  <si>
    <t> BBS 126 </t>
  </si>
  <si>
    <t>IBVS 5548</t>
  </si>
  <si>
    <t>BAVM 154 </t>
  </si>
  <si>
    <t>VSB 39 </t>
  </si>
  <si>
    <t> BBS 127 </t>
  </si>
  <si>
    <t>IBVS 5438</t>
  </si>
  <si>
    <t>IBVS 5543</t>
  </si>
  <si>
    <t>VSB 42 </t>
  </si>
  <si>
    <t>OEJV 0003</t>
  </si>
  <si>
    <t>IBVS 5843</t>
  </si>
  <si>
    <t>OEJV 0001</t>
  </si>
  <si>
    <t>IBVS 5731</t>
  </si>
  <si>
    <t>IBVS 5657</t>
  </si>
  <si>
    <t>VSB 44 </t>
  </si>
  <si>
    <t>OEJV 0028</t>
  </si>
  <si>
    <t> AOEB 12 </t>
  </si>
  <si>
    <t>IBVS 5761</t>
  </si>
  <si>
    <t>JAVSO..36..171</t>
  </si>
  <si>
    <t>VSB 46 </t>
  </si>
  <si>
    <t>IBVS 5931</t>
  </si>
  <si>
    <t>VSB 50 </t>
  </si>
  <si>
    <t>JAVSO..38..183</t>
  </si>
  <si>
    <t>OEJV 0137 </t>
  </si>
  <si>
    <t>OEJV 0137</t>
  </si>
  <si>
    <t>JAVSO..39..177</t>
  </si>
  <si>
    <t>II</t>
  </si>
  <si>
    <t>2JAVSO..40..975</t>
  </si>
  <si>
    <t>JAVSO..40....1</t>
  </si>
  <si>
    <t>BAVM 225 </t>
  </si>
  <si>
    <t>VSB 53 </t>
  </si>
  <si>
    <t> JAAVSO 41;122 </t>
  </si>
  <si>
    <t>JAVSO..41..122</t>
  </si>
  <si>
    <t> JAAVSO 43-1 </t>
  </si>
  <si>
    <t>JAVSO..42..426</t>
  </si>
  <si>
    <t>IBVS 6118</t>
  </si>
  <si>
    <t>JAVSO..43...77</t>
  </si>
  <si>
    <t>JAVSO..43..238</t>
  </si>
  <si>
    <t>JAVSO..44…69</t>
  </si>
  <si>
    <t>JAVSO..45..121</t>
  </si>
  <si>
    <t>JAVSO..46…79 (2018)</t>
  </si>
  <si>
    <t>JAVSO..47..105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</si>
  <si>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</si>
  <si>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</si>
  <si>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</si>
  <si>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</si>
  <si>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</si>
  <si>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</si>
  <si>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</si>
  <si>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</si>
  <si>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2438759.342 </t>
  </si>
  <si>
    <t> 29.12.1964 20:12 </t>
  </si>
  <si>
    <t> -0.004 </t>
  </si>
  <si>
    <t>V </t>
  </si>
  <si>
    <t> H.Peter </t>
  </si>
  <si>
    <t>2439008.540 </t>
  </si>
  <si>
    <t> 05.09.1965 00:57 </t>
  </si>
  <si>
    <t> -0.001 </t>
  </si>
  <si>
    <t> L.Locher </t>
  </si>
  <si>
    <t> ORI 95 </t>
  </si>
  <si>
    <t>2439022.390 </t>
  </si>
  <si>
    <t> 18.09.1965 21:21 </t>
  </si>
  <si>
    <t> 0.004 </t>
  </si>
  <si>
    <t>F </t>
  </si>
  <si>
    <t> I.Todoran </t>
  </si>
  <si>
    <t>IBVS 299 </t>
  </si>
  <si>
    <t>2439077.762 </t>
  </si>
  <si>
    <t> 13.11.1965 06:17 </t>
  </si>
  <si>
    <t> -0.000 </t>
  </si>
  <si>
    <t> M.Baldwin </t>
  </si>
  <si>
    <t>IBVS 119 </t>
  </si>
  <si>
    <t>2439102.679 </t>
  </si>
  <si>
    <t> 08.12.1965 04:17 </t>
  </si>
  <si>
    <t> -0.003 </t>
  </si>
  <si>
    <t>IBVS 129 </t>
  </si>
  <si>
    <t>2439202.358 </t>
  </si>
  <si>
    <t> 17.03.1966 20:35 </t>
  </si>
  <si>
    <t> -0.002 </t>
  </si>
  <si>
    <t> ORI 97 </t>
  </si>
  <si>
    <t>2439393.408 </t>
  </si>
  <si>
    <t> 24.09.1966 21:47 </t>
  </si>
  <si>
    <t> ORI 100 </t>
  </si>
  <si>
    <t>2439404.487 </t>
  </si>
  <si>
    <t> 05.10.1966 23:41 </t>
  </si>
  <si>
    <t> 0.002 </t>
  </si>
  <si>
    <t>2439473.703 </t>
  </si>
  <si>
    <t> 14.12.1966 04:52 </t>
  </si>
  <si>
    <t>IBVS 221 </t>
  </si>
  <si>
    <t>2439534.618 </t>
  </si>
  <si>
    <t> 13.02.1967 02:49 </t>
  </si>
  <si>
    <t>IBVS 247 </t>
  </si>
  <si>
    <t>2440160.3758 </t>
  </si>
  <si>
    <t> 30.10.1968 21:01 </t>
  </si>
  <si>
    <t> -0.0012 </t>
  </si>
  <si>
    <t>E </t>
  </si>
  <si>
    <t>?</t>
  </si>
  <si>
    <t> Güdür &amp; Ibanoglu </t>
  </si>
  <si>
    <t>IBVS 456 </t>
  </si>
  <si>
    <t>2440207.444 </t>
  </si>
  <si>
    <t> 16.12.1968 22:39 </t>
  </si>
  <si>
    <t> P.Flin </t>
  </si>
  <si>
    <t>IBVS 328 </t>
  </si>
  <si>
    <t>2440232.368 </t>
  </si>
  <si>
    <t> 10.01.1969 20:49 </t>
  </si>
  <si>
    <t> 0.001 </t>
  </si>
  <si>
    <t>2440531.402 </t>
  </si>
  <si>
    <t> 05.11.1969 21:38 </t>
  </si>
  <si>
    <t> ORI 116 </t>
  </si>
  <si>
    <t>2440531.403 </t>
  </si>
  <si>
    <t> 05.11.1969 21:40 </t>
  </si>
  <si>
    <t> K.Locher </t>
  </si>
  <si>
    <t>2440589.546 </t>
  </si>
  <si>
    <t> 03.01.1970 01:06 </t>
  </si>
  <si>
    <t> R.Diethelm </t>
  </si>
  <si>
    <t> ORI 117 </t>
  </si>
  <si>
    <t>2440589.549 </t>
  </si>
  <si>
    <t> 03.01.1970 01:10 </t>
  </si>
  <si>
    <t> 0.003 </t>
  </si>
  <si>
    <t>2440913.506 </t>
  </si>
  <si>
    <t> 23.11.1970 00:08 </t>
  </si>
  <si>
    <t> 0.006 </t>
  </si>
  <si>
    <t> ORI 122 </t>
  </si>
  <si>
    <t>2440927.347 </t>
  </si>
  <si>
    <t> 06.12.1970 20:19 </t>
  </si>
  <si>
    <t> R.Germann </t>
  </si>
  <si>
    <t>2440938.429 </t>
  </si>
  <si>
    <t> 17.12.1970 22:17 </t>
  </si>
  <si>
    <t> 0.009 </t>
  </si>
  <si>
    <t> ORI 123 </t>
  </si>
  <si>
    <t>2441176.552 </t>
  </si>
  <si>
    <t> 13.08.1971 01:14 </t>
  </si>
  <si>
    <t> 0.012 </t>
  </si>
  <si>
    <t> ORI 126 </t>
  </si>
  <si>
    <t>2441212.544 </t>
  </si>
  <si>
    <t> 18.09.1971 01:03 </t>
  </si>
  <si>
    <t> ORI 127 </t>
  </si>
  <si>
    <t>2441248.539 </t>
  </si>
  <si>
    <t> 24.10.1971 00:56 </t>
  </si>
  <si>
    <t> 0.010 </t>
  </si>
  <si>
    <t> ORI 129 </t>
  </si>
  <si>
    <t> W.Werner </t>
  </si>
  <si>
    <t>2441298.385 </t>
  </si>
  <si>
    <t> 12.12.1971 21:14 </t>
  </si>
  <si>
    <t> 0.017 </t>
  </si>
  <si>
    <t> BBS 1 </t>
  </si>
  <si>
    <t>2441334.374 </t>
  </si>
  <si>
    <t> 17.01.1972 20:58 </t>
  </si>
  <si>
    <t> 0.011 </t>
  </si>
  <si>
    <t>2441334.377 </t>
  </si>
  <si>
    <t> 17.01.1972 21:02 </t>
  </si>
  <si>
    <t> 0.014 </t>
  </si>
  <si>
    <t>2441622.332 </t>
  </si>
  <si>
    <t> 31.10.1972 19:58 </t>
  </si>
  <si>
    <t> BBS 6 </t>
  </si>
  <si>
    <t>2441622.334 </t>
  </si>
  <si>
    <t> 31.10.1972 20:00 </t>
  </si>
  <si>
    <t>2441658.327 </t>
  </si>
  <si>
    <t> 06.12.1972 19:50 </t>
  </si>
  <si>
    <t> BBS 7 </t>
  </si>
  <si>
    <t>2441658.331 </t>
  </si>
  <si>
    <t> 06.12.1972 19:56 </t>
  </si>
  <si>
    <t>2441694.321 </t>
  </si>
  <si>
    <t> 11.01.1973 19:42 </t>
  </si>
  <si>
    <t>2441694.322 </t>
  </si>
  <si>
    <t> 11.01.1973 19:43 </t>
  </si>
  <si>
    <t>2441694.324 </t>
  </si>
  <si>
    <t> 11.01.1973 19:46 </t>
  </si>
  <si>
    <t>2441705.401 </t>
  </si>
  <si>
    <t> 22.01.1973 21:37 </t>
  </si>
  <si>
    <t>2441719.248 </t>
  </si>
  <si>
    <t> 05.02.1973 17:57 </t>
  </si>
  <si>
    <t> BBS 8 </t>
  </si>
  <si>
    <t>2441766.313 </t>
  </si>
  <si>
    <t> 24.03.1973 19:30 </t>
  </si>
  <si>
    <t>2441766.314 </t>
  </si>
  <si>
    <t> 24.03.1973 19:32 </t>
  </si>
  <si>
    <t>2441907.526 </t>
  </si>
  <si>
    <t> 13.08.1973 00:37 </t>
  </si>
  <si>
    <t> BBS 11 </t>
  </si>
  <si>
    <t>2441918.599 </t>
  </si>
  <si>
    <t> 24.08.1973 02:22 </t>
  </si>
  <si>
    <t>2441965.672 </t>
  </si>
  <si>
    <t> 10.10.1973 04:07 </t>
  </si>
  <si>
    <t> BBS 12 </t>
  </si>
  <si>
    <t>2442004.434 </t>
  </si>
  <si>
    <t> 17.11.1973 22:24 </t>
  </si>
  <si>
    <t> 0.013 </t>
  </si>
  <si>
    <t>2442004.435 </t>
  </si>
  <si>
    <t> 17.11.1973 22:26 </t>
  </si>
  <si>
    <t>2442018.281 </t>
  </si>
  <si>
    <t> 01.12.1973 18:44 </t>
  </si>
  <si>
    <t> 0.015 </t>
  </si>
  <si>
    <t> BBS 13 </t>
  </si>
  <si>
    <t>2442076.424 </t>
  </si>
  <si>
    <t> 28.01.1974 22:10 </t>
  </si>
  <si>
    <t>2442090.269 </t>
  </si>
  <si>
    <t> 11.02.1974 18:27 </t>
  </si>
  <si>
    <t> BBS 14 </t>
  </si>
  <si>
    <t>2442289.621 </t>
  </si>
  <si>
    <t> 30.08.1974 02:54 </t>
  </si>
  <si>
    <t> BBS 17 </t>
  </si>
  <si>
    <t>2442289.628 </t>
  </si>
  <si>
    <t> 30.08.1974 03:04 </t>
  </si>
  <si>
    <t> 0.016 </t>
  </si>
  <si>
    <t>2442339.466 </t>
  </si>
  <si>
    <t> 18.10.1974 23:11 </t>
  </si>
  <si>
    <t> BBS 18 </t>
  </si>
  <si>
    <t>2442361.616 </t>
  </si>
  <si>
    <t> 10.11.1974 02:47 </t>
  </si>
  <si>
    <t>2442364.384 </t>
  </si>
  <si>
    <t> 12.11.1974 21:12 </t>
  </si>
  <si>
    <t> A.Figer </t>
  </si>
  <si>
    <t> BBS 19 </t>
  </si>
  <si>
    <t> J.Remis </t>
  </si>
  <si>
    <t>2442389.303 </t>
  </si>
  <si>
    <t> 07.12.1974 19:16 </t>
  </si>
  <si>
    <t>2442425.297 </t>
  </si>
  <si>
    <t> 12.01.1975 19:07 </t>
  </si>
  <si>
    <t> BBS 20 </t>
  </si>
  <si>
    <t>2442447.448 </t>
  </si>
  <si>
    <t> 03.02.1975 22:45 </t>
  </si>
  <si>
    <t> BBS 21 </t>
  </si>
  <si>
    <t>2442461.294 </t>
  </si>
  <si>
    <t> 17.02.1975 19:03 </t>
  </si>
  <si>
    <t>2442472.369 </t>
  </si>
  <si>
    <t> 28.02.1975 20:51 </t>
  </si>
  <si>
    <t>2442782.474 </t>
  </si>
  <si>
    <t> 04.01.1976 23:22 </t>
  </si>
  <si>
    <t> BBS 26 </t>
  </si>
  <si>
    <t>2442785.246 </t>
  </si>
  <si>
    <t> 07.01.1976 17:54 </t>
  </si>
  <si>
    <t>2442785.247 </t>
  </si>
  <si>
    <t> 07.01.1976 17:55 </t>
  </si>
  <si>
    <t>2442796.319 </t>
  </si>
  <si>
    <t> 18.01.1976 19:39 </t>
  </si>
  <si>
    <t> A.Royer </t>
  </si>
  <si>
    <t>2442796.321 </t>
  </si>
  <si>
    <t> 18.01.1976 19:42 </t>
  </si>
  <si>
    <t>2442807.394 </t>
  </si>
  <si>
    <t> 29.01.1976 21:27 </t>
  </si>
  <si>
    <t>2442815.701 </t>
  </si>
  <si>
    <t> 07.02.1976 04:49 </t>
  </si>
  <si>
    <t> C.Hesseltine </t>
  </si>
  <si>
    <t> G.Samolyk </t>
  </si>
  <si>
    <t>2442832.317 </t>
  </si>
  <si>
    <t> 23.02.1976 19:36 </t>
  </si>
  <si>
    <t>2443006.752 </t>
  </si>
  <si>
    <t> 16.08.1976 06:02 </t>
  </si>
  <si>
    <t>2443017.826 </t>
  </si>
  <si>
    <t> 27.08.1976 07:49 </t>
  </si>
  <si>
    <t>2443128.577 </t>
  </si>
  <si>
    <t> 16.12.1976 01:50 </t>
  </si>
  <si>
    <t> 0.008 </t>
  </si>
  <si>
    <t>2443139.653 </t>
  </si>
  <si>
    <t> 27.12.1976 03:40 </t>
  </si>
  <si>
    <t> A.MacRobert </t>
  </si>
  <si>
    <t>2443164.571 </t>
  </si>
  <si>
    <t> 21.01.1977 01:42 </t>
  </si>
  <si>
    <t> 0.007 </t>
  </si>
  <si>
    <t>2443175.649 </t>
  </si>
  <si>
    <t> 01.02.1977 03:34 </t>
  </si>
  <si>
    <t>2443203.336 </t>
  </si>
  <si>
    <t> 28.02.1977 20:03 </t>
  </si>
  <si>
    <t> BBS 32 </t>
  </si>
  <si>
    <t>2443203.337 </t>
  </si>
  <si>
    <t> 28.02.1977 20:05 </t>
  </si>
  <si>
    <t>2443239.330 </t>
  </si>
  <si>
    <t> 05.04.1977 19:55 </t>
  </si>
  <si>
    <t> BBS 33 </t>
  </si>
  <si>
    <t>2443571.589 </t>
  </si>
  <si>
    <t> 04.03.1978 02:08 </t>
  </si>
  <si>
    <t>2443762.634 </t>
  </si>
  <si>
    <t> 11.09.1978 03:12 </t>
  </si>
  <si>
    <t> BBS 39 </t>
  </si>
  <si>
    <t>2443765.407 </t>
  </si>
  <si>
    <t> 13.09.1978 21:46 </t>
  </si>
  <si>
    <t>2443776.481 </t>
  </si>
  <si>
    <t> 24.09.1978 23:32 </t>
  </si>
  <si>
    <t> 0.005 </t>
  </si>
  <si>
    <t>2443820.7835 </t>
  </si>
  <si>
    <t> 08.11.1978 06:48 </t>
  </si>
  <si>
    <t> 0.0059 </t>
  </si>
  <si>
    <t> E.C.Olson </t>
  </si>
  <si>
    <t>IBVS 1839 </t>
  </si>
  <si>
    <t>2443837.397 </t>
  </si>
  <si>
    <t> 24.11.1978 21:31 </t>
  </si>
  <si>
    <t> BBS 40 </t>
  </si>
  <si>
    <t>2443848.471 </t>
  </si>
  <si>
    <t> 05.12.1978 23:18 </t>
  </si>
  <si>
    <t> BBS 41 </t>
  </si>
  <si>
    <t>2444122.589 </t>
  </si>
  <si>
    <t> 06.09.1979 02:08 </t>
  </si>
  <si>
    <t> BBS 45 </t>
  </si>
  <si>
    <t>2444147.506 </t>
  </si>
  <si>
    <t> 01.10.1979 00:08 </t>
  </si>
  <si>
    <t> P.Enskonatus </t>
  </si>
  <si>
    <t> MVS 8.193 </t>
  </si>
  <si>
    <t>2444172.425 </t>
  </si>
  <si>
    <t> 25.10.1979 22:12 </t>
  </si>
  <si>
    <t>2444180.7319 </t>
  </si>
  <si>
    <t> 03.11.1979 05:33 </t>
  </si>
  <si>
    <t> 0.0056 </t>
  </si>
  <si>
    <t>2444191.8074 </t>
  </si>
  <si>
    <t> 14.11.1979 07:22 </t>
  </si>
  <si>
    <t> 0.0058 </t>
  </si>
  <si>
    <t>2444191.808 </t>
  </si>
  <si>
    <t> 14.11.1979 07:23 </t>
  </si>
  <si>
    <t>2444208.425 </t>
  </si>
  <si>
    <t> 30.11.1979 22:12 </t>
  </si>
  <si>
    <t>2444216.727 </t>
  </si>
  <si>
    <t> 09.12.1979 05:26 </t>
  </si>
  <si>
    <t> M.Heifner </t>
  </si>
  <si>
    <t>2444258.259 </t>
  </si>
  <si>
    <t> 19.01.1980 18:12 </t>
  </si>
  <si>
    <t> BBS 46 </t>
  </si>
  <si>
    <t>2444258.260 </t>
  </si>
  <si>
    <t> 19.01.1980 18:14 </t>
  </si>
  <si>
    <t>2444316.401 </t>
  </si>
  <si>
    <t> 17.03.1980 21:37 </t>
  </si>
  <si>
    <t> BBS 47 </t>
  </si>
  <si>
    <t>2444543.452 </t>
  </si>
  <si>
    <t> 30.10.1980 22:50 </t>
  </si>
  <si>
    <t> BBS 51 </t>
  </si>
  <si>
    <t>2444576.676 </t>
  </si>
  <si>
    <t> 03.12.1980 04:13 </t>
  </si>
  <si>
    <t>2444598.828 </t>
  </si>
  <si>
    <t> 25.12.1980 07:52 </t>
  </si>
  <si>
    <t> G.Hanson </t>
  </si>
  <si>
    <t>2444604.362 </t>
  </si>
  <si>
    <t> 30.12.1980 20:41 </t>
  </si>
  <si>
    <t> BBS 52 </t>
  </si>
  <si>
    <t>2444612.669 </t>
  </si>
  <si>
    <t> 08.01.1981 04:03 </t>
  </si>
  <si>
    <t>2444626.513 </t>
  </si>
  <si>
    <t> 22.01.1981 00:18 </t>
  </si>
  <si>
    <t>2444629.284 </t>
  </si>
  <si>
    <t> 24.01.1981 18:48 </t>
  </si>
  <si>
    <t>2444842.486 </t>
  </si>
  <si>
    <t> 25.08.1981 23:39 </t>
  </si>
  <si>
    <t> BBS 56 </t>
  </si>
  <si>
    <t>2444853.560 </t>
  </si>
  <si>
    <t> 06.09.1981 01:26 </t>
  </si>
  <si>
    <t> MVS 9.164 </t>
  </si>
  <si>
    <t>2444878.476 </t>
  </si>
  <si>
    <t> 30.09.1981 23:25 </t>
  </si>
  <si>
    <t>2444878.480 </t>
  </si>
  <si>
    <t> 30.09.1981 23:31 </t>
  </si>
  <si>
    <t>2444914.478 </t>
  </si>
  <si>
    <t> 05.11.1981 23:28 </t>
  </si>
  <si>
    <t> G.Mavrofridis </t>
  </si>
  <si>
    <t> BBS 58 </t>
  </si>
  <si>
    <t>2444928.316 </t>
  </si>
  <si>
    <t> 19.11.1981 19:35 </t>
  </si>
  <si>
    <t>2444928.323 </t>
  </si>
  <si>
    <t> 19.11.1981 19:45 </t>
  </si>
  <si>
    <t> N.Stoikidis </t>
  </si>
  <si>
    <t>2444958.778 </t>
  </si>
  <si>
    <t> 20.12.1981 06:40 </t>
  </si>
  <si>
    <t>2444964.320 </t>
  </si>
  <si>
    <t> 25.12.1981 19:40 </t>
  </si>
  <si>
    <t>2444989.232 </t>
  </si>
  <si>
    <t> 19.01.1982 17:34 </t>
  </si>
  <si>
    <t>2445008.616 </t>
  </si>
  <si>
    <t> 08.02.1982 02:47 </t>
  </si>
  <si>
    <t>2445011.382 </t>
  </si>
  <si>
    <t> 10.02.1982 21:10 </t>
  </si>
  <si>
    <t> BBS 59 </t>
  </si>
  <si>
    <t>2445011.387 </t>
  </si>
  <si>
    <t> 10.02.1982 21:17 </t>
  </si>
  <si>
    <t> M.Kohl </t>
  </si>
  <si>
    <t>2445036.300 </t>
  </si>
  <si>
    <t> 07.03.1982 19:12 </t>
  </si>
  <si>
    <t>2445221.8143 </t>
  </si>
  <si>
    <t> 09.09.1982 07:32 </t>
  </si>
  <si>
    <t> D.R.Faulkner </t>
  </si>
  <si>
    <t>IBVS 2321 </t>
  </si>
  <si>
    <t>2445257.8086 </t>
  </si>
  <si>
    <t> 15.10.1982 07:24 </t>
  </si>
  <si>
    <t> 0.0053 </t>
  </si>
  <si>
    <t>2445274.421 </t>
  </si>
  <si>
    <t> 31.10.1982 22:06 </t>
  </si>
  <si>
    <t> BBS 63 </t>
  </si>
  <si>
    <t>2445299.336 </t>
  </si>
  <si>
    <t> 25.11.1982 20:03 </t>
  </si>
  <si>
    <t> 0.000 </t>
  </si>
  <si>
    <t> BBS 64 </t>
  </si>
  <si>
    <t>2445335.341 </t>
  </si>
  <si>
    <t> 31.12.1982 20:11 </t>
  </si>
  <si>
    <t>2445346.412 </t>
  </si>
  <si>
    <t> 11.01.1983 21:53 </t>
  </si>
  <si>
    <t>2445357.488 </t>
  </si>
  <si>
    <t> 22.01.1983 23:42 </t>
  </si>
  <si>
    <t>2445382.405 </t>
  </si>
  <si>
    <t> 16.02.1983 21:43 </t>
  </si>
  <si>
    <t> MVS 10.43 </t>
  </si>
  <si>
    <t>2445407.324 </t>
  </si>
  <si>
    <t> 13.03.1983 19:46 </t>
  </si>
  <si>
    <t>2445407.327 </t>
  </si>
  <si>
    <t> 13.03.1983 19:50 </t>
  </si>
  <si>
    <t> W.Braune </t>
  </si>
  <si>
    <t>BAVM 36 </t>
  </si>
  <si>
    <t> BBS 65 </t>
  </si>
  <si>
    <t>2445407.328 </t>
  </si>
  <si>
    <t> 13.03.1983 19:52 </t>
  </si>
  <si>
    <t> J.Hübscher </t>
  </si>
  <si>
    <t>2445684.204 </t>
  </si>
  <si>
    <t> 15.12.1983 16:53 </t>
  </si>
  <si>
    <t> MVS 10.105 </t>
  </si>
  <si>
    <t>2445731.276 </t>
  </si>
  <si>
    <t> 31.01.1984 18:37 </t>
  </si>
  <si>
    <t> BBS 70 </t>
  </si>
  <si>
    <t>2445731.284 </t>
  </si>
  <si>
    <t> 31.01.1984 18:48 </t>
  </si>
  <si>
    <t> BBS 71 </t>
  </si>
  <si>
    <t>2445731.289 </t>
  </si>
  <si>
    <t> 31.01.1984 18:56 </t>
  </si>
  <si>
    <t> T.Brelstaff </t>
  </si>
  <si>
    <t> VSSC 61.19 </t>
  </si>
  <si>
    <t>2445742.349 </t>
  </si>
  <si>
    <t> 11.02.1984 20:22 </t>
  </si>
  <si>
    <t>2445753.426 </t>
  </si>
  <si>
    <t> 22.02.1984 22:13 </t>
  </si>
  <si>
    <t>2445756.197 </t>
  </si>
  <si>
    <t> 25.02.1984 16:43 </t>
  </si>
  <si>
    <t> J.Silhan </t>
  </si>
  <si>
    <t> BRNO 26 </t>
  </si>
  <si>
    <t>2445761.733 </t>
  </si>
  <si>
    <t> 02.03.1984 05:35 </t>
  </si>
  <si>
    <t> P.Kubicek </t>
  </si>
  <si>
    <t>2445761.739 </t>
  </si>
  <si>
    <t> 02.03.1984 05:44 </t>
  </si>
  <si>
    <t> M.Varady </t>
  </si>
  <si>
    <t>2445767.266 </t>
  </si>
  <si>
    <t> 07.03.1984 18:23 </t>
  </si>
  <si>
    <t>2445778.345 </t>
  </si>
  <si>
    <t> 18.03.1984 20:16 </t>
  </si>
  <si>
    <t>2445919.557 </t>
  </si>
  <si>
    <t> 07.08.1984 01:22 </t>
  </si>
  <si>
    <t> BBS 73 </t>
  </si>
  <si>
    <t>2445944.474 </t>
  </si>
  <si>
    <t> 31.08.1984 23:22 </t>
  </si>
  <si>
    <t> BBS 74 </t>
  </si>
  <si>
    <t>2445999.846 </t>
  </si>
  <si>
    <t> 26.10.1984 08:18 </t>
  </si>
  <si>
    <t> -0.005 </t>
  </si>
  <si>
    <t> D.Williams </t>
  </si>
  <si>
    <t>2446005.386 </t>
  </si>
  <si>
    <t> 31.10.1984 21:15 </t>
  </si>
  <si>
    <t>2446005.387 </t>
  </si>
  <si>
    <t> 31.10.1984 21:17 </t>
  </si>
  <si>
    <t>2446038.612 </t>
  </si>
  <si>
    <t> 04.12.1984 02:41 </t>
  </si>
  <si>
    <t>2446038.613 </t>
  </si>
  <si>
    <t> 04.12.1984 02:42 </t>
  </si>
  <si>
    <t>2446052.457 </t>
  </si>
  <si>
    <t> 17.12.1984 22:58 </t>
  </si>
  <si>
    <t>2446052.461 </t>
  </si>
  <si>
    <t> 17.12.1984 23:03 </t>
  </si>
  <si>
    <t> BBS 75 </t>
  </si>
  <si>
    <t>2446055.233 </t>
  </si>
  <si>
    <t> 20.12.1984 17:35 </t>
  </si>
  <si>
    <t>2446066.310 </t>
  </si>
  <si>
    <t> 31.12.1984 19:26 </t>
  </si>
  <si>
    <t>2446074.608 </t>
  </si>
  <si>
    <t> 09.01.1985 02:35 </t>
  </si>
  <si>
    <t>2446113.375 </t>
  </si>
  <si>
    <t> 16.02.1985 21:00 </t>
  </si>
  <si>
    <t> P.Wils </t>
  </si>
  <si>
    <t> BBS 76 </t>
  </si>
  <si>
    <t>2446121.676 </t>
  </si>
  <si>
    <t> 25.02.1985 04:13 </t>
  </si>
  <si>
    <t> P.Atwood </t>
  </si>
  <si>
    <t>2446290.573 </t>
  </si>
  <si>
    <t> 13.08.1985 01:45 </t>
  </si>
  <si>
    <t> -0.006 </t>
  </si>
  <si>
    <t> BBS 78 </t>
  </si>
  <si>
    <t>2446351.488 </t>
  </si>
  <si>
    <t> 12.10.1985 23:42 </t>
  </si>
  <si>
    <t> E.Wunder </t>
  </si>
  <si>
    <t>BAVM 43 </t>
  </si>
  <si>
    <t>2446373.637 </t>
  </si>
  <si>
    <t> 04.11.1985 03:17 </t>
  </si>
  <si>
    <t> -0.007 </t>
  </si>
  <si>
    <t> BBS 79 </t>
  </si>
  <si>
    <t>2446376.416 </t>
  </si>
  <si>
    <t> 06.11.1985 21:59 </t>
  </si>
  <si>
    <t> A.Paschke </t>
  </si>
  <si>
    <t>2446384.712 </t>
  </si>
  <si>
    <t> 15.11.1985 05:05 </t>
  </si>
  <si>
    <t>2446401.322 </t>
  </si>
  <si>
    <t> 01.12.1985 19:43 </t>
  </si>
  <si>
    <t> -0.010 </t>
  </si>
  <si>
    <t> M.Andrakakou </t>
  </si>
  <si>
    <t>2446401.327 </t>
  </si>
  <si>
    <t> 01.12.1985 19:50 </t>
  </si>
  <si>
    <t>2446401.334 </t>
  </si>
  <si>
    <t> 01.12.1985 20:00 </t>
  </si>
  <si>
    <t>2446420.714 </t>
  </si>
  <si>
    <t> 21.12.1985 05:08 </t>
  </si>
  <si>
    <t>2446445.628 </t>
  </si>
  <si>
    <t> 15.01.1986 03:04 </t>
  </si>
  <si>
    <t>2446456.697 </t>
  </si>
  <si>
    <t> 26.01.1986 04:43 </t>
  </si>
  <si>
    <t> -0.012 </t>
  </si>
  <si>
    <t> R.Hill </t>
  </si>
  <si>
    <t>2446766.807 </t>
  </si>
  <si>
    <t> 02.12.1986 07:22 </t>
  </si>
  <si>
    <t>2446769.576 </t>
  </si>
  <si>
    <t> 05.12.1986 01:49 </t>
  </si>
  <si>
    <t>2446808.344 </t>
  </si>
  <si>
    <t> 12.01.1987 20:15 </t>
  </si>
  <si>
    <t> BBS 82 </t>
  </si>
  <si>
    <t>2446819.415 </t>
  </si>
  <si>
    <t> 23.01.1987 21:57 </t>
  </si>
  <si>
    <t> BBS 83 </t>
  </si>
  <si>
    <t>2446827.721 </t>
  </si>
  <si>
    <t> 01.02.1987 05:18 </t>
  </si>
  <si>
    <t>2446844.335 </t>
  </si>
  <si>
    <t> 17.02.1987 20:02 </t>
  </si>
  <si>
    <t> -0.011 </t>
  </si>
  <si>
    <t>2446877.570 </t>
  </si>
  <si>
    <t> 23.03.1987 01:40 </t>
  </si>
  <si>
    <t>2447057.530 </t>
  </si>
  <si>
    <t> 19.09.1987 00:43 </t>
  </si>
  <si>
    <t> -0.016 </t>
  </si>
  <si>
    <t> BBS 85 </t>
  </si>
  <si>
    <t>2447082.454 </t>
  </si>
  <si>
    <t> 13.10.1987 22:53 </t>
  </si>
  <si>
    <t> BBS 86 </t>
  </si>
  <si>
    <t>2447126.749 </t>
  </si>
  <si>
    <t> 27.11.1987 05:58 </t>
  </si>
  <si>
    <t> -0.018 </t>
  </si>
  <si>
    <t>2447140.594 </t>
  </si>
  <si>
    <t> 11.12.1987 02:15 </t>
  </si>
  <si>
    <t>2447151.670 </t>
  </si>
  <si>
    <t> 22.12.1987 04:04 </t>
  </si>
  <si>
    <t> -0.017 </t>
  </si>
  <si>
    <t>2447154.436 </t>
  </si>
  <si>
    <t> 24.12.1987 22:27 </t>
  </si>
  <si>
    <t> -0.020 </t>
  </si>
  <si>
    <t> R.Polloczek </t>
  </si>
  <si>
    <t> BRNO 30 </t>
  </si>
  <si>
    <t>2447212.584 </t>
  </si>
  <si>
    <t> 21.02.1988 02:00 </t>
  </si>
  <si>
    <t>2447392.553 </t>
  </si>
  <si>
    <t> 19.08.1988 01:16 </t>
  </si>
  <si>
    <t> -0.023 </t>
  </si>
  <si>
    <t> BBS 89 </t>
  </si>
  <si>
    <t>2447525.4486 </t>
  </si>
  <si>
    <t> 29.12.1988 22:45 </t>
  </si>
  <si>
    <t> -0.0311 </t>
  </si>
  <si>
    <t> D.Hanzl </t>
  </si>
  <si>
    <t>IBVS 3423 </t>
  </si>
  <si>
    <t>2447525.450 </t>
  </si>
  <si>
    <t> 29.12.1988 22:48 </t>
  </si>
  <si>
    <t> -0.030 </t>
  </si>
  <si>
    <t> BBS 90 </t>
  </si>
  <si>
    <t>2447547.607 </t>
  </si>
  <si>
    <t> 21.01.1989 02:34 </t>
  </si>
  <si>
    <t> S.Cook </t>
  </si>
  <si>
    <t>2447583.596 </t>
  </si>
  <si>
    <t> 26.02.1989 02:18 </t>
  </si>
  <si>
    <t> -0.029 </t>
  </si>
  <si>
    <t> P.Sventek </t>
  </si>
  <si>
    <t>2447586.363 </t>
  </si>
  <si>
    <t> 28.02.1989 20:42 </t>
  </si>
  <si>
    <t> -0.031 </t>
  </si>
  <si>
    <t> BBS 91 </t>
  </si>
  <si>
    <t>2447763.569 </t>
  </si>
  <si>
    <t> 25.08.1989 01:39 </t>
  </si>
  <si>
    <t> BBS 92 </t>
  </si>
  <si>
    <t>2447807.863 </t>
  </si>
  <si>
    <t> 08.10.1989 08:42 </t>
  </si>
  <si>
    <t> -0.038 </t>
  </si>
  <si>
    <t>2447824.476 </t>
  </si>
  <si>
    <t> 24.10.1989 23:25 </t>
  </si>
  <si>
    <t> BBS 93 </t>
  </si>
  <si>
    <t>2447849.400 </t>
  </si>
  <si>
    <t> 18.11.1989 21:36 </t>
  </si>
  <si>
    <t> -0.033 </t>
  </si>
  <si>
    <t> F.Hroch </t>
  </si>
  <si>
    <t>2447907.538 </t>
  </si>
  <si>
    <t> 16.01.1990 00:54 </t>
  </si>
  <si>
    <t> -0.041 </t>
  </si>
  <si>
    <t>2447910.302 </t>
  </si>
  <si>
    <t> 18.01.1990 19:14 </t>
  </si>
  <si>
    <t> -0.046 </t>
  </si>
  <si>
    <t> BBS 94 </t>
  </si>
  <si>
    <t>2447910.305 </t>
  </si>
  <si>
    <t> 18.01.1990 19:19 </t>
  </si>
  <si>
    <t> -0.043 </t>
  </si>
  <si>
    <t>2447918.618 </t>
  </si>
  <si>
    <t> 27.01.1990 02:49 </t>
  </si>
  <si>
    <t> -0.036 </t>
  </si>
  <si>
    <t>2447946.301 </t>
  </si>
  <si>
    <t> 23.02.1990 19:13 </t>
  </si>
  <si>
    <t> -0.042 </t>
  </si>
  <si>
    <t>2447946.303 </t>
  </si>
  <si>
    <t> 23.02.1990 19:16 </t>
  </si>
  <si>
    <t> -0.040 </t>
  </si>
  <si>
    <t>2447946.310 </t>
  </si>
  <si>
    <t> 23.02.1990 19:26 </t>
  </si>
  <si>
    <t> P.Adamek </t>
  </si>
  <si>
    <t> BRNO 31 </t>
  </si>
  <si>
    <t>2448234.255 </t>
  </si>
  <si>
    <t> 08.12.1990 18:07 </t>
  </si>
  <si>
    <t> -0.047 </t>
  </si>
  <si>
    <t> BBS 97 </t>
  </si>
  <si>
    <t>2448292.396 </t>
  </si>
  <si>
    <t> 04.02.1991 21:30 </t>
  </si>
  <si>
    <t> -0.051 </t>
  </si>
  <si>
    <t>2448519.435 </t>
  </si>
  <si>
    <t> 19.09.1991 22:26 </t>
  </si>
  <si>
    <t> -0.057 </t>
  </si>
  <si>
    <t> BBS 99 </t>
  </si>
  <si>
    <t>2448635.724 </t>
  </si>
  <si>
    <t> 14.01.1992 05:22 </t>
  </si>
  <si>
    <t> -0.059 </t>
  </si>
  <si>
    <t> AOEB 6 </t>
  </si>
  <si>
    <t>2448652.334 </t>
  </si>
  <si>
    <t> 30.01.1992 20:00 </t>
  </si>
  <si>
    <t> -0.062 </t>
  </si>
  <si>
    <t> BBS 100 </t>
  </si>
  <si>
    <t>2448652.338 </t>
  </si>
  <si>
    <t> 30.01.1992 20:06 </t>
  </si>
  <si>
    <t> -0.058 </t>
  </si>
  <si>
    <t>2448677.269 </t>
  </si>
  <si>
    <t> 24.02.1992 18:27 </t>
  </si>
  <si>
    <t>2448688.327 </t>
  </si>
  <si>
    <t> 06.03.1992 19:50 </t>
  </si>
  <si>
    <t> -0.064 </t>
  </si>
  <si>
    <t> BBS 101 </t>
  </si>
  <si>
    <t>2448898.755 </t>
  </si>
  <si>
    <t> 03.10.1992 06:07 </t>
  </si>
  <si>
    <t> -0.067 </t>
  </si>
  <si>
    <t>2449023.348 </t>
  </si>
  <si>
    <t> 04.02.1993 20:21 </t>
  </si>
  <si>
    <t> -0.072 </t>
  </si>
  <si>
    <t> BBS 103 </t>
  </si>
  <si>
    <t>2449059.343 </t>
  </si>
  <si>
    <t> 12.03.1993 20:13 </t>
  </si>
  <si>
    <t>2449200.553 </t>
  </si>
  <si>
    <t> 01.08.1993 01:16 </t>
  </si>
  <si>
    <t> BBS 104 </t>
  </si>
  <si>
    <t>2449693.390 </t>
  </si>
  <si>
    <t> 06.12.1994 21:21 </t>
  </si>
  <si>
    <t> -0.088 </t>
  </si>
  <si>
    <t> BBS 108 </t>
  </si>
  <si>
    <t>2449712.774 </t>
  </si>
  <si>
    <t> 26.12.1994 06:34 </t>
  </si>
  <si>
    <t> -0.086 </t>
  </si>
  <si>
    <t> R.Hays </t>
  </si>
  <si>
    <t>2449748.767 </t>
  </si>
  <si>
    <t> 31.01.1995 06:24 </t>
  </si>
  <si>
    <t> B.Cudnik </t>
  </si>
  <si>
    <t>2449773.684 </t>
  </si>
  <si>
    <t> 25.02.1995 04:24 </t>
  </si>
  <si>
    <t> -0.090 </t>
  </si>
  <si>
    <t> J.Myra </t>
  </si>
  <si>
    <t>2449790.302 </t>
  </si>
  <si>
    <t> 13.03.1995 19:14 </t>
  </si>
  <si>
    <t> -0.085 </t>
  </si>
  <si>
    <t>2449978.575 </t>
  </si>
  <si>
    <t> 18.09.1995 01:48 </t>
  </si>
  <si>
    <t> -0.093 </t>
  </si>
  <si>
    <t> BBS 110 </t>
  </si>
  <si>
    <t>2450089.320 </t>
  </si>
  <si>
    <t> 06.01.1996 19:40 </t>
  </si>
  <si>
    <t> -0.101 </t>
  </si>
  <si>
    <t> BBS 111 </t>
  </si>
  <si>
    <t>2450133.623 </t>
  </si>
  <si>
    <t> 20.02.1996 02:57 </t>
  </si>
  <si>
    <t> -0.100 </t>
  </si>
  <si>
    <t>2450133.626 </t>
  </si>
  <si>
    <t> 20.02.1996 03:01 </t>
  </si>
  <si>
    <t> -0.097 </t>
  </si>
  <si>
    <t> C.Stephan </t>
  </si>
  <si>
    <t>2450139.159 </t>
  </si>
  <si>
    <t> 25.02.1996 15:48 </t>
  </si>
  <si>
    <t> S.Rowse </t>
  </si>
  <si>
    <t>2450396.652 </t>
  </si>
  <si>
    <t> 09.11.1996 03:38 </t>
  </si>
  <si>
    <t> -0.110 </t>
  </si>
  <si>
    <t> BBS 114 </t>
  </si>
  <si>
    <t>2450504.635 </t>
  </si>
  <si>
    <t> 25.02.1997 03:14 </t>
  </si>
  <si>
    <t> -0.112 </t>
  </si>
  <si>
    <t>2450792.583 </t>
  </si>
  <si>
    <t> 10.12.1997 01:59 </t>
  </si>
  <si>
    <t> -0.123 </t>
  </si>
  <si>
    <t> BBS 116 </t>
  </si>
  <si>
    <t>2450831.339 </t>
  </si>
  <si>
    <t> 17.01.1998 20:08 </t>
  </si>
  <si>
    <t> -0.130 </t>
  </si>
  <si>
    <t> BBS 117 </t>
  </si>
  <si>
    <t>2450831.346 </t>
  </si>
  <si>
    <t> 17.01.1998 20:18 </t>
  </si>
  <si>
    <t> A.Viertel </t>
  </si>
  <si>
    <t>BAVM 113 </t>
  </si>
  <si>
    <t>2450839.648 </t>
  </si>
  <si>
    <t> 26.01.1998 03:33 </t>
  </si>
  <si>
    <t> -0.128 </t>
  </si>
  <si>
    <t>2451160.825 </t>
  </si>
  <si>
    <t> 13.12.1998 07:48 </t>
  </si>
  <si>
    <t> -0.136 </t>
  </si>
  <si>
    <t>2451163.591 </t>
  </si>
  <si>
    <t> 16.12.1998 02:11 </t>
  </si>
  <si>
    <t> -0.139 </t>
  </si>
  <si>
    <t>2451163.592 </t>
  </si>
  <si>
    <t> 16.12.1998 02:12 </t>
  </si>
  <si>
    <t> -0.138 </t>
  </si>
  <si>
    <t> J.McKenna </t>
  </si>
  <si>
    <t>2451166.361 </t>
  </si>
  <si>
    <t> 18.12.1998 20:39 </t>
  </si>
  <si>
    <t> -0.137 </t>
  </si>
  <si>
    <t> BBS 119 </t>
  </si>
  <si>
    <t>2451177.436 </t>
  </si>
  <si>
    <t> 29.12.1998 22:27 </t>
  </si>
  <si>
    <t>o</t>
  </si>
  <si>
    <t> F.Andreas&amp;H.Böhme </t>
  </si>
  <si>
    <t>BAVM 128 </t>
  </si>
  <si>
    <t>2451570.6000 </t>
  </si>
  <si>
    <t> 27.01.2000 02:24 </t>
  </si>
  <si>
    <t> -0.1485 </t>
  </si>
  <si>
    <t>C </t>
  </si>
  <si>
    <t>ns</t>
  </si>
  <si>
    <t>2451606.5936 </t>
  </si>
  <si>
    <t> 03.03.2000 02:14 </t>
  </si>
  <si>
    <t> -0.1497 </t>
  </si>
  <si>
    <t>2451606.595 </t>
  </si>
  <si>
    <t> 03.03.2000 02:16 </t>
  </si>
  <si>
    <t> -0.148 </t>
  </si>
  <si>
    <t>2452193.5708 </t>
  </si>
  <si>
    <t> 11.10.2001 01:41 </t>
  </si>
  <si>
    <t> -0.1657 </t>
  </si>
  <si>
    <t> G.Tas et al. </t>
  </si>
  <si>
    <t>IBVS 5548 </t>
  </si>
  <si>
    <t>2452229.5653 </t>
  </si>
  <si>
    <t> 16.11.2001 01:34 </t>
  </si>
  <si>
    <t> -0.1661 </t>
  </si>
  <si>
    <t>2452232.3345 </t>
  </si>
  <si>
    <t> 18.11.2001 20:01 </t>
  </si>
  <si>
    <t>2452567.354 </t>
  </si>
  <si>
    <t> 19.10.2002 20:29 </t>
  </si>
  <si>
    <t> -0.175 </t>
  </si>
  <si>
    <t> BBS 129 </t>
  </si>
  <si>
    <t>2452913.449 </t>
  </si>
  <si>
    <t> 30.09.2003 22:46 </t>
  </si>
  <si>
    <t> -0.185 </t>
  </si>
  <si>
    <t> BBS 130 </t>
  </si>
  <si>
    <t>2453284.461 </t>
  </si>
  <si>
    <t> 05.10.2004 23:03 </t>
  </si>
  <si>
    <t> -0.197 </t>
  </si>
  <si>
    <t>OEJV 0003 </t>
  </si>
  <si>
    <t>2453353.6892 </t>
  </si>
  <si>
    <t> 14.12.2004 04:32 </t>
  </si>
  <si>
    <t> -0.1894 </t>
  </si>
  <si>
    <t>-I</t>
  </si>
  <si>
    <t> W.Ogloza et al. </t>
  </si>
  <si>
    <t>IBVS 5843 </t>
  </si>
  <si>
    <t>2453359.220 </t>
  </si>
  <si>
    <t> 19.12.2004 17:16 </t>
  </si>
  <si>
    <t>2772</t>
  </si>
  <si>
    <t> -0.196 </t>
  </si>
  <si>
    <t> R.Meyer </t>
  </si>
  <si>
    <t>BAVM 174 </t>
  </si>
  <si>
    <t>2453406.2848 </t>
  </si>
  <si>
    <t> 04.02.2005 18:50 </t>
  </si>
  <si>
    <t>2789</t>
  </si>
  <si>
    <t> -0.2017 </t>
  </si>
  <si>
    <t> B.Schlereth </t>
  </si>
  <si>
    <t>BAVM 178 </t>
  </si>
  <si>
    <t>2453406.2860 </t>
  </si>
  <si>
    <t> 04.02.2005 18:51 </t>
  </si>
  <si>
    <t> -0.2005 </t>
  </si>
  <si>
    <t> H.Jungbluth </t>
  </si>
  <si>
    <t>BAVM 173 </t>
  </si>
  <si>
    <t>2453755.149 </t>
  </si>
  <si>
    <t> 19.01.2006 15:34 </t>
  </si>
  <si>
    <t>2915</t>
  </si>
  <si>
    <t> -0.211 </t>
  </si>
  <si>
    <t>OEJV 0028 </t>
  </si>
  <si>
    <t>2454123.3946 </t>
  </si>
  <si>
    <t> 22.01.2007 21:28 </t>
  </si>
  <si>
    <t>3048</t>
  </si>
  <si>
    <t> -0.2203 </t>
  </si>
  <si>
    <t> M.Wischnewski </t>
  </si>
  <si>
    <t>BAVM 183 </t>
  </si>
  <si>
    <t>2454380.8931 </t>
  </si>
  <si>
    <t> 07.10.2007 09:26 </t>
  </si>
  <si>
    <t>3141</t>
  </si>
  <si>
    <t> -0.2235 </t>
  </si>
  <si>
    <t>JAAVSO 36(2);171 </t>
  </si>
  <si>
    <t>2454405.8130 </t>
  </si>
  <si>
    <t> 01.11.2007 07:30 </t>
  </si>
  <si>
    <t>3150</t>
  </si>
  <si>
    <t> -0.2231 </t>
  </si>
  <si>
    <t>2454419.6567 </t>
  </si>
  <si>
    <t> 15.11.2007 03:45 </t>
  </si>
  <si>
    <t>3155</t>
  </si>
  <si>
    <t> -0.2236 </t>
  </si>
  <si>
    <t> J.Bialozynski </t>
  </si>
  <si>
    <t>2454466.7268 </t>
  </si>
  <si>
    <t> 01.01.2008 05:26 </t>
  </si>
  <si>
    <t>3172</t>
  </si>
  <si>
    <t> -0.2237 </t>
  </si>
  <si>
    <t> E.Wiley </t>
  </si>
  <si>
    <t>2454494.4145 </t>
  </si>
  <si>
    <t> 28.01.2008 21:56 </t>
  </si>
  <si>
    <t>3182</t>
  </si>
  <si>
    <t> -0.2244 </t>
  </si>
  <si>
    <t> P.Zasche (ESA INTEGRAL) </t>
  </si>
  <si>
    <t>IBVS 5931 </t>
  </si>
  <si>
    <t>2455136.7759 </t>
  </si>
  <si>
    <t> 01.11.2009 06:37 </t>
  </si>
  <si>
    <t>3414</t>
  </si>
  <si>
    <t> -0.2328 </t>
  </si>
  <si>
    <t> JAAVSO 38;120 </t>
  </si>
  <si>
    <t>2455521.6360 </t>
  </si>
  <si>
    <t> 21.11.2010 03:15 </t>
  </si>
  <si>
    <t>3553</t>
  </si>
  <si>
    <t> -0.2409 </t>
  </si>
  <si>
    <t> R.Poklar </t>
  </si>
  <si>
    <t> JAAVSO 39;177 </t>
  </si>
  <si>
    <t>2455806.8207 </t>
  </si>
  <si>
    <t> 02.09.2011 07:41 </t>
  </si>
  <si>
    <t>3656</t>
  </si>
  <si>
    <t> -0.2463 </t>
  </si>
  <si>
    <t> JAAVSO 40;975 </t>
  </si>
  <si>
    <t>2456634.6893 </t>
  </si>
  <si>
    <t> 08.12.2013 04:32 </t>
  </si>
  <si>
    <t>3955</t>
  </si>
  <si>
    <t> -0.2595 </t>
  </si>
  <si>
    <t> JAAVSO 42;426 </t>
  </si>
  <si>
    <t>2456723.2914 </t>
  </si>
  <si>
    <t> 06.03.2014 18:59 </t>
  </si>
  <si>
    <t>3987</t>
  </si>
  <si>
    <t> -0.2601 </t>
  </si>
  <si>
    <t> U.Schmidt </t>
  </si>
  <si>
    <t>BAVM 234 </t>
  </si>
  <si>
    <t>2410608.530 </t>
  </si>
  <si>
    <t> 03.12.1887 00:43 </t>
  </si>
  <si>
    <t> -0.065 </t>
  </si>
  <si>
    <t> Dugan &amp; Wright </t>
  </si>
  <si>
    <t>2411782.520 </t>
  </si>
  <si>
    <t> 19.02.1891 00:28 </t>
  </si>
  <si>
    <t> -0.061 </t>
  </si>
  <si>
    <t> Mrs.Fleming; HC104 </t>
  </si>
  <si>
    <t>2411799.132 </t>
  </si>
  <si>
    <t> 07.03.1891 15:10 </t>
  </si>
  <si>
    <t>2412078.773 </t>
  </si>
  <si>
    <t> 12.12.1891 06:33 </t>
  </si>
  <si>
    <t> -0.073 </t>
  </si>
  <si>
    <t>2413562.851 </t>
  </si>
  <si>
    <t> 04.01.1896 08:25 </t>
  </si>
  <si>
    <t> -0.091 </t>
  </si>
  <si>
    <t>2414789.464 </t>
  </si>
  <si>
    <t> 14.05.1899 23:08 </t>
  </si>
  <si>
    <t>2415005.468 </t>
  </si>
  <si>
    <t> 16.12.1899 23:13 </t>
  </si>
  <si>
    <t>2415509.379 </t>
  </si>
  <si>
    <t> 04.05.1901 21:05 </t>
  </si>
  <si>
    <t> -0.055 </t>
  </si>
  <si>
    <t>2416029.916 </t>
  </si>
  <si>
    <t> 07.10.1902 09:59 </t>
  </si>
  <si>
    <t>2416414.804 </t>
  </si>
  <si>
    <t> 27.10.1903 07:17 </t>
  </si>
  <si>
    <t> -0.039 </t>
  </si>
  <si>
    <t>2416506.180 </t>
  </si>
  <si>
    <t> 26.01.1904 16:19 </t>
  </si>
  <si>
    <t> -0.034 </t>
  </si>
  <si>
    <t>2416799.674 </t>
  </si>
  <si>
    <t> 15.11.1904 04:10 </t>
  </si>
  <si>
    <t> -0.037 </t>
  </si>
  <si>
    <t>2416810.748 </t>
  </si>
  <si>
    <t> 26.11.1904 05:57 </t>
  </si>
  <si>
    <t>2417112.572 </t>
  </si>
  <si>
    <t> 24.09.1905 01:43 </t>
  </si>
  <si>
    <t> O.C.Wendell </t>
  </si>
  <si>
    <t>2417115.435 </t>
  </si>
  <si>
    <t> 26.09.1905 22:26 </t>
  </si>
  <si>
    <t> 0.077 </t>
  </si>
  <si>
    <t> K.Graff </t>
  </si>
  <si>
    <t>2417123.647 </t>
  </si>
  <si>
    <t> 05.10.1905 03:31 </t>
  </si>
  <si>
    <t>2417151.324 </t>
  </si>
  <si>
    <t> 01.11.1905 19:46 </t>
  </si>
  <si>
    <t> E.Hartwig </t>
  </si>
  <si>
    <t>2417151.334 </t>
  </si>
  <si>
    <t> 01.11.1905 20:00 </t>
  </si>
  <si>
    <t> -0.019 </t>
  </si>
  <si>
    <t> G.van Biesbroeck </t>
  </si>
  <si>
    <t>2417170.716 </t>
  </si>
  <si>
    <t> 21.11.1905 05:11 </t>
  </si>
  <si>
    <t>2417173.487 </t>
  </si>
  <si>
    <t> 23.11.1905 23:41 </t>
  </si>
  <si>
    <t>2417198.396 </t>
  </si>
  <si>
    <t> 18.12.1905 21:30 </t>
  </si>
  <si>
    <t> -0.027 </t>
  </si>
  <si>
    <t> E.E.Markwick </t>
  </si>
  <si>
    <t>2417198.409 </t>
  </si>
  <si>
    <t> 18.12.1905 21:48 </t>
  </si>
  <si>
    <t> -0.014 </t>
  </si>
  <si>
    <t>2417270.401 </t>
  </si>
  <si>
    <t> 28.02.1906 21:37 </t>
  </si>
  <si>
    <t>2417273.190 </t>
  </si>
  <si>
    <t> 03.03.1906 16:33 </t>
  </si>
  <si>
    <t>2417281.451 </t>
  </si>
  <si>
    <t> 11.03.1906 22:49 </t>
  </si>
  <si>
    <t>2417292.548 </t>
  </si>
  <si>
    <t> 23.03.1906 01:09 </t>
  </si>
  <si>
    <t>2417447.590 </t>
  </si>
  <si>
    <t> 25.08.1906 02:09 </t>
  </si>
  <si>
    <t>2417502.982 </t>
  </si>
  <si>
    <t> 19.10.1906 11:34 </t>
  </si>
  <si>
    <t> -0.013 </t>
  </si>
  <si>
    <t>2417558.354 </t>
  </si>
  <si>
    <t> 13.12.1906 20:29 </t>
  </si>
  <si>
    <t>2417616.510 </t>
  </si>
  <si>
    <t> 10.02.1907 00:14 </t>
  </si>
  <si>
    <t> -0.008 </t>
  </si>
  <si>
    <t>2417630.360 </t>
  </si>
  <si>
    <t> 23.02.1907 20:38 </t>
  </si>
  <si>
    <t>2417666.355 </t>
  </si>
  <si>
    <t> 31.03.1907 20:31 </t>
  </si>
  <si>
    <t>2417818.639 </t>
  </si>
  <si>
    <t> 31.08.1907 03:20 </t>
  </si>
  <si>
    <t>2417879.558 </t>
  </si>
  <si>
    <t> 31.10.1907 01:23 </t>
  </si>
  <si>
    <t>2417882.332 </t>
  </si>
  <si>
    <t> 02.11.1907 19:58 </t>
  </si>
  <si>
    <t> V.d.Bilt [Nijland] </t>
  </si>
  <si>
    <t>2417904.482 </t>
  </si>
  <si>
    <t> 24.11.1907 23:34 </t>
  </si>
  <si>
    <t>2417915.552 </t>
  </si>
  <si>
    <t> 06.12.1907 01:14 </t>
  </si>
  <si>
    <t>2418034.619 </t>
  </si>
  <si>
    <t> 03.04.1908 02:51 </t>
  </si>
  <si>
    <t>2418203.526 </t>
  </si>
  <si>
    <t> 19.09.1908 00:37 </t>
  </si>
  <si>
    <t>2418217.366 </t>
  </si>
  <si>
    <t> 02.10.1908 20:47 </t>
  </si>
  <si>
    <t>2418239.518 </t>
  </si>
  <si>
    <t> 25.10.1908 00:25 </t>
  </si>
  <si>
    <t>2418261.671 </t>
  </si>
  <si>
    <t> 16.11.1908 04:06 </t>
  </si>
  <si>
    <t>2418322.581 </t>
  </si>
  <si>
    <t> 16.01.1909 01:56 </t>
  </si>
  <si>
    <t>2418325.360 </t>
  </si>
  <si>
    <t> 18.01.1909 20:38 </t>
  </si>
  <si>
    <t> 0.021 </t>
  </si>
  <si>
    <t>2418361.357 </t>
  </si>
  <si>
    <t> 23.02.1909 20:34 </t>
  </si>
  <si>
    <t> 0.023 </t>
  </si>
  <si>
    <t>2418405.648 </t>
  </si>
  <si>
    <t> 09.04.1909 03:33 </t>
  </si>
  <si>
    <t>2418419.495 </t>
  </si>
  <si>
    <t> 22.04.1909 23:52 </t>
  </si>
  <si>
    <t>2418499.796 </t>
  </si>
  <si>
    <t> 12.07.1909 07:06 </t>
  </si>
  <si>
    <t> 0.020 </t>
  </si>
  <si>
    <t>2418527.483 </t>
  </si>
  <si>
    <t> 08.08.1909 23:35 </t>
  </si>
  <si>
    <t> 0.019 </t>
  </si>
  <si>
    <t> T.Banachiewicz </t>
  </si>
  <si>
    <t>2418574.555 </t>
  </si>
  <si>
    <t> 25.09.1909 01:19 </t>
  </si>
  <si>
    <t>2418585.632 </t>
  </si>
  <si>
    <t> 06.10.1909 03:10 </t>
  </si>
  <si>
    <t> 0.022 </t>
  </si>
  <si>
    <t>2418704.693 </t>
  </si>
  <si>
    <t> 02.02.1910 04:37 </t>
  </si>
  <si>
    <t>2418721.312 </t>
  </si>
  <si>
    <t> 18.02.1910 19:29 </t>
  </si>
  <si>
    <t> 0.029 </t>
  </si>
  <si>
    <t>2418959.436 </t>
  </si>
  <si>
    <t> 14.10.1910 22:27 </t>
  </si>
  <si>
    <t> 0.033 </t>
  </si>
  <si>
    <t>2418962.213 </t>
  </si>
  <si>
    <t> 17.10.1910 17:06 </t>
  </si>
  <si>
    <t> 0.041 </t>
  </si>
  <si>
    <t>2418981.582 </t>
  </si>
  <si>
    <t> 06.11.1910 01:58 </t>
  </si>
  <si>
    <t>2419067.417 </t>
  </si>
  <si>
    <t> 30.01.1911 22:00 </t>
  </si>
  <si>
    <t> 0.030 </t>
  </si>
  <si>
    <t>2419067.418 </t>
  </si>
  <si>
    <t> 30.01.1911 22:01 </t>
  </si>
  <si>
    <t> 0.031 </t>
  </si>
  <si>
    <t>2419078.497 </t>
  </si>
  <si>
    <t> 10.02.1911 23:55 </t>
  </si>
  <si>
    <t> 0.034 </t>
  </si>
  <si>
    <t>2419258.475 </t>
  </si>
  <si>
    <t> 09.08.1911 23:24 </t>
  </si>
  <si>
    <t> 0.038 </t>
  </si>
  <si>
    <t>2419280.619 </t>
  </si>
  <si>
    <t> 01.09.1911 02:51 </t>
  </si>
  <si>
    <t> F.de Roy </t>
  </si>
  <si>
    <t>2419283.401 </t>
  </si>
  <si>
    <t> 03.09.1911 21:37 </t>
  </si>
  <si>
    <t> 0.044 </t>
  </si>
  <si>
    <t>2419294.471 </t>
  </si>
  <si>
    <t> 14.09.1911 23:18 </t>
  </si>
  <si>
    <t> 0.039 </t>
  </si>
  <si>
    <t>2419355.387 </t>
  </si>
  <si>
    <t> 14.11.1911 21:17 </t>
  </si>
  <si>
    <t>2419363.687 </t>
  </si>
  <si>
    <t> 23.11.1911 04:29 </t>
  </si>
  <si>
    <t>2419385.845 </t>
  </si>
  <si>
    <t> 15.12.1911 08:16 </t>
  </si>
  <si>
    <t> 0.042 </t>
  </si>
  <si>
    <t>2419391.387 </t>
  </si>
  <si>
    <t> 20.12.1911 21:17 </t>
  </si>
  <si>
    <t> 0.046 </t>
  </si>
  <si>
    <t>2419665.501 </t>
  </si>
  <si>
    <t> 20.09.1912 00:01 </t>
  </si>
  <si>
    <t> 0.045 </t>
  </si>
  <si>
    <t> R.Lehnert </t>
  </si>
  <si>
    <t>2419773.490 </t>
  </si>
  <si>
    <t> 05.01.1913 23:45 </t>
  </si>
  <si>
    <t> 0.050 </t>
  </si>
  <si>
    <t>2419820.565 </t>
  </si>
  <si>
    <t> 22.02.1913 01:33 </t>
  </si>
  <si>
    <t> 0.054 </t>
  </si>
  <si>
    <t>2420493.396 </t>
  </si>
  <si>
    <t> 26.12.1914 21:30 </t>
  </si>
  <si>
    <t> 0.058 </t>
  </si>
  <si>
    <t>2420554.314 </t>
  </si>
  <si>
    <t> 25.02.1915 19:32 </t>
  </si>
  <si>
    <t> 0.062 </t>
  </si>
  <si>
    <t> A.A.Nijland </t>
  </si>
  <si>
    <t>2420781.358 </t>
  </si>
  <si>
    <t> 10.10.1915 20:35 </t>
  </si>
  <si>
    <t> 0.061 </t>
  </si>
  <si>
    <t>2421077.626 </t>
  </si>
  <si>
    <t> 02.08.1916 03:01 </t>
  </si>
  <si>
    <t> 0.064 </t>
  </si>
  <si>
    <t>2421091.472 </t>
  </si>
  <si>
    <t> 15.08.1916 23:19 </t>
  </si>
  <si>
    <t> 0.066 </t>
  </si>
  <si>
    <t>2421102.546 </t>
  </si>
  <si>
    <t> 27.08.1916 01:06 </t>
  </si>
  <si>
    <t>2421113.618 </t>
  </si>
  <si>
    <t> 07.09.1916 02:49 </t>
  </si>
  <si>
    <t>2421116.396 </t>
  </si>
  <si>
    <t> 09.09.1916 21:30 </t>
  </si>
  <si>
    <t> 0.070 </t>
  </si>
  <si>
    <t>2421437.581 </t>
  </si>
  <si>
    <t> 28.07.1917 01:56 </t>
  </si>
  <si>
    <t>2421462.500 </t>
  </si>
  <si>
    <t> 22.08.1917 00:00 </t>
  </si>
  <si>
    <t>2421545.563 </t>
  </si>
  <si>
    <t> 13.11.1917 01:30 </t>
  </si>
  <si>
    <t> 0.068 </t>
  </si>
  <si>
    <t>2421573.259 </t>
  </si>
  <si>
    <t> 10.12.1917 18:12 </t>
  </si>
  <si>
    <t> 0.075 </t>
  </si>
  <si>
    <t>2421581.560 </t>
  </si>
  <si>
    <t> 19.12.1917 01:26 </t>
  </si>
  <si>
    <t>2421642.467 </t>
  </si>
  <si>
    <t> 17.02.1918 23:12 </t>
  </si>
  <si>
    <t> 0.063 </t>
  </si>
  <si>
    <t>2421667.394 </t>
  </si>
  <si>
    <t> 14.03.1918 21:27 </t>
  </si>
  <si>
    <t>2421919.360 </t>
  </si>
  <si>
    <t> 21.11.1918 20:38 </t>
  </si>
  <si>
    <t> 0.072 </t>
  </si>
  <si>
    <t>2421966.430 </t>
  </si>
  <si>
    <t> 07.01.1919 22:19 </t>
  </si>
  <si>
    <t>2421977.506 </t>
  </si>
  <si>
    <t> 19.01.1919 00:08 </t>
  </si>
  <si>
    <t>2422254.389 </t>
  </si>
  <si>
    <t> 22.10.1919 21:20 </t>
  </si>
  <si>
    <t>2422279.307 </t>
  </si>
  <si>
    <t> 16.11.1919 19:22 </t>
  </si>
  <si>
    <t>2422362.375 </t>
  </si>
  <si>
    <t> 07.02.1920 21:00 </t>
  </si>
  <si>
    <t> 0.073 </t>
  </si>
  <si>
    <t>2422387.293 </t>
  </si>
  <si>
    <t> 03.03.1920 19:01 </t>
  </si>
  <si>
    <t>2422486.975 </t>
  </si>
  <si>
    <t> 11.06.1920 11:24 </t>
  </si>
  <si>
    <t> 0.076 </t>
  </si>
  <si>
    <t>2422639.257 </t>
  </si>
  <si>
    <t> 10.11.1920 18:10 </t>
  </si>
  <si>
    <t>2422722.323 </t>
  </si>
  <si>
    <t> 01.02.1921 19:45 </t>
  </si>
  <si>
    <t>2422722.324 </t>
  </si>
  <si>
    <t> 01.02.1921 19:46 </t>
  </si>
  <si>
    <t> 0.074 </t>
  </si>
  <si>
    <t> J.Gadomski </t>
  </si>
  <si>
    <t>2422722.328 </t>
  </si>
  <si>
    <t> 01.02.1921 19:52 </t>
  </si>
  <si>
    <t> 0.078 </t>
  </si>
  <si>
    <t> J.Witkowski </t>
  </si>
  <si>
    <t>2422733.397 </t>
  </si>
  <si>
    <t> 12.02.1921 21:31 </t>
  </si>
  <si>
    <t> 0.071 </t>
  </si>
  <si>
    <t>2422733.400 </t>
  </si>
  <si>
    <t> 12.02.1921 21:36 </t>
  </si>
  <si>
    <t>2422744.471 </t>
  </si>
  <si>
    <t> 23.02.1921 23:18 </t>
  </si>
  <si>
    <t>2422747.243 </t>
  </si>
  <si>
    <t> 26.02.1921 17:49 </t>
  </si>
  <si>
    <t>2422758.317 </t>
  </si>
  <si>
    <t> 09.03.1921 19:36 </t>
  </si>
  <si>
    <t>2422924.453 </t>
  </si>
  <si>
    <t> 22.08.1921 22:52 </t>
  </si>
  <si>
    <t>2423018.587 </t>
  </si>
  <si>
    <t> 25.11.1921 02:05 </t>
  </si>
  <si>
    <t>2423021.355 </t>
  </si>
  <si>
    <t> 27.11.1921 20:31 </t>
  </si>
  <si>
    <t>2423295.467 </t>
  </si>
  <si>
    <t> 28.08.1922 23:12 </t>
  </si>
  <si>
    <t>2423353.609 </t>
  </si>
  <si>
    <t> 26.10.1922 02:36 </t>
  </si>
  <si>
    <t>2423353.610 </t>
  </si>
  <si>
    <t> 26.10.1922 02:38 </t>
  </si>
  <si>
    <t> 0.065 </t>
  </si>
  <si>
    <t>2423356.379 </t>
  </si>
  <si>
    <t> 28.10.1922 21:05 </t>
  </si>
  <si>
    <t>2423400.683 </t>
  </si>
  <si>
    <t> 12.12.1922 04:23 </t>
  </si>
  <si>
    <t>2423403.453 </t>
  </si>
  <si>
    <t> 14.12.1922 22:52 </t>
  </si>
  <si>
    <t> 0.069 </t>
  </si>
  <si>
    <t>2423439.489 </t>
  </si>
  <si>
    <t> 19.01.1923 23:44 </t>
  </si>
  <si>
    <t> 0.110 </t>
  </si>
  <si>
    <t> F.Henz [Graff] </t>
  </si>
  <si>
    <t>2423442.201 </t>
  </si>
  <si>
    <t> 22.01.1923 16:49 </t>
  </si>
  <si>
    <t> 0.053 </t>
  </si>
  <si>
    <t>2423503.127 </t>
  </si>
  <si>
    <t> 24.03.1923 15:02 </t>
  </si>
  <si>
    <t>2423835.382 </t>
  </si>
  <si>
    <t> 19.02.1924 21:10 </t>
  </si>
  <si>
    <t> 0.060 </t>
  </si>
  <si>
    <t>2424026.436 </t>
  </si>
  <si>
    <t> 28.08.1924 22:27 </t>
  </si>
  <si>
    <t>2424433.448 </t>
  </si>
  <si>
    <t> 09.10.1925 22:45 </t>
  </si>
  <si>
    <t> 0.057 </t>
  </si>
  <si>
    <t>2424508.210 </t>
  </si>
  <si>
    <t> 23.12.1925 17:02 </t>
  </si>
  <si>
    <t>2424591.268 </t>
  </si>
  <si>
    <t> 16.03.1926 18:25 </t>
  </si>
  <si>
    <t>2424815.546 </t>
  </si>
  <si>
    <t> 27.10.1926 01:06 </t>
  </si>
  <si>
    <t> 0.056 </t>
  </si>
  <si>
    <t>2424851.541 </t>
  </si>
  <si>
    <t> 02.12.1926 00:59 </t>
  </si>
  <si>
    <t>2424865.385 </t>
  </si>
  <si>
    <t> 15.12.1926 21:14 </t>
  </si>
  <si>
    <t>2425261.328 </t>
  </si>
  <si>
    <t> 15.01.1928 19:52 </t>
  </si>
  <si>
    <t> 0.055 </t>
  </si>
  <si>
    <t> H.van Gent </t>
  </si>
  <si>
    <t>2425322.245 </t>
  </si>
  <si>
    <t> 16.03.1928 17:52 </t>
  </si>
  <si>
    <t>2425510.521 </t>
  </si>
  <si>
    <t> 21.09.1928 00:30 </t>
  </si>
  <si>
    <t>2425510.524 </t>
  </si>
  <si>
    <t> 21.09.1928 00:34 </t>
  </si>
  <si>
    <t>2425524.370 </t>
  </si>
  <si>
    <t> 04.10.1928 20:52 </t>
  </si>
  <si>
    <t>2425535.443 </t>
  </si>
  <si>
    <t> 15.10.1928 22:37 </t>
  </si>
  <si>
    <t> P.T.Oosterhoff </t>
  </si>
  <si>
    <t>2425560.367 </t>
  </si>
  <si>
    <t> 09.11.1928 20:48 </t>
  </si>
  <si>
    <t>2425571.440 </t>
  </si>
  <si>
    <t> 20.11.1928 22:33 </t>
  </si>
  <si>
    <t>2425607.438 </t>
  </si>
  <si>
    <t> 26.12.1928 22:30 </t>
  </si>
  <si>
    <t>2425610.200 </t>
  </si>
  <si>
    <t> 29.12.1928 16:48 </t>
  </si>
  <si>
    <t>2425632.356 </t>
  </si>
  <si>
    <t> 20.01.1929 20:32 </t>
  </si>
  <si>
    <t> 0.059 </t>
  </si>
  <si>
    <t>2425643.428 </t>
  </si>
  <si>
    <t> 31.01.1929 22:16 </t>
  </si>
  <si>
    <t>2425646.193 </t>
  </si>
  <si>
    <t> 03.02.1929 16:37 </t>
  </si>
  <si>
    <t> 0.052 </t>
  </si>
  <si>
    <t>2425679.428 </t>
  </si>
  <si>
    <t> 08.03.1929 22:16 </t>
  </si>
  <si>
    <t>2425856.625 </t>
  </si>
  <si>
    <t> 02.09.1929 03:00 </t>
  </si>
  <si>
    <t>2425881.546 </t>
  </si>
  <si>
    <t> 27.09.1929 01:06 </t>
  </si>
  <si>
    <t>2425892.620 </t>
  </si>
  <si>
    <t> 08.10.1929 02:52 </t>
  </si>
  <si>
    <t>2425917.546 </t>
  </si>
  <si>
    <t> 02.11.1929 01:06 </t>
  </si>
  <si>
    <t>2425945.231 </t>
  </si>
  <si>
    <t> 29.11.1929 17:32 </t>
  </si>
  <si>
    <t> J.Pagaczewski </t>
  </si>
  <si>
    <t>2425956.306 </t>
  </si>
  <si>
    <t> 10.12.1929 19:20 </t>
  </si>
  <si>
    <t>2425964.611 </t>
  </si>
  <si>
    <t> 19.12.1929 02:39 </t>
  </si>
  <si>
    <t>2425964.612 </t>
  </si>
  <si>
    <t> 19.12.1929 02:41 </t>
  </si>
  <si>
    <t>2425967.380 </t>
  </si>
  <si>
    <t> 21.12.1929 21:07 </t>
  </si>
  <si>
    <t>2425967.381 </t>
  </si>
  <si>
    <t> 21.12.1929 21:08 </t>
  </si>
  <si>
    <t> J.Mergentaler </t>
  </si>
  <si>
    <t>2425978.454 </t>
  </si>
  <si>
    <t> 01.01.1930 22:53 </t>
  </si>
  <si>
    <t> F.Lause </t>
  </si>
  <si>
    <t>2425981.224 </t>
  </si>
  <si>
    <t> 04.01.1930 17:22 </t>
  </si>
  <si>
    <t>2426003.371 </t>
  </si>
  <si>
    <t> 26.01.1930 20:54 </t>
  </si>
  <si>
    <t>2426017.218 </t>
  </si>
  <si>
    <t> 09.02.1930 17:13 </t>
  </si>
  <si>
    <t>2426028.292 </t>
  </si>
  <si>
    <t> 20.02.1930 19:00 </t>
  </si>
  <si>
    <t>2426039.367 </t>
  </si>
  <si>
    <t> 03.03.1930 20:48 </t>
  </si>
  <si>
    <t>2426042.150 </t>
  </si>
  <si>
    <t> 06.03.1930 15:36 </t>
  </si>
  <si>
    <t>2426053.205 </t>
  </si>
  <si>
    <t> 17.03.1930 16:55 </t>
  </si>
  <si>
    <t>2426064.287 </t>
  </si>
  <si>
    <t> 28.03.1930 18:53 </t>
  </si>
  <si>
    <t>2426078.139 </t>
  </si>
  <si>
    <t> 11.04.1930 15:20 </t>
  </si>
  <si>
    <t>2426313.484 </t>
  </si>
  <si>
    <t> 02.12.1930 23:36 </t>
  </si>
  <si>
    <t>2426421.464 </t>
  </si>
  <si>
    <t> 20.03.1931 23:08 </t>
  </si>
  <si>
    <t> 0.049 </t>
  </si>
  <si>
    <t>2426501.764 </t>
  </si>
  <si>
    <t> 09.06.1931 06:20 </t>
  </si>
  <si>
    <t>2426648.509 </t>
  </si>
  <si>
    <t> 03.11.1931 00:12 </t>
  </si>
  <si>
    <t> A.J.Wesselink </t>
  </si>
  <si>
    <t>2426676.196 </t>
  </si>
  <si>
    <t> 30.11.1931 16:42 </t>
  </si>
  <si>
    <t> 0.048 </t>
  </si>
  <si>
    <t> R.Festa </t>
  </si>
  <si>
    <t>2426684.500 </t>
  </si>
  <si>
    <t> 09.12.1931 00:00 </t>
  </si>
  <si>
    <t> Rosenhagen </t>
  </si>
  <si>
    <t>2426684.512 </t>
  </si>
  <si>
    <t> 09.12.1931 00:17 </t>
  </si>
  <si>
    <t>2426695.568 </t>
  </si>
  <si>
    <t> 20.12.1931 01:37 </t>
  </si>
  <si>
    <t>2426695.579 </t>
  </si>
  <si>
    <t> 20.12.1931 01:53 </t>
  </si>
  <si>
    <t>2426698.347 </t>
  </si>
  <si>
    <t> 22.12.1931 20:19 </t>
  </si>
  <si>
    <t>2426712.187 </t>
  </si>
  <si>
    <t> 05.01.1932 16:29 </t>
  </si>
  <si>
    <t>2426712.201 </t>
  </si>
  <si>
    <t> 05.01.1932 16:49 </t>
  </si>
  <si>
    <t>2426720.498 </t>
  </si>
  <si>
    <t> 13.01.1932 23:57 </t>
  </si>
  <si>
    <t>2426734.340 </t>
  </si>
  <si>
    <t> 27.01.1932 20:09 </t>
  </si>
  <si>
    <t> 0.047 </t>
  </si>
  <si>
    <t>2426745.420 </t>
  </si>
  <si>
    <t> 07.02.1932 22:04 </t>
  </si>
  <si>
    <t>2426745.423 </t>
  </si>
  <si>
    <t> 07.02.1932 22:09 </t>
  </si>
  <si>
    <t>2426767.566 </t>
  </si>
  <si>
    <t> 01.03.1932 01:35 </t>
  </si>
  <si>
    <t>2426770.338 </t>
  </si>
  <si>
    <t> 03.03.1932 20:06 </t>
  </si>
  <si>
    <t>2426781.520 </t>
  </si>
  <si>
    <t> 15.03.1932 00:28 </t>
  </si>
  <si>
    <t> 0.157 </t>
  </si>
  <si>
    <t>2426792.496 </t>
  </si>
  <si>
    <t> 25.03.1932 23:54 </t>
  </si>
  <si>
    <t>2426806.332 </t>
  </si>
  <si>
    <t> 08.04.1932 19:58 </t>
  </si>
  <si>
    <t>2426947.539 </t>
  </si>
  <si>
    <t> 28.08.1932 00:56 </t>
  </si>
  <si>
    <t> E.Warmbier </t>
  </si>
  <si>
    <t>2426972.460 </t>
  </si>
  <si>
    <t> 21.09.1932 23:02 </t>
  </si>
  <si>
    <t> G.A.Lange </t>
  </si>
  <si>
    <t>2427343.481 </t>
  </si>
  <si>
    <t> 27.09.1933 23:32 </t>
  </si>
  <si>
    <t> S.Piotrowski </t>
  </si>
  <si>
    <t>2427343.482 </t>
  </si>
  <si>
    <t> 27.09.1933 23:34 </t>
  </si>
  <si>
    <t>2427354.557 </t>
  </si>
  <si>
    <t> 09.10.1933 01:22 </t>
  </si>
  <si>
    <t>2427368.403 </t>
  </si>
  <si>
    <t> 22.10.1933 21:40 </t>
  </si>
  <si>
    <t>2427387.786 </t>
  </si>
  <si>
    <t> 11.11.1933 06:51 </t>
  </si>
  <si>
    <t>2427415.470 </t>
  </si>
  <si>
    <t> 08.12.1933 23:16 </t>
  </si>
  <si>
    <t> 0.043 </t>
  </si>
  <si>
    <t>2427429.314 </t>
  </si>
  <si>
    <t> 22.12.1933 19:32 </t>
  </si>
  <si>
    <t>2427692.351 </t>
  </si>
  <si>
    <t> 11.09.1934 20:25 </t>
  </si>
  <si>
    <t>2427714.501 </t>
  </si>
  <si>
    <t> 04.10.1934 00:01 </t>
  </si>
  <si>
    <t> 0.040 </t>
  </si>
  <si>
    <t>2427728.346 </t>
  </si>
  <si>
    <t> 17.10.1934 20:18 </t>
  </si>
  <si>
    <t>2427739.421 </t>
  </si>
  <si>
    <t> 28.10.1934 22:06 </t>
  </si>
  <si>
    <t>2427753.263 </t>
  </si>
  <si>
    <t> 11.11.1934 18:18 </t>
  </si>
  <si>
    <t> A.Kwiek </t>
  </si>
  <si>
    <t>2427753.264 </t>
  </si>
  <si>
    <t> 11.11.1934 18:20 </t>
  </si>
  <si>
    <t>2427778.177 </t>
  </si>
  <si>
    <t> 06.12.1934 16:14 </t>
  </si>
  <si>
    <t>2427786.490 </t>
  </si>
  <si>
    <t> 14.12.1934 23:45 </t>
  </si>
  <si>
    <t>2427800.330 </t>
  </si>
  <si>
    <t> 28.12.1934 19:55 </t>
  </si>
  <si>
    <t> 0.035 </t>
  </si>
  <si>
    <t>2427811.408 </t>
  </si>
  <si>
    <t> 08.01.1935 21:47 </t>
  </si>
  <si>
    <t>2427858.479 </t>
  </si>
  <si>
    <t> 24.02.1935 23:29 </t>
  </si>
  <si>
    <t>2427869.547 </t>
  </si>
  <si>
    <t> 08.03.1935 01:07 </t>
  </si>
  <si>
    <t>2427872.324 </t>
  </si>
  <si>
    <t> 10.03.1935 19:46 </t>
  </si>
  <si>
    <t>2427883.398 </t>
  </si>
  <si>
    <t> 21.03.1935 21:33 </t>
  </si>
  <si>
    <t>2428135.363 </t>
  </si>
  <si>
    <t> 28.11.1935 20:42 </t>
  </si>
  <si>
    <t>2428182.435 </t>
  </si>
  <si>
    <t> 14.01.1936 22:26 </t>
  </si>
  <si>
    <t> K.Himpel </t>
  </si>
  <si>
    <t>2428207.351 </t>
  </si>
  <si>
    <t> 08.02.1936 20:25 </t>
  </si>
  <si>
    <t> 0.037 </t>
  </si>
  <si>
    <t>2428257.198 </t>
  </si>
  <si>
    <t> 29.03.1936 16:45 </t>
  </si>
  <si>
    <t>2428301.492 </t>
  </si>
  <si>
    <t> 12.05.1936 23:48 </t>
  </si>
  <si>
    <t>2428459.319 </t>
  </si>
  <si>
    <t> 17.10.1936 19:39 </t>
  </si>
  <si>
    <t>2428484.233 </t>
  </si>
  <si>
    <t> 11.11.1936 17:35 </t>
  </si>
  <si>
    <t> 0.036 </t>
  </si>
  <si>
    <t>2428495.313 </t>
  </si>
  <si>
    <t> 22.11.1936 19:30 </t>
  </si>
  <si>
    <t>2428517.458 </t>
  </si>
  <si>
    <t> 14.12.1936 22:59 </t>
  </si>
  <si>
    <t>2428520.228 </t>
  </si>
  <si>
    <t> 17.12.1936 17:28 </t>
  </si>
  <si>
    <t>2428531.307 </t>
  </si>
  <si>
    <t> 28.12.1936 19:22 </t>
  </si>
  <si>
    <t>2428592.217 </t>
  </si>
  <si>
    <t> 27.02.1937 17:12 </t>
  </si>
  <si>
    <t>2428600.528 </t>
  </si>
  <si>
    <t> 08.03.1937 00:40 </t>
  </si>
  <si>
    <t>2428780.502 </t>
  </si>
  <si>
    <t> 04.09.1937 00:02 </t>
  </si>
  <si>
    <t> W.Tecza </t>
  </si>
  <si>
    <t>2428838.644 </t>
  </si>
  <si>
    <t> 01.11.1937 03:27 </t>
  </si>
  <si>
    <t>2428866.333 </t>
  </si>
  <si>
    <t> 28.11.1937 19:59 </t>
  </si>
  <si>
    <t>2428902.327 </t>
  </si>
  <si>
    <t> 03.01.1938 19:50 </t>
  </si>
  <si>
    <t>2428913.403 </t>
  </si>
  <si>
    <t> 14.01.1938 21:40 </t>
  </si>
  <si>
    <t>2428927.245 </t>
  </si>
  <si>
    <t> 28.01.1938 17:52 </t>
  </si>
  <si>
    <t>2428963.242 </t>
  </si>
  <si>
    <t> 05.03.1938 17:48 </t>
  </si>
  <si>
    <t>2428974.316 </t>
  </si>
  <si>
    <t> 16.03.1938 19:35 </t>
  </si>
  <si>
    <t>2429284.422 </t>
  </si>
  <si>
    <t> 20.01.1939 22:07 </t>
  </si>
  <si>
    <t>2429287.191 </t>
  </si>
  <si>
    <t> 23.01.1939 16:35 </t>
  </si>
  <si>
    <t>2429558.534 </t>
  </si>
  <si>
    <t> 22.10.1939 00:48 </t>
  </si>
  <si>
    <t> L.Binnendijk </t>
  </si>
  <si>
    <t>2429630.522 </t>
  </si>
  <si>
    <t> 02.01.1940 00:31 </t>
  </si>
  <si>
    <t> 0.027 </t>
  </si>
  <si>
    <t>2429633.291 </t>
  </si>
  <si>
    <t> 04.01.1940 18:59 </t>
  </si>
  <si>
    <t>2429641.598 </t>
  </si>
  <si>
    <t> 13.01.1940 02:21 </t>
  </si>
  <si>
    <t>2429669.285 </t>
  </si>
  <si>
    <t> 09.02.1940 18:50 </t>
  </si>
  <si>
    <t> 0.026 </t>
  </si>
  <si>
    <t>2429871.409 </t>
  </si>
  <si>
    <t> 29.08.1940 21:48 </t>
  </si>
  <si>
    <t> 0.025 </t>
  </si>
  <si>
    <t>2430267.355 </t>
  </si>
  <si>
    <t> 29.09.1941 20:31 </t>
  </si>
  <si>
    <t> 0.028 </t>
  </si>
  <si>
    <t>2430613.458 </t>
  </si>
  <si>
    <t> 10.09.1942 22:59 </t>
  </si>
  <si>
    <t> W.Zessewitsch </t>
  </si>
  <si>
    <t>2430638.378 </t>
  </si>
  <si>
    <t> 05.10.1942 21:04 </t>
  </si>
  <si>
    <t>2430663.297 </t>
  </si>
  <si>
    <t> 30.10.1942 19:07 </t>
  </si>
  <si>
    <t>2430760.206 </t>
  </si>
  <si>
    <t> 04.02.1943 16:56 </t>
  </si>
  <si>
    <t>2430973.407 </t>
  </si>
  <si>
    <t> 05.09.1943 21:46 </t>
  </si>
  <si>
    <t>2432468.561 </t>
  </si>
  <si>
    <t> 10.10.1947 01:27 </t>
  </si>
  <si>
    <t> R.Szafraniec </t>
  </si>
  <si>
    <t>2432493.481 </t>
  </si>
  <si>
    <t> 03.11.1947 23:32 </t>
  </si>
  <si>
    <t>2432850.665 </t>
  </si>
  <si>
    <t> 26.10.1948 03:57 </t>
  </si>
  <si>
    <t>2432881.123 </t>
  </si>
  <si>
    <t> 25.11.1948 14:57 </t>
  </si>
  <si>
    <t> A.A.Vasilieva </t>
  </si>
  <si>
    <t>2432889.4304 </t>
  </si>
  <si>
    <t> 03.12.1948 22:19 </t>
  </si>
  <si>
    <t> 0.0157 </t>
  </si>
  <si>
    <t> Piotrow.&amp;Strzalk. </t>
  </si>
  <si>
    <t>2433249.377 </t>
  </si>
  <si>
    <t> 28.11.1949 21:02 </t>
  </si>
  <si>
    <t>2433570.562 </t>
  </si>
  <si>
    <t> 16.10.1950 01:29 </t>
  </si>
  <si>
    <t>2433620.3979 </t>
  </si>
  <si>
    <t> 04.12.1950 21:32 </t>
  </si>
  <si>
    <t> 0.0106 </t>
  </si>
  <si>
    <t> M.F.Lenouvel </t>
  </si>
  <si>
    <t>2433681.313 </t>
  </si>
  <si>
    <t> 03.02.1951 19:30 </t>
  </si>
  <si>
    <t>2434423.3596 </t>
  </si>
  <si>
    <t> 14.02.1953 20:37 </t>
  </si>
  <si>
    <t> 0.0100 </t>
  </si>
  <si>
    <t> Lenouvel&amp;Daguillon </t>
  </si>
  <si>
    <t>2434661.477 </t>
  </si>
  <si>
    <t> 10.10.1953 23:26 </t>
  </si>
  <si>
    <t>2434661.478 </t>
  </si>
  <si>
    <t> 10.10.1953 23:28 </t>
  </si>
  <si>
    <t> A.Szczepanowska </t>
  </si>
  <si>
    <t>2435010.352 </t>
  </si>
  <si>
    <t> 24.09.1954 20:26 </t>
  </si>
  <si>
    <t>2435071.263 </t>
  </si>
  <si>
    <t> 24.11.1954 18:18 </t>
  </si>
  <si>
    <t>2435129.408 </t>
  </si>
  <si>
    <t> 21.01.1955 21:47 </t>
  </si>
  <si>
    <t>2435190.323 </t>
  </si>
  <si>
    <t> 23.03.1955 19:45 </t>
  </si>
  <si>
    <t>2435392.446 </t>
  </si>
  <si>
    <t> 11.10.1955 22:42 </t>
  </si>
  <si>
    <t>2435392.447 </t>
  </si>
  <si>
    <t> 11.10.1955 22:43 </t>
  </si>
  <si>
    <t> V.M.Grigorevsky </t>
  </si>
  <si>
    <t>2435411.8256 </t>
  </si>
  <si>
    <t> 31.10.1955 07:48 </t>
  </si>
  <si>
    <t> 0.0017 </t>
  </si>
  <si>
    <t> G.Grant </t>
  </si>
  <si>
    <t>2435436.7452 </t>
  </si>
  <si>
    <t> 25.11.1955 05:53 </t>
  </si>
  <si>
    <t> 0.0018 </t>
  </si>
  <si>
    <t>2435442.284 </t>
  </si>
  <si>
    <t> 30.11.1955 18:48 </t>
  </si>
  <si>
    <t>2435447.8208 </t>
  </si>
  <si>
    <t> 06.12.1955 07:41 </t>
  </si>
  <si>
    <t> 0.0020 </t>
  </si>
  <si>
    <t>2435489.361 </t>
  </si>
  <si>
    <t> 16.01.1956 20:39 </t>
  </si>
  <si>
    <t>2435727.472 </t>
  </si>
  <si>
    <t> 10.09.1956 23:19 </t>
  </si>
  <si>
    <t> N.N.Izraetskaja </t>
  </si>
  <si>
    <t>2435860.382 </t>
  </si>
  <si>
    <t> 21.01.1957 21:10 </t>
  </si>
  <si>
    <t>2435921.323 </t>
  </si>
  <si>
    <t> 23.03.1957 19:45 </t>
  </si>
  <si>
    <t>P </t>
  </si>
  <si>
    <t> H.Huth </t>
  </si>
  <si>
    <t>2436544.274 </t>
  </si>
  <si>
    <t> 06.12.1958 18:34 </t>
  </si>
  <si>
    <t>2436555.354 </t>
  </si>
  <si>
    <t> 17.12.1958 20:29 </t>
  </si>
  <si>
    <t>2436569.193 </t>
  </si>
  <si>
    <t> 31.12.1958 16:37 </t>
  </si>
  <si>
    <t>2436638.414 </t>
  </si>
  <si>
    <t> 10.03.1959 21:56 </t>
  </si>
  <si>
    <t>2436815.597 </t>
  </si>
  <si>
    <t> 04.09.1959 02:19 </t>
  </si>
  <si>
    <t>2436851.614 </t>
  </si>
  <si>
    <t> 10.10.1959 02:44 </t>
  </si>
  <si>
    <t>2436901.452 </t>
  </si>
  <si>
    <t> 28.11.1959 22:50 </t>
  </si>
  <si>
    <t>2437164.489 </t>
  </si>
  <si>
    <t> 17.08.1960 23:44 </t>
  </si>
  <si>
    <t>2437546.576 </t>
  </si>
  <si>
    <t> 04.09.1961 01:49 </t>
  </si>
  <si>
    <t> J.Kuzminski </t>
  </si>
  <si>
    <t>2437546.583 </t>
  </si>
  <si>
    <t> 04.09.1961 01:59 </t>
  </si>
  <si>
    <t> B.Kubica </t>
  </si>
  <si>
    <t>2437546.584 </t>
  </si>
  <si>
    <t> 04.09.1961 02:00 </t>
  </si>
  <si>
    <t> A.Slowik </t>
  </si>
  <si>
    <t>2437560.430 </t>
  </si>
  <si>
    <t> 17.09.1961 22:19 </t>
  </si>
  <si>
    <t>2437668.419 </t>
  </si>
  <si>
    <t> 03.01.1962 22:03 </t>
  </si>
  <si>
    <t> R.Mende </t>
  </si>
  <si>
    <t>2438399.393 </t>
  </si>
  <si>
    <t> 04.01.1964 21:25 </t>
  </si>
  <si>
    <t> V.Znojil </t>
  </si>
  <si>
    <t>2438399.394 </t>
  </si>
  <si>
    <t> 04.01.1964 21:27 </t>
  </si>
  <si>
    <t> B.Vasikova </t>
  </si>
  <si>
    <t>2438399.395 </t>
  </si>
  <si>
    <t> 04.01.1964 21:28 </t>
  </si>
  <si>
    <t> E.Betak </t>
  </si>
  <si>
    <t> J.Kucera </t>
  </si>
  <si>
    <t> J.Polach </t>
  </si>
  <si>
    <t>2438399.396 </t>
  </si>
  <si>
    <t> 04.01.1964 21:30 </t>
  </si>
  <si>
    <t> A.Matlova </t>
  </si>
  <si>
    <t>2438673.508 </t>
  </si>
  <si>
    <t> 05.10.1964 00:11 </t>
  </si>
  <si>
    <t>2439033.460 </t>
  </si>
  <si>
    <t> 29.09.1965 23:02 </t>
  </si>
  <si>
    <t>2439058.380 </t>
  </si>
  <si>
    <t> 24.10.1965 21:07 </t>
  </si>
  <si>
    <t>2439916.717 </t>
  </si>
  <si>
    <t> 01.03.1968 05:12 </t>
  </si>
  <si>
    <t>2440129.9175 </t>
  </si>
  <si>
    <t> 30.09.1968 10:01 </t>
  </si>
  <si>
    <t> -0.0023 </t>
  </si>
  <si>
    <t> B.B.Bookmyer </t>
  </si>
  <si>
    <t>2440135.456 </t>
  </si>
  <si>
    <t> 05.10.1968 22:56 </t>
  </si>
  <si>
    <t> W.Sedzielowski </t>
  </si>
  <si>
    <t>2440154.8368 </t>
  </si>
  <si>
    <t> 25.10.1968 08:04 </t>
  </si>
  <si>
    <t> -0.0025 </t>
  </si>
  <si>
    <t>2440229.594 </t>
  </si>
  <si>
    <t> 08.01.1969 02:15 </t>
  </si>
  <si>
    <t> J.Bortle </t>
  </si>
  <si>
    <t>2440506.483 </t>
  </si>
  <si>
    <t> 11.10.1969 23:35 </t>
  </si>
  <si>
    <t>2440539.708 </t>
  </si>
  <si>
    <t> 14.11.1969 04:59 </t>
  </si>
  <si>
    <t>2441245.772 </t>
  </si>
  <si>
    <t> 21.10.1971 06:31 </t>
  </si>
  <si>
    <t> I.Lenss </t>
  </si>
  <si>
    <t>2441248.538 </t>
  </si>
  <si>
    <t> 24.10.1971 00:54 </t>
  </si>
  <si>
    <t>2441248.542 </t>
  </si>
  <si>
    <t> 24.10.1971 01:00 </t>
  </si>
  <si>
    <t> K.Wälke </t>
  </si>
  <si>
    <t>2441594.645 </t>
  </si>
  <si>
    <t> 04.10.1972 03:28 </t>
  </si>
  <si>
    <t> A.Schulz </t>
  </si>
  <si>
    <t>2441702.628 </t>
  </si>
  <si>
    <t> 20.01.1973 03:04 </t>
  </si>
  <si>
    <t> B.Small </t>
  </si>
  <si>
    <t>2441705.400 </t>
  </si>
  <si>
    <t> 22.01.1973 21:36 </t>
  </si>
  <si>
    <t>2441741.394 </t>
  </si>
  <si>
    <t> 27.02.1973 21:27 </t>
  </si>
  <si>
    <t>2442040.461 </t>
  </si>
  <si>
    <t> 23.12.1973 23:03 </t>
  </si>
  <si>
    <t> Z.Urban </t>
  </si>
  <si>
    <t>2442123.498 </t>
  </si>
  <si>
    <t> 16.03.1974 23:57 </t>
  </si>
  <si>
    <t> R.Williamon </t>
  </si>
  <si>
    <t>IBVS 953 </t>
  </si>
  <si>
    <t>2442278.560 </t>
  </si>
  <si>
    <t> 19.08.1974 01:26 </t>
  </si>
  <si>
    <t> 0.024 </t>
  </si>
  <si>
    <t> D.E.Beesley </t>
  </si>
  <si>
    <t>2442314.544 </t>
  </si>
  <si>
    <t> 24.09.1974 01:03 </t>
  </si>
  <si>
    <t>2442372.6902 </t>
  </si>
  <si>
    <t> 21.11.1974 04:33 </t>
  </si>
  <si>
    <t> 0.0136 </t>
  </si>
  <si>
    <t>2442433.603 </t>
  </si>
  <si>
    <t> 21.01.1975 02:28 </t>
  </si>
  <si>
    <t>2442469.602 </t>
  </si>
  <si>
    <t> 26.02.1975 02:26 </t>
  </si>
  <si>
    <t> K.Simmons </t>
  </si>
  <si>
    <t>2442469.605 </t>
  </si>
  <si>
    <t> 26.02.1975 02:31 </t>
  </si>
  <si>
    <t> R.Harvin </t>
  </si>
  <si>
    <t>2442682.802 </t>
  </si>
  <si>
    <t> 27.09.1975 07:14 </t>
  </si>
  <si>
    <t>2442693.878 </t>
  </si>
  <si>
    <t> 08.10.1975 09:04 </t>
  </si>
  <si>
    <t>2442732.637 </t>
  </si>
  <si>
    <t> 16.11.1975 03:17 </t>
  </si>
  <si>
    <t> E.Mayer </t>
  </si>
  <si>
    <t>2442768.631 </t>
  </si>
  <si>
    <t> 22.12.1975 03:08 </t>
  </si>
  <si>
    <t>2443017.827 </t>
  </si>
  <si>
    <t> 27.08.1976 07:50 </t>
  </si>
  <si>
    <t> G.Wedemayer </t>
  </si>
  <si>
    <t>2443139.659 </t>
  </si>
  <si>
    <t> 27.12.1976 03:48 </t>
  </si>
  <si>
    <t> J.Hannon </t>
  </si>
  <si>
    <t>2443142.422 </t>
  </si>
  <si>
    <t> 29.12.1976 22:07 </t>
  </si>
  <si>
    <t> W.Mühle </t>
  </si>
  <si>
    <t>2443380.542 </t>
  </si>
  <si>
    <t> 25.08.1977 01:00 </t>
  </si>
  <si>
    <t>2443488.524 </t>
  </si>
  <si>
    <t> 11.12.1977 00:34 </t>
  </si>
  <si>
    <t>2443862.316 </t>
  </si>
  <si>
    <t> 19.12.1978 19:35 </t>
  </si>
  <si>
    <t>2444587.7516 </t>
  </si>
  <si>
    <t> 14.12.1980 06:02 </t>
  </si>
  <si>
    <t> 0.0065 </t>
  </si>
  <si>
    <t>IBVS 1938 </t>
  </si>
  <si>
    <t>2446038.614 </t>
  </si>
  <si>
    <t> 04.12.1984 02:44 </t>
  </si>
  <si>
    <t>2446113.370 </t>
  </si>
  <si>
    <t> 16.02.1985 20:52 </t>
  </si>
  <si>
    <t> I.Middlemist </t>
  </si>
  <si>
    <t>2446113.373 </t>
  </si>
  <si>
    <t> 16.02.1985 20:57 </t>
  </si>
  <si>
    <t>2446437.334 </t>
  </si>
  <si>
    <t> 06.01.1986 20:00 </t>
  </si>
  <si>
    <t>2446473.328 </t>
  </si>
  <si>
    <t> 11.02.1986 19:52 </t>
  </si>
  <si>
    <t>2446484.390 </t>
  </si>
  <si>
    <t> 22.02.1986 21:21 </t>
  </si>
  <si>
    <t>2449374.983 </t>
  </si>
  <si>
    <t> 22.01.1994 11:35 </t>
  </si>
  <si>
    <t> -0.079 </t>
  </si>
  <si>
    <t> K.Hirosawa </t>
  </si>
  <si>
    <t>2449374.985 </t>
  </si>
  <si>
    <t> 22.01.1994 11:38 </t>
  </si>
  <si>
    <t> -0.077 </t>
  </si>
  <si>
    <t> Y.Sekino </t>
  </si>
  <si>
    <t>2449599.254 </t>
  </si>
  <si>
    <t> 03.09.1994 18:05 </t>
  </si>
  <si>
    <t> -0.084 </t>
  </si>
  <si>
    <t> M.Yamada </t>
  </si>
  <si>
    <t>2449696.16 </t>
  </si>
  <si>
    <t> 09.12.1994 15:50 </t>
  </si>
  <si>
    <t> -0.09 </t>
  </si>
  <si>
    <t>2449710.005 </t>
  </si>
  <si>
    <t> 23.12.1994 12:07 </t>
  </si>
  <si>
    <t> R.Naito </t>
  </si>
  <si>
    <t>2449726.6167 </t>
  </si>
  <si>
    <t> 09.01.1995 02:48 </t>
  </si>
  <si>
    <t> -0.0873 </t>
  </si>
  <si>
    <t> Z.Treuer et al. </t>
  </si>
  <si>
    <t>2450031.182 </t>
  </si>
  <si>
    <t> 09.11.1995 16:22 </t>
  </si>
  <si>
    <t> -0.094 </t>
  </si>
  <si>
    <t>2450416.035 </t>
  </si>
  <si>
    <t> 28.11.1996 12:50 </t>
  </si>
  <si>
    <t> -0.109 </t>
  </si>
  <si>
    <t> H.Maehara </t>
  </si>
  <si>
    <t>2451130.371 </t>
  </si>
  <si>
    <t> 12.11.1998 20:54 </t>
  </si>
  <si>
    <t> -0.133 </t>
  </si>
  <si>
    <t>2451188.510 </t>
  </si>
  <si>
    <t> 10.01.1999 00:14 </t>
  </si>
  <si>
    <t> K.Tikkanen </t>
  </si>
  <si>
    <t>2451202.356 </t>
  </si>
  <si>
    <t> 23.01.1999 20:32 </t>
  </si>
  <si>
    <t>2451238.352 </t>
  </si>
  <si>
    <t> 28.02.1999 20:26 </t>
  </si>
  <si>
    <t>2451238.355 </t>
  </si>
  <si>
    <t> 28.02.1999 20:31 </t>
  </si>
  <si>
    <t>2451509.6869 </t>
  </si>
  <si>
    <t> 27.11.1999 04:29 </t>
  </si>
  <si>
    <t> -0.1472 </t>
  </si>
  <si>
    <t> R.H.Nelson </t>
  </si>
  <si>
    <t>IBVS 4840 </t>
  </si>
  <si>
    <t>2451609.364 </t>
  </si>
  <si>
    <t> 05.03.2000 20:44 </t>
  </si>
  <si>
    <t>2451811.484 </t>
  </si>
  <si>
    <t> 23.09.2000 23:36 </t>
  </si>
  <si>
    <t> -0.153 </t>
  </si>
  <si>
    <t>2451930.5387 </t>
  </si>
  <si>
    <t> 21.01.2001 00:55 </t>
  </si>
  <si>
    <t> -0.1584 </t>
  </si>
  <si>
    <t>2452171.421 </t>
  </si>
  <si>
    <t> 18.09.2001 22:06 </t>
  </si>
  <si>
    <t> -0.165 </t>
  </si>
  <si>
    <t>2452196.347 </t>
  </si>
  <si>
    <t> 13.10.2001 20:19 </t>
  </si>
  <si>
    <t> -0.158 </t>
  </si>
  <si>
    <t>2452224.030 </t>
  </si>
  <si>
    <t> 10.11.2001 12:43 </t>
  </si>
  <si>
    <t> -0.164 </t>
  </si>
  <si>
    <t> Hirosawa </t>
  </si>
  <si>
    <t>2452265.562 </t>
  </si>
  <si>
    <t> 22.12.2001 01:29 </t>
  </si>
  <si>
    <t>2452279.402 </t>
  </si>
  <si>
    <t> 04.01.2002 21:38 </t>
  </si>
  <si>
    <t> -0.168 </t>
  </si>
  <si>
    <t>2452287.709 </t>
  </si>
  <si>
    <t> 13.01.2002 05:00 </t>
  </si>
  <si>
    <t>2452290.485 </t>
  </si>
  <si>
    <t> 15.01.2002 23:38 </t>
  </si>
  <si>
    <t> -0.161 </t>
  </si>
  <si>
    <t>2452312.628 </t>
  </si>
  <si>
    <t> 07.02.2002 03:04 </t>
  </si>
  <si>
    <t>2452636.572 </t>
  </si>
  <si>
    <t> 28.12.2002 01:43 </t>
  </si>
  <si>
    <t> -0.178 </t>
  </si>
  <si>
    <t> G.Chaple </t>
  </si>
  <si>
    <t>2452916.2188 </t>
  </si>
  <si>
    <t> 03.10.2003 17:15 </t>
  </si>
  <si>
    <t> -0.1838 </t>
  </si>
  <si>
    <t> Nakajima </t>
  </si>
  <si>
    <t>2453314.9196 </t>
  </si>
  <si>
    <t> 05.11.2004 10:04 </t>
  </si>
  <si>
    <t> -0.1953 </t>
  </si>
  <si>
    <t>2453353.6804 </t>
  </si>
  <si>
    <t> 14.12.2004 04:19 </t>
  </si>
  <si>
    <t> -0.1982 </t>
  </si>
  <si>
    <t>2453414.5923 </t>
  </si>
  <si>
    <t> 13.02.2005 02:12 </t>
  </si>
  <si>
    <t>2792</t>
  </si>
  <si>
    <t> -0.2007 </t>
  </si>
  <si>
    <t>2453683.161 </t>
  </si>
  <si>
    <t> 08.11.2005 15:51 </t>
  </si>
  <si>
    <t>2889</t>
  </si>
  <si>
    <t> -0.209 </t>
  </si>
  <si>
    <t>2453699.773 </t>
  </si>
  <si>
    <t> 25.11.2005 06:33 </t>
  </si>
  <si>
    <t>2895</t>
  </si>
  <si>
    <t> -0.210 </t>
  </si>
  <si>
    <t>2453708.0798 </t>
  </si>
  <si>
    <t> 03.12.2005 13:54 </t>
  </si>
  <si>
    <t>2898</t>
  </si>
  <si>
    <t> -0.2098 </t>
  </si>
  <si>
    <t>2453741.3048 </t>
  </si>
  <si>
    <t> 05.01.2006 19:18 </t>
  </si>
  <si>
    <t>2910</t>
  </si>
  <si>
    <t> -0.2108 </t>
  </si>
  <si>
    <t> R.Papini </t>
  </si>
  <si>
    <t>2453774.531 </t>
  </si>
  <si>
    <t> 08.02.2006 00:44 </t>
  </si>
  <si>
    <t>2922</t>
  </si>
  <si>
    <t>2453785.604 </t>
  </si>
  <si>
    <t> 19.02.2006 02:29 </t>
  </si>
  <si>
    <t>2926</t>
  </si>
  <si>
    <t> -0.213 </t>
  </si>
  <si>
    <t>2453785.6047 </t>
  </si>
  <si>
    <t> 19.02.2006 02:30 </t>
  </si>
  <si>
    <t> -0.2123 </t>
  </si>
  <si>
    <t>2454023.7186 </t>
  </si>
  <si>
    <t> 15.10.2006 05:14 </t>
  </si>
  <si>
    <t>3012</t>
  </si>
  <si>
    <t> -0.2182 </t>
  </si>
  <si>
    <t>2454087.399 </t>
  </si>
  <si>
    <t> 17.12.2006 21:34 </t>
  </si>
  <si>
    <t>3035</t>
  </si>
  <si>
    <t> -0.221 </t>
  </si>
  <si>
    <t> F.Gobet </t>
  </si>
  <si>
    <t>2454120.623 </t>
  </si>
  <si>
    <t> 20.01.2007 02:57 </t>
  </si>
  <si>
    <t>3047</t>
  </si>
  <si>
    <t> -0.223 </t>
  </si>
  <si>
    <t>2454427.934 </t>
  </si>
  <si>
    <t> 23.11.2007 10:24 </t>
  </si>
  <si>
    <t>3158</t>
  </si>
  <si>
    <t> -0.253 </t>
  </si>
  <si>
    <t>2454870.973 </t>
  </si>
  <si>
    <t> 08.02.2009 11:21 </t>
  </si>
  <si>
    <t>3318</t>
  </si>
  <si>
    <t> -0.228 </t>
  </si>
  <si>
    <t>2455142.313 </t>
  </si>
  <si>
    <t> 06.11.2009 19:30 </t>
  </si>
  <si>
    <t>3416</t>
  </si>
  <si>
    <t> -0.233 </t>
  </si>
  <si>
    <t>2455225.3768 </t>
  </si>
  <si>
    <t> 28.01.2010 21:02 </t>
  </si>
  <si>
    <t>3446</t>
  </si>
  <si>
    <t> -0.2347 </t>
  </si>
  <si>
    <t> F.Marchi </t>
  </si>
  <si>
    <t>2455859.4280 </t>
  </si>
  <si>
    <t> 24.10.2011 22:16 </t>
  </si>
  <si>
    <t>3675</t>
  </si>
  <si>
    <t> -0.2468 </t>
  </si>
  <si>
    <t> P.Frank </t>
  </si>
  <si>
    <t>2455917.573 </t>
  </si>
  <si>
    <t> 22.12.2011 01:45 </t>
  </si>
  <si>
    <t>3696</t>
  </si>
  <si>
    <t> -0.247 </t>
  </si>
  <si>
    <t>2456188.9137 </t>
  </si>
  <si>
    <t> 18.09.2012 09:55 </t>
  </si>
  <si>
    <t>3794</t>
  </si>
  <si>
    <t> -0.2526 </t>
  </si>
  <si>
    <t> R.Sabo </t>
  </si>
  <si>
    <t>2456573.7756 </t>
  </si>
  <si>
    <t> 08.10.2013 06:36 </t>
  </si>
  <si>
    <t>3933</t>
  </si>
  <si>
    <t> -0.2588 </t>
  </si>
  <si>
    <t> B.Manske </t>
  </si>
  <si>
    <t>JAVSO 49, 108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</si>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</sst>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0.000E+00"/>
    <numFmt numFmtId="166" formatCode="m/d/yyyy\ h:mm"/>
    <numFmt numFmtId="168" formatCode="dd/mm/yyyy"/>
    <numFmt numFmtId="169" formatCode="0.00000"/>
  </numFmts>
  <fonts count="26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24" fillId="0" borderId="0" applyFill="0" applyBorder="0" applyProtection="0">
      <alignment vertical="top"/>
    </xf>
    <xf numFmtId="164" fontId="24" fillId="0" borderId="0" applyFill="0" applyBorder="0" applyProtection="0">
      <alignment vertical="top"/>
    </xf>
    <xf numFmtId="0" fontId="24" fillId="0" borderId="0" applyFill="0" applyBorder="0" applyProtection="0">
      <alignment vertical="top"/>
    </xf>
    <xf numFmtId="2" fontId="24" fillId="0" borderId="0" applyFill="0" applyBorder="0" applyProtection="0">
      <alignment vertical="top"/>
    </xf>
    <xf numFmtId="0" fontId="23" fillId="0" borderId="0" applyNumberFormat="0" applyFill="0" applyBorder="0" applyProtection="0">
      <alignment vertical="top"/>
    </xf>
    <xf numFmtId="0" fontId="24" fillId="0" borderId="0"/>
    <xf numFmtId="0" fontId="24" fillId="0" borderId="0"/>
  </cellStyleXfs>
  <cellXfs count="154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1" xfId="0" applyFont="1" applyBorder="1">
      <alignment vertical="top"/>
    </xf>
    <xf numFmtId="0" fontId="0" fillId="0" borderId="1" xfId="0" applyBorder="1">
      <alignment vertical="top"/>
    </xf>
    <xf numFmtId="0" fontId="2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0" xfId="0" applyFont="1">
      <alignment vertical="top"/>
    </xf>
    <xf numFmtId="0" fontId="3" fillId="0" borderId="1" xfId="0" applyFont="1" applyBorder="1" applyAlignment="1">
      <alignment vertical="center"/>
    </xf>
    <xf numFmtId="0" fontId="0" fillId="0" borderId="6" xfId="0" applyFont="1" applyBorder="1" applyAlignment="1"/>
    <xf numFmtId="0" fontId="7" fillId="0" borderId="7" xfId="0" applyFont="1" applyBorder="1" applyAlignment="1"/>
    <xf numFmtId="0" fontId="0" fillId="0" borderId="7" xfId="0" applyFont="1" applyBorder="1" applyAlignment="1">
      <alignment horizontal="right"/>
    </xf>
    <xf numFmtId="0" fontId="0" fillId="0" borderId="8" xfId="0" applyFont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0" fillId="0" borderId="0" xfId="0" applyFont="1" applyFill="1" applyAlignment="1"/>
    <xf numFmtId="0" fontId="4" fillId="0" borderId="1" xfId="0" applyFont="1" applyBorder="1">
      <alignment vertical="top"/>
    </xf>
    <xf numFmtId="0" fontId="0" fillId="0" borderId="9" xfId="0" applyBorder="1">
      <alignment vertical="top"/>
    </xf>
    <xf numFmtId="0" fontId="0" fillId="2" borderId="6" xfId="0" applyFont="1" applyFill="1" applyBorder="1" applyAlignment="1"/>
    <xf numFmtId="0" fontId="0" fillId="2" borderId="8" xfId="0" applyFont="1" applyFill="1" applyBorder="1" applyAlignment="1"/>
    <xf numFmtId="0" fontId="8" fillId="0" borderId="10" xfId="0" applyFont="1" applyBorder="1" applyAlignment="1"/>
    <xf numFmtId="0" fontId="0" fillId="0" borderId="0" xfId="0" applyBorder="1" applyAlignment="1"/>
    <xf numFmtId="0" fontId="0" fillId="0" borderId="11" xfId="0" applyBorder="1" applyAlignment="1"/>
    <xf numFmtId="0" fontId="8" fillId="0" borderId="8" xfId="0" applyFont="1" applyBorder="1" applyAlignment="1"/>
    <xf numFmtId="0" fontId="2" fillId="0" borderId="0" xfId="0" applyFont="1">
      <alignment vertical="top"/>
    </xf>
    <xf numFmtId="0" fontId="0" fillId="0" borderId="12" xfId="0" applyBorder="1">
      <alignment vertical="top"/>
    </xf>
    <xf numFmtId="0" fontId="0" fillId="0" borderId="13" xfId="0" applyBorder="1">
      <alignment vertical="top"/>
    </xf>
    <xf numFmtId="0" fontId="0" fillId="0" borderId="14" xfId="0" applyBorder="1">
      <alignment vertical="top"/>
    </xf>
    <xf numFmtId="0" fontId="0" fillId="2" borderId="15" xfId="0" applyFont="1" applyFill="1" applyBorder="1" applyAlignment="1"/>
    <xf numFmtId="0" fontId="0" fillId="2" borderId="11" xfId="0" applyFont="1" applyFill="1" applyBorder="1" applyAlignment="1"/>
    <xf numFmtId="0" fontId="8" fillId="0" borderId="16" xfId="0" applyFont="1" applyBorder="1" applyAlignment="1"/>
    <xf numFmtId="11" fontId="0" fillId="0" borderId="0" xfId="0" applyNumberFormat="1" applyBorder="1" applyAlignment="1"/>
    <xf numFmtId="0" fontId="8" fillId="0" borderId="11" xfId="0" applyFont="1" applyBorder="1" applyAlignment="1"/>
    <xf numFmtId="0" fontId="9" fillId="0" borderId="0" xfId="0" applyFont="1">
      <alignment vertical="top"/>
    </xf>
    <xf numFmtId="0" fontId="3" fillId="0" borderId="0" xfId="0" applyFont="1">
      <alignment vertical="top"/>
    </xf>
    <xf numFmtId="0" fontId="0" fillId="0" borderId="0" xfId="0" applyNumberFormat="1" applyBorder="1" applyAlignment="1"/>
    <xf numFmtId="0" fontId="10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5" xfId="0" applyFont="1" applyBorder="1" applyAlignment="1">
      <alignment horizontal="center"/>
    </xf>
    <xf numFmtId="0" fontId="0" fillId="2" borderId="17" xfId="0" applyFont="1" applyFill="1" applyBorder="1" applyAlignment="1"/>
    <xf numFmtId="0" fontId="0" fillId="2" borderId="18" xfId="0" applyFont="1" applyFill="1" applyBorder="1" applyAlignment="1"/>
    <xf numFmtId="0" fontId="8" fillId="0" borderId="19" xfId="0" applyFont="1" applyBorder="1" applyAlignment="1"/>
    <xf numFmtId="0" fontId="8" fillId="0" borderId="18" xfId="0" applyFont="1" applyBorder="1" applyAlignment="1"/>
    <xf numFmtId="0" fontId="7" fillId="0" borderId="0" xfId="0" applyFont="1">
      <alignment vertical="top"/>
    </xf>
    <xf numFmtId="0" fontId="0" fillId="0" borderId="15" xfId="0" applyFont="1" applyBorder="1" applyAlignment="1"/>
    <xf numFmtId="0" fontId="7" fillId="0" borderId="0" xfId="0" applyFont="1" applyBorder="1" applyAlignment="1"/>
    <xf numFmtId="0" fontId="0" fillId="0" borderId="15" xfId="0" applyFont="1" applyBorder="1" applyAlignment="1">
      <alignment horizontal="left"/>
    </xf>
    <xf numFmtId="0" fontId="10" fillId="0" borderId="15" xfId="0" applyFont="1" applyBorder="1" applyAlignment="1"/>
    <xf numFmtId="2" fontId="7" fillId="0" borderId="0" xfId="0" applyNumberFormat="1" applyFont="1" applyBorder="1" applyAlignment="1"/>
    <xf numFmtId="0" fontId="7" fillId="0" borderId="0" xfId="0" applyFont="1" applyAlignment="1">
      <alignment horizontal="center"/>
    </xf>
    <xf numFmtId="0" fontId="10" fillId="0" borderId="0" xfId="0" applyFont="1">
      <alignment vertical="top"/>
    </xf>
    <xf numFmtId="1" fontId="7" fillId="0" borderId="0" xfId="0" applyNumberFormat="1" applyFont="1" applyBorder="1" applyAlignment="1"/>
    <xf numFmtId="165" fontId="7" fillId="0" borderId="0" xfId="0" applyNumberFormat="1" applyFont="1" applyBorder="1" applyAlignment="1"/>
    <xf numFmtId="0" fontId="0" fillId="0" borderId="20" xfId="0" applyBorder="1">
      <alignment vertical="top"/>
    </xf>
    <xf numFmtId="0" fontId="0" fillId="0" borderId="21" xfId="0" applyBorder="1">
      <alignment vertical="top"/>
    </xf>
    <xf numFmtId="0" fontId="0" fillId="0" borderId="17" xfId="0" applyFont="1" applyFill="1" applyBorder="1" applyAlignment="1"/>
    <xf numFmtId="0" fontId="13" fillId="2" borderId="5" xfId="0" applyFont="1" applyFill="1" applyBorder="1" applyAlignment="1"/>
    <xf numFmtId="0" fontId="0" fillId="0" borderId="5" xfId="0" applyFont="1" applyBorder="1" applyAlignment="1"/>
    <xf numFmtId="0" fontId="0" fillId="0" borderId="18" xfId="0" applyBorder="1" applyAlignment="1"/>
    <xf numFmtId="166" fontId="7" fillId="0" borderId="0" xfId="0" applyNumberFormat="1" applyFont="1">
      <alignment vertical="top"/>
    </xf>
    <xf numFmtId="0" fontId="1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7" fillId="0" borderId="22" xfId="0" applyFont="1" applyBorder="1">
      <alignment vertical="top"/>
    </xf>
    <xf numFmtId="0" fontId="17" fillId="0" borderId="22" xfId="0" applyFont="1" applyBorder="1" applyAlignment="1">
      <alignment horizontal="center" vertical="top"/>
    </xf>
    <xf numFmtId="0" fontId="17" fillId="0" borderId="22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8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7" fillId="0" borderId="1" xfId="0" applyFont="1" applyBorder="1">
      <alignment vertical="top"/>
    </xf>
    <xf numFmtId="0" fontId="17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7" fillId="0" borderId="0" xfId="0" applyFont="1">
      <alignment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NumberFormat="1" applyFont="1" applyBorder="1" applyAlignment="1">
      <alignment horizontal="left" vertical="center"/>
    </xf>
    <xf numFmtId="0" fontId="18" fillId="0" borderId="1" xfId="0" applyFont="1" applyBorder="1">
      <alignment vertical="top"/>
    </xf>
    <xf numFmtId="0" fontId="0" fillId="0" borderId="0" xfId="0" applyFont="1" applyBorder="1" applyAlignment="1"/>
    <xf numFmtId="0" fontId="19" fillId="0" borderId="0" xfId="0" applyFont="1" applyAlignme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/>
    <xf numFmtId="0" fontId="17" fillId="0" borderId="1" xfId="0" applyFont="1" applyBorder="1" applyAlignment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8" fillId="0" borderId="1" xfId="0" applyFont="1" applyBorder="1" applyAlignment="1">
      <alignment horizontal="center" wrapText="1"/>
    </xf>
    <xf numFmtId="0" fontId="19" fillId="0" borderId="1" xfId="0" applyFont="1" applyBorder="1">
      <alignment vertical="top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NumberFormat="1" applyFont="1" applyBorder="1" applyAlignment="1">
      <alignment horizontal="left" vertical="center" wrapText="1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NumberFormat="1" applyFont="1" applyAlignment="1">
      <alignment horizontal="left" vertical="center"/>
    </xf>
    <xf numFmtId="0" fontId="18" fillId="0" borderId="0" xfId="0" applyFont="1">
      <alignment vertical="top"/>
    </xf>
    <xf numFmtId="0" fontId="18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20" fillId="0" borderId="0" xfId="6" applyFont="1" applyAlignment="1">
      <alignment horizontal="left" vertical="center"/>
    </xf>
    <xf numFmtId="0" fontId="20" fillId="0" borderId="0" xfId="6" applyFont="1" applyAlignment="1">
      <alignment horizontal="center" vertical="center"/>
    </xf>
    <xf numFmtId="0" fontId="20" fillId="0" borderId="0" xfId="7" applyFont="1" applyAlignment="1">
      <alignment horizontal="left" vertical="center"/>
    </xf>
    <xf numFmtId="0" fontId="20" fillId="0" borderId="0" xfId="7" applyFont="1" applyAlignment="1">
      <alignment horizontal="center"/>
    </xf>
    <xf numFmtId="0" fontId="21" fillId="0" borderId="0" xfId="7" applyFont="1" applyAlignment="1">
      <alignment horizontal="left"/>
    </xf>
    <xf numFmtId="0" fontId="21" fillId="0" borderId="0" xfId="7" applyFont="1" applyAlignment="1">
      <alignment horizontal="center"/>
    </xf>
    <xf numFmtId="0" fontId="21" fillId="0" borderId="0" xfId="6" applyFont="1"/>
    <xf numFmtId="0" fontId="21" fillId="0" borderId="0" xfId="6" applyFont="1" applyAlignment="1">
      <alignment horizontal="center"/>
    </xf>
    <xf numFmtId="0" fontId="21" fillId="0" borderId="0" xfId="6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8" xfId="0" applyFont="1" applyBorder="1">
      <alignment vertical="top"/>
    </xf>
    <xf numFmtId="0" fontId="0" fillId="0" borderId="15" xfId="0" applyFont="1" applyBorder="1" applyAlignment="1">
      <alignment horizontal="center"/>
    </xf>
    <xf numFmtId="0" fontId="0" fillId="0" borderId="11" xfId="0" applyFont="1" applyBorder="1">
      <alignment vertical="top"/>
    </xf>
    <xf numFmtId="0" fontId="23" fillId="0" borderId="0" xfId="5" applyNumberFormat="1" applyFont="1" applyFill="1" applyBorder="1" applyAlignment="1" applyProtection="1">
      <alignment horizontal="left"/>
    </xf>
    <xf numFmtId="0" fontId="0" fillId="0" borderId="17" xfId="0" applyFont="1" applyBorder="1" applyAlignment="1">
      <alignment horizontal="center"/>
    </xf>
    <xf numFmtId="0" fontId="0" fillId="0" borderId="18" xfId="0" applyFont="1" applyBorder="1">
      <alignment vertical="top"/>
    </xf>
    <xf numFmtId="0" fontId="18" fillId="3" borderId="23" xfId="0" applyFont="1" applyFill="1" applyBorder="1" applyAlignment="1">
      <alignment horizontal="left" vertical="top" wrapText="1" indent="1"/>
    </xf>
    <xf numFmtId="0" fontId="18" fillId="3" borderId="23" xfId="0" applyFont="1" applyFill="1" applyBorder="1" applyAlignment="1">
      <alignment horizontal="center" vertical="top" wrapText="1"/>
    </xf>
    <xf numFmtId="0" fontId="18" fillId="3" borderId="23" xfId="0" applyFont="1" applyFill="1" applyBorder="1" applyAlignment="1">
      <alignment horizontal="right" vertical="top" wrapText="1"/>
    </xf>
    <xf numFmtId="0" fontId="23" fillId="3" borderId="23" xfId="5" applyNumberFormat="1" applyFont="1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8" fontId="18" fillId="0" borderId="0" xfId="0" applyNumberFormat="1" applyFont="1" applyAlignme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9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Tau - O-C Diagr.</a:t>
            </a:r>
          </a:p>
        </c:rich>
      </c:tx>
      <c:layout>
        <c:manualLayout>
          <c:xMode val="edge"/>
          <c:yMode val="edge"/>
          <c:x val="0.36672085617730737"/>
          <c:y val="3.1073446327683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21751472434102539"/>
          <c:w val="0.80937058998462585"/>
          <c:h val="0.579097642726106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Active!$H$21:$H$676</c:f>
              <c:numCache>
                <c:formatCode>General</c:formatCode>
                <c:ptCount val="656"/>
                <c:pt idx="0">
                  <c:v>-6.4619199996741372E-2</c:v>
                </c:pt>
                <c:pt idx="1">
                  <c:v>-6.0913599994819378E-2</c:v>
                </c:pt>
                <c:pt idx="2">
                  <c:v>-6.1927199994897819E-2</c:v>
                </c:pt>
                <c:pt idx="3">
                  <c:v>-7.3322799997185939E-2</c:v>
                </c:pt>
                <c:pt idx="4">
                  <c:v>-9.1204399997877772E-2</c:v>
                </c:pt>
                <c:pt idx="5">
                  <c:v>-7.2375199997622985E-2</c:v>
                </c:pt>
                <c:pt idx="7">
                  <c:v>-5.4631199996947544E-2</c:v>
                </c:pt>
                <c:pt idx="8">
                  <c:v>-5.8723999996800558E-2</c:v>
                </c:pt>
                <c:pt idx="9">
                  <c:v>-3.8872399996762397E-2</c:v>
                </c:pt>
                <c:pt idx="10">
                  <c:v>-3.4447199996066047E-2</c:v>
                </c:pt>
                <c:pt idx="11">
                  <c:v>-3.7020799998572329E-2</c:v>
                </c:pt>
                <c:pt idx="12">
                  <c:v>-3.8363199997547781E-2</c:v>
                </c:pt>
                <c:pt idx="13">
                  <c:v>-1.7443599997932324E-2</c:v>
                </c:pt>
                <c:pt idx="15">
                  <c:v>-1.7785999996704049E-2</c:v>
                </c:pt>
                <c:pt idx="16">
                  <c:v>-2.9141999995772494E-2</c:v>
                </c:pt>
                <c:pt idx="17">
                  <c:v>-1.9141999997373205E-2</c:v>
                </c:pt>
                <c:pt idx="18">
                  <c:v>-1.8991199998708908E-2</c:v>
                </c:pt>
                <c:pt idx="19">
                  <c:v>-1.6826799997943453E-2</c:v>
                </c:pt>
                <c:pt idx="20">
                  <c:v>-2.7347199997166172E-2</c:v>
                </c:pt>
                <c:pt idx="21">
                  <c:v>-1.4347199998155702E-2</c:v>
                </c:pt>
                <c:pt idx="22">
                  <c:v>-1.2072799996531103E-2</c:v>
                </c:pt>
                <c:pt idx="23">
                  <c:v>8.0916000006254762E-3</c:v>
                </c:pt>
                <c:pt idx="24">
                  <c:v>-3.741519999675802E-2</c:v>
                </c:pt>
                <c:pt idx="25">
                  <c:v>-1.5757599998323712E-2</c:v>
                </c:pt>
                <c:pt idx="26">
                  <c:v>-2.8551199997309595E-2</c:v>
                </c:pt>
                <c:pt idx="27">
                  <c:v>-1.3263199998618802E-2</c:v>
                </c:pt>
                <c:pt idx="28">
                  <c:v>-1.7975199996726587E-2</c:v>
                </c:pt>
                <c:pt idx="29">
                  <c:v>-7.5227999986964278E-3</c:v>
                </c:pt>
                <c:pt idx="30">
                  <c:v>-1.7007999958877917E-3</c:v>
                </c:pt>
                <c:pt idx="31">
                  <c:v>-1.5635999989171978E-3</c:v>
                </c:pt>
                <c:pt idx="32">
                  <c:v>-3.5215999996580649E-3</c:v>
                </c:pt>
                <c:pt idx="33">
                  <c:v>1.0952000047836918E-3</c:v>
                </c:pt>
                <c:pt idx="34">
                  <c:v>6.2596000025223475E-3</c:v>
                </c:pt>
                <c:pt idx="35">
                  <c:v>5.5748000013409182E-3</c:v>
                </c:pt>
                <c:pt idx="36">
                  <c:v>2.3240000155055895E-4</c:v>
                </c:pt>
                <c:pt idx="37">
                  <c:v>7.3016000023926608E-3</c:v>
                </c:pt>
                <c:pt idx="38">
                  <c:v>1.5330000005633337E-2</c:v>
                </c:pt>
                <c:pt idx="39">
                  <c:v>1.1152000002766727E-2</c:v>
                </c:pt>
                <c:pt idx="40">
                  <c:v>1.2467200001992751E-2</c:v>
                </c:pt>
                <c:pt idx="41">
                  <c:v>1.4782400001422502E-2</c:v>
                </c:pt>
                <c:pt idx="42">
                  <c:v>1.0399200000392739E-2</c:v>
                </c:pt>
                <c:pt idx="43">
                  <c:v>2.0563600002788007E-2</c:v>
                </c:pt>
                <c:pt idx="44">
                  <c:v>2.2700800003804034E-2</c:v>
                </c:pt>
                <c:pt idx="45">
                  <c:v>1.2331200003245613E-2</c:v>
                </c:pt>
                <c:pt idx="46">
                  <c:v>1.5153200001805089E-2</c:v>
                </c:pt>
                <c:pt idx="47">
                  <c:v>1.9920800001273165E-2</c:v>
                </c:pt>
                <c:pt idx="48">
                  <c:v>1.8564800004241988E-2</c:v>
                </c:pt>
                <c:pt idx="49">
                  <c:v>2.035960000284831E-2</c:v>
                </c:pt>
                <c:pt idx="50">
                  <c:v>2.2017200004484039E-2</c:v>
                </c:pt>
                <c:pt idx="51">
                  <c:v>2.3086400000465801E-2</c:v>
                </c:pt>
                <c:pt idx="52">
                  <c:v>2.9072800003632437E-2</c:v>
                </c:pt>
                <c:pt idx="53">
                  <c:v>3.3211200003279373E-2</c:v>
                </c:pt>
                <c:pt idx="54">
                  <c:v>4.1375600001629209E-2</c:v>
                </c:pt>
                <c:pt idx="55">
                  <c:v>2.8526400001283037E-2</c:v>
                </c:pt>
                <c:pt idx="56">
                  <c:v>2.9622800004290184E-2</c:v>
                </c:pt>
                <c:pt idx="57">
                  <c:v>3.0622800004493911E-2</c:v>
                </c:pt>
                <c:pt idx="58">
                  <c:v>3.4280400002899114E-2</c:v>
                </c:pt>
                <c:pt idx="59">
                  <c:v>3.7966400002915179E-2</c:v>
                </c:pt>
                <c:pt idx="60">
                  <c:v>3.1281600000511389E-2</c:v>
                </c:pt>
                <c:pt idx="61">
                  <c:v>4.4446000003517838E-2</c:v>
                </c:pt>
                <c:pt idx="62">
                  <c:v>3.9103600003727479E-2</c:v>
                </c:pt>
                <c:pt idx="63">
                  <c:v>4.0720400000282098E-2</c:v>
                </c:pt>
                <c:pt idx="64">
                  <c:v>3.421360000356799E-2</c:v>
                </c:pt>
                <c:pt idx="65">
                  <c:v>4.1528800004016375E-2</c:v>
                </c:pt>
                <c:pt idx="66">
                  <c:v>4.5857600001909304E-2</c:v>
                </c:pt>
                <c:pt idx="67">
                  <c:v>4.5133200001146179E-2</c:v>
                </c:pt>
                <c:pt idx="68">
                  <c:v>4.9544800003786804E-2</c:v>
                </c:pt>
                <c:pt idx="69">
                  <c:v>5.4339600003004307E-2</c:v>
                </c:pt>
                <c:pt idx="70">
                  <c:v>5.8288800002628705E-2</c:v>
                </c:pt>
                <c:pt idx="71">
                  <c:v>6.1905599999590777E-2</c:v>
                </c:pt>
                <c:pt idx="72">
                  <c:v>6.1386400004266761E-2</c:v>
                </c:pt>
                <c:pt idx="73">
                  <c:v>6.3977200003137114E-2</c:v>
                </c:pt>
                <c:pt idx="74">
                  <c:v>6.5799200005130842E-2</c:v>
                </c:pt>
                <c:pt idx="75">
                  <c:v>6.4456800002517411E-2</c:v>
                </c:pt>
                <c:pt idx="76">
                  <c:v>6.1114399999496527E-2</c:v>
                </c:pt>
                <c:pt idx="77">
                  <c:v>7.0278800001688069E-2</c:v>
                </c:pt>
                <c:pt idx="78">
                  <c:v>7.0349199999327539E-2</c:v>
                </c:pt>
                <c:pt idx="79">
                  <c:v>6.9828800002142088E-2</c:v>
                </c:pt>
                <c:pt idx="80">
                  <c:v>6.7760800000542076E-2</c:v>
                </c:pt>
                <c:pt idx="81">
                  <c:v>7.5404800001706462E-2</c:v>
                </c:pt>
                <c:pt idx="82">
                  <c:v>6.9898000005196081E-2</c:v>
                </c:pt>
                <c:pt idx="83">
                  <c:v>6.2514800003555138E-2</c:v>
                </c:pt>
                <c:pt idx="84">
                  <c:v>6.9994400004361523E-2</c:v>
                </c:pt>
                <c:pt idx="85">
                  <c:v>7.1954800001549302E-2</c:v>
                </c:pt>
                <c:pt idx="86">
                  <c:v>7.1749600003386149E-2</c:v>
                </c:pt>
                <c:pt idx="87">
                  <c:v>7.2407200004818151E-2</c:v>
                </c:pt>
                <c:pt idx="88">
                  <c:v>7.1847200000775047E-2</c:v>
                </c:pt>
                <c:pt idx="89">
                  <c:v>7.032680000338587E-2</c:v>
                </c:pt>
                <c:pt idx="90">
                  <c:v>7.3258800002804492E-2</c:v>
                </c:pt>
                <c:pt idx="91">
                  <c:v>7.1738400005415315E-2</c:v>
                </c:pt>
                <c:pt idx="92">
                  <c:v>7.5656799999705981E-2</c:v>
                </c:pt>
                <c:pt idx="93">
                  <c:v>7.1698800005833618E-2</c:v>
                </c:pt>
                <c:pt idx="94">
                  <c:v>7.2630800001206808E-2</c:v>
                </c:pt>
                <c:pt idx="95">
                  <c:v>7.3630800001410535E-2</c:v>
                </c:pt>
                <c:pt idx="96">
                  <c:v>7.7630800002225442E-2</c:v>
                </c:pt>
                <c:pt idx="97">
                  <c:v>7.1288400002231356E-2</c:v>
                </c:pt>
                <c:pt idx="98">
                  <c:v>7.4288400002842536E-2</c:v>
                </c:pt>
                <c:pt idx="99">
                  <c:v>6.9946000003255904E-2</c:v>
                </c:pt>
                <c:pt idx="100">
                  <c:v>7.3110400000587106E-2</c:v>
                </c:pt>
                <c:pt idx="101">
                  <c:v>7.1768000001611654E-2</c:v>
                </c:pt>
                <c:pt idx="102">
                  <c:v>7.7632000004086876E-2</c:v>
                </c:pt>
                <c:pt idx="103">
                  <c:v>7.1221600002900232E-2</c:v>
                </c:pt>
                <c:pt idx="104">
                  <c:v>7.0386000003054505E-2</c:v>
                </c:pt>
                <c:pt idx="105">
                  <c:v>6.7661600001883926E-2</c:v>
                </c:pt>
                <c:pt idx="106">
                  <c:v>6.4114000004337868E-2</c:v>
                </c:pt>
                <c:pt idx="107">
                  <c:v>6.5114000004541595E-2</c:v>
                </c:pt>
                <c:pt idx="108">
                  <c:v>6.5278400004899595E-2</c:v>
                </c:pt>
                <c:pt idx="109">
                  <c:v>6.7908800003351644E-2</c:v>
                </c:pt>
                <c:pt idx="110">
                  <c:v>6.9073200003913371E-2</c:v>
                </c:pt>
                <c:pt idx="112">
                  <c:v>5.3374800005258294E-2</c:v>
                </c:pt>
                <c:pt idx="113">
                  <c:v>6.4991600003850181E-2</c:v>
                </c:pt>
                <c:pt idx="114">
                  <c:v>5.971960000533727E-2</c:v>
                </c:pt>
                <c:pt idx="115">
                  <c:v>6.4063200003147358E-2</c:v>
                </c:pt>
                <c:pt idx="116">
                  <c:v>5.7230000002164161E-2</c:v>
                </c:pt>
                <c:pt idx="117">
                  <c:v>6.0668800000712508E-2</c:v>
                </c:pt>
                <c:pt idx="118">
                  <c:v>5.3600800001731841E-2</c:v>
                </c:pt>
                <c:pt idx="119">
                  <c:v>5.5917199999385048E-2</c:v>
                </c:pt>
                <c:pt idx="120">
                  <c:v>5.6054400003631599E-2</c:v>
                </c:pt>
                <c:pt idx="121">
                  <c:v>5.5876400001579896E-2</c:v>
                </c:pt>
                <c:pt idx="122">
                  <c:v>5.5385600004228763E-2</c:v>
                </c:pt>
                <c:pt idx="123">
                  <c:v>5.8002400000987109E-2</c:v>
                </c:pt>
                <c:pt idx="124">
                  <c:v>5.3181600003881613E-2</c:v>
                </c:pt>
                <c:pt idx="125">
                  <c:v>5.6181600004492793E-2</c:v>
                </c:pt>
                <c:pt idx="126">
                  <c:v>5.8003600002848543E-2</c:v>
                </c:pt>
                <c:pt idx="127">
                  <c:v>5.5661200003669364E-2</c:v>
                </c:pt>
                <c:pt idx="128">
                  <c:v>5.5661200003669364E-2</c:v>
                </c:pt>
                <c:pt idx="129">
                  <c:v>6.0140800000226591E-2</c:v>
                </c:pt>
                <c:pt idx="130">
                  <c:v>5.7798400001047412E-2</c:v>
                </c:pt>
                <c:pt idx="131">
                  <c:v>6.0935600002267165E-2</c:v>
                </c:pt>
                <c:pt idx="132">
                  <c:v>5.4100000004837057E-2</c:v>
                </c:pt>
                <c:pt idx="133">
                  <c:v>5.9415200001240009E-2</c:v>
                </c:pt>
                <c:pt idx="134">
                  <c:v>5.6072800001857104E-2</c:v>
                </c:pt>
                <c:pt idx="135">
                  <c:v>5.2237200001400197E-2</c:v>
                </c:pt>
                <c:pt idx="136">
                  <c:v>6.1210000003484311E-2</c:v>
                </c:pt>
                <c:pt idx="137">
                  <c:v>5.2731600004335633E-2</c:v>
                </c:pt>
                <c:pt idx="138">
                  <c:v>5.4211200000281679E-2</c:v>
                </c:pt>
                <c:pt idx="139">
                  <c:v>5.4211200000281679E-2</c:v>
                </c:pt>
                <c:pt idx="140">
                  <c:v>5.2868800001306226E-2</c:v>
                </c:pt>
                <c:pt idx="141">
                  <c:v>5.9348400001908885E-2</c:v>
                </c:pt>
                <c:pt idx="142">
                  <c:v>5.5992400000832276E-2</c:v>
                </c:pt>
                <c:pt idx="143">
                  <c:v>5.5650000002060551E-2</c:v>
                </c:pt>
                <c:pt idx="144">
                  <c:v>5.4143200002727099E-2</c:v>
                </c:pt>
                <c:pt idx="145">
                  <c:v>5.5143200002930826E-2</c:v>
                </c:pt>
                <c:pt idx="146">
                  <c:v>5.4307600003085099E-2</c:v>
                </c:pt>
                <c:pt idx="147">
                  <c:v>5.4307600003085099E-2</c:v>
                </c:pt>
                <c:pt idx="148">
                  <c:v>5.5307600003288826E-2</c:v>
                </c:pt>
                <c:pt idx="149">
                  <c:v>5.2965200004109647E-2</c:v>
                </c:pt>
                <c:pt idx="150">
                  <c:v>5.4129600001033396E-2</c:v>
                </c:pt>
                <c:pt idx="151">
                  <c:v>5.0444800002878765E-2</c:v>
                </c:pt>
                <c:pt idx="152">
                  <c:v>5.326680000507622E-2</c:v>
                </c:pt>
                <c:pt idx="153">
                  <c:v>5.326680000507622E-2</c:v>
                </c:pt>
                <c:pt idx="154">
                  <c:v>5.1924400002462789E-2</c:v>
                </c:pt>
                <c:pt idx="155">
                  <c:v>5.1582000000053085E-2</c:v>
                </c:pt>
                <c:pt idx="156">
                  <c:v>6.5746400003263261E-2</c:v>
                </c:pt>
                <c:pt idx="157">
                  <c:v>4.5404000004054978E-2</c:v>
                </c:pt>
                <c:pt idx="158">
                  <c:v>5.2061600003071362E-2</c:v>
                </c:pt>
                <c:pt idx="159">
                  <c:v>5.9883600002649473E-2</c:v>
                </c:pt>
                <c:pt idx="160">
                  <c:v>5.3857600003539119E-2</c:v>
                </c:pt>
                <c:pt idx="161">
                  <c:v>4.9269200000708224E-2</c:v>
                </c:pt>
                <c:pt idx="162">
                  <c:v>5.3036799999972573E-2</c:v>
                </c:pt>
                <c:pt idx="163">
                  <c:v>4.9750000001949957E-2</c:v>
                </c:pt>
                <c:pt idx="164">
                  <c:v>4.8394000001280801E-2</c:v>
                </c:pt>
                <c:pt idx="165">
                  <c:v>4.5887200001743622E-2</c:v>
                </c:pt>
                <c:pt idx="166">
                  <c:v>5.7887200000550365E-2</c:v>
                </c:pt>
                <c:pt idx="167">
                  <c:v>3.8544800001545809E-2</c:v>
                </c:pt>
                <c:pt idx="168">
                  <c:v>4.9544800003786804E-2</c:v>
                </c:pt>
                <c:pt idx="169">
                  <c:v>4.8709200003941078E-2</c:v>
                </c:pt>
                <c:pt idx="170">
                  <c:v>4.4531200004712446E-2</c:v>
                </c:pt>
                <c:pt idx="171">
                  <c:v>5.8531200003926642E-2</c:v>
                </c:pt>
                <c:pt idx="172">
                  <c:v>4.9024400002963375E-2</c:v>
                </c:pt>
                <c:pt idx="173">
                  <c:v>4.6846400004142197E-2</c:v>
                </c:pt>
                <c:pt idx="174">
                  <c:v>5.1503999999113148E-2</c:v>
                </c:pt>
                <c:pt idx="175">
                  <c:v>5.4503999999724329E-2</c:v>
                </c:pt>
                <c:pt idx="176">
                  <c:v>4.681920000075479E-2</c:v>
                </c:pt>
                <c:pt idx="177">
                  <c:v>4.9983600001723971E-2</c:v>
                </c:pt>
                <c:pt idx="179">
                  <c:v>5.7298800002172356E-2</c:v>
                </c:pt>
                <c:pt idx="180">
                  <c:v>4.9120800002128817E-2</c:v>
                </c:pt>
                <c:pt idx="181">
                  <c:v>4.55052000033902E-2</c:v>
                </c:pt>
                <c:pt idx="182">
                  <c:v>4.6984800002974225E-2</c:v>
                </c:pt>
                <c:pt idx="183">
                  <c:v>4.4014400002197362E-2</c:v>
                </c:pt>
                <c:pt idx="184">
                  <c:v>4.5014400002401089E-2</c:v>
                </c:pt>
                <c:pt idx="185">
                  <c:v>4.4672000003629364E-2</c:v>
                </c:pt>
                <c:pt idx="186">
                  <c:v>4.6494000001985114E-2</c:v>
                </c:pt>
                <c:pt idx="187">
                  <c:v>4.7644800000853138E-2</c:v>
                </c:pt>
                <c:pt idx="188">
                  <c:v>4.3288800003210781E-2</c:v>
                </c:pt>
                <c:pt idx="189">
                  <c:v>4.3110800001159078E-2</c:v>
                </c:pt>
                <c:pt idx="190">
                  <c:v>4.0728800002398202E-2</c:v>
                </c:pt>
                <c:pt idx="191">
                  <c:v>4.0044000001216773E-2</c:v>
                </c:pt>
                <c:pt idx="192">
                  <c:v>4.0866000003006775E-2</c:v>
                </c:pt>
                <c:pt idx="193">
                  <c:v>4.0523600000597071E-2</c:v>
                </c:pt>
                <c:pt idx="194">
                  <c:v>3.8345600001775892E-2</c:v>
                </c:pt>
                <c:pt idx="195">
                  <c:v>3.9345600001979619E-2</c:v>
                </c:pt>
                <c:pt idx="196">
                  <c:v>3.2825200003571808E-2</c:v>
                </c:pt>
                <c:pt idx="197">
                  <c:v>3.931840000586817E-2</c:v>
                </c:pt>
                <c:pt idx="198">
                  <c:v>3.514040000300156E-2</c:v>
                </c:pt>
                <c:pt idx="199">
                  <c:v>3.7798000001203036E-2</c:v>
                </c:pt>
                <c:pt idx="200">
                  <c:v>3.859280000324361E-2</c:v>
                </c:pt>
                <c:pt idx="201">
                  <c:v>3.1250399999407819E-2</c:v>
                </c:pt>
                <c:pt idx="202">
                  <c:v>3.9414800001395633E-2</c:v>
                </c:pt>
                <c:pt idx="203">
                  <c:v>3.8072400002420181E-2</c:v>
                </c:pt>
                <c:pt idx="204">
                  <c:v>3.9032800003042212E-2</c:v>
                </c:pt>
                <c:pt idx="205">
                  <c:v>4.0827600005286513E-2</c:v>
                </c:pt>
                <c:pt idx="206">
                  <c:v>3.7307200000213925E-2</c:v>
                </c:pt>
                <c:pt idx="207">
                  <c:v>4.5266400004038587E-2</c:v>
                </c:pt>
                <c:pt idx="208">
                  <c:v>3.7896800000453368E-2</c:v>
                </c:pt>
                <c:pt idx="209">
                  <c:v>4.1267600001447136E-2</c:v>
                </c:pt>
                <c:pt idx="210">
                  <c:v>3.5747200003243051E-2</c:v>
                </c:pt>
                <c:pt idx="211">
                  <c:v>4.0404800001851982E-2</c:v>
                </c:pt>
                <c:pt idx="212">
                  <c:v>3.4719999999651918E-2</c:v>
                </c:pt>
                <c:pt idx="213">
                  <c:v>3.5884400000213645E-2</c:v>
                </c:pt>
                <c:pt idx="214">
                  <c:v>3.9542000002256827E-2</c:v>
                </c:pt>
                <c:pt idx="215">
                  <c:v>3.5158800001227064E-2</c:v>
                </c:pt>
                <c:pt idx="216">
                  <c:v>3.9651999999477994E-2</c:v>
                </c:pt>
                <c:pt idx="217">
                  <c:v>3.9338000002317131E-2</c:v>
                </c:pt>
                <c:pt idx="218">
                  <c:v>3.5790400001133094E-2</c:v>
                </c:pt>
                <c:pt idx="219">
                  <c:v>3.6434400000871392E-2</c:v>
                </c:pt>
                <c:pt idx="220">
                  <c:v>3.5571600004914217E-2</c:v>
                </c:pt>
                <c:pt idx="221">
                  <c:v>3.6229200002708239E-2</c:v>
                </c:pt>
                <c:pt idx="222">
                  <c:v>3.4051200000249082E-2</c:v>
                </c:pt>
                <c:pt idx="223">
                  <c:v>3.6188400001265109E-2</c:v>
                </c:pt>
                <c:pt idx="224">
                  <c:v>3.4846000002289657E-2</c:v>
                </c:pt>
                <c:pt idx="225">
                  <c:v>3.1258800001523923E-2</c:v>
                </c:pt>
                <c:pt idx="226">
                  <c:v>3.1423200001881924E-2</c:v>
                </c:pt>
                <c:pt idx="227">
                  <c:v>2.8534400000353344E-2</c:v>
                </c:pt>
                <c:pt idx="228">
                  <c:v>2.6808800004801014E-2</c:v>
                </c:pt>
                <c:pt idx="229">
                  <c:v>2.6973200005159015E-2</c:v>
                </c:pt>
                <c:pt idx="230">
                  <c:v>2.7466400006233016E-2</c:v>
                </c:pt>
                <c:pt idx="231">
                  <c:v>2.6110400001925882E-2</c:v>
                </c:pt>
                <c:pt idx="232">
                  <c:v>2.5111599999945611E-2</c:v>
                </c:pt>
                <c:pt idx="233">
                  <c:v>2.7620800003205659E-2</c:v>
                </c:pt>
                <c:pt idx="234">
                  <c:v>2.6170800003455952E-2</c:v>
                </c:pt>
                <c:pt idx="235">
                  <c:v>2.665040000283625E-2</c:v>
                </c:pt>
                <c:pt idx="236">
                  <c:v>2.6129999998374842E-2</c:v>
                </c:pt>
                <c:pt idx="237">
                  <c:v>2.5884000002406538E-2</c:v>
                </c:pt>
                <c:pt idx="238">
                  <c:v>2.6542800002061995E-2</c:v>
                </c:pt>
                <c:pt idx="239">
                  <c:v>9.3188000028021634E-3</c:v>
                </c:pt>
                <c:pt idx="240">
                  <c:v>9.7984000021824613E-3</c:v>
                </c:pt>
                <c:pt idx="241">
                  <c:v>1.400600000488339E-2</c:v>
                </c:pt>
                <c:pt idx="242">
                  <c:v>1.4814400004979689E-2</c:v>
                </c:pt>
                <c:pt idx="243">
                  <c:v>1.5707600003224798E-2</c:v>
                </c:pt>
                <c:pt idx="244">
                  <c:v>1.36796000006143E-2</c:v>
                </c:pt>
                <c:pt idx="245">
                  <c:v>1.374999999825377E-2</c:v>
                </c:pt>
                <c:pt idx="247">
                  <c:v>1.1325999999826308E-2</c:v>
                </c:pt>
                <c:pt idx="249">
                  <c:v>7.5235999975120649E-3</c:v>
                </c:pt>
                <c:pt idx="250">
                  <c:v>8.5236000013537705E-3</c:v>
                </c:pt>
                <c:pt idx="251">
                  <c:v>9.2379999987315387E-3</c:v>
                </c:pt>
                <c:pt idx="252">
                  <c:v>5.8548000015434809E-3</c:v>
                </c:pt>
                <c:pt idx="253">
                  <c:v>5.307200008246582E-3</c:v>
                </c:pt>
                <c:pt idx="254">
                  <c:v>5.9239999973215163E-3</c:v>
                </c:pt>
                <c:pt idx="255">
                  <c:v>3.9252000060514547E-3</c:v>
                </c:pt>
                <c:pt idx="256">
                  <c:v>4.9252000026172027E-3</c:v>
                </c:pt>
                <c:pt idx="257">
                  <c:v>1.6759999998612329E-3</c:v>
                </c:pt>
                <c:pt idx="258">
                  <c:v>1.7556000020704232E-3</c:v>
                </c:pt>
                <c:pt idx="259">
                  <c:v>2.884400004404597E-3</c:v>
                </c:pt>
                <c:pt idx="260">
                  <c:v>2.0132000063313171E-3</c:v>
                </c:pt>
                <c:pt idx="261">
                  <c:v>9.6791999967535958E-3</c:v>
                </c:pt>
                <c:pt idx="262">
                  <c:v>8.1760000466601923E-4</c:v>
                </c:pt>
                <c:pt idx="263">
                  <c:v>8.1760000466601923E-4</c:v>
                </c:pt>
                <c:pt idx="264">
                  <c:v>6.7087999996147119E-3</c:v>
                </c:pt>
                <c:pt idx="266">
                  <c:v>-3.6843999987468123E-3</c:v>
                </c:pt>
                <c:pt idx="267">
                  <c:v>9.732000035000965E-4</c:v>
                </c:pt>
                <c:pt idx="268">
                  <c:v>-4.2047999959322624E-3</c:v>
                </c:pt>
                <c:pt idx="269">
                  <c:v>-4.0948000023490749E-3</c:v>
                </c:pt>
                <c:pt idx="272">
                  <c:v>-5.4768000045442022E-3</c:v>
                </c:pt>
                <c:pt idx="273">
                  <c:v>-7.8587999960291199E-3</c:v>
                </c:pt>
                <c:pt idx="274">
                  <c:v>-2.017159999377327E-2</c:v>
                </c:pt>
                <c:pt idx="275">
                  <c:v>-1.3171599995985162E-2</c:v>
                </c:pt>
                <c:pt idx="276">
                  <c:v>-1.2171599992143456E-2</c:v>
                </c:pt>
                <c:pt idx="277">
                  <c:v>-1.0349600001063664E-2</c:v>
                </c:pt>
                <c:pt idx="286">
                  <c:v>-4.2607999930623919E-3</c:v>
                </c:pt>
                <c:pt idx="289">
                  <c:v>4.4535999986692332E-3</c:v>
                </c:pt>
                <c:pt idx="291">
                  <c:v>-4.0920000174082816E-4</c:v>
                </c:pt>
                <c:pt idx="296">
                  <c:v>2.1408000029623508E-3</c:v>
                </c:pt>
                <c:pt idx="302">
                  <c:v>-1.4576000030501746E-3</c:v>
                </c:pt>
                <c:pt idx="357">
                  <c:v>2.3787999998603482E-2</c:v>
                </c:pt>
                <c:pt idx="360">
                  <c:v>1.2925200004247017E-2</c:v>
                </c:pt>
                <c:pt idx="45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6F-42C4-B29E-A2E17023E1F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Active!$I$21:$I$676</c:f>
              <c:numCache>
                <c:formatCode>General</c:formatCode>
                <c:ptCount val="656"/>
                <c:pt idx="271">
                  <c:v>-4.4359999956213869E-3</c:v>
                </c:pt>
                <c:pt idx="278">
                  <c:v>-5.9379999947850592E-3</c:v>
                </c:pt>
                <c:pt idx="280">
                  <c:v>-4.5364000034169294E-3</c:v>
                </c:pt>
                <c:pt idx="281">
                  <c:v>-3.5363999995752238E-3</c:v>
                </c:pt>
                <c:pt idx="282">
                  <c:v>-2.5364000030094758E-3</c:v>
                </c:pt>
                <c:pt idx="283">
                  <c:v>-2.5364000030094758E-3</c:v>
                </c:pt>
                <c:pt idx="284">
                  <c:v>-2.5364000030094758E-3</c:v>
                </c:pt>
                <c:pt idx="285">
                  <c:v>-1.5363999991677701E-3</c:v>
                </c:pt>
                <c:pt idx="287">
                  <c:v>-4.1644000011729077E-3</c:v>
                </c:pt>
                <c:pt idx="288">
                  <c:v>-1.3683999932254665E-3</c:v>
                </c:pt>
                <c:pt idx="290">
                  <c:v>-8.8880000112112612E-4</c:v>
                </c:pt>
                <c:pt idx="292">
                  <c:v>-2.5839999580057338E-4</c:v>
                </c:pt>
                <c:pt idx="293">
                  <c:v>-2.7788000006694347E-3</c:v>
                </c:pt>
                <c:pt idx="294">
                  <c:v>-1.8603999997139908E-3</c:v>
                </c:pt>
                <c:pt idx="295">
                  <c:v>-1.5167999954428524E-3</c:v>
                </c:pt>
                <c:pt idx="297">
                  <c:v>-2.7491999935591593E-3</c:v>
                </c:pt>
                <c:pt idx="298">
                  <c:v>-2.1323999972082675E-3</c:v>
                </c:pt>
                <c:pt idx="300">
                  <c:v>-2.4451999997836538E-3</c:v>
                </c:pt>
                <c:pt idx="305">
                  <c:v>-3.1831999949645251E-3</c:v>
                </c:pt>
                <c:pt idx="307">
                  <c:v>-3.8679999997839332E-3</c:v>
                </c:pt>
                <c:pt idx="308">
                  <c:v>1.2964000052306801E-3</c:v>
                </c:pt>
                <c:pt idx="309">
                  <c:v>1.5720000010333024E-3</c:v>
                </c:pt>
                <c:pt idx="310">
                  <c:v>1.5720000010333024E-3</c:v>
                </c:pt>
                <c:pt idx="311">
                  <c:v>1.0516000038478523E-3</c:v>
                </c:pt>
                <c:pt idx="312">
                  <c:v>2.0516000004136004E-3</c:v>
                </c:pt>
                <c:pt idx="313">
                  <c:v>5.4480000108014792E-4</c:v>
                </c:pt>
                <c:pt idx="315">
                  <c:v>-4.9599999329075217E-4</c:v>
                </c:pt>
                <c:pt idx="316">
                  <c:v>2.5040000036824495E-3</c:v>
                </c:pt>
                <c:pt idx="317">
                  <c:v>5.7388000059290789E-3</c:v>
                </c:pt>
                <c:pt idx="318">
                  <c:v>2.5608000069041736E-3</c:v>
                </c:pt>
                <c:pt idx="319">
                  <c:v>9.2184000022825785E-3</c:v>
                </c:pt>
                <c:pt idx="320">
                  <c:v>1.2356800005363766E-2</c:v>
                </c:pt>
                <c:pt idx="321">
                  <c:v>9.4940000053611584E-3</c:v>
                </c:pt>
                <c:pt idx="322">
                  <c:v>1.1466800002381206E-2</c:v>
                </c:pt>
                <c:pt idx="323">
                  <c:v>8.6312000057660043E-3</c:v>
                </c:pt>
                <c:pt idx="324">
                  <c:v>9.6312000023317523E-3</c:v>
                </c:pt>
                <c:pt idx="325">
                  <c:v>1.2631200006580912E-2</c:v>
                </c:pt>
                <c:pt idx="326">
                  <c:v>1.6590400002314709E-2</c:v>
                </c:pt>
                <c:pt idx="328">
                  <c:v>1.07276000053389E-2</c:v>
                </c:pt>
                <c:pt idx="329">
                  <c:v>1.3727600002312101E-2</c:v>
                </c:pt>
                <c:pt idx="330">
                  <c:v>1.1181199995917268E-2</c:v>
                </c:pt>
                <c:pt idx="331">
                  <c:v>9.8252000025240704E-3</c:v>
                </c:pt>
                <c:pt idx="332">
                  <c:v>1.1825200002931524E-2</c:v>
                </c:pt>
                <c:pt idx="333">
                  <c:v>9.9623999994946644E-3</c:v>
                </c:pt>
                <c:pt idx="334">
                  <c:v>1.3962400000309572E-2</c:v>
                </c:pt>
                <c:pt idx="336">
                  <c:v>9.0996000071754679E-3</c:v>
                </c:pt>
                <c:pt idx="337">
                  <c:v>1.0099600003741216E-2</c:v>
                </c:pt>
                <c:pt idx="338">
                  <c:v>1.209960000414867E-2</c:v>
                </c:pt>
                <c:pt idx="339">
                  <c:v>9.5928000009735115E-3</c:v>
                </c:pt>
                <c:pt idx="340">
                  <c:v>1.2757200005580671E-2</c:v>
                </c:pt>
                <c:pt idx="341">
                  <c:v>1.3757200002146419E-2</c:v>
                </c:pt>
                <c:pt idx="342">
                  <c:v>1.6579200004343875E-2</c:v>
                </c:pt>
                <c:pt idx="343">
                  <c:v>1.1894399998709559E-2</c:v>
                </c:pt>
                <c:pt idx="344">
                  <c:v>1.1374000001524109E-2</c:v>
                </c:pt>
                <c:pt idx="345">
                  <c:v>1.2373999998089857E-2</c:v>
                </c:pt>
                <c:pt idx="346">
                  <c:v>1.3758400004007854E-2</c:v>
                </c:pt>
                <c:pt idx="347">
                  <c:v>1.1416000001190696E-2</c:v>
                </c:pt>
                <c:pt idx="348">
                  <c:v>1.4210800000000745E-2</c:v>
                </c:pt>
                <c:pt idx="349">
                  <c:v>1.2512400004197843E-2</c:v>
                </c:pt>
                <c:pt idx="350">
                  <c:v>1.3512400000763591E-2</c:v>
                </c:pt>
                <c:pt idx="351">
                  <c:v>1.5334400006395299E-2</c:v>
                </c:pt>
                <c:pt idx="354">
                  <c:v>1.2786799998139031E-2</c:v>
                </c:pt>
                <c:pt idx="355">
                  <c:v>1.3608799999929033E-2</c:v>
                </c:pt>
                <c:pt idx="358">
                  <c:v>9.44560000061756E-3</c:v>
                </c:pt>
                <c:pt idx="359">
                  <c:v>1.6445599998405669E-2</c:v>
                </c:pt>
                <c:pt idx="361">
                  <c:v>1.5404800004034769E-2</c:v>
                </c:pt>
                <c:pt idx="362">
                  <c:v>1.4720000006491318E-2</c:v>
                </c:pt>
                <c:pt idx="363">
                  <c:v>1.3884400003007613E-2</c:v>
                </c:pt>
                <c:pt idx="365">
                  <c:v>1.3363999998546205E-2</c:v>
                </c:pt>
                <c:pt idx="367">
                  <c:v>1.2501199998951051E-2</c:v>
                </c:pt>
                <c:pt idx="368">
                  <c:v>1.1994400003459305E-2</c:v>
                </c:pt>
                <c:pt idx="369">
                  <c:v>1.2816399997973349E-2</c:v>
                </c:pt>
                <c:pt idx="370">
                  <c:v>1.4638400003605057E-2</c:v>
                </c:pt>
                <c:pt idx="371">
                  <c:v>1.6131600001244806E-2</c:v>
                </c:pt>
                <c:pt idx="372">
                  <c:v>1.9131600005493965E-2</c:v>
                </c:pt>
                <c:pt idx="373">
                  <c:v>1.4296000001195353E-2</c:v>
                </c:pt>
                <c:pt idx="374">
                  <c:v>1.5790400007972494E-2</c:v>
                </c:pt>
                <c:pt idx="375">
                  <c:v>1.6448000002128538E-2</c:v>
                </c:pt>
                <c:pt idx="376">
                  <c:v>1.1749600002076477E-2</c:v>
                </c:pt>
                <c:pt idx="377">
                  <c:v>1.0886800002481323E-2</c:v>
                </c:pt>
                <c:pt idx="379">
                  <c:v>9.7088000038638711E-3</c:v>
                </c:pt>
                <c:pt idx="380">
                  <c:v>1.2873200001195073E-2</c:v>
                </c:pt>
                <c:pt idx="381">
                  <c:v>1.3873200005036779E-2</c:v>
                </c:pt>
                <c:pt idx="382">
                  <c:v>1.0530800005653873E-2</c:v>
                </c:pt>
                <c:pt idx="383">
                  <c:v>1.2530800006061327E-2</c:v>
                </c:pt>
                <c:pt idx="384">
                  <c:v>1.0188400003244169E-2</c:v>
                </c:pt>
                <c:pt idx="385">
                  <c:v>1.068160000431817E-2</c:v>
                </c:pt>
                <c:pt idx="386">
                  <c:v>1.068160000431817E-2</c:v>
                </c:pt>
                <c:pt idx="387">
                  <c:v>1.3668000006873626E-2</c:v>
                </c:pt>
                <c:pt idx="388">
                  <c:v>1.2025200005155057E-2</c:v>
                </c:pt>
                <c:pt idx="389">
                  <c:v>1.0682800006179605E-2</c:v>
                </c:pt>
                <c:pt idx="390">
                  <c:v>1.1682800002745353E-2</c:v>
                </c:pt>
                <c:pt idx="391">
                  <c:v>8.2588000004761852E-3</c:v>
                </c:pt>
                <c:pt idx="392">
                  <c:v>8.9164000019081868E-3</c:v>
                </c:pt>
                <c:pt idx="393">
                  <c:v>1.4916400003130548E-2</c:v>
                </c:pt>
                <c:pt idx="395">
                  <c:v>9.0808000022661872E-3</c:v>
                </c:pt>
                <c:pt idx="396">
                  <c:v>7.3960000081569888E-3</c:v>
                </c:pt>
                <c:pt idx="397">
                  <c:v>1.0053600002720486E-2</c:v>
                </c:pt>
                <c:pt idx="398">
                  <c:v>8.6976000020513311E-3</c:v>
                </c:pt>
                <c:pt idx="399">
                  <c:v>9.6975999986170791E-3</c:v>
                </c:pt>
                <c:pt idx="400">
                  <c:v>7.834800002456177E-3</c:v>
                </c:pt>
                <c:pt idx="401">
                  <c:v>9.2192000010982156E-3</c:v>
                </c:pt>
                <c:pt idx="402">
                  <c:v>6.6308000023127533E-3</c:v>
                </c:pt>
                <c:pt idx="404">
                  <c:v>6.5628000011201948E-3</c:v>
                </c:pt>
                <c:pt idx="405">
                  <c:v>1.9064000007347204E-3</c:v>
                </c:pt>
                <c:pt idx="406">
                  <c:v>6.070800001907628E-3</c:v>
                </c:pt>
                <c:pt idx="407">
                  <c:v>4.728400002932176E-3</c:v>
                </c:pt>
                <c:pt idx="409">
                  <c:v>6.3451999958488159E-3</c:v>
                </c:pt>
                <c:pt idx="410">
                  <c:v>5.0027999968733639E-3</c:v>
                </c:pt>
                <c:pt idx="411">
                  <c:v>5.8247999986633658E-3</c:v>
                </c:pt>
                <c:pt idx="412">
                  <c:v>8.278400004201103E-3</c:v>
                </c:pt>
                <c:pt idx="413">
                  <c:v>5.7580000066081993E-3</c:v>
                </c:pt>
                <c:pt idx="414">
                  <c:v>5.2376000021467917E-3</c:v>
                </c:pt>
                <c:pt idx="417">
                  <c:v>6.3883999973768368E-3</c:v>
                </c:pt>
                <c:pt idx="418">
                  <c:v>1.0374800003773998E-2</c:v>
                </c:pt>
                <c:pt idx="419">
                  <c:v>5.8680000001913868E-3</c:v>
                </c:pt>
                <c:pt idx="420">
                  <c:v>5.3340000013122335E-3</c:v>
                </c:pt>
                <c:pt idx="421">
                  <c:v>6.3340000051539391E-3</c:v>
                </c:pt>
                <c:pt idx="423">
                  <c:v>1.7863999964902177E-3</c:v>
                </c:pt>
                <c:pt idx="424">
                  <c:v>8.267199998954311E-3</c:v>
                </c:pt>
                <c:pt idx="425">
                  <c:v>6.2400000024354085E-3</c:v>
                </c:pt>
                <c:pt idx="426">
                  <c:v>7.5552000052994117E-3</c:v>
                </c:pt>
                <c:pt idx="427">
                  <c:v>3.8840000052005053E-3</c:v>
                </c:pt>
                <c:pt idx="428">
                  <c:v>4.3772000062745064E-3</c:v>
                </c:pt>
                <c:pt idx="429">
                  <c:v>4.1992000042228028E-3</c:v>
                </c:pt>
                <c:pt idx="430">
                  <c:v>6.3636000049882568E-3</c:v>
                </c:pt>
                <c:pt idx="431">
                  <c:v>8.0223999975714833E-3</c:v>
                </c:pt>
                <c:pt idx="432">
                  <c:v>6.6799999985960312E-3</c:v>
                </c:pt>
                <c:pt idx="433">
                  <c:v>3.1596000044373795E-3</c:v>
                </c:pt>
                <c:pt idx="434">
                  <c:v>7.1596000052522868E-3</c:v>
                </c:pt>
                <c:pt idx="435">
                  <c:v>1.029680000647204E-2</c:v>
                </c:pt>
                <c:pt idx="436">
                  <c:v>4.1188000031979755E-3</c:v>
                </c:pt>
                <c:pt idx="437">
                  <c:v>1.1118800000986084E-2</c:v>
                </c:pt>
                <c:pt idx="438">
                  <c:v>8.9272000041091815E-3</c:v>
                </c:pt>
                <c:pt idx="439">
                  <c:v>1.3255999998364132E-2</c:v>
                </c:pt>
                <c:pt idx="440">
                  <c:v>5.735600003390573E-3</c:v>
                </c:pt>
                <c:pt idx="441">
                  <c:v>7.8864000024623238E-3</c:v>
                </c:pt>
                <c:pt idx="442">
                  <c:v>5.0507999985711649E-3</c:v>
                </c:pt>
                <c:pt idx="443">
                  <c:v>1.0050800003227778E-2</c:v>
                </c:pt>
                <c:pt idx="444">
                  <c:v>3.5304000048199669E-3</c:v>
                </c:pt>
                <c:pt idx="447">
                  <c:v>4.6688000074937008E-3</c:v>
                </c:pt>
                <c:pt idx="448">
                  <c:v>1.4840000221738592E-4</c:v>
                </c:pt>
                <c:pt idx="449">
                  <c:v>1.0285600001225248E-2</c:v>
                </c:pt>
                <c:pt idx="450">
                  <c:v>5.9431999980006367E-3</c:v>
                </c:pt>
                <c:pt idx="451">
                  <c:v>6.6007999994326383E-3</c:v>
                </c:pt>
                <c:pt idx="452">
                  <c:v>4.0804000018397346E-3</c:v>
                </c:pt>
                <c:pt idx="453">
                  <c:v>3.5600000046542846E-3</c:v>
                </c:pt>
                <c:pt idx="454">
                  <c:v>6.5600000016274862E-3</c:v>
                </c:pt>
                <c:pt idx="455">
                  <c:v>6.5600000016274862E-3</c:v>
                </c:pt>
                <c:pt idx="456">
                  <c:v>7.5600000054691918E-3</c:v>
                </c:pt>
                <c:pt idx="457">
                  <c:v>7.5600000054691918E-3</c:v>
                </c:pt>
                <c:pt idx="459">
                  <c:v>1.7948000022443011E-3</c:v>
                </c:pt>
                <c:pt idx="460">
                  <c:v>9.7948000038741156E-3</c:v>
                </c:pt>
                <c:pt idx="462">
                  <c:v>-5.475999932968989E-4</c:v>
                </c:pt>
                <c:pt idx="463">
                  <c:v>1.1100000047008507E-3</c:v>
                </c:pt>
                <c:pt idx="464">
                  <c:v>3.2744000054663047E-3</c:v>
                </c:pt>
                <c:pt idx="465">
                  <c:v>1.6032000057748519E-3</c:v>
                </c:pt>
                <c:pt idx="466">
                  <c:v>7.6032000069972128E-3</c:v>
                </c:pt>
                <c:pt idx="467">
                  <c:v>-3.0679999981657602E-3</c:v>
                </c:pt>
                <c:pt idx="468">
                  <c:v>5.8960000023944303E-4</c:v>
                </c:pt>
                <c:pt idx="469">
                  <c:v>1.9740000061574392E-3</c:v>
                </c:pt>
                <c:pt idx="470">
                  <c:v>-5.4639999871142209E-4</c:v>
                </c:pt>
                <c:pt idx="471">
                  <c:v>-5.2584000004571863E-3</c:v>
                </c:pt>
                <c:pt idx="472">
                  <c:v>-2.9295999993337318E-3</c:v>
                </c:pt>
                <c:pt idx="473">
                  <c:v>-1.9295999954920262E-3</c:v>
                </c:pt>
                <c:pt idx="474">
                  <c:v>-2.9567999954451807E-3</c:v>
                </c:pt>
                <c:pt idx="475">
                  <c:v>-1.9567999988794327E-3</c:v>
                </c:pt>
                <c:pt idx="476">
                  <c:v>-9.5679999503772706E-4</c:v>
                </c:pt>
                <c:pt idx="477">
                  <c:v>-2.1347999936551787E-3</c:v>
                </c:pt>
                <c:pt idx="478">
                  <c:v>1.8652000071597286E-3</c:v>
                </c:pt>
                <c:pt idx="479">
                  <c:v>5.0296000044909306E-3</c:v>
                </c:pt>
                <c:pt idx="480">
                  <c:v>6.6872000024886802E-3</c:v>
                </c:pt>
                <c:pt idx="481">
                  <c:v>-1.8195999946328811E-3</c:v>
                </c:pt>
                <c:pt idx="482">
                  <c:v>-3.5179999977117404E-3</c:v>
                </c:pt>
                <c:pt idx="483">
                  <c:v>-5.180000007385388E-4</c:v>
                </c:pt>
                <c:pt idx="484">
                  <c:v>1.4819999996689148E-3</c:v>
                </c:pt>
                <c:pt idx="485">
                  <c:v>-4.0248000004794449E-3</c:v>
                </c:pt>
                <c:pt idx="486">
                  <c:v>-5.9964000029140152E-3</c:v>
                </c:pt>
                <c:pt idx="487">
                  <c:v>-5.3795999992871657E-3</c:v>
                </c:pt>
                <c:pt idx="488">
                  <c:v>-7.0643999933963642E-3</c:v>
                </c:pt>
                <c:pt idx="489">
                  <c:v>3.1000000017229468E-3</c:v>
                </c:pt>
                <c:pt idx="490">
                  <c:v>-7.4067999958060682E-3</c:v>
                </c:pt>
                <c:pt idx="491">
                  <c:v>-1.0420399994472973E-2</c:v>
                </c:pt>
                <c:pt idx="492">
                  <c:v>-5.4203999970923178E-3</c:v>
                </c:pt>
                <c:pt idx="493">
                  <c:v>1.5796000079717487E-3</c:v>
                </c:pt>
                <c:pt idx="494">
                  <c:v>-2.6960000104736537E-4</c:v>
                </c:pt>
                <c:pt idx="495">
                  <c:v>6.7168000023229979E-3</c:v>
                </c:pt>
                <c:pt idx="496">
                  <c:v>-5.7900000028894283E-3</c:v>
                </c:pt>
                <c:pt idx="497">
                  <c:v>-1.2132399999245536E-2</c:v>
                </c:pt>
                <c:pt idx="498">
                  <c:v>5.8540000027278438E-3</c:v>
                </c:pt>
                <c:pt idx="499">
                  <c:v>-7.48839999869233E-3</c:v>
                </c:pt>
                <c:pt idx="500">
                  <c:v>-1.1719599999196362E-2</c:v>
                </c:pt>
                <c:pt idx="501">
                  <c:v>-1.1555199998838361E-2</c:v>
                </c:pt>
                <c:pt idx="502">
                  <c:v>-7.2536000006948598E-3</c:v>
                </c:pt>
                <c:pt idx="503">
                  <c:v>-1.1595999996643513E-2</c:v>
                </c:pt>
                <c:pt idx="504">
                  <c:v>-1.2102799999411218E-2</c:v>
                </c:pt>
                <c:pt idx="505">
                  <c:v>-1.1116399997263215E-2</c:v>
                </c:pt>
                <c:pt idx="506">
                  <c:v>-2.1435999951791018E-3</c:v>
                </c:pt>
                <c:pt idx="507">
                  <c:v>-1.6457600002468098E-2</c:v>
                </c:pt>
                <c:pt idx="508">
                  <c:v>-1.1978000002272893E-2</c:v>
                </c:pt>
                <c:pt idx="509">
                  <c:v>-1.8347599994740449E-2</c:v>
                </c:pt>
                <c:pt idx="510">
                  <c:v>-1.7525600000226405E-2</c:v>
                </c:pt>
                <c:pt idx="511">
                  <c:v>-1.6867999998794403E-2</c:v>
                </c:pt>
                <c:pt idx="512">
                  <c:v>-1.9703599995409604E-2</c:v>
                </c:pt>
                <c:pt idx="513">
                  <c:v>-1.7251199999009259E-2</c:v>
                </c:pt>
                <c:pt idx="514">
                  <c:v>-2.2565200000826735E-2</c:v>
                </c:pt>
                <c:pt idx="516">
                  <c:v>-2.9673999997612555E-2</c:v>
                </c:pt>
                <c:pt idx="517">
                  <c:v>-2.3358799997367896E-2</c:v>
                </c:pt>
                <c:pt idx="518">
                  <c:v>-2.9221600001619663E-2</c:v>
                </c:pt>
                <c:pt idx="519">
                  <c:v>-3.1057200001669116E-2</c:v>
                </c:pt>
                <c:pt idx="520">
                  <c:v>-3.0535599995346274E-2</c:v>
                </c:pt>
                <c:pt idx="521">
                  <c:v>-3.7905199998931494E-2</c:v>
                </c:pt>
                <c:pt idx="522">
                  <c:v>-3.7918799993349239E-2</c:v>
                </c:pt>
                <c:pt idx="523">
                  <c:v>-3.3439199993154034E-2</c:v>
                </c:pt>
                <c:pt idx="524">
                  <c:v>-4.0986799998790957E-2</c:v>
                </c:pt>
                <c:pt idx="525">
                  <c:v>-4.5822399995813612E-2</c:v>
                </c:pt>
                <c:pt idx="526">
                  <c:v>-4.282239999884041E-2</c:v>
                </c:pt>
                <c:pt idx="527">
                  <c:v>-3.6329199996544048E-2</c:v>
                </c:pt>
                <c:pt idx="528">
                  <c:v>-4.1685199998028111E-2</c:v>
                </c:pt>
                <c:pt idx="529">
                  <c:v>-3.9685199997620657E-2</c:v>
                </c:pt>
                <c:pt idx="530">
                  <c:v>-3.2685199999832548E-2</c:v>
                </c:pt>
                <c:pt idx="531">
                  <c:v>-4.6587600001657847E-2</c:v>
                </c:pt>
                <c:pt idx="532">
                  <c:v>-5.1135199995769653E-2</c:v>
                </c:pt>
                <c:pt idx="533">
                  <c:v>-5.665440000302624E-2</c:v>
                </c:pt>
                <c:pt idx="535">
                  <c:v>-5.8749599993461743E-2</c:v>
                </c:pt>
                <c:pt idx="536">
                  <c:v>-6.1763199992128648E-2</c:v>
                </c:pt>
                <c:pt idx="537">
                  <c:v>-5.7763199991313741E-2</c:v>
                </c:pt>
                <c:pt idx="538">
                  <c:v>-4.6283600000606384E-2</c:v>
                </c:pt>
                <c:pt idx="539">
                  <c:v>-6.3626000002841465E-2</c:v>
                </c:pt>
                <c:pt idx="540">
                  <c:v>-6.7131600000720937E-2</c:v>
                </c:pt>
                <c:pt idx="544">
                  <c:v>-7.1733600001607556E-2</c:v>
                </c:pt>
                <c:pt idx="545">
                  <c:v>-7.1596399997361004E-2</c:v>
                </c:pt>
                <c:pt idx="546">
                  <c:v>-7.2211999999126419E-2</c:v>
                </c:pt>
                <c:pt idx="547">
                  <c:v>-7.8854799998225644E-2</c:v>
                </c:pt>
                <c:pt idx="548">
                  <c:v>-7.6854799997818191E-2</c:v>
                </c:pt>
                <c:pt idx="549">
                  <c:v>-8.3538399994722567E-2</c:v>
                </c:pt>
                <c:pt idx="550">
                  <c:v>-8.7948799999139737E-2</c:v>
                </c:pt>
                <c:pt idx="551">
                  <c:v>-8.6784399994940031E-2</c:v>
                </c:pt>
                <c:pt idx="552">
                  <c:v>-8.5962400000425987E-2</c:v>
                </c:pt>
                <c:pt idx="553">
                  <c:v>-8.5798000000067987E-2</c:v>
                </c:pt>
                <c:pt idx="555">
                  <c:v>-8.7660799996228889E-2</c:v>
                </c:pt>
                <c:pt idx="556">
                  <c:v>-9.0181199993821792E-2</c:v>
                </c:pt>
                <c:pt idx="557">
                  <c:v>-8.519479999813484E-2</c:v>
                </c:pt>
                <c:pt idx="558">
                  <c:v>-9.3015600003127474E-2</c:v>
                </c:pt>
                <c:pt idx="559">
                  <c:v>-9.3891999997140374E-2</c:v>
                </c:pt>
                <c:pt idx="560">
                  <c:v>-0.10143959999550134</c:v>
                </c:pt>
                <c:pt idx="561">
                  <c:v>-9.9809200000890996E-2</c:v>
                </c:pt>
                <c:pt idx="562">
                  <c:v>-9.6809200003917795E-2</c:v>
                </c:pt>
                <c:pt idx="563">
                  <c:v>-0.10148040000058245</c:v>
                </c:pt>
                <c:pt idx="564">
                  <c:v>-0.11019119999400573</c:v>
                </c:pt>
                <c:pt idx="565">
                  <c:v>-0.10904039999149973</c:v>
                </c:pt>
                <c:pt idx="566">
                  <c:v>-0.11177959999622544</c:v>
                </c:pt>
                <c:pt idx="567">
                  <c:v>-0.11177959999622544</c:v>
                </c:pt>
                <c:pt idx="568">
                  <c:v>-0.12268200000107754</c:v>
                </c:pt>
                <c:pt idx="569">
                  <c:v>-0.1303803999981028</c:v>
                </c:pt>
                <c:pt idx="570">
                  <c:v>-0.12338040000031469</c:v>
                </c:pt>
                <c:pt idx="571">
                  <c:v>-0.12788719999662135</c:v>
                </c:pt>
                <c:pt idx="572">
                  <c:v>-0.13262519999989308</c:v>
                </c:pt>
                <c:pt idx="573">
                  <c:v>-0.13581680000061169</c:v>
                </c:pt>
                <c:pt idx="574">
                  <c:v>-0.13865239999722689</c:v>
                </c:pt>
                <c:pt idx="575">
                  <c:v>-0.13765240000066115</c:v>
                </c:pt>
                <c:pt idx="576">
                  <c:v>-0.13748800000030315</c:v>
                </c:pt>
                <c:pt idx="578">
                  <c:v>-0.13917279999441234</c:v>
                </c:pt>
                <c:pt idx="579">
                  <c:v>-0.13735079999605659</c:v>
                </c:pt>
                <c:pt idx="580">
                  <c:v>-0.13621359999524429</c:v>
                </c:pt>
                <c:pt idx="581">
                  <c:v>-0.13321359999099514</c:v>
                </c:pt>
                <c:pt idx="583">
                  <c:v>-0.14848560000245925</c:v>
                </c:pt>
                <c:pt idx="584">
                  <c:v>-0.14974839999922551</c:v>
                </c:pt>
                <c:pt idx="585">
                  <c:v>-0.1483483999982127</c:v>
                </c:pt>
                <c:pt idx="586">
                  <c:v>-0.1481839999978547</c:v>
                </c:pt>
                <c:pt idx="587">
                  <c:v>-0.15318280000064988</c:v>
                </c:pt>
                <c:pt idx="589">
                  <c:v>-0.16481079999357462</c:v>
                </c:pt>
                <c:pt idx="591">
                  <c:v>-0.15833119999297196</c:v>
                </c:pt>
                <c:pt idx="592">
                  <c:v>-0.16368720000173198</c:v>
                </c:pt>
                <c:pt idx="596">
                  <c:v>-0.16839919999620179</c:v>
                </c:pt>
                <c:pt idx="598">
                  <c:v>-0.16074159999698168</c:v>
                </c:pt>
                <c:pt idx="600">
                  <c:v>-0.17530160000023898</c:v>
                </c:pt>
                <c:pt idx="604">
                  <c:v>-0.19672199999331497</c:v>
                </c:pt>
                <c:pt idx="608">
                  <c:v>-0.19628319999901578</c:v>
                </c:pt>
                <c:pt idx="612">
                  <c:v>-0.20904840000002878</c:v>
                </c:pt>
                <c:pt idx="614">
                  <c:v>-0.20976879999943776</c:v>
                </c:pt>
                <c:pt idx="616">
                  <c:v>-0.21077399999921909</c:v>
                </c:pt>
                <c:pt idx="631">
                  <c:v>-0.22752079999918351</c:v>
                </c:pt>
                <c:pt idx="633">
                  <c:v>-0.23340959999768529</c:v>
                </c:pt>
                <c:pt idx="634">
                  <c:v>-0.23467759999766713</c:v>
                </c:pt>
                <c:pt idx="635">
                  <c:v>-0.23459759999241214</c:v>
                </c:pt>
                <c:pt idx="639">
                  <c:v>-0.24682999999640742</c:v>
                </c:pt>
                <c:pt idx="640">
                  <c:v>-0.24737760000425624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6F-42C4-B29E-A2E17023E1F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Active!$J$21:$J$676</c:f>
              <c:numCache>
                <c:formatCode>General</c:formatCode>
                <c:ptCount val="656"/>
                <c:pt idx="246">
                  <c:v>1.0609200006001629E-2</c:v>
                </c:pt>
                <c:pt idx="248">
                  <c:v>9.9852000057580881E-3</c:v>
                </c:pt>
                <c:pt idx="279">
                  <c:v>-8.1275999982608482E-3</c:v>
                </c:pt>
                <c:pt idx="299">
                  <c:v>-2.7619999964372255E-3</c:v>
                </c:pt>
                <c:pt idx="301">
                  <c:v>-2.2863999984110706E-3</c:v>
                </c:pt>
                <c:pt idx="303">
                  <c:v>-2.5068000031751581E-3</c:v>
                </c:pt>
                <c:pt idx="304">
                  <c:v>-1.1779999986174516E-3</c:v>
                </c:pt>
                <c:pt idx="306">
                  <c:v>-3.3611999970162287E-3</c:v>
                </c:pt>
                <c:pt idx="314">
                  <c:v>3.9600003219675273E-5</c:v>
                </c:pt>
                <c:pt idx="327">
                  <c:v>1.3141200004611164E-2</c:v>
                </c:pt>
                <c:pt idx="335">
                  <c:v>1.1242000000493135E-2</c:v>
                </c:pt>
                <c:pt idx="353">
                  <c:v>1.3542800006689504E-2</c:v>
                </c:pt>
                <c:pt idx="364">
                  <c:v>1.3577600002463441E-2</c:v>
                </c:pt>
                <c:pt idx="366">
                  <c:v>1.3979199997265823E-2</c:v>
                </c:pt>
                <c:pt idx="378">
                  <c:v>1.1080000003858004E-2</c:v>
                </c:pt>
                <c:pt idx="394">
                  <c:v>8.1808000031742267E-3</c:v>
                </c:pt>
                <c:pt idx="403">
                  <c:v>3.4816000043065287E-3</c:v>
                </c:pt>
                <c:pt idx="408">
                  <c:v>5.8588000028976239E-3</c:v>
                </c:pt>
                <c:pt idx="415">
                  <c:v>5.6307999984710477E-3</c:v>
                </c:pt>
                <c:pt idx="416">
                  <c:v>5.7883999979821965E-3</c:v>
                </c:pt>
                <c:pt idx="445">
                  <c:v>5.8452000012039207E-3</c:v>
                </c:pt>
                <c:pt idx="446">
                  <c:v>5.2824000013060868E-3</c:v>
                </c:pt>
                <c:pt idx="515">
                  <c:v>-3.107399999134941E-2</c:v>
                </c:pt>
                <c:pt idx="534">
                  <c:v>-5.6681599999137688E-2</c:v>
                </c:pt>
                <c:pt idx="541">
                  <c:v>-6.7473999995854683E-2</c:v>
                </c:pt>
                <c:pt idx="542">
                  <c:v>-6.8816399994830135E-2</c:v>
                </c:pt>
                <c:pt idx="543">
                  <c:v>-6.7651999997906387E-2</c:v>
                </c:pt>
                <c:pt idx="554">
                  <c:v>-8.7275999998382758E-2</c:v>
                </c:pt>
                <c:pt idx="577">
                  <c:v>-0.13783039999543689</c:v>
                </c:pt>
                <c:pt idx="590">
                  <c:v>-0.1656955999933416</c:v>
                </c:pt>
                <c:pt idx="593">
                  <c:v>-0.16605839999829186</c:v>
                </c:pt>
                <c:pt idx="594">
                  <c:v>-0.16569400000298629</c:v>
                </c:pt>
                <c:pt idx="609">
                  <c:v>-0.20168839999678312</c:v>
                </c:pt>
                <c:pt idx="610">
                  <c:v>-0.20048839999799384</c:v>
                </c:pt>
                <c:pt idx="623">
                  <c:v>-0.22030879999510944</c:v>
                </c:pt>
                <c:pt idx="624">
                  <c:v>-0.22030879999510944</c:v>
                </c:pt>
                <c:pt idx="646">
                  <c:v>-0.2601371999917319</c:v>
                </c:pt>
                <c:pt idx="647">
                  <c:v>-0.26569799999560928</c:v>
                </c:pt>
                <c:pt idx="649">
                  <c:v>-0.27082599999266677</c:v>
                </c:pt>
                <c:pt idx="651">
                  <c:v>-0.27963719999388559</c:v>
                </c:pt>
                <c:pt idx="653">
                  <c:v>-0.28075760000501759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6F-42C4-B29E-A2E17023E1F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Active!$K$21:$K$676</c:f>
              <c:numCache>
                <c:formatCode>General</c:formatCode>
                <c:ptCount val="656"/>
                <c:pt idx="356">
                  <c:v>1.6581600000790786E-2</c:v>
                </c:pt>
                <c:pt idx="582">
                  <c:v>-0.14723239999875659</c:v>
                </c:pt>
                <c:pt idx="588">
                  <c:v>-0.15841360000194982</c:v>
                </c:pt>
                <c:pt idx="595">
                  <c:v>-0.16422120000061113</c:v>
                </c:pt>
                <c:pt idx="597">
                  <c:v>-0.16790599999512779</c:v>
                </c:pt>
                <c:pt idx="599">
                  <c:v>-0.16842639999958919</c:v>
                </c:pt>
                <c:pt idx="601">
                  <c:v>-0.17819159999635303</c:v>
                </c:pt>
                <c:pt idx="602">
                  <c:v>-0.18475159999798052</c:v>
                </c:pt>
                <c:pt idx="603">
                  <c:v>-0.18378719999600435</c:v>
                </c:pt>
                <c:pt idx="605">
                  <c:v>-0.19531359999382403</c:v>
                </c:pt>
                <c:pt idx="606">
                  <c:v>-0.19821200000296813</c:v>
                </c:pt>
                <c:pt idx="607">
                  <c:v>-0.18941199999972014</c:v>
                </c:pt>
                <c:pt idx="611">
                  <c:v>-0.20069520000106422</c:v>
                </c:pt>
                <c:pt idx="613">
                  <c:v>-0.21006199999828823</c:v>
                </c:pt>
                <c:pt idx="615">
                  <c:v>-0.21079599999939092</c:v>
                </c:pt>
                <c:pt idx="617">
                  <c:v>-0.21062319999327883</c:v>
                </c:pt>
                <c:pt idx="618">
                  <c:v>-0.21296559999609599</c:v>
                </c:pt>
                <c:pt idx="619">
                  <c:v>-0.2122655999919516</c:v>
                </c:pt>
                <c:pt idx="620">
                  <c:v>-0.21822719999909168</c:v>
                </c:pt>
                <c:pt idx="621">
                  <c:v>-0.22104599999875063</c:v>
                </c:pt>
                <c:pt idx="622">
                  <c:v>-0.22307319999526953</c:v>
                </c:pt>
                <c:pt idx="625">
                  <c:v>-0.22351959999650717</c:v>
                </c:pt>
                <c:pt idx="626">
                  <c:v>-0.22313999999460066</c:v>
                </c:pt>
                <c:pt idx="627">
                  <c:v>-0.22361799999634968</c:v>
                </c:pt>
                <c:pt idx="629">
                  <c:v>-0.22372319999703905</c:v>
                </c:pt>
                <c:pt idx="630">
                  <c:v>-0.22437920000083977</c:v>
                </c:pt>
                <c:pt idx="632">
                  <c:v>-0.23283839999930933</c:v>
                </c:pt>
                <c:pt idx="636">
                  <c:v>-0.24088679999840679</c:v>
                </c:pt>
                <c:pt idx="637">
                  <c:v>-0.24625360000209184</c:v>
                </c:pt>
                <c:pt idx="638">
                  <c:v>-0.24625360000209184</c:v>
                </c:pt>
                <c:pt idx="641">
                  <c:v>-0.25256639999861363</c:v>
                </c:pt>
                <c:pt idx="642">
                  <c:v>-0.25246639999386389</c:v>
                </c:pt>
                <c:pt idx="643">
                  <c:v>-0.25881479999952717</c:v>
                </c:pt>
                <c:pt idx="644">
                  <c:v>-0.25881479999952717</c:v>
                </c:pt>
                <c:pt idx="645">
                  <c:v>-0.25949799999943934</c:v>
                </c:pt>
                <c:pt idx="648">
                  <c:v>-0.26681680000183405</c:v>
                </c:pt>
                <c:pt idx="650">
                  <c:v>-0.2731872000003932</c:v>
                </c:pt>
                <c:pt idx="652">
                  <c:v>-0.28085760000249138</c:v>
                </c:pt>
                <c:pt idx="654">
                  <c:v>-0.28936520000570454</c:v>
                </c:pt>
                <c:pt idx="655">
                  <c:v>-0.29637439999351045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6F-42C4-B29E-A2E17023E1F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Active!$L$21:$L$676</c:f>
              <c:numCache>
                <c:formatCode>General</c:formatCode>
                <c:ptCount val="6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6F-42C4-B29E-A2E17023E1F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Active!$M$21:$M$676</c:f>
              <c:numCache>
                <c:formatCode>General</c:formatCode>
                <c:ptCount val="6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6F-42C4-B29E-A2E17023E1F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Active!$N$21:$N$676</c:f>
              <c:numCache>
                <c:formatCode>General</c:formatCode>
                <c:ptCount val="656"/>
                <c:pt idx="464">
                  <c:v>3.2744000054663047E-3</c:v>
                </c:pt>
                <c:pt idx="465">
                  <c:v>1.6032000057748519E-3</c:v>
                </c:pt>
                <c:pt idx="466">
                  <c:v>7.6032000069972128E-3</c:v>
                </c:pt>
                <c:pt idx="523">
                  <c:v>-3.3439199993154034E-2</c:v>
                </c:pt>
                <c:pt idx="530">
                  <c:v>-3.2685199999832548E-2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6F-42C4-B29E-A2E17023E1F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Active!$O$21:$O$676</c:f>
              <c:numCache>
                <c:formatCode>General</c:formatCode>
                <c:ptCount val="656"/>
                <c:pt idx="559">
                  <c:v>-0.14452023726538205</c:v>
                </c:pt>
                <c:pt idx="565">
                  <c:v>-0.15113234809566806</c:v>
                </c:pt>
                <c:pt idx="572">
                  <c:v>-0.16340518690296152</c:v>
                </c:pt>
                <c:pt idx="578">
                  <c:v>-0.16440413889890398</c:v>
                </c:pt>
                <c:pt idx="579">
                  <c:v>-0.16464198461222365</c:v>
                </c:pt>
                <c:pt idx="580">
                  <c:v>-0.1652603834668547</c:v>
                </c:pt>
                <c:pt idx="581">
                  <c:v>-0.1652603834668547</c:v>
                </c:pt>
                <c:pt idx="582">
                  <c:v>-0.16992215944791966</c:v>
                </c:pt>
                <c:pt idx="583">
                  <c:v>-0.17096868058652609</c:v>
                </c:pt>
                <c:pt idx="584">
                  <c:v>-0.17158707944115714</c:v>
                </c:pt>
                <c:pt idx="585">
                  <c:v>-0.17158707944115714</c:v>
                </c:pt>
                <c:pt idx="586">
                  <c:v>-0.17163464858382108</c:v>
                </c:pt>
                <c:pt idx="587">
                  <c:v>-0.17510719599828783</c:v>
                </c:pt>
                <c:pt idx="588">
                  <c:v>-0.17715266913283673</c:v>
                </c:pt>
                <c:pt idx="589">
                  <c:v>-0.18129118454459847</c:v>
                </c:pt>
                <c:pt idx="590">
                  <c:v>-0.18167173768590988</c:v>
                </c:pt>
                <c:pt idx="591">
                  <c:v>-0.18171930682857385</c:v>
                </c:pt>
                <c:pt idx="592">
                  <c:v>-0.18219499825521313</c:v>
                </c:pt>
                <c:pt idx="593">
                  <c:v>-0.18229013654054096</c:v>
                </c:pt>
                <c:pt idx="594">
                  <c:v>-0.1823377056832049</c:v>
                </c:pt>
                <c:pt idx="595">
                  <c:v>-0.18290853539517204</c:v>
                </c:pt>
                <c:pt idx="596">
                  <c:v>-0.18314638110849168</c:v>
                </c:pt>
                <c:pt idx="597">
                  <c:v>-0.18328908853648346</c:v>
                </c:pt>
                <c:pt idx="598">
                  <c:v>-0.18333665767914739</c:v>
                </c:pt>
                <c:pt idx="599">
                  <c:v>-0.18371721082045883</c:v>
                </c:pt>
                <c:pt idx="600">
                  <c:v>-0.18809357194554019</c:v>
                </c:pt>
                <c:pt idx="601">
                  <c:v>-0.18928280051213842</c:v>
                </c:pt>
                <c:pt idx="602">
                  <c:v>-0.19403971477853121</c:v>
                </c:pt>
                <c:pt idx="603">
                  <c:v>-0.19408728392119512</c:v>
                </c:pt>
                <c:pt idx="604">
                  <c:v>-0.20041397989549758</c:v>
                </c:pt>
                <c:pt idx="605">
                  <c:v>-0.20093724046480077</c:v>
                </c:pt>
                <c:pt idx="606">
                  <c:v>-0.20160320846209578</c:v>
                </c:pt>
                <c:pt idx="607">
                  <c:v>-0.20160320846209578</c:v>
                </c:pt>
                <c:pt idx="608">
                  <c:v>-0.20169834674742362</c:v>
                </c:pt>
                <c:pt idx="609">
                  <c:v>-0.20250702217271041</c:v>
                </c:pt>
                <c:pt idx="610">
                  <c:v>-0.20250702217271041</c:v>
                </c:pt>
                <c:pt idx="611">
                  <c:v>-0.20264972960070218</c:v>
                </c:pt>
                <c:pt idx="612">
                  <c:v>-0.20726393643910321</c:v>
                </c:pt>
                <c:pt idx="613">
                  <c:v>-0.20754935129508678</c:v>
                </c:pt>
                <c:pt idx="614">
                  <c:v>-0.20769205872307858</c:v>
                </c:pt>
                <c:pt idx="615">
                  <c:v>-0.2082628884350457</c:v>
                </c:pt>
                <c:pt idx="616">
                  <c:v>-0.20850073414836534</c:v>
                </c:pt>
                <c:pt idx="617">
                  <c:v>-0.20883371814701285</c:v>
                </c:pt>
                <c:pt idx="618">
                  <c:v>-0.20902399471766855</c:v>
                </c:pt>
                <c:pt idx="619">
                  <c:v>-0.20902399471766855</c:v>
                </c:pt>
                <c:pt idx="620">
                  <c:v>-0.21311494098676637</c:v>
                </c:pt>
                <c:pt idx="621">
                  <c:v>-0.21420903126803673</c:v>
                </c:pt>
                <c:pt idx="622">
                  <c:v>-0.21477986098000384</c:v>
                </c:pt>
                <c:pt idx="623">
                  <c:v>-0.21482743012266778</c:v>
                </c:pt>
                <c:pt idx="624">
                  <c:v>-0.21482743012266778</c:v>
                </c:pt>
                <c:pt idx="625">
                  <c:v>-0.2192513603904131</c:v>
                </c:pt>
                <c:pt idx="626">
                  <c:v>-0.21967948267438844</c:v>
                </c:pt>
                <c:pt idx="627">
                  <c:v>-0.21991732838770808</c:v>
                </c:pt>
                <c:pt idx="628">
                  <c:v>-0.22006003581569988</c:v>
                </c:pt>
                <c:pt idx="629">
                  <c:v>-0.22072600381299487</c:v>
                </c:pt>
                <c:pt idx="630">
                  <c:v>-0.22120169523963415</c:v>
                </c:pt>
                <c:pt idx="631">
                  <c:v>-0.22767109864192836</c:v>
                </c:pt>
                <c:pt idx="632">
                  <c:v>-0.23223773633766548</c:v>
                </c:pt>
                <c:pt idx="633">
                  <c:v>-0.23233287462299332</c:v>
                </c:pt>
                <c:pt idx="634">
                  <c:v>-0.23375994890291116</c:v>
                </c:pt>
                <c:pt idx="635">
                  <c:v>-0.23375994890291116</c:v>
                </c:pt>
                <c:pt idx="636">
                  <c:v>-0.23884984716795146</c:v>
                </c:pt>
                <c:pt idx="637">
                  <c:v>-0.24374946886233606</c:v>
                </c:pt>
                <c:pt idx="638">
                  <c:v>-0.24374946886233606</c:v>
                </c:pt>
                <c:pt idx="639">
                  <c:v>-0.24465328257295069</c:v>
                </c:pt>
                <c:pt idx="640">
                  <c:v>-0.24565223456889318</c:v>
                </c:pt>
                <c:pt idx="641">
                  <c:v>-0.25031401054995817</c:v>
                </c:pt>
                <c:pt idx="642">
                  <c:v>-0.25031401054995817</c:v>
                </c:pt>
                <c:pt idx="643">
                  <c:v>-0.25692612138024418</c:v>
                </c:pt>
                <c:pt idx="644">
                  <c:v>-0.25692612138024418</c:v>
                </c:pt>
                <c:pt idx="645">
                  <c:v>-0.25797264251885055</c:v>
                </c:pt>
                <c:pt idx="646">
                  <c:v>-0.25949485508409625</c:v>
                </c:pt>
                <c:pt idx="647">
                  <c:v>-0.2698649281848326</c:v>
                </c:pt>
                <c:pt idx="648">
                  <c:v>-0.27095901846610293</c:v>
                </c:pt>
                <c:pt idx="649">
                  <c:v>-0.27604891673114323</c:v>
                </c:pt>
                <c:pt idx="650">
                  <c:v>-0.2773332835830693</c:v>
                </c:pt>
                <c:pt idx="651">
                  <c:v>-0.2832794264160603</c:v>
                </c:pt>
                <c:pt idx="652">
                  <c:v>-0.28370754870003567</c:v>
                </c:pt>
                <c:pt idx="653">
                  <c:v>-0.28370754870003567</c:v>
                </c:pt>
                <c:pt idx="654">
                  <c:v>-0.28946341496237094</c:v>
                </c:pt>
                <c:pt idx="655">
                  <c:v>-0.2945533132274113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6F-42C4-B29E-A2E17023E1F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Active!$U$21:$U$676</c:f>
              <c:numCache>
                <c:formatCode>General</c:formatCode>
                <c:ptCount val="656"/>
                <c:pt idx="6">
                  <c:v>-3.7551999997958774E-2</c:v>
                </c:pt>
                <c:pt idx="14">
                  <c:v>7.6720800003386103E-2</c:v>
                </c:pt>
                <c:pt idx="111">
                  <c:v>0.11021040000559879</c:v>
                </c:pt>
                <c:pt idx="178">
                  <c:v>0.15664120000292314</c:v>
                </c:pt>
                <c:pt idx="265">
                  <c:v>3.3325600001262501E-2</c:v>
                </c:pt>
                <c:pt idx="270">
                  <c:v>-2.6573199997073971E-2</c:v>
                </c:pt>
                <c:pt idx="352">
                  <c:v>4.4649600007687695E-2</c:v>
                </c:pt>
                <c:pt idx="422">
                  <c:v>-0.28294659999664873</c:v>
                </c:pt>
                <c:pt idx="628">
                  <c:v>-0.25282479999441421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6F-42C4-B29E-A2E17023E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0560"/>
        <c:axId val="1"/>
      </c:scatterChart>
      <c:valAx>
        <c:axId val="728450560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72883728516986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11"/>
          <c:min val="-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20905141094651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05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16656702241783"/>
          <c:y val="0.92090662396014056"/>
          <c:w val="0.75767434563409786"/>
          <c:h val="5.6497471714340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Tau - O-C Diagr.</a:t>
            </a:r>
          </a:p>
        </c:rich>
      </c:tx>
      <c:layout>
        <c:manualLayout>
          <c:xMode val="edge"/>
          <c:yMode val="edge"/>
          <c:x val="0.36451612903225805"/>
          <c:y val="3.09859154929577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1690170678601836"/>
          <c:w val="0.80161290322580647"/>
          <c:h val="0.5802824882846724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Active!$H$21:$H$676</c:f>
              <c:numCache>
                <c:formatCode>General</c:formatCode>
                <c:ptCount val="656"/>
                <c:pt idx="0">
                  <c:v>-6.4619199996741372E-2</c:v>
                </c:pt>
                <c:pt idx="1">
                  <c:v>-6.0913599994819378E-2</c:v>
                </c:pt>
                <c:pt idx="2">
                  <c:v>-6.1927199994897819E-2</c:v>
                </c:pt>
                <c:pt idx="3">
                  <c:v>-7.3322799997185939E-2</c:v>
                </c:pt>
                <c:pt idx="4">
                  <c:v>-9.1204399997877772E-2</c:v>
                </c:pt>
                <c:pt idx="5">
                  <c:v>-7.2375199997622985E-2</c:v>
                </c:pt>
                <c:pt idx="7">
                  <c:v>-5.4631199996947544E-2</c:v>
                </c:pt>
                <c:pt idx="8">
                  <c:v>-5.8723999996800558E-2</c:v>
                </c:pt>
                <c:pt idx="9">
                  <c:v>-3.8872399996762397E-2</c:v>
                </c:pt>
                <c:pt idx="10">
                  <c:v>-3.4447199996066047E-2</c:v>
                </c:pt>
                <c:pt idx="11">
                  <c:v>-3.7020799998572329E-2</c:v>
                </c:pt>
                <c:pt idx="12">
                  <c:v>-3.8363199997547781E-2</c:v>
                </c:pt>
                <c:pt idx="13">
                  <c:v>-1.7443599997932324E-2</c:v>
                </c:pt>
                <c:pt idx="15">
                  <c:v>-1.7785999996704049E-2</c:v>
                </c:pt>
                <c:pt idx="16">
                  <c:v>-2.9141999995772494E-2</c:v>
                </c:pt>
                <c:pt idx="17">
                  <c:v>-1.9141999997373205E-2</c:v>
                </c:pt>
                <c:pt idx="18">
                  <c:v>-1.8991199998708908E-2</c:v>
                </c:pt>
                <c:pt idx="19">
                  <c:v>-1.6826799997943453E-2</c:v>
                </c:pt>
                <c:pt idx="20">
                  <c:v>-2.7347199997166172E-2</c:v>
                </c:pt>
                <c:pt idx="21">
                  <c:v>-1.4347199998155702E-2</c:v>
                </c:pt>
                <c:pt idx="22">
                  <c:v>-1.2072799996531103E-2</c:v>
                </c:pt>
                <c:pt idx="23">
                  <c:v>8.0916000006254762E-3</c:v>
                </c:pt>
                <c:pt idx="24">
                  <c:v>-3.741519999675802E-2</c:v>
                </c:pt>
                <c:pt idx="25">
                  <c:v>-1.5757599998323712E-2</c:v>
                </c:pt>
                <c:pt idx="26">
                  <c:v>-2.8551199997309595E-2</c:v>
                </c:pt>
                <c:pt idx="27">
                  <c:v>-1.3263199998618802E-2</c:v>
                </c:pt>
                <c:pt idx="28">
                  <c:v>-1.7975199996726587E-2</c:v>
                </c:pt>
                <c:pt idx="29">
                  <c:v>-7.5227999986964278E-3</c:v>
                </c:pt>
                <c:pt idx="30">
                  <c:v>-1.7007999958877917E-3</c:v>
                </c:pt>
                <c:pt idx="31">
                  <c:v>-1.5635999989171978E-3</c:v>
                </c:pt>
                <c:pt idx="32">
                  <c:v>-3.5215999996580649E-3</c:v>
                </c:pt>
                <c:pt idx="33">
                  <c:v>1.0952000047836918E-3</c:v>
                </c:pt>
                <c:pt idx="34">
                  <c:v>6.2596000025223475E-3</c:v>
                </c:pt>
                <c:pt idx="35">
                  <c:v>5.5748000013409182E-3</c:v>
                </c:pt>
                <c:pt idx="36">
                  <c:v>2.3240000155055895E-4</c:v>
                </c:pt>
                <c:pt idx="37">
                  <c:v>7.3016000023926608E-3</c:v>
                </c:pt>
                <c:pt idx="38">
                  <c:v>1.5330000005633337E-2</c:v>
                </c:pt>
                <c:pt idx="39">
                  <c:v>1.1152000002766727E-2</c:v>
                </c:pt>
                <c:pt idx="40">
                  <c:v>1.2467200001992751E-2</c:v>
                </c:pt>
                <c:pt idx="41">
                  <c:v>1.4782400001422502E-2</c:v>
                </c:pt>
                <c:pt idx="42">
                  <c:v>1.0399200000392739E-2</c:v>
                </c:pt>
                <c:pt idx="43">
                  <c:v>2.0563600002788007E-2</c:v>
                </c:pt>
                <c:pt idx="44">
                  <c:v>2.2700800003804034E-2</c:v>
                </c:pt>
                <c:pt idx="45">
                  <c:v>1.2331200003245613E-2</c:v>
                </c:pt>
                <c:pt idx="46">
                  <c:v>1.5153200001805089E-2</c:v>
                </c:pt>
                <c:pt idx="47">
                  <c:v>1.9920800001273165E-2</c:v>
                </c:pt>
                <c:pt idx="48">
                  <c:v>1.8564800004241988E-2</c:v>
                </c:pt>
                <c:pt idx="49">
                  <c:v>2.035960000284831E-2</c:v>
                </c:pt>
                <c:pt idx="50">
                  <c:v>2.2017200004484039E-2</c:v>
                </c:pt>
                <c:pt idx="51">
                  <c:v>2.3086400000465801E-2</c:v>
                </c:pt>
                <c:pt idx="52">
                  <c:v>2.9072800003632437E-2</c:v>
                </c:pt>
                <c:pt idx="53">
                  <c:v>3.3211200003279373E-2</c:v>
                </c:pt>
                <c:pt idx="54">
                  <c:v>4.1375600001629209E-2</c:v>
                </c:pt>
                <c:pt idx="55">
                  <c:v>2.8526400001283037E-2</c:v>
                </c:pt>
                <c:pt idx="56">
                  <c:v>2.9622800004290184E-2</c:v>
                </c:pt>
                <c:pt idx="57">
                  <c:v>3.0622800004493911E-2</c:v>
                </c:pt>
                <c:pt idx="58">
                  <c:v>3.4280400002899114E-2</c:v>
                </c:pt>
                <c:pt idx="59">
                  <c:v>3.7966400002915179E-2</c:v>
                </c:pt>
                <c:pt idx="60">
                  <c:v>3.1281600000511389E-2</c:v>
                </c:pt>
                <c:pt idx="61">
                  <c:v>4.4446000003517838E-2</c:v>
                </c:pt>
                <c:pt idx="62">
                  <c:v>3.9103600003727479E-2</c:v>
                </c:pt>
                <c:pt idx="63">
                  <c:v>4.0720400000282098E-2</c:v>
                </c:pt>
                <c:pt idx="64">
                  <c:v>3.421360000356799E-2</c:v>
                </c:pt>
                <c:pt idx="65">
                  <c:v>4.1528800004016375E-2</c:v>
                </c:pt>
                <c:pt idx="66">
                  <c:v>4.5857600001909304E-2</c:v>
                </c:pt>
                <c:pt idx="67">
                  <c:v>4.5133200001146179E-2</c:v>
                </c:pt>
                <c:pt idx="68">
                  <c:v>4.9544800003786804E-2</c:v>
                </c:pt>
                <c:pt idx="69">
                  <c:v>5.4339600003004307E-2</c:v>
                </c:pt>
                <c:pt idx="70">
                  <c:v>5.8288800002628705E-2</c:v>
                </c:pt>
                <c:pt idx="71">
                  <c:v>6.1905599999590777E-2</c:v>
                </c:pt>
                <c:pt idx="72">
                  <c:v>6.1386400004266761E-2</c:v>
                </c:pt>
                <c:pt idx="73">
                  <c:v>6.3977200003137114E-2</c:v>
                </c:pt>
                <c:pt idx="74">
                  <c:v>6.5799200005130842E-2</c:v>
                </c:pt>
                <c:pt idx="75">
                  <c:v>6.4456800002517411E-2</c:v>
                </c:pt>
                <c:pt idx="76">
                  <c:v>6.1114399999496527E-2</c:v>
                </c:pt>
                <c:pt idx="77">
                  <c:v>7.0278800001688069E-2</c:v>
                </c:pt>
                <c:pt idx="78">
                  <c:v>7.0349199999327539E-2</c:v>
                </c:pt>
                <c:pt idx="79">
                  <c:v>6.9828800002142088E-2</c:v>
                </c:pt>
                <c:pt idx="80">
                  <c:v>6.7760800000542076E-2</c:v>
                </c:pt>
                <c:pt idx="81">
                  <c:v>7.5404800001706462E-2</c:v>
                </c:pt>
                <c:pt idx="82">
                  <c:v>6.9898000005196081E-2</c:v>
                </c:pt>
                <c:pt idx="83">
                  <c:v>6.2514800003555138E-2</c:v>
                </c:pt>
                <c:pt idx="84">
                  <c:v>6.9994400004361523E-2</c:v>
                </c:pt>
                <c:pt idx="85">
                  <c:v>7.1954800001549302E-2</c:v>
                </c:pt>
                <c:pt idx="86">
                  <c:v>7.1749600003386149E-2</c:v>
                </c:pt>
                <c:pt idx="87">
                  <c:v>7.2407200004818151E-2</c:v>
                </c:pt>
                <c:pt idx="88">
                  <c:v>7.1847200000775047E-2</c:v>
                </c:pt>
                <c:pt idx="89">
                  <c:v>7.032680000338587E-2</c:v>
                </c:pt>
                <c:pt idx="90">
                  <c:v>7.3258800002804492E-2</c:v>
                </c:pt>
                <c:pt idx="91">
                  <c:v>7.1738400005415315E-2</c:v>
                </c:pt>
                <c:pt idx="92">
                  <c:v>7.5656799999705981E-2</c:v>
                </c:pt>
                <c:pt idx="93">
                  <c:v>7.1698800005833618E-2</c:v>
                </c:pt>
                <c:pt idx="94">
                  <c:v>7.2630800001206808E-2</c:v>
                </c:pt>
                <c:pt idx="95">
                  <c:v>7.3630800001410535E-2</c:v>
                </c:pt>
                <c:pt idx="96">
                  <c:v>7.7630800002225442E-2</c:v>
                </c:pt>
                <c:pt idx="97">
                  <c:v>7.1288400002231356E-2</c:v>
                </c:pt>
                <c:pt idx="98">
                  <c:v>7.4288400002842536E-2</c:v>
                </c:pt>
                <c:pt idx="99">
                  <c:v>6.9946000003255904E-2</c:v>
                </c:pt>
                <c:pt idx="100">
                  <c:v>7.3110400000587106E-2</c:v>
                </c:pt>
                <c:pt idx="101">
                  <c:v>7.1768000001611654E-2</c:v>
                </c:pt>
                <c:pt idx="102">
                  <c:v>7.7632000004086876E-2</c:v>
                </c:pt>
                <c:pt idx="103">
                  <c:v>7.1221600002900232E-2</c:v>
                </c:pt>
                <c:pt idx="104">
                  <c:v>7.0386000003054505E-2</c:v>
                </c:pt>
                <c:pt idx="105">
                  <c:v>6.7661600001883926E-2</c:v>
                </c:pt>
                <c:pt idx="106">
                  <c:v>6.4114000004337868E-2</c:v>
                </c:pt>
                <c:pt idx="107">
                  <c:v>6.5114000004541595E-2</c:v>
                </c:pt>
                <c:pt idx="108">
                  <c:v>6.5278400004899595E-2</c:v>
                </c:pt>
                <c:pt idx="109">
                  <c:v>6.7908800003351644E-2</c:v>
                </c:pt>
                <c:pt idx="110">
                  <c:v>6.9073200003913371E-2</c:v>
                </c:pt>
                <c:pt idx="112">
                  <c:v>5.3374800005258294E-2</c:v>
                </c:pt>
                <c:pt idx="113">
                  <c:v>6.4991600003850181E-2</c:v>
                </c:pt>
                <c:pt idx="114">
                  <c:v>5.971960000533727E-2</c:v>
                </c:pt>
                <c:pt idx="115">
                  <c:v>6.4063200003147358E-2</c:v>
                </c:pt>
                <c:pt idx="116">
                  <c:v>5.7230000002164161E-2</c:v>
                </c:pt>
                <c:pt idx="117">
                  <c:v>6.0668800000712508E-2</c:v>
                </c:pt>
                <c:pt idx="118">
                  <c:v>5.3600800001731841E-2</c:v>
                </c:pt>
                <c:pt idx="119">
                  <c:v>5.5917199999385048E-2</c:v>
                </c:pt>
                <c:pt idx="120">
                  <c:v>5.6054400003631599E-2</c:v>
                </c:pt>
                <c:pt idx="121">
                  <c:v>5.5876400001579896E-2</c:v>
                </c:pt>
                <c:pt idx="122">
                  <c:v>5.5385600004228763E-2</c:v>
                </c:pt>
                <c:pt idx="123">
                  <c:v>5.8002400000987109E-2</c:v>
                </c:pt>
                <c:pt idx="124">
                  <c:v>5.3181600003881613E-2</c:v>
                </c:pt>
                <c:pt idx="125">
                  <c:v>5.6181600004492793E-2</c:v>
                </c:pt>
                <c:pt idx="126">
                  <c:v>5.8003600002848543E-2</c:v>
                </c:pt>
                <c:pt idx="127">
                  <c:v>5.5661200003669364E-2</c:v>
                </c:pt>
                <c:pt idx="128">
                  <c:v>5.5661200003669364E-2</c:v>
                </c:pt>
                <c:pt idx="129">
                  <c:v>6.0140800000226591E-2</c:v>
                </c:pt>
                <c:pt idx="130">
                  <c:v>5.7798400001047412E-2</c:v>
                </c:pt>
                <c:pt idx="131">
                  <c:v>6.0935600002267165E-2</c:v>
                </c:pt>
                <c:pt idx="132">
                  <c:v>5.4100000004837057E-2</c:v>
                </c:pt>
                <c:pt idx="133">
                  <c:v>5.9415200001240009E-2</c:v>
                </c:pt>
                <c:pt idx="134">
                  <c:v>5.6072800001857104E-2</c:v>
                </c:pt>
                <c:pt idx="135">
                  <c:v>5.2237200001400197E-2</c:v>
                </c:pt>
                <c:pt idx="136">
                  <c:v>6.1210000003484311E-2</c:v>
                </c:pt>
                <c:pt idx="137">
                  <c:v>5.2731600004335633E-2</c:v>
                </c:pt>
                <c:pt idx="138">
                  <c:v>5.4211200000281679E-2</c:v>
                </c:pt>
                <c:pt idx="139">
                  <c:v>5.4211200000281679E-2</c:v>
                </c:pt>
                <c:pt idx="140">
                  <c:v>5.2868800001306226E-2</c:v>
                </c:pt>
                <c:pt idx="141">
                  <c:v>5.9348400001908885E-2</c:v>
                </c:pt>
                <c:pt idx="142">
                  <c:v>5.5992400000832276E-2</c:v>
                </c:pt>
                <c:pt idx="143">
                  <c:v>5.5650000002060551E-2</c:v>
                </c:pt>
                <c:pt idx="144">
                  <c:v>5.4143200002727099E-2</c:v>
                </c:pt>
                <c:pt idx="145">
                  <c:v>5.5143200002930826E-2</c:v>
                </c:pt>
                <c:pt idx="146">
                  <c:v>5.4307600003085099E-2</c:v>
                </c:pt>
                <c:pt idx="147">
                  <c:v>5.4307600003085099E-2</c:v>
                </c:pt>
                <c:pt idx="148">
                  <c:v>5.5307600003288826E-2</c:v>
                </c:pt>
                <c:pt idx="149">
                  <c:v>5.2965200004109647E-2</c:v>
                </c:pt>
                <c:pt idx="150">
                  <c:v>5.4129600001033396E-2</c:v>
                </c:pt>
                <c:pt idx="151">
                  <c:v>5.0444800002878765E-2</c:v>
                </c:pt>
                <c:pt idx="152">
                  <c:v>5.326680000507622E-2</c:v>
                </c:pt>
                <c:pt idx="153">
                  <c:v>5.326680000507622E-2</c:v>
                </c:pt>
                <c:pt idx="154">
                  <c:v>5.1924400002462789E-2</c:v>
                </c:pt>
                <c:pt idx="155">
                  <c:v>5.1582000000053085E-2</c:v>
                </c:pt>
                <c:pt idx="156">
                  <c:v>6.5746400003263261E-2</c:v>
                </c:pt>
                <c:pt idx="157">
                  <c:v>4.5404000004054978E-2</c:v>
                </c:pt>
                <c:pt idx="158">
                  <c:v>5.2061600003071362E-2</c:v>
                </c:pt>
                <c:pt idx="159">
                  <c:v>5.9883600002649473E-2</c:v>
                </c:pt>
                <c:pt idx="160">
                  <c:v>5.3857600003539119E-2</c:v>
                </c:pt>
                <c:pt idx="161">
                  <c:v>4.9269200000708224E-2</c:v>
                </c:pt>
                <c:pt idx="162">
                  <c:v>5.3036799999972573E-2</c:v>
                </c:pt>
                <c:pt idx="163">
                  <c:v>4.9750000001949957E-2</c:v>
                </c:pt>
                <c:pt idx="164">
                  <c:v>4.8394000001280801E-2</c:v>
                </c:pt>
                <c:pt idx="165">
                  <c:v>4.5887200001743622E-2</c:v>
                </c:pt>
                <c:pt idx="166">
                  <c:v>5.7887200000550365E-2</c:v>
                </c:pt>
                <c:pt idx="167">
                  <c:v>3.8544800001545809E-2</c:v>
                </c:pt>
                <c:pt idx="168">
                  <c:v>4.9544800003786804E-2</c:v>
                </c:pt>
                <c:pt idx="169">
                  <c:v>4.8709200003941078E-2</c:v>
                </c:pt>
                <c:pt idx="170">
                  <c:v>4.4531200004712446E-2</c:v>
                </c:pt>
                <c:pt idx="171">
                  <c:v>5.8531200003926642E-2</c:v>
                </c:pt>
                <c:pt idx="172">
                  <c:v>4.9024400002963375E-2</c:v>
                </c:pt>
                <c:pt idx="173">
                  <c:v>4.6846400004142197E-2</c:v>
                </c:pt>
                <c:pt idx="174">
                  <c:v>5.1503999999113148E-2</c:v>
                </c:pt>
                <c:pt idx="175">
                  <c:v>5.4503999999724329E-2</c:v>
                </c:pt>
                <c:pt idx="176">
                  <c:v>4.681920000075479E-2</c:v>
                </c:pt>
                <c:pt idx="177">
                  <c:v>4.9983600001723971E-2</c:v>
                </c:pt>
                <c:pt idx="179">
                  <c:v>5.7298800002172356E-2</c:v>
                </c:pt>
                <c:pt idx="180">
                  <c:v>4.9120800002128817E-2</c:v>
                </c:pt>
                <c:pt idx="181">
                  <c:v>4.55052000033902E-2</c:v>
                </c:pt>
                <c:pt idx="182">
                  <c:v>4.6984800002974225E-2</c:v>
                </c:pt>
                <c:pt idx="183">
                  <c:v>4.4014400002197362E-2</c:v>
                </c:pt>
                <c:pt idx="184">
                  <c:v>4.5014400002401089E-2</c:v>
                </c:pt>
                <c:pt idx="185">
                  <c:v>4.4672000003629364E-2</c:v>
                </c:pt>
                <c:pt idx="186">
                  <c:v>4.6494000001985114E-2</c:v>
                </c:pt>
                <c:pt idx="187">
                  <c:v>4.7644800000853138E-2</c:v>
                </c:pt>
                <c:pt idx="188">
                  <c:v>4.3288800003210781E-2</c:v>
                </c:pt>
                <c:pt idx="189">
                  <c:v>4.3110800001159078E-2</c:v>
                </c:pt>
                <c:pt idx="190">
                  <c:v>4.0728800002398202E-2</c:v>
                </c:pt>
                <c:pt idx="191">
                  <c:v>4.0044000001216773E-2</c:v>
                </c:pt>
                <c:pt idx="192">
                  <c:v>4.0866000003006775E-2</c:v>
                </c:pt>
                <c:pt idx="193">
                  <c:v>4.0523600000597071E-2</c:v>
                </c:pt>
                <c:pt idx="194">
                  <c:v>3.8345600001775892E-2</c:v>
                </c:pt>
                <c:pt idx="195">
                  <c:v>3.9345600001979619E-2</c:v>
                </c:pt>
                <c:pt idx="196">
                  <c:v>3.2825200003571808E-2</c:v>
                </c:pt>
                <c:pt idx="197">
                  <c:v>3.931840000586817E-2</c:v>
                </c:pt>
                <c:pt idx="198">
                  <c:v>3.514040000300156E-2</c:v>
                </c:pt>
                <c:pt idx="199">
                  <c:v>3.7798000001203036E-2</c:v>
                </c:pt>
                <c:pt idx="200">
                  <c:v>3.859280000324361E-2</c:v>
                </c:pt>
                <c:pt idx="201">
                  <c:v>3.1250399999407819E-2</c:v>
                </c:pt>
                <c:pt idx="202">
                  <c:v>3.9414800001395633E-2</c:v>
                </c:pt>
                <c:pt idx="203">
                  <c:v>3.8072400002420181E-2</c:v>
                </c:pt>
                <c:pt idx="204">
                  <c:v>3.9032800003042212E-2</c:v>
                </c:pt>
                <c:pt idx="205">
                  <c:v>4.0827600005286513E-2</c:v>
                </c:pt>
                <c:pt idx="206">
                  <c:v>3.7307200000213925E-2</c:v>
                </c:pt>
                <c:pt idx="207">
                  <c:v>4.5266400004038587E-2</c:v>
                </c:pt>
                <c:pt idx="208">
                  <c:v>3.7896800000453368E-2</c:v>
                </c:pt>
                <c:pt idx="209">
                  <c:v>4.1267600001447136E-2</c:v>
                </c:pt>
                <c:pt idx="210">
                  <c:v>3.5747200003243051E-2</c:v>
                </c:pt>
                <c:pt idx="211">
                  <c:v>4.0404800001851982E-2</c:v>
                </c:pt>
                <c:pt idx="212">
                  <c:v>3.4719999999651918E-2</c:v>
                </c:pt>
                <c:pt idx="213">
                  <c:v>3.5884400000213645E-2</c:v>
                </c:pt>
                <c:pt idx="214">
                  <c:v>3.9542000002256827E-2</c:v>
                </c:pt>
                <c:pt idx="215">
                  <c:v>3.5158800001227064E-2</c:v>
                </c:pt>
                <c:pt idx="216">
                  <c:v>3.9651999999477994E-2</c:v>
                </c:pt>
                <c:pt idx="217">
                  <c:v>3.9338000002317131E-2</c:v>
                </c:pt>
                <c:pt idx="218">
                  <c:v>3.5790400001133094E-2</c:v>
                </c:pt>
                <c:pt idx="219">
                  <c:v>3.6434400000871392E-2</c:v>
                </c:pt>
                <c:pt idx="220">
                  <c:v>3.5571600004914217E-2</c:v>
                </c:pt>
                <c:pt idx="221">
                  <c:v>3.6229200002708239E-2</c:v>
                </c:pt>
                <c:pt idx="222">
                  <c:v>3.4051200000249082E-2</c:v>
                </c:pt>
                <c:pt idx="223">
                  <c:v>3.6188400001265109E-2</c:v>
                </c:pt>
                <c:pt idx="224">
                  <c:v>3.4846000002289657E-2</c:v>
                </c:pt>
                <c:pt idx="225">
                  <c:v>3.1258800001523923E-2</c:v>
                </c:pt>
                <c:pt idx="226">
                  <c:v>3.1423200001881924E-2</c:v>
                </c:pt>
                <c:pt idx="227">
                  <c:v>2.8534400000353344E-2</c:v>
                </c:pt>
                <c:pt idx="228">
                  <c:v>2.6808800004801014E-2</c:v>
                </c:pt>
                <c:pt idx="229">
                  <c:v>2.6973200005159015E-2</c:v>
                </c:pt>
                <c:pt idx="230">
                  <c:v>2.7466400006233016E-2</c:v>
                </c:pt>
                <c:pt idx="231">
                  <c:v>2.6110400001925882E-2</c:v>
                </c:pt>
                <c:pt idx="232">
                  <c:v>2.5111599999945611E-2</c:v>
                </c:pt>
                <c:pt idx="233">
                  <c:v>2.7620800003205659E-2</c:v>
                </c:pt>
                <c:pt idx="234">
                  <c:v>2.6170800003455952E-2</c:v>
                </c:pt>
                <c:pt idx="235">
                  <c:v>2.665040000283625E-2</c:v>
                </c:pt>
                <c:pt idx="236">
                  <c:v>2.6129999998374842E-2</c:v>
                </c:pt>
                <c:pt idx="237">
                  <c:v>2.5884000002406538E-2</c:v>
                </c:pt>
                <c:pt idx="238">
                  <c:v>2.6542800002061995E-2</c:v>
                </c:pt>
                <c:pt idx="239">
                  <c:v>9.3188000028021634E-3</c:v>
                </c:pt>
                <c:pt idx="240">
                  <c:v>9.7984000021824613E-3</c:v>
                </c:pt>
                <c:pt idx="241">
                  <c:v>1.400600000488339E-2</c:v>
                </c:pt>
                <c:pt idx="242">
                  <c:v>1.4814400004979689E-2</c:v>
                </c:pt>
                <c:pt idx="243">
                  <c:v>1.5707600003224798E-2</c:v>
                </c:pt>
                <c:pt idx="244">
                  <c:v>1.36796000006143E-2</c:v>
                </c:pt>
                <c:pt idx="245">
                  <c:v>1.374999999825377E-2</c:v>
                </c:pt>
                <c:pt idx="247">
                  <c:v>1.1325999999826308E-2</c:v>
                </c:pt>
                <c:pt idx="249">
                  <c:v>7.5235999975120649E-3</c:v>
                </c:pt>
                <c:pt idx="250">
                  <c:v>8.5236000013537705E-3</c:v>
                </c:pt>
                <c:pt idx="251">
                  <c:v>9.2379999987315387E-3</c:v>
                </c:pt>
                <c:pt idx="252">
                  <c:v>5.8548000015434809E-3</c:v>
                </c:pt>
                <c:pt idx="253">
                  <c:v>5.307200008246582E-3</c:v>
                </c:pt>
                <c:pt idx="254">
                  <c:v>5.9239999973215163E-3</c:v>
                </c:pt>
                <c:pt idx="255">
                  <c:v>3.9252000060514547E-3</c:v>
                </c:pt>
                <c:pt idx="256">
                  <c:v>4.9252000026172027E-3</c:v>
                </c:pt>
                <c:pt idx="257">
                  <c:v>1.6759999998612329E-3</c:v>
                </c:pt>
                <c:pt idx="258">
                  <c:v>1.7556000020704232E-3</c:v>
                </c:pt>
                <c:pt idx="259">
                  <c:v>2.884400004404597E-3</c:v>
                </c:pt>
                <c:pt idx="260">
                  <c:v>2.0132000063313171E-3</c:v>
                </c:pt>
                <c:pt idx="261">
                  <c:v>9.6791999967535958E-3</c:v>
                </c:pt>
                <c:pt idx="262">
                  <c:v>8.1760000466601923E-4</c:v>
                </c:pt>
                <c:pt idx="263">
                  <c:v>8.1760000466601923E-4</c:v>
                </c:pt>
                <c:pt idx="264">
                  <c:v>6.7087999996147119E-3</c:v>
                </c:pt>
                <c:pt idx="266">
                  <c:v>-3.6843999987468123E-3</c:v>
                </c:pt>
                <c:pt idx="267">
                  <c:v>9.732000035000965E-4</c:v>
                </c:pt>
                <c:pt idx="268">
                  <c:v>-4.2047999959322624E-3</c:v>
                </c:pt>
                <c:pt idx="269">
                  <c:v>-4.0948000023490749E-3</c:v>
                </c:pt>
                <c:pt idx="272">
                  <c:v>-5.4768000045442022E-3</c:v>
                </c:pt>
                <c:pt idx="273">
                  <c:v>-7.8587999960291199E-3</c:v>
                </c:pt>
                <c:pt idx="274">
                  <c:v>-2.017159999377327E-2</c:v>
                </c:pt>
                <c:pt idx="275">
                  <c:v>-1.3171599995985162E-2</c:v>
                </c:pt>
                <c:pt idx="276">
                  <c:v>-1.2171599992143456E-2</c:v>
                </c:pt>
                <c:pt idx="277">
                  <c:v>-1.0349600001063664E-2</c:v>
                </c:pt>
                <c:pt idx="286">
                  <c:v>-4.2607999930623919E-3</c:v>
                </c:pt>
                <c:pt idx="289">
                  <c:v>4.4535999986692332E-3</c:v>
                </c:pt>
                <c:pt idx="291">
                  <c:v>-4.0920000174082816E-4</c:v>
                </c:pt>
                <c:pt idx="296">
                  <c:v>2.1408000029623508E-3</c:v>
                </c:pt>
                <c:pt idx="302">
                  <c:v>-1.4576000030501746E-3</c:v>
                </c:pt>
                <c:pt idx="357">
                  <c:v>2.3787999998603482E-2</c:v>
                </c:pt>
                <c:pt idx="360">
                  <c:v>1.2925200004247017E-2</c:v>
                </c:pt>
                <c:pt idx="45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2A-4157-A97E-7E1E42A05C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Active!$I$21:$I$676</c:f>
              <c:numCache>
                <c:formatCode>General</c:formatCode>
                <c:ptCount val="656"/>
                <c:pt idx="271">
                  <c:v>-4.4359999956213869E-3</c:v>
                </c:pt>
                <c:pt idx="278">
                  <c:v>-5.9379999947850592E-3</c:v>
                </c:pt>
                <c:pt idx="280">
                  <c:v>-4.5364000034169294E-3</c:v>
                </c:pt>
                <c:pt idx="281">
                  <c:v>-3.5363999995752238E-3</c:v>
                </c:pt>
                <c:pt idx="282">
                  <c:v>-2.5364000030094758E-3</c:v>
                </c:pt>
                <c:pt idx="283">
                  <c:v>-2.5364000030094758E-3</c:v>
                </c:pt>
                <c:pt idx="284">
                  <c:v>-2.5364000030094758E-3</c:v>
                </c:pt>
                <c:pt idx="285">
                  <c:v>-1.5363999991677701E-3</c:v>
                </c:pt>
                <c:pt idx="287">
                  <c:v>-4.1644000011729077E-3</c:v>
                </c:pt>
                <c:pt idx="288">
                  <c:v>-1.3683999932254665E-3</c:v>
                </c:pt>
                <c:pt idx="290">
                  <c:v>-8.8880000112112612E-4</c:v>
                </c:pt>
                <c:pt idx="292">
                  <c:v>-2.5839999580057338E-4</c:v>
                </c:pt>
                <c:pt idx="293">
                  <c:v>-2.7788000006694347E-3</c:v>
                </c:pt>
                <c:pt idx="294">
                  <c:v>-1.8603999997139908E-3</c:v>
                </c:pt>
                <c:pt idx="295">
                  <c:v>-1.5167999954428524E-3</c:v>
                </c:pt>
                <c:pt idx="297">
                  <c:v>-2.7491999935591593E-3</c:v>
                </c:pt>
                <c:pt idx="298">
                  <c:v>-2.1323999972082675E-3</c:v>
                </c:pt>
                <c:pt idx="300">
                  <c:v>-2.4451999997836538E-3</c:v>
                </c:pt>
                <c:pt idx="305">
                  <c:v>-3.1831999949645251E-3</c:v>
                </c:pt>
                <c:pt idx="307">
                  <c:v>-3.8679999997839332E-3</c:v>
                </c:pt>
                <c:pt idx="308">
                  <c:v>1.2964000052306801E-3</c:v>
                </c:pt>
                <c:pt idx="309">
                  <c:v>1.5720000010333024E-3</c:v>
                </c:pt>
                <c:pt idx="310">
                  <c:v>1.5720000010333024E-3</c:v>
                </c:pt>
                <c:pt idx="311">
                  <c:v>1.0516000038478523E-3</c:v>
                </c:pt>
                <c:pt idx="312">
                  <c:v>2.0516000004136004E-3</c:v>
                </c:pt>
                <c:pt idx="313">
                  <c:v>5.4480000108014792E-4</c:v>
                </c:pt>
                <c:pt idx="315">
                  <c:v>-4.9599999329075217E-4</c:v>
                </c:pt>
                <c:pt idx="316">
                  <c:v>2.5040000036824495E-3</c:v>
                </c:pt>
                <c:pt idx="317">
                  <c:v>5.7388000059290789E-3</c:v>
                </c:pt>
                <c:pt idx="318">
                  <c:v>2.5608000069041736E-3</c:v>
                </c:pt>
                <c:pt idx="319">
                  <c:v>9.2184000022825785E-3</c:v>
                </c:pt>
                <c:pt idx="320">
                  <c:v>1.2356800005363766E-2</c:v>
                </c:pt>
                <c:pt idx="321">
                  <c:v>9.4940000053611584E-3</c:v>
                </c:pt>
                <c:pt idx="322">
                  <c:v>1.1466800002381206E-2</c:v>
                </c:pt>
                <c:pt idx="323">
                  <c:v>8.6312000057660043E-3</c:v>
                </c:pt>
                <c:pt idx="324">
                  <c:v>9.6312000023317523E-3</c:v>
                </c:pt>
                <c:pt idx="325">
                  <c:v>1.2631200006580912E-2</c:v>
                </c:pt>
                <c:pt idx="326">
                  <c:v>1.6590400002314709E-2</c:v>
                </c:pt>
                <c:pt idx="328">
                  <c:v>1.07276000053389E-2</c:v>
                </c:pt>
                <c:pt idx="329">
                  <c:v>1.3727600002312101E-2</c:v>
                </c:pt>
                <c:pt idx="330">
                  <c:v>1.1181199995917268E-2</c:v>
                </c:pt>
                <c:pt idx="331">
                  <c:v>9.8252000025240704E-3</c:v>
                </c:pt>
                <c:pt idx="332">
                  <c:v>1.1825200002931524E-2</c:v>
                </c:pt>
                <c:pt idx="333">
                  <c:v>9.9623999994946644E-3</c:v>
                </c:pt>
                <c:pt idx="334">
                  <c:v>1.3962400000309572E-2</c:v>
                </c:pt>
                <c:pt idx="336">
                  <c:v>9.0996000071754679E-3</c:v>
                </c:pt>
                <c:pt idx="337">
                  <c:v>1.0099600003741216E-2</c:v>
                </c:pt>
                <c:pt idx="338">
                  <c:v>1.209960000414867E-2</c:v>
                </c:pt>
                <c:pt idx="339">
                  <c:v>9.5928000009735115E-3</c:v>
                </c:pt>
                <c:pt idx="340">
                  <c:v>1.2757200005580671E-2</c:v>
                </c:pt>
                <c:pt idx="341">
                  <c:v>1.3757200002146419E-2</c:v>
                </c:pt>
                <c:pt idx="342">
                  <c:v>1.6579200004343875E-2</c:v>
                </c:pt>
                <c:pt idx="343">
                  <c:v>1.1894399998709559E-2</c:v>
                </c:pt>
                <c:pt idx="344">
                  <c:v>1.1374000001524109E-2</c:v>
                </c:pt>
                <c:pt idx="345">
                  <c:v>1.2373999998089857E-2</c:v>
                </c:pt>
                <c:pt idx="346">
                  <c:v>1.3758400004007854E-2</c:v>
                </c:pt>
                <c:pt idx="347">
                  <c:v>1.1416000001190696E-2</c:v>
                </c:pt>
                <c:pt idx="348">
                  <c:v>1.4210800000000745E-2</c:v>
                </c:pt>
                <c:pt idx="349">
                  <c:v>1.2512400004197843E-2</c:v>
                </c:pt>
                <c:pt idx="350">
                  <c:v>1.3512400000763591E-2</c:v>
                </c:pt>
                <c:pt idx="351">
                  <c:v>1.5334400006395299E-2</c:v>
                </c:pt>
                <c:pt idx="354">
                  <c:v>1.2786799998139031E-2</c:v>
                </c:pt>
                <c:pt idx="355">
                  <c:v>1.3608799999929033E-2</c:v>
                </c:pt>
                <c:pt idx="358">
                  <c:v>9.44560000061756E-3</c:v>
                </c:pt>
                <c:pt idx="359">
                  <c:v>1.6445599998405669E-2</c:v>
                </c:pt>
                <c:pt idx="361">
                  <c:v>1.5404800004034769E-2</c:v>
                </c:pt>
                <c:pt idx="362">
                  <c:v>1.4720000006491318E-2</c:v>
                </c:pt>
                <c:pt idx="363">
                  <c:v>1.3884400003007613E-2</c:v>
                </c:pt>
                <c:pt idx="365">
                  <c:v>1.3363999998546205E-2</c:v>
                </c:pt>
                <c:pt idx="367">
                  <c:v>1.2501199998951051E-2</c:v>
                </c:pt>
                <c:pt idx="368">
                  <c:v>1.1994400003459305E-2</c:v>
                </c:pt>
                <c:pt idx="369">
                  <c:v>1.2816399997973349E-2</c:v>
                </c:pt>
                <c:pt idx="370">
                  <c:v>1.4638400003605057E-2</c:v>
                </c:pt>
                <c:pt idx="371">
                  <c:v>1.6131600001244806E-2</c:v>
                </c:pt>
                <c:pt idx="372">
                  <c:v>1.9131600005493965E-2</c:v>
                </c:pt>
                <c:pt idx="373">
                  <c:v>1.4296000001195353E-2</c:v>
                </c:pt>
                <c:pt idx="374">
                  <c:v>1.5790400007972494E-2</c:v>
                </c:pt>
                <c:pt idx="375">
                  <c:v>1.6448000002128538E-2</c:v>
                </c:pt>
                <c:pt idx="376">
                  <c:v>1.1749600002076477E-2</c:v>
                </c:pt>
                <c:pt idx="377">
                  <c:v>1.0886800002481323E-2</c:v>
                </c:pt>
                <c:pt idx="379">
                  <c:v>9.7088000038638711E-3</c:v>
                </c:pt>
                <c:pt idx="380">
                  <c:v>1.2873200001195073E-2</c:v>
                </c:pt>
                <c:pt idx="381">
                  <c:v>1.3873200005036779E-2</c:v>
                </c:pt>
                <c:pt idx="382">
                  <c:v>1.0530800005653873E-2</c:v>
                </c:pt>
                <c:pt idx="383">
                  <c:v>1.2530800006061327E-2</c:v>
                </c:pt>
                <c:pt idx="384">
                  <c:v>1.0188400003244169E-2</c:v>
                </c:pt>
                <c:pt idx="385">
                  <c:v>1.068160000431817E-2</c:v>
                </c:pt>
                <c:pt idx="386">
                  <c:v>1.068160000431817E-2</c:v>
                </c:pt>
                <c:pt idx="387">
                  <c:v>1.3668000006873626E-2</c:v>
                </c:pt>
                <c:pt idx="388">
                  <c:v>1.2025200005155057E-2</c:v>
                </c:pt>
                <c:pt idx="389">
                  <c:v>1.0682800006179605E-2</c:v>
                </c:pt>
                <c:pt idx="390">
                  <c:v>1.1682800002745353E-2</c:v>
                </c:pt>
                <c:pt idx="391">
                  <c:v>8.2588000004761852E-3</c:v>
                </c:pt>
                <c:pt idx="392">
                  <c:v>8.9164000019081868E-3</c:v>
                </c:pt>
                <c:pt idx="393">
                  <c:v>1.4916400003130548E-2</c:v>
                </c:pt>
                <c:pt idx="395">
                  <c:v>9.0808000022661872E-3</c:v>
                </c:pt>
                <c:pt idx="396">
                  <c:v>7.3960000081569888E-3</c:v>
                </c:pt>
                <c:pt idx="397">
                  <c:v>1.0053600002720486E-2</c:v>
                </c:pt>
                <c:pt idx="398">
                  <c:v>8.6976000020513311E-3</c:v>
                </c:pt>
                <c:pt idx="399">
                  <c:v>9.6975999986170791E-3</c:v>
                </c:pt>
                <c:pt idx="400">
                  <c:v>7.834800002456177E-3</c:v>
                </c:pt>
                <c:pt idx="401">
                  <c:v>9.2192000010982156E-3</c:v>
                </c:pt>
                <c:pt idx="402">
                  <c:v>6.6308000023127533E-3</c:v>
                </c:pt>
                <c:pt idx="404">
                  <c:v>6.5628000011201948E-3</c:v>
                </c:pt>
                <c:pt idx="405">
                  <c:v>1.9064000007347204E-3</c:v>
                </c:pt>
                <c:pt idx="406">
                  <c:v>6.070800001907628E-3</c:v>
                </c:pt>
                <c:pt idx="407">
                  <c:v>4.728400002932176E-3</c:v>
                </c:pt>
                <c:pt idx="409">
                  <c:v>6.3451999958488159E-3</c:v>
                </c:pt>
                <c:pt idx="410">
                  <c:v>5.0027999968733639E-3</c:v>
                </c:pt>
                <c:pt idx="411">
                  <c:v>5.8247999986633658E-3</c:v>
                </c:pt>
                <c:pt idx="412">
                  <c:v>8.278400004201103E-3</c:v>
                </c:pt>
                <c:pt idx="413">
                  <c:v>5.7580000066081993E-3</c:v>
                </c:pt>
                <c:pt idx="414">
                  <c:v>5.2376000021467917E-3</c:v>
                </c:pt>
                <c:pt idx="417">
                  <c:v>6.3883999973768368E-3</c:v>
                </c:pt>
                <c:pt idx="418">
                  <c:v>1.0374800003773998E-2</c:v>
                </c:pt>
                <c:pt idx="419">
                  <c:v>5.8680000001913868E-3</c:v>
                </c:pt>
                <c:pt idx="420">
                  <c:v>5.3340000013122335E-3</c:v>
                </c:pt>
                <c:pt idx="421">
                  <c:v>6.3340000051539391E-3</c:v>
                </c:pt>
                <c:pt idx="423">
                  <c:v>1.7863999964902177E-3</c:v>
                </c:pt>
                <c:pt idx="424">
                  <c:v>8.267199998954311E-3</c:v>
                </c:pt>
                <c:pt idx="425">
                  <c:v>6.2400000024354085E-3</c:v>
                </c:pt>
                <c:pt idx="426">
                  <c:v>7.5552000052994117E-3</c:v>
                </c:pt>
                <c:pt idx="427">
                  <c:v>3.8840000052005053E-3</c:v>
                </c:pt>
                <c:pt idx="428">
                  <c:v>4.3772000062745064E-3</c:v>
                </c:pt>
                <c:pt idx="429">
                  <c:v>4.1992000042228028E-3</c:v>
                </c:pt>
                <c:pt idx="430">
                  <c:v>6.3636000049882568E-3</c:v>
                </c:pt>
                <c:pt idx="431">
                  <c:v>8.0223999975714833E-3</c:v>
                </c:pt>
                <c:pt idx="432">
                  <c:v>6.6799999985960312E-3</c:v>
                </c:pt>
                <c:pt idx="433">
                  <c:v>3.1596000044373795E-3</c:v>
                </c:pt>
                <c:pt idx="434">
                  <c:v>7.1596000052522868E-3</c:v>
                </c:pt>
                <c:pt idx="435">
                  <c:v>1.029680000647204E-2</c:v>
                </c:pt>
                <c:pt idx="436">
                  <c:v>4.1188000031979755E-3</c:v>
                </c:pt>
                <c:pt idx="437">
                  <c:v>1.1118800000986084E-2</c:v>
                </c:pt>
                <c:pt idx="438">
                  <c:v>8.9272000041091815E-3</c:v>
                </c:pt>
                <c:pt idx="439">
                  <c:v>1.3255999998364132E-2</c:v>
                </c:pt>
                <c:pt idx="440">
                  <c:v>5.735600003390573E-3</c:v>
                </c:pt>
                <c:pt idx="441">
                  <c:v>7.8864000024623238E-3</c:v>
                </c:pt>
                <c:pt idx="442">
                  <c:v>5.0507999985711649E-3</c:v>
                </c:pt>
                <c:pt idx="443">
                  <c:v>1.0050800003227778E-2</c:v>
                </c:pt>
                <c:pt idx="444">
                  <c:v>3.5304000048199669E-3</c:v>
                </c:pt>
                <c:pt idx="447">
                  <c:v>4.6688000074937008E-3</c:v>
                </c:pt>
                <c:pt idx="448">
                  <c:v>1.4840000221738592E-4</c:v>
                </c:pt>
                <c:pt idx="449">
                  <c:v>1.0285600001225248E-2</c:v>
                </c:pt>
                <c:pt idx="450">
                  <c:v>5.9431999980006367E-3</c:v>
                </c:pt>
                <c:pt idx="451">
                  <c:v>6.6007999994326383E-3</c:v>
                </c:pt>
                <c:pt idx="452">
                  <c:v>4.0804000018397346E-3</c:v>
                </c:pt>
                <c:pt idx="453">
                  <c:v>3.5600000046542846E-3</c:v>
                </c:pt>
                <c:pt idx="454">
                  <c:v>6.5600000016274862E-3</c:v>
                </c:pt>
                <c:pt idx="455">
                  <c:v>6.5600000016274862E-3</c:v>
                </c:pt>
                <c:pt idx="456">
                  <c:v>7.5600000054691918E-3</c:v>
                </c:pt>
                <c:pt idx="457">
                  <c:v>7.5600000054691918E-3</c:v>
                </c:pt>
                <c:pt idx="459">
                  <c:v>1.7948000022443011E-3</c:v>
                </c:pt>
                <c:pt idx="460">
                  <c:v>9.7948000038741156E-3</c:v>
                </c:pt>
                <c:pt idx="462">
                  <c:v>-5.475999932968989E-4</c:v>
                </c:pt>
                <c:pt idx="463">
                  <c:v>1.1100000047008507E-3</c:v>
                </c:pt>
                <c:pt idx="464">
                  <c:v>3.2744000054663047E-3</c:v>
                </c:pt>
                <c:pt idx="465">
                  <c:v>1.6032000057748519E-3</c:v>
                </c:pt>
                <c:pt idx="466">
                  <c:v>7.6032000069972128E-3</c:v>
                </c:pt>
                <c:pt idx="467">
                  <c:v>-3.0679999981657602E-3</c:v>
                </c:pt>
                <c:pt idx="468">
                  <c:v>5.8960000023944303E-4</c:v>
                </c:pt>
                <c:pt idx="469">
                  <c:v>1.9740000061574392E-3</c:v>
                </c:pt>
                <c:pt idx="470">
                  <c:v>-5.4639999871142209E-4</c:v>
                </c:pt>
                <c:pt idx="471">
                  <c:v>-5.2584000004571863E-3</c:v>
                </c:pt>
                <c:pt idx="472">
                  <c:v>-2.9295999993337318E-3</c:v>
                </c:pt>
                <c:pt idx="473">
                  <c:v>-1.9295999954920262E-3</c:v>
                </c:pt>
                <c:pt idx="474">
                  <c:v>-2.9567999954451807E-3</c:v>
                </c:pt>
                <c:pt idx="475">
                  <c:v>-1.9567999988794327E-3</c:v>
                </c:pt>
                <c:pt idx="476">
                  <c:v>-9.5679999503772706E-4</c:v>
                </c:pt>
                <c:pt idx="477">
                  <c:v>-2.1347999936551787E-3</c:v>
                </c:pt>
                <c:pt idx="478">
                  <c:v>1.8652000071597286E-3</c:v>
                </c:pt>
                <c:pt idx="479">
                  <c:v>5.0296000044909306E-3</c:v>
                </c:pt>
                <c:pt idx="480">
                  <c:v>6.6872000024886802E-3</c:v>
                </c:pt>
                <c:pt idx="481">
                  <c:v>-1.8195999946328811E-3</c:v>
                </c:pt>
                <c:pt idx="482">
                  <c:v>-3.5179999977117404E-3</c:v>
                </c:pt>
                <c:pt idx="483">
                  <c:v>-5.180000007385388E-4</c:v>
                </c:pt>
                <c:pt idx="484">
                  <c:v>1.4819999996689148E-3</c:v>
                </c:pt>
                <c:pt idx="485">
                  <c:v>-4.0248000004794449E-3</c:v>
                </c:pt>
                <c:pt idx="486">
                  <c:v>-5.9964000029140152E-3</c:v>
                </c:pt>
                <c:pt idx="487">
                  <c:v>-5.3795999992871657E-3</c:v>
                </c:pt>
                <c:pt idx="488">
                  <c:v>-7.0643999933963642E-3</c:v>
                </c:pt>
                <c:pt idx="489">
                  <c:v>3.1000000017229468E-3</c:v>
                </c:pt>
                <c:pt idx="490">
                  <c:v>-7.4067999958060682E-3</c:v>
                </c:pt>
                <c:pt idx="491">
                  <c:v>-1.0420399994472973E-2</c:v>
                </c:pt>
                <c:pt idx="492">
                  <c:v>-5.4203999970923178E-3</c:v>
                </c:pt>
                <c:pt idx="493">
                  <c:v>1.5796000079717487E-3</c:v>
                </c:pt>
                <c:pt idx="494">
                  <c:v>-2.6960000104736537E-4</c:v>
                </c:pt>
                <c:pt idx="495">
                  <c:v>6.7168000023229979E-3</c:v>
                </c:pt>
                <c:pt idx="496">
                  <c:v>-5.7900000028894283E-3</c:v>
                </c:pt>
                <c:pt idx="497">
                  <c:v>-1.2132399999245536E-2</c:v>
                </c:pt>
                <c:pt idx="498">
                  <c:v>5.8540000027278438E-3</c:v>
                </c:pt>
                <c:pt idx="499">
                  <c:v>-7.48839999869233E-3</c:v>
                </c:pt>
                <c:pt idx="500">
                  <c:v>-1.1719599999196362E-2</c:v>
                </c:pt>
                <c:pt idx="501">
                  <c:v>-1.1555199998838361E-2</c:v>
                </c:pt>
                <c:pt idx="502">
                  <c:v>-7.2536000006948598E-3</c:v>
                </c:pt>
                <c:pt idx="503">
                  <c:v>-1.1595999996643513E-2</c:v>
                </c:pt>
                <c:pt idx="504">
                  <c:v>-1.2102799999411218E-2</c:v>
                </c:pt>
                <c:pt idx="505">
                  <c:v>-1.1116399997263215E-2</c:v>
                </c:pt>
                <c:pt idx="506">
                  <c:v>-2.1435999951791018E-3</c:v>
                </c:pt>
                <c:pt idx="507">
                  <c:v>-1.6457600002468098E-2</c:v>
                </c:pt>
                <c:pt idx="508">
                  <c:v>-1.1978000002272893E-2</c:v>
                </c:pt>
                <c:pt idx="509">
                  <c:v>-1.8347599994740449E-2</c:v>
                </c:pt>
                <c:pt idx="510">
                  <c:v>-1.7525600000226405E-2</c:v>
                </c:pt>
                <c:pt idx="511">
                  <c:v>-1.6867999998794403E-2</c:v>
                </c:pt>
                <c:pt idx="512">
                  <c:v>-1.9703599995409604E-2</c:v>
                </c:pt>
                <c:pt idx="513">
                  <c:v>-1.7251199999009259E-2</c:v>
                </c:pt>
                <c:pt idx="514">
                  <c:v>-2.2565200000826735E-2</c:v>
                </c:pt>
                <c:pt idx="516">
                  <c:v>-2.9673999997612555E-2</c:v>
                </c:pt>
                <c:pt idx="517">
                  <c:v>-2.3358799997367896E-2</c:v>
                </c:pt>
                <c:pt idx="518">
                  <c:v>-2.9221600001619663E-2</c:v>
                </c:pt>
                <c:pt idx="519">
                  <c:v>-3.1057200001669116E-2</c:v>
                </c:pt>
                <c:pt idx="520">
                  <c:v>-3.0535599995346274E-2</c:v>
                </c:pt>
                <c:pt idx="521">
                  <c:v>-3.7905199998931494E-2</c:v>
                </c:pt>
                <c:pt idx="522">
                  <c:v>-3.7918799993349239E-2</c:v>
                </c:pt>
                <c:pt idx="523">
                  <c:v>-3.3439199993154034E-2</c:v>
                </c:pt>
                <c:pt idx="524">
                  <c:v>-4.0986799998790957E-2</c:v>
                </c:pt>
                <c:pt idx="525">
                  <c:v>-4.5822399995813612E-2</c:v>
                </c:pt>
                <c:pt idx="526">
                  <c:v>-4.282239999884041E-2</c:v>
                </c:pt>
                <c:pt idx="527">
                  <c:v>-3.6329199996544048E-2</c:v>
                </c:pt>
                <c:pt idx="528">
                  <c:v>-4.1685199998028111E-2</c:v>
                </c:pt>
                <c:pt idx="529">
                  <c:v>-3.9685199997620657E-2</c:v>
                </c:pt>
                <c:pt idx="530">
                  <c:v>-3.2685199999832548E-2</c:v>
                </c:pt>
                <c:pt idx="531">
                  <c:v>-4.6587600001657847E-2</c:v>
                </c:pt>
                <c:pt idx="532">
                  <c:v>-5.1135199995769653E-2</c:v>
                </c:pt>
                <c:pt idx="533">
                  <c:v>-5.665440000302624E-2</c:v>
                </c:pt>
                <c:pt idx="535">
                  <c:v>-5.8749599993461743E-2</c:v>
                </c:pt>
                <c:pt idx="536">
                  <c:v>-6.1763199992128648E-2</c:v>
                </c:pt>
                <c:pt idx="537">
                  <c:v>-5.7763199991313741E-2</c:v>
                </c:pt>
                <c:pt idx="538">
                  <c:v>-4.6283600000606384E-2</c:v>
                </c:pt>
                <c:pt idx="539">
                  <c:v>-6.3626000002841465E-2</c:v>
                </c:pt>
                <c:pt idx="540">
                  <c:v>-6.7131600000720937E-2</c:v>
                </c:pt>
                <c:pt idx="544">
                  <c:v>-7.1733600001607556E-2</c:v>
                </c:pt>
                <c:pt idx="545">
                  <c:v>-7.1596399997361004E-2</c:v>
                </c:pt>
                <c:pt idx="546">
                  <c:v>-7.2211999999126419E-2</c:v>
                </c:pt>
                <c:pt idx="547">
                  <c:v>-7.8854799998225644E-2</c:v>
                </c:pt>
                <c:pt idx="548">
                  <c:v>-7.6854799997818191E-2</c:v>
                </c:pt>
                <c:pt idx="549">
                  <c:v>-8.3538399994722567E-2</c:v>
                </c:pt>
                <c:pt idx="550">
                  <c:v>-8.7948799999139737E-2</c:v>
                </c:pt>
                <c:pt idx="551">
                  <c:v>-8.6784399994940031E-2</c:v>
                </c:pt>
                <c:pt idx="552">
                  <c:v>-8.5962400000425987E-2</c:v>
                </c:pt>
                <c:pt idx="553">
                  <c:v>-8.5798000000067987E-2</c:v>
                </c:pt>
                <c:pt idx="555">
                  <c:v>-8.7660799996228889E-2</c:v>
                </c:pt>
                <c:pt idx="556">
                  <c:v>-9.0181199993821792E-2</c:v>
                </c:pt>
                <c:pt idx="557">
                  <c:v>-8.519479999813484E-2</c:v>
                </c:pt>
                <c:pt idx="558">
                  <c:v>-9.3015600003127474E-2</c:v>
                </c:pt>
                <c:pt idx="559">
                  <c:v>-9.3891999997140374E-2</c:v>
                </c:pt>
                <c:pt idx="560">
                  <c:v>-0.10143959999550134</c:v>
                </c:pt>
                <c:pt idx="561">
                  <c:v>-9.9809200000890996E-2</c:v>
                </c:pt>
                <c:pt idx="562">
                  <c:v>-9.6809200003917795E-2</c:v>
                </c:pt>
                <c:pt idx="563">
                  <c:v>-0.10148040000058245</c:v>
                </c:pt>
                <c:pt idx="564">
                  <c:v>-0.11019119999400573</c:v>
                </c:pt>
                <c:pt idx="565">
                  <c:v>-0.10904039999149973</c:v>
                </c:pt>
                <c:pt idx="566">
                  <c:v>-0.11177959999622544</c:v>
                </c:pt>
                <c:pt idx="567">
                  <c:v>-0.11177959999622544</c:v>
                </c:pt>
                <c:pt idx="568">
                  <c:v>-0.12268200000107754</c:v>
                </c:pt>
                <c:pt idx="569">
                  <c:v>-0.1303803999981028</c:v>
                </c:pt>
                <c:pt idx="570">
                  <c:v>-0.12338040000031469</c:v>
                </c:pt>
                <c:pt idx="571">
                  <c:v>-0.12788719999662135</c:v>
                </c:pt>
                <c:pt idx="572">
                  <c:v>-0.13262519999989308</c:v>
                </c:pt>
                <c:pt idx="573">
                  <c:v>-0.13581680000061169</c:v>
                </c:pt>
                <c:pt idx="574">
                  <c:v>-0.13865239999722689</c:v>
                </c:pt>
                <c:pt idx="575">
                  <c:v>-0.13765240000066115</c:v>
                </c:pt>
                <c:pt idx="576">
                  <c:v>-0.13748800000030315</c:v>
                </c:pt>
                <c:pt idx="578">
                  <c:v>-0.13917279999441234</c:v>
                </c:pt>
                <c:pt idx="579">
                  <c:v>-0.13735079999605659</c:v>
                </c:pt>
                <c:pt idx="580">
                  <c:v>-0.13621359999524429</c:v>
                </c:pt>
                <c:pt idx="581">
                  <c:v>-0.13321359999099514</c:v>
                </c:pt>
                <c:pt idx="583">
                  <c:v>-0.14848560000245925</c:v>
                </c:pt>
                <c:pt idx="584">
                  <c:v>-0.14974839999922551</c:v>
                </c:pt>
                <c:pt idx="585">
                  <c:v>-0.1483483999982127</c:v>
                </c:pt>
                <c:pt idx="586">
                  <c:v>-0.1481839999978547</c:v>
                </c:pt>
                <c:pt idx="587">
                  <c:v>-0.15318280000064988</c:v>
                </c:pt>
                <c:pt idx="589">
                  <c:v>-0.16481079999357462</c:v>
                </c:pt>
                <c:pt idx="591">
                  <c:v>-0.15833119999297196</c:v>
                </c:pt>
                <c:pt idx="592">
                  <c:v>-0.16368720000173198</c:v>
                </c:pt>
                <c:pt idx="596">
                  <c:v>-0.16839919999620179</c:v>
                </c:pt>
                <c:pt idx="598">
                  <c:v>-0.16074159999698168</c:v>
                </c:pt>
                <c:pt idx="600">
                  <c:v>-0.17530160000023898</c:v>
                </c:pt>
                <c:pt idx="604">
                  <c:v>-0.19672199999331497</c:v>
                </c:pt>
                <c:pt idx="608">
                  <c:v>-0.19628319999901578</c:v>
                </c:pt>
                <c:pt idx="612">
                  <c:v>-0.20904840000002878</c:v>
                </c:pt>
                <c:pt idx="614">
                  <c:v>-0.20976879999943776</c:v>
                </c:pt>
                <c:pt idx="616">
                  <c:v>-0.21077399999921909</c:v>
                </c:pt>
                <c:pt idx="631">
                  <c:v>-0.22752079999918351</c:v>
                </c:pt>
                <c:pt idx="633">
                  <c:v>-0.23340959999768529</c:v>
                </c:pt>
                <c:pt idx="634">
                  <c:v>-0.23467759999766713</c:v>
                </c:pt>
                <c:pt idx="635">
                  <c:v>-0.23459759999241214</c:v>
                </c:pt>
                <c:pt idx="639">
                  <c:v>-0.24682999999640742</c:v>
                </c:pt>
                <c:pt idx="640">
                  <c:v>-0.24737760000425624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2A-4157-A97E-7E1E42A05C6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Active!$J$21:$J$676</c:f>
              <c:numCache>
                <c:formatCode>General</c:formatCode>
                <c:ptCount val="656"/>
                <c:pt idx="246">
                  <c:v>1.0609200006001629E-2</c:v>
                </c:pt>
                <c:pt idx="248">
                  <c:v>9.9852000057580881E-3</c:v>
                </c:pt>
                <c:pt idx="279">
                  <c:v>-8.1275999982608482E-3</c:v>
                </c:pt>
                <c:pt idx="299">
                  <c:v>-2.7619999964372255E-3</c:v>
                </c:pt>
                <c:pt idx="301">
                  <c:v>-2.2863999984110706E-3</c:v>
                </c:pt>
                <c:pt idx="303">
                  <c:v>-2.5068000031751581E-3</c:v>
                </c:pt>
                <c:pt idx="304">
                  <c:v>-1.1779999986174516E-3</c:v>
                </c:pt>
                <c:pt idx="306">
                  <c:v>-3.3611999970162287E-3</c:v>
                </c:pt>
                <c:pt idx="314">
                  <c:v>3.9600003219675273E-5</c:v>
                </c:pt>
                <c:pt idx="327">
                  <c:v>1.3141200004611164E-2</c:v>
                </c:pt>
                <c:pt idx="335">
                  <c:v>1.1242000000493135E-2</c:v>
                </c:pt>
                <c:pt idx="353">
                  <c:v>1.3542800006689504E-2</c:v>
                </c:pt>
                <c:pt idx="364">
                  <c:v>1.3577600002463441E-2</c:v>
                </c:pt>
                <c:pt idx="366">
                  <c:v>1.3979199997265823E-2</c:v>
                </c:pt>
                <c:pt idx="378">
                  <c:v>1.1080000003858004E-2</c:v>
                </c:pt>
                <c:pt idx="394">
                  <c:v>8.1808000031742267E-3</c:v>
                </c:pt>
                <c:pt idx="403">
                  <c:v>3.4816000043065287E-3</c:v>
                </c:pt>
                <c:pt idx="408">
                  <c:v>5.8588000028976239E-3</c:v>
                </c:pt>
                <c:pt idx="415">
                  <c:v>5.6307999984710477E-3</c:v>
                </c:pt>
                <c:pt idx="416">
                  <c:v>5.7883999979821965E-3</c:v>
                </c:pt>
                <c:pt idx="445">
                  <c:v>5.8452000012039207E-3</c:v>
                </c:pt>
                <c:pt idx="446">
                  <c:v>5.2824000013060868E-3</c:v>
                </c:pt>
                <c:pt idx="515">
                  <c:v>-3.107399999134941E-2</c:v>
                </c:pt>
                <c:pt idx="534">
                  <c:v>-5.6681599999137688E-2</c:v>
                </c:pt>
                <c:pt idx="541">
                  <c:v>-6.7473999995854683E-2</c:v>
                </c:pt>
                <c:pt idx="542">
                  <c:v>-6.8816399994830135E-2</c:v>
                </c:pt>
                <c:pt idx="543">
                  <c:v>-6.7651999997906387E-2</c:v>
                </c:pt>
                <c:pt idx="554">
                  <c:v>-8.7275999998382758E-2</c:v>
                </c:pt>
                <c:pt idx="577">
                  <c:v>-0.13783039999543689</c:v>
                </c:pt>
                <c:pt idx="590">
                  <c:v>-0.1656955999933416</c:v>
                </c:pt>
                <c:pt idx="593">
                  <c:v>-0.16605839999829186</c:v>
                </c:pt>
                <c:pt idx="594">
                  <c:v>-0.16569400000298629</c:v>
                </c:pt>
                <c:pt idx="609">
                  <c:v>-0.20168839999678312</c:v>
                </c:pt>
                <c:pt idx="610">
                  <c:v>-0.20048839999799384</c:v>
                </c:pt>
                <c:pt idx="623">
                  <c:v>-0.22030879999510944</c:v>
                </c:pt>
                <c:pt idx="624">
                  <c:v>-0.22030879999510944</c:v>
                </c:pt>
                <c:pt idx="646">
                  <c:v>-0.2601371999917319</c:v>
                </c:pt>
                <c:pt idx="647">
                  <c:v>-0.26569799999560928</c:v>
                </c:pt>
                <c:pt idx="649">
                  <c:v>-0.27082599999266677</c:v>
                </c:pt>
                <c:pt idx="651">
                  <c:v>-0.27963719999388559</c:v>
                </c:pt>
                <c:pt idx="653">
                  <c:v>-0.28075760000501759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2A-4157-A97E-7E1E42A05C6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Active!$K$21:$K$676</c:f>
              <c:numCache>
                <c:formatCode>General</c:formatCode>
                <c:ptCount val="656"/>
                <c:pt idx="356">
                  <c:v>1.6581600000790786E-2</c:v>
                </c:pt>
                <c:pt idx="582">
                  <c:v>-0.14723239999875659</c:v>
                </c:pt>
                <c:pt idx="588">
                  <c:v>-0.15841360000194982</c:v>
                </c:pt>
                <c:pt idx="595">
                  <c:v>-0.16422120000061113</c:v>
                </c:pt>
                <c:pt idx="597">
                  <c:v>-0.16790599999512779</c:v>
                </c:pt>
                <c:pt idx="599">
                  <c:v>-0.16842639999958919</c:v>
                </c:pt>
                <c:pt idx="601">
                  <c:v>-0.17819159999635303</c:v>
                </c:pt>
                <c:pt idx="602">
                  <c:v>-0.18475159999798052</c:v>
                </c:pt>
                <c:pt idx="603">
                  <c:v>-0.18378719999600435</c:v>
                </c:pt>
                <c:pt idx="605">
                  <c:v>-0.19531359999382403</c:v>
                </c:pt>
                <c:pt idx="606">
                  <c:v>-0.19821200000296813</c:v>
                </c:pt>
                <c:pt idx="607">
                  <c:v>-0.18941199999972014</c:v>
                </c:pt>
                <c:pt idx="611">
                  <c:v>-0.20069520000106422</c:v>
                </c:pt>
                <c:pt idx="613">
                  <c:v>-0.21006199999828823</c:v>
                </c:pt>
                <c:pt idx="615">
                  <c:v>-0.21079599999939092</c:v>
                </c:pt>
                <c:pt idx="617">
                  <c:v>-0.21062319999327883</c:v>
                </c:pt>
                <c:pt idx="618">
                  <c:v>-0.21296559999609599</c:v>
                </c:pt>
                <c:pt idx="619">
                  <c:v>-0.2122655999919516</c:v>
                </c:pt>
                <c:pt idx="620">
                  <c:v>-0.21822719999909168</c:v>
                </c:pt>
                <c:pt idx="621">
                  <c:v>-0.22104599999875063</c:v>
                </c:pt>
                <c:pt idx="622">
                  <c:v>-0.22307319999526953</c:v>
                </c:pt>
                <c:pt idx="625">
                  <c:v>-0.22351959999650717</c:v>
                </c:pt>
                <c:pt idx="626">
                  <c:v>-0.22313999999460066</c:v>
                </c:pt>
                <c:pt idx="627">
                  <c:v>-0.22361799999634968</c:v>
                </c:pt>
                <c:pt idx="629">
                  <c:v>-0.22372319999703905</c:v>
                </c:pt>
                <c:pt idx="630">
                  <c:v>-0.22437920000083977</c:v>
                </c:pt>
                <c:pt idx="632">
                  <c:v>-0.23283839999930933</c:v>
                </c:pt>
                <c:pt idx="636">
                  <c:v>-0.24088679999840679</c:v>
                </c:pt>
                <c:pt idx="637">
                  <c:v>-0.24625360000209184</c:v>
                </c:pt>
                <c:pt idx="638">
                  <c:v>-0.24625360000209184</c:v>
                </c:pt>
                <c:pt idx="641">
                  <c:v>-0.25256639999861363</c:v>
                </c:pt>
                <c:pt idx="642">
                  <c:v>-0.25246639999386389</c:v>
                </c:pt>
                <c:pt idx="643">
                  <c:v>-0.25881479999952717</c:v>
                </c:pt>
                <c:pt idx="644">
                  <c:v>-0.25881479999952717</c:v>
                </c:pt>
                <c:pt idx="645">
                  <c:v>-0.25949799999943934</c:v>
                </c:pt>
                <c:pt idx="648">
                  <c:v>-0.26681680000183405</c:v>
                </c:pt>
                <c:pt idx="650">
                  <c:v>-0.2731872000003932</c:v>
                </c:pt>
                <c:pt idx="652">
                  <c:v>-0.28085760000249138</c:v>
                </c:pt>
                <c:pt idx="654">
                  <c:v>-0.28936520000570454</c:v>
                </c:pt>
                <c:pt idx="655">
                  <c:v>-0.29637439999351045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2A-4157-A97E-7E1E42A05C6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Active!$L$21:$L$676</c:f>
              <c:numCache>
                <c:formatCode>General</c:formatCode>
                <c:ptCount val="6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2A-4157-A97E-7E1E42A05C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Active!$M$21:$M$676</c:f>
              <c:numCache>
                <c:formatCode>General</c:formatCode>
                <c:ptCount val="6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2A-4157-A97E-7E1E42A05C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Active!$N$21:$N$676</c:f>
              <c:numCache>
                <c:formatCode>General</c:formatCode>
                <c:ptCount val="656"/>
                <c:pt idx="464">
                  <c:v>3.2744000054663047E-3</c:v>
                </c:pt>
                <c:pt idx="465">
                  <c:v>1.6032000057748519E-3</c:v>
                </c:pt>
                <c:pt idx="466">
                  <c:v>7.6032000069972128E-3</c:v>
                </c:pt>
                <c:pt idx="523">
                  <c:v>-3.3439199993154034E-2</c:v>
                </c:pt>
                <c:pt idx="530">
                  <c:v>-3.2685199999832548E-2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2A-4157-A97E-7E1E42A05C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Active!$O$21:$O$676</c:f>
              <c:numCache>
                <c:formatCode>General</c:formatCode>
                <c:ptCount val="656"/>
                <c:pt idx="559">
                  <c:v>-0.14452023726538205</c:v>
                </c:pt>
                <c:pt idx="565">
                  <c:v>-0.15113234809566806</c:v>
                </c:pt>
                <c:pt idx="572">
                  <c:v>-0.16340518690296152</c:v>
                </c:pt>
                <c:pt idx="578">
                  <c:v>-0.16440413889890398</c:v>
                </c:pt>
                <c:pt idx="579">
                  <c:v>-0.16464198461222365</c:v>
                </c:pt>
                <c:pt idx="580">
                  <c:v>-0.1652603834668547</c:v>
                </c:pt>
                <c:pt idx="581">
                  <c:v>-0.1652603834668547</c:v>
                </c:pt>
                <c:pt idx="582">
                  <c:v>-0.16992215944791966</c:v>
                </c:pt>
                <c:pt idx="583">
                  <c:v>-0.17096868058652609</c:v>
                </c:pt>
                <c:pt idx="584">
                  <c:v>-0.17158707944115714</c:v>
                </c:pt>
                <c:pt idx="585">
                  <c:v>-0.17158707944115714</c:v>
                </c:pt>
                <c:pt idx="586">
                  <c:v>-0.17163464858382108</c:v>
                </c:pt>
                <c:pt idx="587">
                  <c:v>-0.17510719599828783</c:v>
                </c:pt>
                <c:pt idx="588">
                  <c:v>-0.17715266913283673</c:v>
                </c:pt>
                <c:pt idx="589">
                  <c:v>-0.18129118454459847</c:v>
                </c:pt>
                <c:pt idx="590">
                  <c:v>-0.18167173768590988</c:v>
                </c:pt>
                <c:pt idx="591">
                  <c:v>-0.18171930682857385</c:v>
                </c:pt>
                <c:pt idx="592">
                  <c:v>-0.18219499825521313</c:v>
                </c:pt>
                <c:pt idx="593">
                  <c:v>-0.18229013654054096</c:v>
                </c:pt>
                <c:pt idx="594">
                  <c:v>-0.1823377056832049</c:v>
                </c:pt>
                <c:pt idx="595">
                  <c:v>-0.18290853539517204</c:v>
                </c:pt>
                <c:pt idx="596">
                  <c:v>-0.18314638110849168</c:v>
                </c:pt>
                <c:pt idx="597">
                  <c:v>-0.18328908853648346</c:v>
                </c:pt>
                <c:pt idx="598">
                  <c:v>-0.18333665767914739</c:v>
                </c:pt>
                <c:pt idx="599">
                  <c:v>-0.18371721082045883</c:v>
                </c:pt>
                <c:pt idx="600">
                  <c:v>-0.18809357194554019</c:v>
                </c:pt>
                <c:pt idx="601">
                  <c:v>-0.18928280051213842</c:v>
                </c:pt>
                <c:pt idx="602">
                  <c:v>-0.19403971477853121</c:v>
                </c:pt>
                <c:pt idx="603">
                  <c:v>-0.19408728392119512</c:v>
                </c:pt>
                <c:pt idx="604">
                  <c:v>-0.20041397989549758</c:v>
                </c:pt>
                <c:pt idx="605">
                  <c:v>-0.20093724046480077</c:v>
                </c:pt>
                <c:pt idx="606">
                  <c:v>-0.20160320846209578</c:v>
                </c:pt>
                <c:pt idx="607">
                  <c:v>-0.20160320846209578</c:v>
                </c:pt>
                <c:pt idx="608">
                  <c:v>-0.20169834674742362</c:v>
                </c:pt>
                <c:pt idx="609">
                  <c:v>-0.20250702217271041</c:v>
                </c:pt>
                <c:pt idx="610">
                  <c:v>-0.20250702217271041</c:v>
                </c:pt>
                <c:pt idx="611">
                  <c:v>-0.20264972960070218</c:v>
                </c:pt>
                <c:pt idx="612">
                  <c:v>-0.20726393643910321</c:v>
                </c:pt>
                <c:pt idx="613">
                  <c:v>-0.20754935129508678</c:v>
                </c:pt>
                <c:pt idx="614">
                  <c:v>-0.20769205872307858</c:v>
                </c:pt>
                <c:pt idx="615">
                  <c:v>-0.2082628884350457</c:v>
                </c:pt>
                <c:pt idx="616">
                  <c:v>-0.20850073414836534</c:v>
                </c:pt>
                <c:pt idx="617">
                  <c:v>-0.20883371814701285</c:v>
                </c:pt>
                <c:pt idx="618">
                  <c:v>-0.20902399471766855</c:v>
                </c:pt>
                <c:pt idx="619">
                  <c:v>-0.20902399471766855</c:v>
                </c:pt>
                <c:pt idx="620">
                  <c:v>-0.21311494098676637</c:v>
                </c:pt>
                <c:pt idx="621">
                  <c:v>-0.21420903126803673</c:v>
                </c:pt>
                <c:pt idx="622">
                  <c:v>-0.21477986098000384</c:v>
                </c:pt>
                <c:pt idx="623">
                  <c:v>-0.21482743012266778</c:v>
                </c:pt>
                <c:pt idx="624">
                  <c:v>-0.21482743012266778</c:v>
                </c:pt>
                <c:pt idx="625">
                  <c:v>-0.2192513603904131</c:v>
                </c:pt>
                <c:pt idx="626">
                  <c:v>-0.21967948267438844</c:v>
                </c:pt>
                <c:pt idx="627">
                  <c:v>-0.21991732838770808</c:v>
                </c:pt>
                <c:pt idx="628">
                  <c:v>-0.22006003581569988</c:v>
                </c:pt>
                <c:pt idx="629">
                  <c:v>-0.22072600381299487</c:v>
                </c:pt>
                <c:pt idx="630">
                  <c:v>-0.22120169523963415</c:v>
                </c:pt>
                <c:pt idx="631">
                  <c:v>-0.22767109864192836</c:v>
                </c:pt>
                <c:pt idx="632">
                  <c:v>-0.23223773633766548</c:v>
                </c:pt>
                <c:pt idx="633">
                  <c:v>-0.23233287462299332</c:v>
                </c:pt>
                <c:pt idx="634">
                  <c:v>-0.23375994890291116</c:v>
                </c:pt>
                <c:pt idx="635">
                  <c:v>-0.23375994890291116</c:v>
                </c:pt>
                <c:pt idx="636">
                  <c:v>-0.23884984716795146</c:v>
                </c:pt>
                <c:pt idx="637">
                  <c:v>-0.24374946886233606</c:v>
                </c:pt>
                <c:pt idx="638">
                  <c:v>-0.24374946886233606</c:v>
                </c:pt>
                <c:pt idx="639">
                  <c:v>-0.24465328257295069</c:v>
                </c:pt>
                <c:pt idx="640">
                  <c:v>-0.24565223456889318</c:v>
                </c:pt>
                <c:pt idx="641">
                  <c:v>-0.25031401054995817</c:v>
                </c:pt>
                <c:pt idx="642">
                  <c:v>-0.25031401054995817</c:v>
                </c:pt>
                <c:pt idx="643">
                  <c:v>-0.25692612138024418</c:v>
                </c:pt>
                <c:pt idx="644">
                  <c:v>-0.25692612138024418</c:v>
                </c:pt>
                <c:pt idx="645">
                  <c:v>-0.25797264251885055</c:v>
                </c:pt>
                <c:pt idx="646">
                  <c:v>-0.25949485508409625</c:v>
                </c:pt>
                <c:pt idx="647">
                  <c:v>-0.2698649281848326</c:v>
                </c:pt>
                <c:pt idx="648">
                  <c:v>-0.27095901846610293</c:v>
                </c:pt>
                <c:pt idx="649">
                  <c:v>-0.27604891673114323</c:v>
                </c:pt>
                <c:pt idx="650">
                  <c:v>-0.2773332835830693</c:v>
                </c:pt>
                <c:pt idx="651">
                  <c:v>-0.2832794264160603</c:v>
                </c:pt>
                <c:pt idx="652">
                  <c:v>-0.28370754870003567</c:v>
                </c:pt>
                <c:pt idx="653">
                  <c:v>-0.28370754870003567</c:v>
                </c:pt>
                <c:pt idx="654">
                  <c:v>-0.28946341496237094</c:v>
                </c:pt>
                <c:pt idx="655">
                  <c:v>-0.2945533132274113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2A-4157-A97E-7E1E42A05C6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Active!$U$21:$U$676</c:f>
              <c:numCache>
                <c:formatCode>General</c:formatCode>
                <c:ptCount val="656"/>
                <c:pt idx="6">
                  <c:v>-3.7551999997958774E-2</c:v>
                </c:pt>
                <c:pt idx="14">
                  <c:v>7.6720800003386103E-2</c:v>
                </c:pt>
                <c:pt idx="111">
                  <c:v>0.11021040000559879</c:v>
                </c:pt>
                <c:pt idx="178">
                  <c:v>0.15664120000292314</c:v>
                </c:pt>
                <c:pt idx="265">
                  <c:v>3.3325600001262501E-2</c:v>
                </c:pt>
                <c:pt idx="270">
                  <c:v>-2.6573199997073971E-2</c:v>
                </c:pt>
                <c:pt idx="352">
                  <c:v>4.4649600007687695E-2</c:v>
                </c:pt>
                <c:pt idx="422">
                  <c:v>-0.28294659999664873</c:v>
                </c:pt>
                <c:pt idx="628">
                  <c:v>-0.25282479999441421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82A-4157-A97E-7E1E42A05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46296"/>
        <c:axId val="1"/>
      </c:scatterChart>
      <c:valAx>
        <c:axId val="728446296"/>
        <c:scaling>
          <c:orientation val="minMax"/>
          <c:min val="-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7324061957044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22535802742966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462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806451612903225"/>
          <c:y val="0.91831104210565229"/>
          <c:w val="0.75645161290322582"/>
          <c:h val="5.6338028169014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Tau - O-C Diagr.</a:t>
            </a:r>
          </a:p>
        </c:rich>
      </c:tx>
      <c:layout>
        <c:manualLayout>
          <c:xMode val="edge"/>
          <c:yMode val="edge"/>
          <c:x val="0.3444450277048701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1140247287772"/>
          <c:y val="0.23584978088695488"/>
          <c:w val="0.77777918435182358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Active!$H$21:$H$676</c:f>
              <c:numCache>
                <c:formatCode>General</c:formatCode>
                <c:ptCount val="656"/>
                <c:pt idx="0">
                  <c:v>-6.4619199996741372E-2</c:v>
                </c:pt>
                <c:pt idx="1">
                  <c:v>-6.0913599994819378E-2</c:v>
                </c:pt>
                <c:pt idx="2">
                  <c:v>-6.1927199994897819E-2</c:v>
                </c:pt>
                <c:pt idx="3">
                  <c:v>-7.3322799997185939E-2</c:v>
                </c:pt>
                <c:pt idx="4">
                  <c:v>-9.1204399997877772E-2</c:v>
                </c:pt>
                <c:pt idx="5">
                  <c:v>-7.2375199997622985E-2</c:v>
                </c:pt>
                <c:pt idx="7">
                  <c:v>-5.4631199996947544E-2</c:v>
                </c:pt>
                <c:pt idx="8">
                  <c:v>-5.8723999996800558E-2</c:v>
                </c:pt>
                <c:pt idx="9">
                  <c:v>-3.8872399996762397E-2</c:v>
                </c:pt>
                <c:pt idx="10">
                  <c:v>-3.4447199996066047E-2</c:v>
                </c:pt>
                <c:pt idx="11">
                  <c:v>-3.7020799998572329E-2</c:v>
                </c:pt>
                <c:pt idx="12">
                  <c:v>-3.8363199997547781E-2</c:v>
                </c:pt>
                <c:pt idx="13">
                  <c:v>-1.7443599997932324E-2</c:v>
                </c:pt>
                <c:pt idx="15">
                  <c:v>-1.7785999996704049E-2</c:v>
                </c:pt>
                <c:pt idx="16">
                  <c:v>-2.9141999995772494E-2</c:v>
                </c:pt>
                <c:pt idx="17">
                  <c:v>-1.9141999997373205E-2</c:v>
                </c:pt>
                <c:pt idx="18">
                  <c:v>-1.8991199998708908E-2</c:v>
                </c:pt>
                <c:pt idx="19">
                  <c:v>-1.6826799997943453E-2</c:v>
                </c:pt>
                <c:pt idx="20">
                  <c:v>-2.7347199997166172E-2</c:v>
                </c:pt>
                <c:pt idx="21">
                  <c:v>-1.4347199998155702E-2</c:v>
                </c:pt>
                <c:pt idx="22">
                  <c:v>-1.2072799996531103E-2</c:v>
                </c:pt>
                <c:pt idx="23">
                  <c:v>8.0916000006254762E-3</c:v>
                </c:pt>
                <c:pt idx="24">
                  <c:v>-3.741519999675802E-2</c:v>
                </c:pt>
                <c:pt idx="25">
                  <c:v>-1.5757599998323712E-2</c:v>
                </c:pt>
                <c:pt idx="26">
                  <c:v>-2.8551199997309595E-2</c:v>
                </c:pt>
                <c:pt idx="27">
                  <c:v>-1.3263199998618802E-2</c:v>
                </c:pt>
                <c:pt idx="28">
                  <c:v>-1.7975199996726587E-2</c:v>
                </c:pt>
                <c:pt idx="29">
                  <c:v>-7.5227999986964278E-3</c:v>
                </c:pt>
                <c:pt idx="30">
                  <c:v>-1.7007999958877917E-3</c:v>
                </c:pt>
                <c:pt idx="31">
                  <c:v>-1.5635999989171978E-3</c:v>
                </c:pt>
                <c:pt idx="32">
                  <c:v>-3.5215999996580649E-3</c:v>
                </c:pt>
                <c:pt idx="33">
                  <c:v>1.0952000047836918E-3</c:v>
                </c:pt>
                <c:pt idx="34">
                  <c:v>6.2596000025223475E-3</c:v>
                </c:pt>
                <c:pt idx="35">
                  <c:v>5.5748000013409182E-3</c:v>
                </c:pt>
                <c:pt idx="36">
                  <c:v>2.3240000155055895E-4</c:v>
                </c:pt>
                <c:pt idx="37">
                  <c:v>7.3016000023926608E-3</c:v>
                </c:pt>
                <c:pt idx="38">
                  <c:v>1.5330000005633337E-2</c:v>
                </c:pt>
                <c:pt idx="39">
                  <c:v>1.1152000002766727E-2</c:v>
                </c:pt>
                <c:pt idx="40">
                  <c:v>1.2467200001992751E-2</c:v>
                </c:pt>
                <c:pt idx="41">
                  <c:v>1.4782400001422502E-2</c:v>
                </c:pt>
                <c:pt idx="42">
                  <c:v>1.0399200000392739E-2</c:v>
                </c:pt>
                <c:pt idx="43">
                  <c:v>2.0563600002788007E-2</c:v>
                </c:pt>
                <c:pt idx="44">
                  <c:v>2.2700800003804034E-2</c:v>
                </c:pt>
                <c:pt idx="45">
                  <c:v>1.2331200003245613E-2</c:v>
                </c:pt>
                <c:pt idx="46">
                  <c:v>1.5153200001805089E-2</c:v>
                </c:pt>
                <c:pt idx="47">
                  <c:v>1.9920800001273165E-2</c:v>
                </c:pt>
                <c:pt idx="48">
                  <c:v>1.8564800004241988E-2</c:v>
                </c:pt>
                <c:pt idx="49">
                  <c:v>2.035960000284831E-2</c:v>
                </c:pt>
                <c:pt idx="50">
                  <c:v>2.2017200004484039E-2</c:v>
                </c:pt>
                <c:pt idx="51">
                  <c:v>2.3086400000465801E-2</c:v>
                </c:pt>
                <c:pt idx="52">
                  <c:v>2.9072800003632437E-2</c:v>
                </c:pt>
                <c:pt idx="53">
                  <c:v>3.3211200003279373E-2</c:v>
                </c:pt>
                <c:pt idx="54">
                  <c:v>4.1375600001629209E-2</c:v>
                </c:pt>
                <c:pt idx="55">
                  <c:v>2.8526400001283037E-2</c:v>
                </c:pt>
                <c:pt idx="56">
                  <c:v>2.9622800004290184E-2</c:v>
                </c:pt>
                <c:pt idx="57">
                  <c:v>3.0622800004493911E-2</c:v>
                </c:pt>
                <c:pt idx="58">
                  <c:v>3.4280400002899114E-2</c:v>
                </c:pt>
                <c:pt idx="59">
                  <c:v>3.7966400002915179E-2</c:v>
                </c:pt>
                <c:pt idx="60">
                  <c:v>3.1281600000511389E-2</c:v>
                </c:pt>
                <c:pt idx="61">
                  <c:v>4.4446000003517838E-2</c:v>
                </c:pt>
                <c:pt idx="62">
                  <c:v>3.9103600003727479E-2</c:v>
                </c:pt>
                <c:pt idx="63">
                  <c:v>4.0720400000282098E-2</c:v>
                </c:pt>
                <c:pt idx="64">
                  <c:v>3.421360000356799E-2</c:v>
                </c:pt>
                <c:pt idx="65">
                  <c:v>4.1528800004016375E-2</c:v>
                </c:pt>
                <c:pt idx="66">
                  <c:v>4.5857600001909304E-2</c:v>
                </c:pt>
                <c:pt idx="67">
                  <c:v>4.5133200001146179E-2</c:v>
                </c:pt>
                <c:pt idx="68">
                  <c:v>4.9544800003786804E-2</c:v>
                </c:pt>
                <c:pt idx="69">
                  <c:v>5.4339600003004307E-2</c:v>
                </c:pt>
                <c:pt idx="70">
                  <c:v>5.8288800002628705E-2</c:v>
                </c:pt>
                <c:pt idx="71">
                  <c:v>6.1905599999590777E-2</c:v>
                </c:pt>
                <c:pt idx="72">
                  <c:v>6.1386400004266761E-2</c:v>
                </c:pt>
                <c:pt idx="73">
                  <c:v>6.3977200003137114E-2</c:v>
                </c:pt>
                <c:pt idx="74">
                  <c:v>6.5799200005130842E-2</c:v>
                </c:pt>
                <c:pt idx="75">
                  <c:v>6.4456800002517411E-2</c:v>
                </c:pt>
                <c:pt idx="76">
                  <c:v>6.1114399999496527E-2</c:v>
                </c:pt>
                <c:pt idx="77">
                  <c:v>7.0278800001688069E-2</c:v>
                </c:pt>
                <c:pt idx="78">
                  <c:v>7.0349199999327539E-2</c:v>
                </c:pt>
                <c:pt idx="79">
                  <c:v>6.9828800002142088E-2</c:v>
                </c:pt>
                <c:pt idx="80">
                  <c:v>6.7760800000542076E-2</c:v>
                </c:pt>
                <c:pt idx="81">
                  <c:v>7.5404800001706462E-2</c:v>
                </c:pt>
                <c:pt idx="82">
                  <c:v>6.9898000005196081E-2</c:v>
                </c:pt>
                <c:pt idx="83">
                  <c:v>6.2514800003555138E-2</c:v>
                </c:pt>
                <c:pt idx="84">
                  <c:v>6.9994400004361523E-2</c:v>
                </c:pt>
                <c:pt idx="85">
                  <c:v>7.1954800001549302E-2</c:v>
                </c:pt>
                <c:pt idx="86">
                  <c:v>7.1749600003386149E-2</c:v>
                </c:pt>
                <c:pt idx="87">
                  <c:v>7.2407200004818151E-2</c:v>
                </c:pt>
                <c:pt idx="88">
                  <c:v>7.1847200000775047E-2</c:v>
                </c:pt>
                <c:pt idx="89">
                  <c:v>7.032680000338587E-2</c:v>
                </c:pt>
                <c:pt idx="90">
                  <c:v>7.3258800002804492E-2</c:v>
                </c:pt>
                <c:pt idx="91">
                  <c:v>7.1738400005415315E-2</c:v>
                </c:pt>
                <c:pt idx="92">
                  <c:v>7.5656799999705981E-2</c:v>
                </c:pt>
                <c:pt idx="93">
                  <c:v>7.1698800005833618E-2</c:v>
                </c:pt>
                <c:pt idx="94">
                  <c:v>7.2630800001206808E-2</c:v>
                </c:pt>
                <c:pt idx="95">
                  <c:v>7.3630800001410535E-2</c:v>
                </c:pt>
                <c:pt idx="96">
                  <c:v>7.7630800002225442E-2</c:v>
                </c:pt>
                <c:pt idx="97">
                  <c:v>7.1288400002231356E-2</c:v>
                </c:pt>
                <c:pt idx="98">
                  <c:v>7.4288400002842536E-2</c:v>
                </c:pt>
                <c:pt idx="99">
                  <c:v>6.9946000003255904E-2</c:v>
                </c:pt>
                <c:pt idx="100">
                  <c:v>7.3110400000587106E-2</c:v>
                </c:pt>
                <c:pt idx="101">
                  <c:v>7.1768000001611654E-2</c:v>
                </c:pt>
                <c:pt idx="102">
                  <c:v>7.7632000004086876E-2</c:v>
                </c:pt>
                <c:pt idx="103">
                  <c:v>7.1221600002900232E-2</c:v>
                </c:pt>
                <c:pt idx="104">
                  <c:v>7.0386000003054505E-2</c:v>
                </c:pt>
                <c:pt idx="105">
                  <c:v>6.7661600001883926E-2</c:v>
                </c:pt>
                <c:pt idx="106">
                  <c:v>6.4114000004337868E-2</c:v>
                </c:pt>
                <c:pt idx="107">
                  <c:v>6.5114000004541595E-2</c:v>
                </c:pt>
                <c:pt idx="108">
                  <c:v>6.5278400004899595E-2</c:v>
                </c:pt>
                <c:pt idx="109">
                  <c:v>6.7908800003351644E-2</c:v>
                </c:pt>
                <c:pt idx="110">
                  <c:v>6.9073200003913371E-2</c:v>
                </c:pt>
                <c:pt idx="112">
                  <c:v>5.3374800005258294E-2</c:v>
                </c:pt>
                <c:pt idx="113">
                  <c:v>6.4991600003850181E-2</c:v>
                </c:pt>
                <c:pt idx="114">
                  <c:v>5.971960000533727E-2</c:v>
                </c:pt>
                <c:pt idx="115">
                  <c:v>6.4063200003147358E-2</c:v>
                </c:pt>
                <c:pt idx="116">
                  <c:v>5.7230000002164161E-2</c:v>
                </c:pt>
                <c:pt idx="117">
                  <c:v>6.0668800000712508E-2</c:v>
                </c:pt>
                <c:pt idx="118">
                  <c:v>5.3600800001731841E-2</c:v>
                </c:pt>
                <c:pt idx="119">
                  <c:v>5.5917199999385048E-2</c:v>
                </c:pt>
                <c:pt idx="120">
                  <c:v>5.6054400003631599E-2</c:v>
                </c:pt>
                <c:pt idx="121">
                  <c:v>5.5876400001579896E-2</c:v>
                </c:pt>
                <c:pt idx="122">
                  <c:v>5.5385600004228763E-2</c:v>
                </c:pt>
                <c:pt idx="123">
                  <c:v>5.8002400000987109E-2</c:v>
                </c:pt>
                <c:pt idx="124">
                  <c:v>5.3181600003881613E-2</c:v>
                </c:pt>
                <c:pt idx="125">
                  <c:v>5.6181600004492793E-2</c:v>
                </c:pt>
                <c:pt idx="126">
                  <c:v>5.8003600002848543E-2</c:v>
                </c:pt>
                <c:pt idx="127">
                  <c:v>5.5661200003669364E-2</c:v>
                </c:pt>
                <c:pt idx="128">
                  <c:v>5.5661200003669364E-2</c:v>
                </c:pt>
                <c:pt idx="129">
                  <c:v>6.0140800000226591E-2</c:v>
                </c:pt>
                <c:pt idx="130">
                  <c:v>5.7798400001047412E-2</c:v>
                </c:pt>
                <c:pt idx="131">
                  <c:v>6.0935600002267165E-2</c:v>
                </c:pt>
                <c:pt idx="132">
                  <c:v>5.4100000004837057E-2</c:v>
                </c:pt>
                <c:pt idx="133">
                  <c:v>5.9415200001240009E-2</c:v>
                </c:pt>
                <c:pt idx="134">
                  <c:v>5.6072800001857104E-2</c:v>
                </c:pt>
                <c:pt idx="135">
                  <c:v>5.2237200001400197E-2</c:v>
                </c:pt>
                <c:pt idx="136">
                  <c:v>6.1210000003484311E-2</c:v>
                </c:pt>
                <c:pt idx="137">
                  <c:v>5.2731600004335633E-2</c:v>
                </c:pt>
                <c:pt idx="138">
                  <c:v>5.4211200000281679E-2</c:v>
                </c:pt>
                <c:pt idx="139">
                  <c:v>5.4211200000281679E-2</c:v>
                </c:pt>
                <c:pt idx="140">
                  <c:v>5.2868800001306226E-2</c:v>
                </c:pt>
                <c:pt idx="141">
                  <c:v>5.9348400001908885E-2</c:v>
                </c:pt>
                <c:pt idx="142">
                  <c:v>5.5992400000832276E-2</c:v>
                </c:pt>
                <c:pt idx="143">
                  <c:v>5.5650000002060551E-2</c:v>
                </c:pt>
                <c:pt idx="144">
                  <c:v>5.4143200002727099E-2</c:v>
                </c:pt>
                <c:pt idx="145">
                  <c:v>5.5143200002930826E-2</c:v>
                </c:pt>
                <c:pt idx="146">
                  <c:v>5.4307600003085099E-2</c:v>
                </c:pt>
                <c:pt idx="147">
                  <c:v>5.4307600003085099E-2</c:v>
                </c:pt>
                <c:pt idx="148">
                  <c:v>5.5307600003288826E-2</c:v>
                </c:pt>
                <c:pt idx="149">
                  <c:v>5.2965200004109647E-2</c:v>
                </c:pt>
                <c:pt idx="150">
                  <c:v>5.4129600001033396E-2</c:v>
                </c:pt>
                <c:pt idx="151">
                  <c:v>5.0444800002878765E-2</c:v>
                </c:pt>
                <c:pt idx="152">
                  <c:v>5.326680000507622E-2</c:v>
                </c:pt>
                <c:pt idx="153">
                  <c:v>5.326680000507622E-2</c:v>
                </c:pt>
                <c:pt idx="154">
                  <c:v>5.1924400002462789E-2</c:v>
                </c:pt>
                <c:pt idx="155">
                  <c:v>5.1582000000053085E-2</c:v>
                </c:pt>
                <c:pt idx="156">
                  <c:v>6.5746400003263261E-2</c:v>
                </c:pt>
                <c:pt idx="157">
                  <c:v>4.5404000004054978E-2</c:v>
                </c:pt>
                <c:pt idx="158">
                  <c:v>5.2061600003071362E-2</c:v>
                </c:pt>
                <c:pt idx="159">
                  <c:v>5.9883600002649473E-2</c:v>
                </c:pt>
                <c:pt idx="160">
                  <c:v>5.3857600003539119E-2</c:v>
                </c:pt>
                <c:pt idx="161">
                  <c:v>4.9269200000708224E-2</c:v>
                </c:pt>
                <c:pt idx="162">
                  <c:v>5.3036799999972573E-2</c:v>
                </c:pt>
                <c:pt idx="163">
                  <c:v>4.9750000001949957E-2</c:v>
                </c:pt>
                <c:pt idx="164">
                  <c:v>4.8394000001280801E-2</c:v>
                </c:pt>
                <c:pt idx="165">
                  <c:v>4.5887200001743622E-2</c:v>
                </c:pt>
                <c:pt idx="166">
                  <c:v>5.7887200000550365E-2</c:v>
                </c:pt>
                <c:pt idx="167">
                  <c:v>3.8544800001545809E-2</c:v>
                </c:pt>
                <c:pt idx="168">
                  <c:v>4.9544800003786804E-2</c:v>
                </c:pt>
                <c:pt idx="169">
                  <c:v>4.8709200003941078E-2</c:v>
                </c:pt>
                <c:pt idx="170">
                  <c:v>4.4531200004712446E-2</c:v>
                </c:pt>
                <c:pt idx="171">
                  <c:v>5.8531200003926642E-2</c:v>
                </c:pt>
                <c:pt idx="172">
                  <c:v>4.9024400002963375E-2</c:v>
                </c:pt>
                <c:pt idx="173">
                  <c:v>4.6846400004142197E-2</c:v>
                </c:pt>
                <c:pt idx="174">
                  <c:v>5.1503999999113148E-2</c:v>
                </c:pt>
                <c:pt idx="175">
                  <c:v>5.4503999999724329E-2</c:v>
                </c:pt>
                <c:pt idx="176">
                  <c:v>4.681920000075479E-2</c:v>
                </c:pt>
                <c:pt idx="177">
                  <c:v>4.9983600001723971E-2</c:v>
                </c:pt>
                <c:pt idx="179">
                  <c:v>5.7298800002172356E-2</c:v>
                </c:pt>
                <c:pt idx="180">
                  <c:v>4.9120800002128817E-2</c:v>
                </c:pt>
                <c:pt idx="181">
                  <c:v>4.55052000033902E-2</c:v>
                </c:pt>
                <c:pt idx="182">
                  <c:v>4.6984800002974225E-2</c:v>
                </c:pt>
                <c:pt idx="183">
                  <c:v>4.4014400002197362E-2</c:v>
                </c:pt>
                <c:pt idx="184">
                  <c:v>4.5014400002401089E-2</c:v>
                </c:pt>
                <c:pt idx="185">
                  <c:v>4.4672000003629364E-2</c:v>
                </c:pt>
                <c:pt idx="186">
                  <c:v>4.6494000001985114E-2</c:v>
                </c:pt>
                <c:pt idx="187">
                  <c:v>4.7644800000853138E-2</c:v>
                </c:pt>
                <c:pt idx="188">
                  <c:v>4.3288800003210781E-2</c:v>
                </c:pt>
                <c:pt idx="189">
                  <c:v>4.3110800001159078E-2</c:v>
                </c:pt>
                <c:pt idx="190">
                  <c:v>4.0728800002398202E-2</c:v>
                </c:pt>
                <c:pt idx="191">
                  <c:v>4.0044000001216773E-2</c:v>
                </c:pt>
                <c:pt idx="192">
                  <c:v>4.0866000003006775E-2</c:v>
                </c:pt>
                <c:pt idx="193">
                  <c:v>4.0523600000597071E-2</c:v>
                </c:pt>
                <c:pt idx="194">
                  <c:v>3.8345600001775892E-2</c:v>
                </c:pt>
                <c:pt idx="195">
                  <c:v>3.9345600001979619E-2</c:v>
                </c:pt>
                <c:pt idx="196">
                  <c:v>3.2825200003571808E-2</c:v>
                </c:pt>
                <c:pt idx="197">
                  <c:v>3.931840000586817E-2</c:v>
                </c:pt>
                <c:pt idx="198">
                  <c:v>3.514040000300156E-2</c:v>
                </c:pt>
                <c:pt idx="199">
                  <c:v>3.7798000001203036E-2</c:v>
                </c:pt>
                <c:pt idx="200">
                  <c:v>3.859280000324361E-2</c:v>
                </c:pt>
                <c:pt idx="201">
                  <c:v>3.1250399999407819E-2</c:v>
                </c:pt>
                <c:pt idx="202">
                  <c:v>3.9414800001395633E-2</c:v>
                </c:pt>
                <c:pt idx="203">
                  <c:v>3.8072400002420181E-2</c:v>
                </c:pt>
                <c:pt idx="204">
                  <c:v>3.9032800003042212E-2</c:v>
                </c:pt>
                <c:pt idx="205">
                  <c:v>4.0827600005286513E-2</c:v>
                </c:pt>
                <c:pt idx="206">
                  <c:v>3.7307200000213925E-2</c:v>
                </c:pt>
                <c:pt idx="207">
                  <c:v>4.5266400004038587E-2</c:v>
                </c:pt>
                <c:pt idx="208">
                  <c:v>3.7896800000453368E-2</c:v>
                </c:pt>
                <c:pt idx="209">
                  <c:v>4.1267600001447136E-2</c:v>
                </c:pt>
                <c:pt idx="210">
                  <c:v>3.5747200003243051E-2</c:v>
                </c:pt>
                <c:pt idx="211">
                  <c:v>4.0404800001851982E-2</c:v>
                </c:pt>
                <c:pt idx="212">
                  <c:v>3.4719999999651918E-2</c:v>
                </c:pt>
                <c:pt idx="213">
                  <c:v>3.5884400000213645E-2</c:v>
                </c:pt>
                <c:pt idx="214">
                  <c:v>3.9542000002256827E-2</c:v>
                </c:pt>
                <c:pt idx="215">
                  <c:v>3.5158800001227064E-2</c:v>
                </c:pt>
                <c:pt idx="216">
                  <c:v>3.9651999999477994E-2</c:v>
                </c:pt>
                <c:pt idx="217">
                  <c:v>3.9338000002317131E-2</c:v>
                </c:pt>
                <c:pt idx="218">
                  <c:v>3.5790400001133094E-2</c:v>
                </c:pt>
                <c:pt idx="219">
                  <c:v>3.6434400000871392E-2</c:v>
                </c:pt>
                <c:pt idx="220">
                  <c:v>3.5571600004914217E-2</c:v>
                </c:pt>
                <c:pt idx="221">
                  <c:v>3.6229200002708239E-2</c:v>
                </c:pt>
                <c:pt idx="222">
                  <c:v>3.4051200000249082E-2</c:v>
                </c:pt>
                <c:pt idx="223">
                  <c:v>3.6188400001265109E-2</c:v>
                </c:pt>
                <c:pt idx="224">
                  <c:v>3.4846000002289657E-2</c:v>
                </c:pt>
                <c:pt idx="225">
                  <c:v>3.1258800001523923E-2</c:v>
                </c:pt>
                <c:pt idx="226">
                  <c:v>3.1423200001881924E-2</c:v>
                </c:pt>
                <c:pt idx="227">
                  <c:v>2.8534400000353344E-2</c:v>
                </c:pt>
                <c:pt idx="228">
                  <c:v>2.6808800004801014E-2</c:v>
                </c:pt>
                <c:pt idx="229">
                  <c:v>2.6973200005159015E-2</c:v>
                </c:pt>
                <c:pt idx="230">
                  <c:v>2.7466400006233016E-2</c:v>
                </c:pt>
                <c:pt idx="231">
                  <c:v>2.6110400001925882E-2</c:v>
                </c:pt>
                <c:pt idx="232">
                  <c:v>2.5111599999945611E-2</c:v>
                </c:pt>
                <c:pt idx="233">
                  <c:v>2.7620800003205659E-2</c:v>
                </c:pt>
                <c:pt idx="234">
                  <c:v>2.6170800003455952E-2</c:v>
                </c:pt>
                <c:pt idx="235">
                  <c:v>2.665040000283625E-2</c:v>
                </c:pt>
                <c:pt idx="236">
                  <c:v>2.6129999998374842E-2</c:v>
                </c:pt>
                <c:pt idx="237">
                  <c:v>2.5884000002406538E-2</c:v>
                </c:pt>
                <c:pt idx="238">
                  <c:v>2.6542800002061995E-2</c:v>
                </c:pt>
                <c:pt idx="239">
                  <c:v>9.3188000028021634E-3</c:v>
                </c:pt>
                <c:pt idx="240">
                  <c:v>9.7984000021824613E-3</c:v>
                </c:pt>
                <c:pt idx="241">
                  <c:v>1.400600000488339E-2</c:v>
                </c:pt>
                <c:pt idx="242">
                  <c:v>1.4814400004979689E-2</c:v>
                </c:pt>
                <c:pt idx="243">
                  <c:v>1.5707600003224798E-2</c:v>
                </c:pt>
                <c:pt idx="244">
                  <c:v>1.36796000006143E-2</c:v>
                </c:pt>
                <c:pt idx="245">
                  <c:v>1.374999999825377E-2</c:v>
                </c:pt>
                <c:pt idx="247">
                  <c:v>1.1325999999826308E-2</c:v>
                </c:pt>
                <c:pt idx="249">
                  <c:v>7.5235999975120649E-3</c:v>
                </c:pt>
                <c:pt idx="250">
                  <c:v>8.5236000013537705E-3</c:v>
                </c:pt>
                <c:pt idx="251">
                  <c:v>9.2379999987315387E-3</c:v>
                </c:pt>
                <c:pt idx="252">
                  <c:v>5.8548000015434809E-3</c:v>
                </c:pt>
                <c:pt idx="253">
                  <c:v>5.307200008246582E-3</c:v>
                </c:pt>
                <c:pt idx="254">
                  <c:v>5.9239999973215163E-3</c:v>
                </c:pt>
                <c:pt idx="255">
                  <c:v>3.9252000060514547E-3</c:v>
                </c:pt>
                <c:pt idx="256">
                  <c:v>4.9252000026172027E-3</c:v>
                </c:pt>
                <c:pt idx="257">
                  <c:v>1.6759999998612329E-3</c:v>
                </c:pt>
                <c:pt idx="258">
                  <c:v>1.7556000020704232E-3</c:v>
                </c:pt>
                <c:pt idx="259">
                  <c:v>2.884400004404597E-3</c:v>
                </c:pt>
                <c:pt idx="260">
                  <c:v>2.0132000063313171E-3</c:v>
                </c:pt>
                <c:pt idx="261">
                  <c:v>9.6791999967535958E-3</c:v>
                </c:pt>
                <c:pt idx="262">
                  <c:v>8.1760000466601923E-4</c:v>
                </c:pt>
                <c:pt idx="263">
                  <c:v>8.1760000466601923E-4</c:v>
                </c:pt>
                <c:pt idx="264">
                  <c:v>6.7087999996147119E-3</c:v>
                </c:pt>
                <c:pt idx="266">
                  <c:v>-3.6843999987468123E-3</c:v>
                </c:pt>
                <c:pt idx="267">
                  <c:v>9.732000035000965E-4</c:v>
                </c:pt>
                <c:pt idx="268">
                  <c:v>-4.2047999959322624E-3</c:v>
                </c:pt>
                <c:pt idx="269">
                  <c:v>-4.0948000023490749E-3</c:v>
                </c:pt>
                <c:pt idx="272">
                  <c:v>-5.4768000045442022E-3</c:v>
                </c:pt>
                <c:pt idx="273">
                  <c:v>-7.8587999960291199E-3</c:v>
                </c:pt>
                <c:pt idx="274">
                  <c:v>-2.017159999377327E-2</c:v>
                </c:pt>
                <c:pt idx="275">
                  <c:v>-1.3171599995985162E-2</c:v>
                </c:pt>
                <c:pt idx="276">
                  <c:v>-1.2171599992143456E-2</c:v>
                </c:pt>
                <c:pt idx="277">
                  <c:v>-1.0349600001063664E-2</c:v>
                </c:pt>
                <c:pt idx="286">
                  <c:v>-4.2607999930623919E-3</c:v>
                </c:pt>
                <c:pt idx="289">
                  <c:v>4.4535999986692332E-3</c:v>
                </c:pt>
                <c:pt idx="291">
                  <c:v>-4.0920000174082816E-4</c:v>
                </c:pt>
                <c:pt idx="296">
                  <c:v>2.1408000029623508E-3</c:v>
                </c:pt>
                <c:pt idx="302">
                  <c:v>-1.4576000030501746E-3</c:v>
                </c:pt>
                <c:pt idx="357">
                  <c:v>2.3787999998603482E-2</c:v>
                </c:pt>
                <c:pt idx="360">
                  <c:v>1.2925200004247017E-2</c:v>
                </c:pt>
                <c:pt idx="45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15-4C64-9817-C10199F48A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Active!$I$21:$I$676</c:f>
              <c:numCache>
                <c:formatCode>General</c:formatCode>
                <c:ptCount val="656"/>
                <c:pt idx="271">
                  <c:v>-4.4359999956213869E-3</c:v>
                </c:pt>
                <c:pt idx="278">
                  <c:v>-5.9379999947850592E-3</c:v>
                </c:pt>
                <c:pt idx="280">
                  <c:v>-4.5364000034169294E-3</c:v>
                </c:pt>
                <c:pt idx="281">
                  <c:v>-3.5363999995752238E-3</c:v>
                </c:pt>
                <c:pt idx="282">
                  <c:v>-2.5364000030094758E-3</c:v>
                </c:pt>
                <c:pt idx="283">
                  <c:v>-2.5364000030094758E-3</c:v>
                </c:pt>
                <c:pt idx="284">
                  <c:v>-2.5364000030094758E-3</c:v>
                </c:pt>
                <c:pt idx="285">
                  <c:v>-1.5363999991677701E-3</c:v>
                </c:pt>
                <c:pt idx="287">
                  <c:v>-4.1644000011729077E-3</c:v>
                </c:pt>
                <c:pt idx="288">
                  <c:v>-1.3683999932254665E-3</c:v>
                </c:pt>
                <c:pt idx="290">
                  <c:v>-8.8880000112112612E-4</c:v>
                </c:pt>
                <c:pt idx="292">
                  <c:v>-2.5839999580057338E-4</c:v>
                </c:pt>
                <c:pt idx="293">
                  <c:v>-2.7788000006694347E-3</c:v>
                </c:pt>
                <c:pt idx="294">
                  <c:v>-1.8603999997139908E-3</c:v>
                </c:pt>
                <c:pt idx="295">
                  <c:v>-1.5167999954428524E-3</c:v>
                </c:pt>
                <c:pt idx="297">
                  <c:v>-2.7491999935591593E-3</c:v>
                </c:pt>
                <c:pt idx="298">
                  <c:v>-2.1323999972082675E-3</c:v>
                </c:pt>
                <c:pt idx="300">
                  <c:v>-2.4451999997836538E-3</c:v>
                </c:pt>
                <c:pt idx="305">
                  <c:v>-3.1831999949645251E-3</c:v>
                </c:pt>
                <c:pt idx="307">
                  <c:v>-3.8679999997839332E-3</c:v>
                </c:pt>
                <c:pt idx="308">
                  <c:v>1.2964000052306801E-3</c:v>
                </c:pt>
                <c:pt idx="309">
                  <c:v>1.5720000010333024E-3</c:v>
                </c:pt>
                <c:pt idx="310">
                  <c:v>1.5720000010333024E-3</c:v>
                </c:pt>
                <c:pt idx="311">
                  <c:v>1.0516000038478523E-3</c:v>
                </c:pt>
                <c:pt idx="312">
                  <c:v>2.0516000004136004E-3</c:v>
                </c:pt>
                <c:pt idx="313">
                  <c:v>5.4480000108014792E-4</c:v>
                </c:pt>
                <c:pt idx="315">
                  <c:v>-4.9599999329075217E-4</c:v>
                </c:pt>
                <c:pt idx="316">
                  <c:v>2.5040000036824495E-3</c:v>
                </c:pt>
                <c:pt idx="317">
                  <c:v>5.7388000059290789E-3</c:v>
                </c:pt>
                <c:pt idx="318">
                  <c:v>2.5608000069041736E-3</c:v>
                </c:pt>
                <c:pt idx="319">
                  <c:v>9.2184000022825785E-3</c:v>
                </c:pt>
                <c:pt idx="320">
                  <c:v>1.2356800005363766E-2</c:v>
                </c:pt>
                <c:pt idx="321">
                  <c:v>9.4940000053611584E-3</c:v>
                </c:pt>
                <c:pt idx="322">
                  <c:v>1.1466800002381206E-2</c:v>
                </c:pt>
                <c:pt idx="323">
                  <c:v>8.6312000057660043E-3</c:v>
                </c:pt>
                <c:pt idx="324">
                  <c:v>9.6312000023317523E-3</c:v>
                </c:pt>
                <c:pt idx="325">
                  <c:v>1.2631200006580912E-2</c:v>
                </c:pt>
                <c:pt idx="326">
                  <c:v>1.6590400002314709E-2</c:v>
                </c:pt>
                <c:pt idx="328">
                  <c:v>1.07276000053389E-2</c:v>
                </c:pt>
                <c:pt idx="329">
                  <c:v>1.3727600002312101E-2</c:v>
                </c:pt>
                <c:pt idx="330">
                  <c:v>1.1181199995917268E-2</c:v>
                </c:pt>
                <c:pt idx="331">
                  <c:v>9.8252000025240704E-3</c:v>
                </c:pt>
                <c:pt idx="332">
                  <c:v>1.1825200002931524E-2</c:v>
                </c:pt>
                <c:pt idx="333">
                  <c:v>9.9623999994946644E-3</c:v>
                </c:pt>
                <c:pt idx="334">
                  <c:v>1.3962400000309572E-2</c:v>
                </c:pt>
                <c:pt idx="336">
                  <c:v>9.0996000071754679E-3</c:v>
                </c:pt>
                <c:pt idx="337">
                  <c:v>1.0099600003741216E-2</c:v>
                </c:pt>
                <c:pt idx="338">
                  <c:v>1.209960000414867E-2</c:v>
                </c:pt>
                <c:pt idx="339">
                  <c:v>9.5928000009735115E-3</c:v>
                </c:pt>
                <c:pt idx="340">
                  <c:v>1.2757200005580671E-2</c:v>
                </c:pt>
                <c:pt idx="341">
                  <c:v>1.3757200002146419E-2</c:v>
                </c:pt>
                <c:pt idx="342">
                  <c:v>1.6579200004343875E-2</c:v>
                </c:pt>
                <c:pt idx="343">
                  <c:v>1.1894399998709559E-2</c:v>
                </c:pt>
                <c:pt idx="344">
                  <c:v>1.1374000001524109E-2</c:v>
                </c:pt>
                <c:pt idx="345">
                  <c:v>1.2373999998089857E-2</c:v>
                </c:pt>
                <c:pt idx="346">
                  <c:v>1.3758400004007854E-2</c:v>
                </c:pt>
                <c:pt idx="347">
                  <c:v>1.1416000001190696E-2</c:v>
                </c:pt>
                <c:pt idx="348">
                  <c:v>1.4210800000000745E-2</c:v>
                </c:pt>
                <c:pt idx="349">
                  <c:v>1.2512400004197843E-2</c:v>
                </c:pt>
                <c:pt idx="350">
                  <c:v>1.3512400000763591E-2</c:v>
                </c:pt>
                <c:pt idx="351">
                  <c:v>1.5334400006395299E-2</c:v>
                </c:pt>
                <c:pt idx="354">
                  <c:v>1.2786799998139031E-2</c:v>
                </c:pt>
                <c:pt idx="355">
                  <c:v>1.3608799999929033E-2</c:v>
                </c:pt>
                <c:pt idx="358">
                  <c:v>9.44560000061756E-3</c:v>
                </c:pt>
                <c:pt idx="359">
                  <c:v>1.6445599998405669E-2</c:v>
                </c:pt>
                <c:pt idx="361">
                  <c:v>1.5404800004034769E-2</c:v>
                </c:pt>
                <c:pt idx="362">
                  <c:v>1.4720000006491318E-2</c:v>
                </c:pt>
                <c:pt idx="363">
                  <c:v>1.3884400003007613E-2</c:v>
                </c:pt>
                <c:pt idx="365">
                  <c:v>1.3363999998546205E-2</c:v>
                </c:pt>
                <c:pt idx="367">
                  <c:v>1.2501199998951051E-2</c:v>
                </c:pt>
                <c:pt idx="368">
                  <c:v>1.1994400003459305E-2</c:v>
                </c:pt>
                <c:pt idx="369">
                  <c:v>1.2816399997973349E-2</c:v>
                </c:pt>
                <c:pt idx="370">
                  <c:v>1.4638400003605057E-2</c:v>
                </c:pt>
                <c:pt idx="371">
                  <c:v>1.6131600001244806E-2</c:v>
                </c:pt>
                <c:pt idx="372">
                  <c:v>1.9131600005493965E-2</c:v>
                </c:pt>
                <c:pt idx="373">
                  <c:v>1.4296000001195353E-2</c:v>
                </c:pt>
                <c:pt idx="374">
                  <c:v>1.5790400007972494E-2</c:v>
                </c:pt>
                <c:pt idx="375">
                  <c:v>1.6448000002128538E-2</c:v>
                </c:pt>
                <c:pt idx="376">
                  <c:v>1.1749600002076477E-2</c:v>
                </c:pt>
                <c:pt idx="377">
                  <c:v>1.0886800002481323E-2</c:v>
                </c:pt>
                <c:pt idx="379">
                  <c:v>9.7088000038638711E-3</c:v>
                </c:pt>
                <c:pt idx="380">
                  <c:v>1.2873200001195073E-2</c:v>
                </c:pt>
                <c:pt idx="381">
                  <c:v>1.3873200005036779E-2</c:v>
                </c:pt>
                <c:pt idx="382">
                  <c:v>1.0530800005653873E-2</c:v>
                </c:pt>
                <c:pt idx="383">
                  <c:v>1.2530800006061327E-2</c:v>
                </c:pt>
                <c:pt idx="384">
                  <c:v>1.0188400003244169E-2</c:v>
                </c:pt>
                <c:pt idx="385">
                  <c:v>1.068160000431817E-2</c:v>
                </c:pt>
                <c:pt idx="386">
                  <c:v>1.068160000431817E-2</c:v>
                </c:pt>
                <c:pt idx="387">
                  <c:v>1.3668000006873626E-2</c:v>
                </c:pt>
                <c:pt idx="388">
                  <c:v>1.2025200005155057E-2</c:v>
                </c:pt>
                <c:pt idx="389">
                  <c:v>1.0682800006179605E-2</c:v>
                </c:pt>
                <c:pt idx="390">
                  <c:v>1.1682800002745353E-2</c:v>
                </c:pt>
                <c:pt idx="391">
                  <c:v>8.2588000004761852E-3</c:v>
                </c:pt>
                <c:pt idx="392">
                  <c:v>8.9164000019081868E-3</c:v>
                </c:pt>
                <c:pt idx="393">
                  <c:v>1.4916400003130548E-2</c:v>
                </c:pt>
                <c:pt idx="395">
                  <c:v>9.0808000022661872E-3</c:v>
                </c:pt>
                <c:pt idx="396">
                  <c:v>7.3960000081569888E-3</c:v>
                </c:pt>
                <c:pt idx="397">
                  <c:v>1.0053600002720486E-2</c:v>
                </c:pt>
                <c:pt idx="398">
                  <c:v>8.6976000020513311E-3</c:v>
                </c:pt>
                <c:pt idx="399">
                  <c:v>9.6975999986170791E-3</c:v>
                </c:pt>
                <c:pt idx="400">
                  <c:v>7.834800002456177E-3</c:v>
                </c:pt>
                <c:pt idx="401">
                  <c:v>9.2192000010982156E-3</c:v>
                </c:pt>
                <c:pt idx="402">
                  <c:v>6.6308000023127533E-3</c:v>
                </c:pt>
                <c:pt idx="404">
                  <c:v>6.5628000011201948E-3</c:v>
                </c:pt>
                <c:pt idx="405">
                  <c:v>1.9064000007347204E-3</c:v>
                </c:pt>
                <c:pt idx="406">
                  <c:v>6.070800001907628E-3</c:v>
                </c:pt>
                <c:pt idx="407">
                  <c:v>4.728400002932176E-3</c:v>
                </c:pt>
                <c:pt idx="409">
                  <c:v>6.3451999958488159E-3</c:v>
                </c:pt>
                <c:pt idx="410">
                  <c:v>5.0027999968733639E-3</c:v>
                </c:pt>
                <c:pt idx="411">
                  <c:v>5.8247999986633658E-3</c:v>
                </c:pt>
                <c:pt idx="412">
                  <c:v>8.278400004201103E-3</c:v>
                </c:pt>
                <c:pt idx="413">
                  <c:v>5.7580000066081993E-3</c:v>
                </c:pt>
                <c:pt idx="414">
                  <c:v>5.2376000021467917E-3</c:v>
                </c:pt>
                <c:pt idx="417">
                  <c:v>6.3883999973768368E-3</c:v>
                </c:pt>
                <c:pt idx="418">
                  <c:v>1.0374800003773998E-2</c:v>
                </c:pt>
                <c:pt idx="419">
                  <c:v>5.8680000001913868E-3</c:v>
                </c:pt>
                <c:pt idx="420">
                  <c:v>5.3340000013122335E-3</c:v>
                </c:pt>
                <c:pt idx="421">
                  <c:v>6.3340000051539391E-3</c:v>
                </c:pt>
                <c:pt idx="423">
                  <c:v>1.7863999964902177E-3</c:v>
                </c:pt>
                <c:pt idx="424">
                  <c:v>8.267199998954311E-3</c:v>
                </c:pt>
                <c:pt idx="425">
                  <c:v>6.2400000024354085E-3</c:v>
                </c:pt>
                <c:pt idx="426">
                  <c:v>7.5552000052994117E-3</c:v>
                </c:pt>
                <c:pt idx="427">
                  <c:v>3.8840000052005053E-3</c:v>
                </c:pt>
                <c:pt idx="428">
                  <c:v>4.3772000062745064E-3</c:v>
                </c:pt>
                <c:pt idx="429">
                  <c:v>4.1992000042228028E-3</c:v>
                </c:pt>
                <c:pt idx="430">
                  <c:v>6.3636000049882568E-3</c:v>
                </c:pt>
                <c:pt idx="431">
                  <c:v>8.0223999975714833E-3</c:v>
                </c:pt>
                <c:pt idx="432">
                  <c:v>6.6799999985960312E-3</c:v>
                </c:pt>
                <c:pt idx="433">
                  <c:v>3.1596000044373795E-3</c:v>
                </c:pt>
                <c:pt idx="434">
                  <c:v>7.1596000052522868E-3</c:v>
                </c:pt>
                <c:pt idx="435">
                  <c:v>1.029680000647204E-2</c:v>
                </c:pt>
                <c:pt idx="436">
                  <c:v>4.1188000031979755E-3</c:v>
                </c:pt>
                <c:pt idx="437">
                  <c:v>1.1118800000986084E-2</c:v>
                </c:pt>
                <c:pt idx="438">
                  <c:v>8.9272000041091815E-3</c:v>
                </c:pt>
                <c:pt idx="439">
                  <c:v>1.3255999998364132E-2</c:v>
                </c:pt>
                <c:pt idx="440">
                  <c:v>5.735600003390573E-3</c:v>
                </c:pt>
                <c:pt idx="441">
                  <c:v>7.8864000024623238E-3</c:v>
                </c:pt>
                <c:pt idx="442">
                  <c:v>5.0507999985711649E-3</c:v>
                </c:pt>
                <c:pt idx="443">
                  <c:v>1.0050800003227778E-2</c:v>
                </c:pt>
                <c:pt idx="444">
                  <c:v>3.5304000048199669E-3</c:v>
                </c:pt>
                <c:pt idx="447">
                  <c:v>4.6688000074937008E-3</c:v>
                </c:pt>
                <c:pt idx="448">
                  <c:v>1.4840000221738592E-4</c:v>
                </c:pt>
                <c:pt idx="449">
                  <c:v>1.0285600001225248E-2</c:v>
                </c:pt>
                <c:pt idx="450">
                  <c:v>5.9431999980006367E-3</c:v>
                </c:pt>
                <c:pt idx="451">
                  <c:v>6.6007999994326383E-3</c:v>
                </c:pt>
                <c:pt idx="452">
                  <c:v>4.0804000018397346E-3</c:v>
                </c:pt>
                <c:pt idx="453">
                  <c:v>3.5600000046542846E-3</c:v>
                </c:pt>
                <c:pt idx="454">
                  <c:v>6.5600000016274862E-3</c:v>
                </c:pt>
                <c:pt idx="455">
                  <c:v>6.5600000016274862E-3</c:v>
                </c:pt>
                <c:pt idx="456">
                  <c:v>7.5600000054691918E-3</c:v>
                </c:pt>
                <c:pt idx="457">
                  <c:v>7.5600000054691918E-3</c:v>
                </c:pt>
                <c:pt idx="459">
                  <c:v>1.7948000022443011E-3</c:v>
                </c:pt>
                <c:pt idx="460">
                  <c:v>9.7948000038741156E-3</c:v>
                </c:pt>
                <c:pt idx="462">
                  <c:v>-5.475999932968989E-4</c:v>
                </c:pt>
                <c:pt idx="463">
                  <c:v>1.1100000047008507E-3</c:v>
                </c:pt>
                <c:pt idx="464">
                  <c:v>3.2744000054663047E-3</c:v>
                </c:pt>
                <c:pt idx="465">
                  <c:v>1.6032000057748519E-3</c:v>
                </c:pt>
                <c:pt idx="466">
                  <c:v>7.6032000069972128E-3</c:v>
                </c:pt>
                <c:pt idx="467">
                  <c:v>-3.0679999981657602E-3</c:v>
                </c:pt>
                <c:pt idx="468">
                  <c:v>5.8960000023944303E-4</c:v>
                </c:pt>
                <c:pt idx="469">
                  <c:v>1.9740000061574392E-3</c:v>
                </c:pt>
                <c:pt idx="470">
                  <c:v>-5.4639999871142209E-4</c:v>
                </c:pt>
                <c:pt idx="471">
                  <c:v>-5.2584000004571863E-3</c:v>
                </c:pt>
                <c:pt idx="472">
                  <c:v>-2.9295999993337318E-3</c:v>
                </c:pt>
                <c:pt idx="473">
                  <c:v>-1.9295999954920262E-3</c:v>
                </c:pt>
                <c:pt idx="474">
                  <c:v>-2.9567999954451807E-3</c:v>
                </c:pt>
                <c:pt idx="475">
                  <c:v>-1.9567999988794327E-3</c:v>
                </c:pt>
                <c:pt idx="476">
                  <c:v>-9.5679999503772706E-4</c:v>
                </c:pt>
                <c:pt idx="477">
                  <c:v>-2.1347999936551787E-3</c:v>
                </c:pt>
                <c:pt idx="478">
                  <c:v>1.8652000071597286E-3</c:v>
                </c:pt>
                <c:pt idx="479">
                  <c:v>5.0296000044909306E-3</c:v>
                </c:pt>
                <c:pt idx="480">
                  <c:v>6.6872000024886802E-3</c:v>
                </c:pt>
                <c:pt idx="481">
                  <c:v>-1.8195999946328811E-3</c:v>
                </c:pt>
                <c:pt idx="482">
                  <c:v>-3.5179999977117404E-3</c:v>
                </c:pt>
                <c:pt idx="483">
                  <c:v>-5.180000007385388E-4</c:v>
                </c:pt>
                <c:pt idx="484">
                  <c:v>1.4819999996689148E-3</c:v>
                </c:pt>
                <c:pt idx="485">
                  <c:v>-4.0248000004794449E-3</c:v>
                </c:pt>
                <c:pt idx="486">
                  <c:v>-5.9964000029140152E-3</c:v>
                </c:pt>
                <c:pt idx="487">
                  <c:v>-5.3795999992871657E-3</c:v>
                </c:pt>
                <c:pt idx="488">
                  <c:v>-7.0643999933963642E-3</c:v>
                </c:pt>
                <c:pt idx="489">
                  <c:v>3.1000000017229468E-3</c:v>
                </c:pt>
                <c:pt idx="490">
                  <c:v>-7.4067999958060682E-3</c:v>
                </c:pt>
                <c:pt idx="491">
                  <c:v>-1.0420399994472973E-2</c:v>
                </c:pt>
                <c:pt idx="492">
                  <c:v>-5.4203999970923178E-3</c:v>
                </c:pt>
                <c:pt idx="493">
                  <c:v>1.5796000079717487E-3</c:v>
                </c:pt>
                <c:pt idx="494">
                  <c:v>-2.6960000104736537E-4</c:v>
                </c:pt>
                <c:pt idx="495">
                  <c:v>6.7168000023229979E-3</c:v>
                </c:pt>
                <c:pt idx="496">
                  <c:v>-5.7900000028894283E-3</c:v>
                </c:pt>
                <c:pt idx="497">
                  <c:v>-1.2132399999245536E-2</c:v>
                </c:pt>
                <c:pt idx="498">
                  <c:v>5.8540000027278438E-3</c:v>
                </c:pt>
                <c:pt idx="499">
                  <c:v>-7.48839999869233E-3</c:v>
                </c:pt>
                <c:pt idx="500">
                  <c:v>-1.1719599999196362E-2</c:v>
                </c:pt>
                <c:pt idx="501">
                  <c:v>-1.1555199998838361E-2</c:v>
                </c:pt>
                <c:pt idx="502">
                  <c:v>-7.2536000006948598E-3</c:v>
                </c:pt>
                <c:pt idx="503">
                  <c:v>-1.1595999996643513E-2</c:v>
                </c:pt>
                <c:pt idx="504">
                  <c:v>-1.2102799999411218E-2</c:v>
                </c:pt>
                <c:pt idx="505">
                  <c:v>-1.1116399997263215E-2</c:v>
                </c:pt>
                <c:pt idx="506">
                  <c:v>-2.1435999951791018E-3</c:v>
                </c:pt>
                <c:pt idx="507">
                  <c:v>-1.6457600002468098E-2</c:v>
                </c:pt>
                <c:pt idx="508">
                  <c:v>-1.1978000002272893E-2</c:v>
                </c:pt>
                <c:pt idx="509">
                  <c:v>-1.8347599994740449E-2</c:v>
                </c:pt>
                <c:pt idx="510">
                  <c:v>-1.7525600000226405E-2</c:v>
                </c:pt>
                <c:pt idx="511">
                  <c:v>-1.6867999998794403E-2</c:v>
                </c:pt>
                <c:pt idx="512">
                  <c:v>-1.9703599995409604E-2</c:v>
                </c:pt>
                <c:pt idx="513">
                  <c:v>-1.7251199999009259E-2</c:v>
                </c:pt>
                <c:pt idx="514">
                  <c:v>-2.2565200000826735E-2</c:v>
                </c:pt>
                <c:pt idx="516">
                  <c:v>-2.9673999997612555E-2</c:v>
                </c:pt>
                <c:pt idx="517">
                  <c:v>-2.3358799997367896E-2</c:v>
                </c:pt>
                <c:pt idx="518">
                  <c:v>-2.9221600001619663E-2</c:v>
                </c:pt>
                <c:pt idx="519">
                  <c:v>-3.1057200001669116E-2</c:v>
                </c:pt>
                <c:pt idx="520">
                  <c:v>-3.0535599995346274E-2</c:v>
                </c:pt>
                <c:pt idx="521">
                  <c:v>-3.7905199998931494E-2</c:v>
                </c:pt>
                <c:pt idx="522">
                  <c:v>-3.7918799993349239E-2</c:v>
                </c:pt>
                <c:pt idx="523">
                  <c:v>-3.3439199993154034E-2</c:v>
                </c:pt>
                <c:pt idx="524">
                  <c:v>-4.0986799998790957E-2</c:v>
                </c:pt>
                <c:pt idx="525">
                  <c:v>-4.5822399995813612E-2</c:v>
                </c:pt>
                <c:pt idx="526">
                  <c:v>-4.282239999884041E-2</c:v>
                </c:pt>
                <c:pt idx="527">
                  <c:v>-3.6329199996544048E-2</c:v>
                </c:pt>
                <c:pt idx="528">
                  <c:v>-4.1685199998028111E-2</c:v>
                </c:pt>
                <c:pt idx="529">
                  <c:v>-3.9685199997620657E-2</c:v>
                </c:pt>
                <c:pt idx="530">
                  <c:v>-3.2685199999832548E-2</c:v>
                </c:pt>
                <c:pt idx="531">
                  <c:v>-4.6587600001657847E-2</c:v>
                </c:pt>
                <c:pt idx="532">
                  <c:v>-5.1135199995769653E-2</c:v>
                </c:pt>
                <c:pt idx="533">
                  <c:v>-5.665440000302624E-2</c:v>
                </c:pt>
                <c:pt idx="535">
                  <c:v>-5.8749599993461743E-2</c:v>
                </c:pt>
                <c:pt idx="536">
                  <c:v>-6.1763199992128648E-2</c:v>
                </c:pt>
                <c:pt idx="537">
                  <c:v>-5.7763199991313741E-2</c:v>
                </c:pt>
                <c:pt idx="538">
                  <c:v>-4.6283600000606384E-2</c:v>
                </c:pt>
                <c:pt idx="539">
                  <c:v>-6.3626000002841465E-2</c:v>
                </c:pt>
                <c:pt idx="540">
                  <c:v>-6.7131600000720937E-2</c:v>
                </c:pt>
                <c:pt idx="544">
                  <c:v>-7.1733600001607556E-2</c:v>
                </c:pt>
                <c:pt idx="545">
                  <c:v>-7.1596399997361004E-2</c:v>
                </c:pt>
                <c:pt idx="546">
                  <c:v>-7.2211999999126419E-2</c:v>
                </c:pt>
                <c:pt idx="547">
                  <c:v>-7.8854799998225644E-2</c:v>
                </c:pt>
                <c:pt idx="548">
                  <c:v>-7.6854799997818191E-2</c:v>
                </c:pt>
                <c:pt idx="549">
                  <c:v>-8.3538399994722567E-2</c:v>
                </c:pt>
                <c:pt idx="550">
                  <c:v>-8.7948799999139737E-2</c:v>
                </c:pt>
                <c:pt idx="551">
                  <c:v>-8.6784399994940031E-2</c:v>
                </c:pt>
                <c:pt idx="552">
                  <c:v>-8.5962400000425987E-2</c:v>
                </c:pt>
                <c:pt idx="553">
                  <c:v>-8.5798000000067987E-2</c:v>
                </c:pt>
                <c:pt idx="555">
                  <c:v>-8.7660799996228889E-2</c:v>
                </c:pt>
                <c:pt idx="556">
                  <c:v>-9.0181199993821792E-2</c:v>
                </c:pt>
                <c:pt idx="557">
                  <c:v>-8.519479999813484E-2</c:v>
                </c:pt>
                <c:pt idx="558">
                  <c:v>-9.3015600003127474E-2</c:v>
                </c:pt>
                <c:pt idx="559">
                  <c:v>-9.3891999997140374E-2</c:v>
                </c:pt>
                <c:pt idx="560">
                  <c:v>-0.10143959999550134</c:v>
                </c:pt>
                <c:pt idx="561">
                  <c:v>-9.9809200000890996E-2</c:v>
                </c:pt>
                <c:pt idx="562">
                  <c:v>-9.6809200003917795E-2</c:v>
                </c:pt>
                <c:pt idx="563">
                  <c:v>-0.10148040000058245</c:v>
                </c:pt>
                <c:pt idx="564">
                  <c:v>-0.11019119999400573</c:v>
                </c:pt>
                <c:pt idx="565">
                  <c:v>-0.10904039999149973</c:v>
                </c:pt>
                <c:pt idx="566">
                  <c:v>-0.11177959999622544</c:v>
                </c:pt>
                <c:pt idx="567">
                  <c:v>-0.11177959999622544</c:v>
                </c:pt>
                <c:pt idx="568">
                  <c:v>-0.12268200000107754</c:v>
                </c:pt>
                <c:pt idx="569">
                  <c:v>-0.1303803999981028</c:v>
                </c:pt>
                <c:pt idx="570">
                  <c:v>-0.12338040000031469</c:v>
                </c:pt>
                <c:pt idx="571">
                  <c:v>-0.12788719999662135</c:v>
                </c:pt>
                <c:pt idx="572">
                  <c:v>-0.13262519999989308</c:v>
                </c:pt>
                <c:pt idx="573">
                  <c:v>-0.13581680000061169</c:v>
                </c:pt>
                <c:pt idx="574">
                  <c:v>-0.13865239999722689</c:v>
                </c:pt>
                <c:pt idx="575">
                  <c:v>-0.13765240000066115</c:v>
                </c:pt>
                <c:pt idx="576">
                  <c:v>-0.13748800000030315</c:v>
                </c:pt>
                <c:pt idx="578">
                  <c:v>-0.13917279999441234</c:v>
                </c:pt>
                <c:pt idx="579">
                  <c:v>-0.13735079999605659</c:v>
                </c:pt>
                <c:pt idx="580">
                  <c:v>-0.13621359999524429</c:v>
                </c:pt>
                <c:pt idx="581">
                  <c:v>-0.13321359999099514</c:v>
                </c:pt>
                <c:pt idx="583">
                  <c:v>-0.14848560000245925</c:v>
                </c:pt>
                <c:pt idx="584">
                  <c:v>-0.14974839999922551</c:v>
                </c:pt>
                <c:pt idx="585">
                  <c:v>-0.1483483999982127</c:v>
                </c:pt>
                <c:pt idx="586">
                  <c:v>-0.1481839999978547</c:v>
                </c:pt>
                <c:pt idx="587">
                  <c:v>-0.15318280000064988</c:v>
                </c:pt>
                <c:pt idx="589">
                  <c:v>-0.16481079999357462</c:v>
                </c:pt>
                <c:pt idx="591">
                  <c:v>-0.15833119999297196</c:v>
                </c:pt>
                <c:pt idx="592">
                  <c:v>-0.16368720000173198</c:v>
                </c:pt>
                <c:pt idx="596">
                  <c:v>-0.16839919999620179</c:v>
                </c:pt>
                <c:pt idx="598">
                  <c:v>-0.16074159999698168</c:v>
                </c:pt>
                <c:pt idx="600">
                  <c:v>-0.17530160000023898</c:v>
                </c:pt>
                <c:pt idx="604">
                  <c:v>-0.19672199999331497</c:v>
                </c:pt>
                <c:pt idx="608">
                  <c:v>-0.19628319999901578</c:v>
                </c:pt>
                <c:pt idx="612">
                  <c:v>-0.20904840000002878</c:v>
                </c:pt>
                <c:pt idx="614">
                  <c:v>-0.20976879999943776</c:v>
                </c:pt>
                <c:pt idx="616">
                  <c:v>-0.21077399999921909</c:v>
                </c:pt>
                <c:pt idx="631">
                  <c:v>-0.22752079999918351</c:v>
                </c:pt>
                <c:pt idx="633">
                  <c:v>-0.23340959999768529</c:v>
                </c:pt>
                <c:pt idx="634">
                  <c:v>-0.23467759999766713</c:v>
                </c:pt>
                <c:pt idx="635">
                  <c:v>-0.23459759999241214</c:v>
                </c:pt>
                <c:pt idx="639">
                  <c:v>-0.24682999999640742</c:v>
                </c:pt>
                <c:pt idx="640">
                  <c:v>-0.24737760000425624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15-4C64-9817-C10199F48AC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Active!$J$21:$J$676</c:f>
              <c:numCache>
                <c:formatCode>General</c:formatCode>
                <c:ptCount val="656"/>
                <c:pt idx="246">
                  <c:v>1.0609200006001629E-2</c:v>
                </c:pt>
                <c:pt idx="248">
                  <c:v>9.9852000057580881E-3</c:v>
                </c:pt>
                <c:pt idx="279">
                  <c:v>-8.1275999982608482E-3</c:v>
                </c:pt>
                <c:pt idx="299">
                  <c:v>-2.7619999964372255E-3</c:v>
                </c:pt>
                <c:pt idx="301">
                  <c:v>-2.2863999984110706E-3</c:v>
                </c:pt>
                <c:pt idx="303">
                  <c:v>-2.5068000031751581E-3</c:v>
                </c:pt>
                <c:pt idx="304">
                  <c:v>-1.1779999986174516E-3</c:v>
                </c:pt>
                <c:pt idx="306">
                  <c:v>-3.3611999970162287E-3</c:v>
                </c:pt>
                <c:pt idx="314">
                  <c:v>3.9600003219675273E-5</c:v>
                </c:pt>
                <c:pt idx="327">
                  <c:v>1.3141200004611164E-2</c:v>
                </c:pt>
                <c:pt idx="335">
                  <c:v>1.1242000000493135E-2</c:v>
                </c:pt>
                <c:pt idx="353">
                  <c:v>1.3542800006689504E-2</c:v>
                </c:pt>
                <c:pt idx="364">
                  <c:v>1.3577600002463441E-2</c:v>
                </c:pt>
                <c:pt idx="366">
                  <c:v>1.3979199997265823E-2</c:v>
                </c:pt>
                <c:pt idx="378">
                  <c:v>1.1080000003858004E-2</c:v>
                </c:pt>
                <c:pt idx="394">
                  <c:v>8.1808000031742267E-3</c:v>
                </c:pt>
                <c:pt idx="403">
                  <c:v>3.4816000043065287E-3</c:v>
                </c:pt>
                <c:pt idx="408">
                  <c:v>5.8588000028976239E-3</c:v>
                </c:pt>
                <c:pt idx="415">
                  <c:v>5.6307999984710477E-3</c:v>
                </c:pt>
                <c:pt idx="416">
                  <c:v>5.7883999979821965E-3</c:v>
                </c:pt>
                <c:pt idx="445">
                  <c:v>5.8452000012039207E-3</c:v>
                </c:pt>
                <c:pt idx="446">
                  <c:v>5.2824000013060868E-3</c:v>
                </c:pt>
                <c:pt idx="515">
                  <c:v>-3.107399999134941E-2</c:v>
                </c:pt>
                <c:pt idx="534">
                  <c:v>-5.6681599999137688E-2</c:v>
                </c:pt>
                <c:pt idx="541">
                  <c:v>-6.7473999995854683E-2</c:v>
                </c:pt>
                <c:pt idx="542">
                  <c:v>-6.8816399994830135E-2</c:v>
                </c:pt>
                <c:pt idx="543">
                  <c:v>-6.7651999997906387E-2</c:v>
                </c:pt>
                <c:pt idx="554">
                  <c:v>-8.7275999998382758E-2</c:v>
                </c:pt>
                <c:pt idx="577">
                  <c:v>-0.13783039999543689</c:v>
                </c:pt>
                <c:pt idx="590">
                  <c:v>-0.1656955999933416</c:v>
                </c:pt>
                <c:pt idx="593">
                  <c:v>-0.16605839999829186</c:v>
                </c:pt>
                <c:pt idx="594">
                  <c:v>-0.16569400000298629</c:v>
                </c:pt>
                <c:pt idx="609">
                  <c:v>-0.20168839999678312</c:v>
                </c:pt>
                <c:pt idx="610">
                  <c:v>-0.20048839999799384</c:v>
                </c:pt>
                <c:pt idx="623">
                  <c:v>-0.22030879999510944</c:v>
                </c:pt>
                <c:pt idx="624">
                  <c:v>-0.22030879999510944</c:v>
                </c:pt>
                <c:pt idx="646">
                  <c:v>-0.2601371999917319</c:v>
                </c:pt>
                <c:pt idx="647">
                  <c:v>-0.26569799999560928</c:v>
                </c:pt>
                <c:pt idx="649">
                  <c:v>-0.27082599999266677</c:v>
                </c:pt>
                <c:pt idx="651">
                  <c:v>-0.27963719999388559</c:v>
                </c:pt>
                <c:pt idx="653">
                  <c:v>-0.28075760000501759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15-4C64-9817-C10199F48AC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Active!$K$21:$K$676</c:f>
              <c:numCache>
                <c:formatCode>General</c:formatCode>
                <c:ptCount val="656"/>
                <c:pt idx="356">
                  <c:v>1.6581600000790786E-2</c:v>
                </c:pt>
                <c:pt idx="582">
                  <c:v>-0.14723239999875659</c:v>
                </c:pt>
                <c:pt idx="588">
                  <c:v>-0.15841360000194982</c:v>
                </c:pt>
                <c:pt idx="595">
                  <c:v>-0.16422120000061113</c:v>
                </c:pt>
                <c:pt idx="597">
                  <c:v>-0.16790599999512779</c:v>
                </c:pt>
                <c:pt idx="599">
                  <c:v>-0.16842639999958919</c:v>
                </c:pt>
                <c:pt idx="601">
                  <c:v>-0.17819159999635303</c:v>
                </c:pt>
                <c:pt idx="602">
                  <c:v>-0.18475159999798052</c:v>
                </c:pt>
                <c:pt idx="603">
                  <c:v>-0.18378719999600435</c:v>
                </c:pt>
                <c:pt idx="605">
                  <c:v>-0.19531359999382403</c:v>
                </c:pt>
                <c:pt idx="606">
                  <c:v>-0.19821200000296813</c:v>
                </c:pt>
                <c:pt idx="607">
                  <c:v>-0.18941199999972014</c:v>
                </c:pt>
                <c:pt idx="611">
                  <c:v>-0.20069520000106422</c:v>
                </c:pt>
                <c:pt idx="613">
                  <c:v>-0.21006199999828823</c:v>
                </c:pt>
                <c:pt idx="615">
                  <c:v>-0.21079599999939092</c:v>
                </c:pt>
                <c:pt idx="617">
                  <c:v>-0.21062319999327883</c:v>
                </c:pt>
                <c:pt idx="618">
                  <c:v>-0.21296559999609599</c:v>
                </c:pt>
                <c:pt idx="619">
                  <c:v>-0.2122655999919516</c:v>
                </c:pt>
                <c:pt idx="620">
                  <c:v>-0.21822719999909168</c:v>
                </c:pt>
                <c:pt idx="621">
                  <c:v>-0.22104599999875063</c:v>
                </c:pt>
                <c:pt idx="622">
                  <c:v>-0.22307319999526953</c:v>
                </c:pt>
                <c:pt idx="625">
                  <c:v>-0.22351959999650717</c:v>
                </c:pt>
                <c:pt idx="626">
                  <c:v>-0.22313999999460066</c:v>
                </c:pt>
                <c:pt idx="627">
                  <c:v>-0.22361799999634968</c:v>
                </c:pt>
                <c:pt idx="629">
                  <c:v>-0.22372319999703905</c:v>
                </c:pt>
                <c:pt idx="630">
                  <c:v>-0.22437920000083977</c:v>
                </c:pt>
                <c:pt idx="632">
                  <c:v>-0.23283839999930933</c:v>
                </c:pt>
                <c:pt idx="636">
                  <c:v>-0.24088679999840679</c:v>
                </c:pt>
                <c:pt idx="637">
                  <c:v>-0.24625360000209184</c:v>
                </c:pt>
                <c:pt idx="638">
                  <c:v>-0.24625360000209184</c:v>
                </c:pt>
                <c:pt idx="641">
                  <c:v>-0.25256639999861363</c:v>
                </c:pt>
                <c:pt idx="642">
                  <c:v>-0.25246639999386389</c:v>
                </c:pt>
                <c:pt idx="643">
                  <c:v>-0.25881479999952717</c:v>
                </c:pt>
                <c:pt idx="644">
                  <c:v>-0.25881479999952717</c:v>
                </c:pt>
                <c:pt idx="645">
                  <c:v>-0.25949799999943934</c:v>
                </c:pt>
                <c:pt idx="648">
                  <c:v>-0.26681680000183405</c:v>
                </c:pt>
                <c:pt idx="650">
                  <c:v>-0.2731872000003932</c:v>
                </c:pt>
                <c:pt idx="652">
                  <c:v>-0.28085760000249138</c:v>
                </c:pt>
                <c:pt idx="654">
                  <c:v>-0.28936520000570454</c:v>
                </c:pt>
                <c:pt idx="655">
                  <c:v>-0.29637439999351045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15-4C64-9817-C10199F48AC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Active!$L$21:$L$676</c:f>
              <c:numCache>
                <c:formatCode>General</c:formatCode>
                <c:ptCount val="6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15-4C64-9817-C10199F48A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Active!$M$21:$M$676</c:f>
              <c:numCache>
                <c:formatCode>General</c:formatCode>
                <c:ptCount val="6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15-4C64-9817-C10199F48A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Active!$F$21:$F$676</c:f>
              <c:numCache>
                <c:formatCode>General</c:formatCode>
                <c:ptCount val="656"/>
                <c:pt idx="0">
                  <c:v>-12668</c:v>
                </c:pt>
                <c:pt idx="1">
                  <c:v>-12244</c:v>
                </c:pt>
                <c:pt idx="2">
                  <c:v>-12238</c:v>
                </c:pt>
                <c:pt idx="3">
                  <c:v>-12137</c:v>
                </c:pt>
                <c:pt idx="4">
                  <c:v>-11601</c:v>
                </c:pt>
                <c:pt idx="5">
                  <c:v>-11158</c:v>
                </c:pt>
                <c:pt idx="6">
                  <c:v>-11080</c:v>
                </c:pt>
                <c:pt idx="7">
                  <c:v>-10898</c:v>
                </c:pt>
                <c:pt idx="8">
                  <c:v>-10710</c:v>
                </c:pt>
                <c:pt idx="9">
                  <c:v>-10571</c:v>
                </c:pt>
                <c:pt idx="10">
                  <c:v>-10538</c:v>
                </c:pt>
                <c:pt idx="11">
                  <c:v>-10432</c:v>
                </c:pt>
                <c:pt idx="12">
                  <c:v>-10428</c:v>
                </c:pt>
                <c:pt idx="13">
                  <c:v>-10319</c:v>
                </c:pt>
                <c:pt idx="14">
                  <c:v>-10318</c:v>
                </c:pt>
                <c:pt idx="15">
                  <c:v>-10315</c:v>
                </c:pt>
                <c:pt idx="16">
                  <c:v>-10305</c:v>
                </c:pt>
                <c:pt idx="17">
                  <c:v>-10305</c:v>
                </c:pt>
                <c:pt idx="18">
                  <c:v>-10298</c:v>
                </c:pt>
                <c:pt idx="19">
                  <c:v>-10297</c:v>
                </c:pt>
                <c:pt idx="20">
                  <c:v>-10288</c:v>
                </c:pt>
                <c:pt idx="21">
                  <c:v>-10288</c:v>
                </c:pt>
                <c:pt idx="22">
                  <c:v>-10262</c:v>
                </c:pt>
                <c:pt idx="23">
                  <c:v>-10261</c:v>
                </c:pt>
                <c:pt idx="24">
                  <c:v>-10258</c:v>
                </c:pt>
                <c:pt idx="25">
                  <c:v>-10254</c:v>
                </c:pt>
                <c:pt idx="26">
                  <c:v>-10198</c:v>
                </c:pt>
                <c:pt idx="27">
                  <c:v>-10178</c:v>
                </c:pt>
                <c:pt idx="28">
                  <c:v>-10158</c:v>
                </c:pt>
                <c:pt idx="29">
                  <c:v>-10137</c:v>
                </c:pt>
                <c:pt idx="30">
                  <c:v>-10132</c:v>
                </c:pt>
                <c:pt idx="31">
                  <c:v>-10119</c:v>
                </c:pt>
                <c:pt idx="32">
                  <c:v>-10064</c:v>
                </c:pt>
                <c:pt idx="33">
                  <c:v>-10042</c:v>
                </c:pt>
                <c:pt idx="34">
                  <c:v>-10041</c:v>
                </c:pt>
                <c:pt idx="35">
                  <c:v>-10033</c:v>
                </c:pt>
                <c:pt idx="36">
                  <c:v>-10029</c:v>
                </c:pt>
                <c:pt idx="37">
                  <c:v>-9986</c:v>
                </c:pt>
                <c:pt idx="38">
                  <c:v>-9925</c:v>
                </c:pt>
                <c:pt idx="39">
                  <c:v>-9920</c:v>
                </c:pt>
                <c:pt idx="40">
                  <c:v>-9912</c:v>
                </c:pt>
                <c:pt idx="41">
                  <c:v>-9904</c:v>
                </c:pt>
                <c:pt idx="42">
                  <c:v>-9882</c:v>
                </c:pt>
                <c:pt idx="43">
                  <c:v>-9881</c:v>
                </c:pt>
                <c:pt idx="44">
                  <c:v>-9868</c:v>
                </c:pt>
                <c:pt idx="45">
                  <c:v>-9852</c:v>
                </c:pt>
                <c:pt idx="46">
                  <c:v>-9847</c:v>
                </c:pt>
                <c:pt idx="47">
                  <c:v>-9818</c:v>
                </c:pt>
                <c:pt idx="48">
                  <c:v>-9808</c:v>
                </c:pt>
                <c:pt idx="49">
                  <c:v>-9791</c:v>
                </c:pt>
                <c:pt idx="50">
                  <c:v>-9787</c:v>
                </c:pt>
                <c:pt idx="51">
                  <c:v>-9744</c:v>
                </c:pt>
                <c:pt idx="52">
                  <c:v>-9738</c:v>
                </c:pt>
                <c:pt idx="53">
                  <c:v>-9652</c:v>
                </c:pt>
                <c:pt idx="54">
                  <c:v>-9651</c:v>
                </c:pt>
                <c:pt idx="55">
                  <c:v>-9644</c:v>
                </c:pt>
                <c:pt idx="56">
                  <c:v>-9613</c:v>
                </c:pt>
                <c:pt idx="57">
                  <c:v>-9613</c:v>
                </c:pt>
                <c:pt idx="58">
                  <c:v>-9609</c:v>
                </c:pt>
                <c:pt idx="59">
                  <c:v>-9544</c:v>
                </c:pt>
                <c:pt idx="60">
                  <c:v>-9536</c:v>
                </c:pt>
                <c:pt idx="61">
                  <c:v>-9535</c:v>
                </c:pt>
                <c:pt idx="62">
                  <c:v>-9531</c:v>
                </c:pt>
                <c:pt idx="63">
                  <c:v>-9509</c:v>
                </c:pt>
                <c:pt idx="64">
                  <c:v>-9506</c:v>
                </c:pt>
                <c:pt idx="65">
                  <c:v>-9498</c:v>
                </c:pt>
                <c:pt idx="66">
                  <c:v>-9496</c:v>
                </c:pt>
                <c:pt idx="67">
                  <c:v>-9397</c:v>
                </c:pt>
                <c:pt idx="68">
                  <c:v>-9358</c:v>
                </c:pt>
                <c:pt idx="69">
                  <c:v>-9341</c:v>
                </c:pt>
                <c:pt idx="70">
                  <c:v>-9098</c:v>
                </c:pt>
                <c:pt idx="71">
                  <c:v>-9076</c:v>
                </c:pt>
                <c:pt idx="72">
                  <c:v>-8994</c:v>
                </c:pt>
                <c:pt idx="73">
                  <c:v>-8887</c:v>
                </c:pt>
                <c:pt idx="74">
                  <c:v>-8882</c:v>
                </c:pt>
                <c:pt idx="75">
                  <c:v>-8878</c:v>
                </c:pt>
                <c:pt idx="76">
                  <c:v>-8874</c:v>
                </c:pt>
                <c:pt idx="77">
                  <c:v>-8873</c:v>
                </c:pt>
                <c:pt idx="78">
                  <c:v>-8757</c:v>
                </c:pt>
                <c:pt idx="79">
                  <c:v>-8748</c:v>
                </c:pt>
                <c:pt idx="80">
                  <c:v>-8718</c:v>
                </c:pt>
                <c:pt idx="81">
                  <c:v>-8708</c:v>
                </c:pt>
                <c:pt idx="82">
                  <c:v>-8705</c:v>
                </c:pt>
                <c:pt idx="83">
                  <c:v>-8683</c:v>
                </c:pt>
                <c:pt idx="84">
                  <c:v>-8674</c:v>
                </c:pt>
                <c:pt idx="85">
                  <c:v>-8583</c:v>
                </c:pt>
                <c:pt idx="86">
                  <c:v>-8566</c:v>
                </c:pt>
                <c:pt idx="87">
                  <c:v>-8562</c:v>
                </c:pt>
                <c:pt idx="88">
                  <c:v>-8462</c:v>
                </c:pt>
                <c:pt idx="89">
                  <c:v>-8453</c:v>
                </c:pt>
                <c:pt idx="90">
                  <c:v>-8423</c:v>
                </c:pt>
                <c:pt idx="91">
                  <c:v>-8414</c:v>
                </c:pt>
                <c:pt idx="92">
                  <c:v>-8378</c:v>
                </c:pt>
                <c:pt idx="93">
                  <c:v>-8323</c:v>
                </c:pt>
                <c:pt idx="94">
                  <c:v>-8293</c:v>
                </c:pt>
                <c:pt idx="95">
                  <c:v>-8293</c:v>
                </c:pt>
                <c:pt idx="96">
                  <c:v>-8293</c:v>
                </c:pt>
                <c:pt idx="97">
                  <c:v>-8289</c:v>
                </c:pt>
                <c:pt idx="98">
                  <c:v>-8289</c:v>
                </c:pt>
                <c:pt idx="99">
                  <c:v>-8285</c:v>
                </c:pt>
                <c:pt idx="100">
                  <c:v>-8284</c:v>
                </c:pt>
                <c:pt idx="101">
                  <c:v>-8280</c:v>
                </c:pt>
                <c:pt idx="102">
                  <c:v>-8220</c:v>
                </c:pt>
                <c:pt idx="103">
                  <c:v>-8186</c:v>
                </c:pt>
                <c:pt idx="104">
                  <c:v>-8185</c:v>
                </c:pt>
                <c:pt idx="105">
                  <c:v>-8086</c:v>
                </c:pt>
                <c:pt idx="106">
                  <c:v>-8065</c:v>
                </c:pt>
                <c:pt idx="107">
                  <c:v>-8065</c:v>
                </c:pt>
                <c:pt idx="108">
                  <c:v>-8064</c:v>
                </c:pt>
                <c:pt idx="109">
                  <c:v>-8048</c:v>
                </c:pt>
                <c:pt idx="110">
                  <c:v>-8047</c:v>
                </c:pt>
                <c:pt idx="111">
                  <c:v>-8034</c:v>
                </c:pt>
                <c:pt idx="112">
                  <c:v>-8033</c:v>
                </c:pt>
                <c:pt idx="113">
                  <c:v>-8011</c:v>
                </c:pt>
                <c:pt idx="114">
                  <c:v>-7891</c:v>
                </c:pt>
                <c:pt idx="115">
                  <c:v>-7822</c:v>
                </c:pt>
                <c:pt idx="116">
                  <c:v>-7675</c:v>
                </c:pt>
                <c:pt idx="117">
                  <c:v>-7648</c:v>
                </c:pt>
                <c:pt idx="118">
                  <c:v>-7618</c:v>
                </c:pt>
                <c:pt idx="119">
                  <c:v>-7537</c:v>
                </c:pt>
                <c:pt idx="120">
                  <c:v>-7524</c:v>
                </c:pt>
                <c:pt idx="121">
                  <c:v>-7519</c:v>
                </c:pt>
                <c:pt idx="122">
                  <c:v>-7376</c:v>
                </c:pt>
                <c:pt idx="123">
                  <c:v>-7354</c:v>
                </c:pt>
                <c:pt idx="124">
                  <c:v>-7286</c:v>
                </c:pt>
                <c:pt idx="125">
                  <c:v>-7286</c:v>
                </c:pt>
                <c:pt idx="126">
                  <c:v>-7281</c:v>
                </c:pt>
                <c:pt idx="127">
                  <c:v>-7277</c:v>
                </c:pt>
                <c:pt idx="128">
                  <c:v>-7277</c:v>
                </c:pt>
                <c:pt idx="129">
                  <c:v>-7268</c:v>
                </c:pt>
                <c:pt idx="130">
                  <c:v>-7264</c:v>
                </c:pt>
                <c:pt idx="131">
                  <c:v>-7251</c:v>
                </c:pt>
                <c:pt idx="132">
                  <c:v>-7250</c:v>
                </c:pt>
                <c:pt idx="133">
                  <c:v>-7242</c:v>
                </c:pt>
                <c:pt idx="134">
                  <c:v>-7238</c:v>
                </c:pt>
                <c:pt idx="135">
                  <c:v>-7237</c:v>
                </c:pt>
                <c:pt idx="136">
                  <c:v>-7225</c:v>
                </c:pt>
                <c:pt idx="137">
                  <c:v>-7161</c:v>
                </c:pt>
                <c:pt idx="138">
                  <c:v>-7152</c:v>
                </c:pt>
                <c:pt idx="139">
                  <c:v>-7152</c:v>
                </c:pt>
                <c:pt idx="140">
                  <c:v>-7148</c:v>
                </c:pt>
                <c:pt idx="141">
                  <c:v>-7139</c:v>
                </c:pt>
                <c:pt idx="142">
                  <c:v>-7129</c:v>
                </c:pt>
                <c:pt idx="143">
                  <c:v>-7125</c:v>
                </c:pt>
                <c:pt idx="144">
                  <c:v>-7122</c:v>
                </c:pt>
                <c:pt idx="145">
                  <c:v>-7122</c:v>
                </c:pt>
                <c:pt idx="146">
                  <c:v>-7121</c:v>
                </c:pt>
                <c:pt idx="147">
                  <c:v>-7121</c:v>
                </c:pt>
                <c:pt idx="148">
                  <c:v>-7121</c:v>
                </c:pt>
                <c:pt idx="149">
                  <c:v>-7117</c:v>
                </c:pt>
                <c:pt idx="150">
                  <c:v>-7116</c:v>
                </c:pt>
                <c:pt idx="151">
                  <c:v>-7108</c:v>
                </c:pt>
                <c:pt idx="152">
                  <c:v>-7103</c:v>
                </c:pt>
                <c:pt idx="153">
                  <c:v>-7103</c:v>
                </c:pt>
                <c:pt idx="154">
                  <c:v>-7099</c:v>
                </c:pt>
                <c:pt idx="155">
                  <c:v>-7095</c:v>
                </c:pt>
                <c:pt idx="156">
                  <c:v>-7094</c:v>
                </c:pt>
                <c:pt idx="157">
                  <c:v>-7090</c:v>
                </c:pt>
                <c:pt idx="158">
                  <c:v>-7086</c:v>
                </c:pt>
                <c:pt idx="159">
                  <c:v>-7081</c:v>
                </c:pt>
                <c:pt idx="160">
                  <c:v>-6996</c:v>
                </c:pt>
                <c:pt idx="161">
                  <c:v>-6957</c:v>
                </c:pt>
                <c:pt idx="162">
                  <c:v>-6928</c:v>
                </c:pt>
                <c:pt idx="163">
                  <c:v>-6875</c:v>
                </c:pt>
                <c:pt idx="164">
                  <c:v>-6865</c:v>
                </c:pt>
                <c:pt idx="165">
                  <c:v>-6862</c:v>
                </c:pt>
                <c:pt idx="166">
                  <c:v>-6862</c:v>
                </c:pt>
                <c:pt idx="167">
                  <c:v>-6858</c:v>
                </c:pt>
                <c:pt idx="168">
                  <c:v>-6858</c:v>
                </c:pt>
                <c:pt idx="169">
                  <c:v>-6857</c:v>
                </c:pt>
                <c:pt idx="170">
                  <c:v>-6852</c:v>
                </c:pt>
                <c:pt idx="171">
                  <c:v>-6852</c:v>
                </c:pt>
                <c:pt idx="172">
                  <c:v>-6849</c:v>
                </c:pt>
                <c:pt idx="173">
                  <c:v>-6844</c:v>
                </c:pt>
                <c:pt idx="174">
                  <c:v>-6840</c:v>
                </c:pt>
                <c:pt idx="175">
                  <c:v>-6840</c:v>
                </c:pt>
                <c:pt idx="176">
                  <c:v>-6832</c:v>
                </c:pt>
                <c:pt idx="177">
                  <c:v>-6831</c:v>
                </c:pt>
                <c:pt idx="178">
                  <c:v>-6827</c:v>
                </c:pt>
                <c:pt idx="179">
                  <c:v>-6823</c:v>
                </c:pt>
                <c:pt idx="180">
                  <c:v>-6818</c:v>
                </c:pt>
                <c:pt idx="181">
                  <c:v>-6767</c:v>
                </c:pt>
                <c:pt idx="182">
                  <c:v>-6758</c:v>
                </c:pt>
                <c:pt idx="183">
                  <c:v>-6624</c:v>
                </c:pt>
                <c:pt idx="184">
                  <c:v>-6624</c:v>
                </c:pt>
                <c:pt idx="185">
                  <c:v>-6620</c:v>
                </c:pt>
                <c:pt idx="186">
                  <c:v>-6615</c:v>
                </c:pt>
                <c:pt idx="187">
                  <c:v>-6608</c:v>
                </c:pt>
                <c:pt idx="188">
                  <c:v>-6598</c:v>
                </c:pt>
                <c:pt idx="189">
                  <c:v>-6593</c:v>
                </c:pt>
                <c:pt idx="190">
                  <c:v>-6498</c:v>
                </c:pt>
                <c:pt idx="191">
                  <c:v>-6490</c:v>
                </c:pt>
                <c:pt idx="192">
                  <c:v>-6485</c:v>
                </c:pt>
                <c:pt idx="193">
                  <c:v>-6481</c:v>
                </c:pt>
                <c:pt idx="194">
                  <c:v>-6476</c:v>
                </c:pt>
                <c:pt idx="195">
                  <c:v>-6476</c:v>
                </c:pt>
                <c:pt idx="196">
                  <c:v>-6467</c:v>
                </c:pt>
                <c:pt idx="197">
                  <c:v>-6464</c:v>
                </c:pt>
                <c:pt idx="198">
                  <c:v>-6459</c:v>
                </c:pt>
                <c:pt idx="199">
                  <c:v>-6455</c:v>
                </c:pt>
                <c:pt idx="200">
                  <c:v>-6438</c:v>
                </c:pt>
                <c:pt idx="201">
                  <c:v>-6434</c:v>
                </c:pt>
                <c:pt idx="202">
                  <c:v>-6433</c:v>
                </c:pt>
                <c:pt idx="203">
                  <c:v>-6429</c:v>
                </c:pt>
                <c:pt idx="204">
                  <c:v>-6338</c:v>
                </c:pt>
                <c:pt idx="205">
                  <c:v>-6321</c:v>
                </c:pt>
                <c:pt idx="206">
                  <c:v>-6312</c:v>
                </c:pt>
                <c:pt idx="207">
                  <c:v>-6294</c:v>
                </c:pt>
                <c:pt idx="208">
                  <c:v>-6278</c:v>
                </c:pt>
                <c:pt idx="209">
                  <c:v>-6221</c:v>
                </c:pt>
                <c:pt idx="210">
                  <c:v>-6212</c:v>
                </c:pt>
                <c:pt idx="211">
                  <c:v>-6208</c:v>
                </c:pt>
                <c:pt idx="212">
                  <c:v>-6200</c:v>
                </c:pt>
                <c:pt idx="213">
                  <c:v>-6199</c:v>
                </c:pt>
                <c:pt idx="214">
                  <c:v>-6195</c:v>
                </c:pt>
                <c:pt idx="215">
                  <c:v>-6173</c:v>
                </c:pt>
                <c:pt idx="216">
                  <c:v>-6170</c:v>
                </c:pt>
                <c:pt idx="217">
                  <c:v>-6105</c:v>
                </c:pt>
                <c:pt idx="218">
                  <c:v>-6084</c:v>
                </c:pt>
                <c:pt idx="219">
                  <c:v>-6074</c:v>
                </c:pt>
                <c:pt idx="220">
                  <c:v>-6061</c:v>
                </c:pt>
                <c:pt idx="221">
                  <c:v>-6057</c:v>
                </c:pt>
                <c:pt idx="222">
                  <c:v>-6052</c:v>
                </c:pt>
                <c:pt idx="223">
                  <c:v>-6039</c:v>
                </c:pt>
                <c:pt idx="224">
                  <c:v>-6035</c:v>
                </c:pt>
                <c:pt idx="225">
                  <c:v>-5923</c:v>
                </c:pt>
                <c:pt idx="226">
                  <c:v>-5922</c:v>
                </c:pt>
                <c:pt idx="227">
                  <c:v>-5824</c:v>
                </c:pt>
                <c:pt idx="228">
                  <c:v>-5798</c:v>
                </c:pt>
                <c:pt idx="229">
                  <c:v>-5797</c:v>
                </c:pt>
                <c:pt idx="230">
                  <c:v>-5794</c:v>
                </c:pt>
                <c:pt idx="231">
                  <c:v>-5784</c:v>
                </c:pt>
                <c:pt idx="232">
                  <c:v>-5711</c:v>
                </c:pt>
                <c:pt idx="233">
                  <c:v>-5568</c:v>
                </c:pt>
                <c:pt idx="234">
                  <c:v>-5443</c:v>
                </c:pt>
                <c:pt idx="235">
                  <c:v>-5434</c:v>
                </c:pt>
                <c:pt idx="236">
                  <c:v>-5425</c:v>
                </c:pt>
                <c:pt idx="237">
                  <c:v>-5390</c:v>
                </c:pt>
                <c:pt idx="238">
                  <c:v>-5313</c:v>
                </c:pt>
                <c:pt idx="239">
                  <c:v>-4773</c:v>
                </c:pt>
                <c:pt idx="240">
                  <c:v>-4764</c:v>
                </c:pt>
                <c:pt idx="241">
                  <c:v>-4635</c:v>
                </c:pt>
                <c:pt idx="242">
                  <c:v>-4624</c:v>
                </c:pt>
                <c:pt idx="243">
                  <c:v>-4621</c:v>
                </c:pt>
                <c:pt idx="244">
                  <c:v>-4491</c:v>
                </c:pt>
                <c:pt idx="245">
                  <c:v>-4375</c:v>
                </c:pt>
                <c:pt idx="246">
                  <c:v>-4357</c:v>
                </c:pt>
                <c:pt idx="247">
                  <c:v>-4335</c:v>
                </c:pt>
                <c:pt idx="248">
                  <c:v>-4067</c:v>
                </c:pt>
                <c:pt idx="249">
                  <c:v>-3981</c:v>
                </c:pt>
                <c:pt idx="250">
                  <c:v>-3981</c:v>
                </c:pt>
                <c:pt idx="251">
                  <c:v>-3855</c:v>
                </c:pt>
                <c:pt idx="252">
                  <c:v>-3833</c:v>
                </c:pt>
                <c:pt idx="253">
                  <c:v>-3812</c:v>
                </c:pt>
                <c:pt idx="254">
                  <c:v>-3790</c:v>
                </c:pt>
                <c:pt idx="255">
                  <c:v>-3717</c:v>
                </c:pt>
                <c:pt idx="256">
                  <c:v>-3717</c:v>
                </c:pt>
                <c:pt idx="257">
                  <c:v>-3710</c:v>
                </c:pt>
                <c:pt idx="258">
                  <c:v>-3701</c:v>
                </c:pt>
                <c:pt idx="259">
                  <c:v>-3699</c:v>
                </c:pt>
                <c:pt idx="260">
                  <c:v>-3697</c:v>
                </c:pt>
                <c:pt idx="261">
                  <c:v>-3682</c:v>
                </c:pt>
                <c:pt idx="262">
                  <c:v>-3596</c:v>
                </c:pt>
                <c:pt idx="263">
                  <c:v>-3596</c:v>
                </c:pt>
                <c:pt idx="264">
                  <c:v>-3548</c:v>
                </c:pt>
                <c:pt idx="265">
                  <c:v>-3526</c:v>
                </c:pt>
                <c:pt idx="266">
                  <c:v>-3301</c:v>
                </c:pt>
                <c:pt idx="267">
                  <c:v>-3297</c:v>
                </c:pt>
                <c:pt idx="268">
                  <c:v>-3292</c:v>
                </c:pt>
                <c:pt idx="269">
                  <c:v>-3267</c:v>
                </c:pt>
                <c:pt idx="270">
                  <c:v>-3203</c:v>
                </c:pt>
                <c:pt idx="271">
                  <c:v>-3190</c:v>
                </c:pt>
                <c:pt idx="272">
                  <c:v>-3172</c:v>
                </c:pt>
                <c:pt idx="273">
                  <c:v>-3077</c:v>
                </c:pt>
                <c:pt idx="274">
                  <c:v>-2939</c:v>
                </c:pt>
                <c:pt idx="275">
                  <c:v>-2939</c:v>
                </c:pt>
                <c:pt idx="276">
                  <c:v>-2939</c:v>
                </c:pt>
                <c:pt idx="277">
                  <c:v>-2934</c:v>
                </c:pt>
                <c:pt idx="278">
                  <c:v>-2895</c:v>
                </c:pt>
                <c:pt idx="279">
                  <c:v>-2679</c:v>
                </c:pt>
                <c:pt idx="280">
                  <c:v>-2631</c:v>
                </c:pt>
                <c:pt idx="281">
                  <c:v>-2631</c:v>
                </c:pt>
                <c:pt idx="282">
                  <c:v>-2631</c:v>
                </c:pt>
                <c:pt idx="283">
                  <c:v>-2631</c:v>
                </c:pt>
                <c:pt idx="284">
                  <c:v>-2631</c:v>
                </c:pt>
                <c:pt idx="285">
                  <c:v>-2631</c:v>
                </c:pt>
                <c:pt idx="286">
                  <c:v>-2532</c:v>
                </c:pt>
                <c:pt idx="287">
                  <c:v>-2501</c:v>
                </c:pt>
                <c:pt idx="288">
                  <c:v>-2411</c:v>
                </c:pt>
                <c:pt idx="289">
                  <c:v>-2406</c:v>
                </c:pt>
                <c:pt idx="290">
                  <c:v>-2402</c:v>
                </c:pt>
                <c:pt idx="291">
                  <c:v>-2393</c:v>
                </c:pt>
                <c:pt idx="292">
                  <c:v>-2386</c:v>
                </c:pt>
                <c:pt idx="293">
                  <c:v>-2377</c:v>
                </c:pt>
                <c:pt idx="294">
                  <c:v>-2341</c:v>
                </c:pt>
                <c:pt idx="295">
                  <c:v>-2272</c:v>
                </c:pt>
                <c:pt idx="296">
                  <c:v>-2268</c:v>
                </c:pt>
                <c:pt idx="297">
                  <c:v>-2243</c:v>
                </c:pt>
                <c:pt idx="298">
                  <c:v>-2221</c:v>
                </c:pt>
                <c:pt idx="299">
                  <c:v>-2105</c:v>
                </c:pt>
                <c:pt idx="300">
                  <c:v>-2083</c:v>
                </c:pt>
                <c:pt idx="301">
                  <c:v>-2006</c:v>
                </c:pt>
                <c:pt idx="302">
                  <c:v>-2004</c:v>
                </c:pt>
                <c:pt idx="303">
                  <c:v>-1997</c:v>
                </c:pt>
                <c:pt idx="304">
                  <c:v>-1995</c:v>
                </c:pt>
                <c:pt idx="305">
                  <c:v>-1978</c:v>
                </c:pt>
                <c:pt idx="306">
                  <c:v>-1973</c:v>
                </c:pt>
                <c:pt idx="307">
                  <c:v>-1970</c:v>
                </c:pt>
                <c:pt idx="308">
                  <c:v>-1969</c:v>
                </c:pt>
                <c:pt idx="309">
                  <c:v>-1870</c:v>
                </c:pt>
                <c:pt idx="310">
                  <c:v>-1870</c:v>
                </c:pt>
                <c:pt idx="311">
                  <c:v>-1861</c:v>
                </c:pt>
                <c:pt idx="312">
                  <c:v>-1861</c:v>
                </c:pt>
                <c:pt idx="313">
                  <c:v>-1858</c:v>
                </c:pt>
                <c:pt idx="314">
                  <c:v>-1841</c:v>
                </c:pt>
                <c:pt idx="315">
                  <c:v>-1840</c:v>
                </c:pt>
                <c:pt idx="316">
                  <c:v>-1840</c:v>
                </c:pt>
                <c:pt idx="317">
                  <c:v>-1723</c:v>
                </c:pt>
                <c:pt idx="318">
                  <c:v>-1718</c:v>
                </c:pt>
                <c:pt idx="319">
                  <c:v>-1714</c:v>
                </c:pt>
                <c:pt idx="320">
                  <c:v>-1628</c:v>
                </c:pt>
                <c:pt idx="321">
                  <c:v>-1615</c:v>
                </c:pt>
                <c:pt idx="322">
                  <c:v>-1603</c:v>
                </c:pt>
                <c:pt idx="323">
                  <c:v>-1602</c:v>
                </c:pt>
                <c:pt idx="324">
                  <c:v>-1602</c:v>
                </c:pt>
                <c:pt idx="325">
                  <c:v>-1602</c:v>
                </c:pt>
                <c:pt idx="326">
                  <c:v>-1584</c:v>
                </c:pt>
                <c:pt idx="327">
                  <c:v>-1577</c:v>
                </c:pt>
                <c:pt idx="328">
                  <c:v>-1571</c:v>
                </c:pt>
                <c:pt idx="329">
                  <c:v>-1571</c:v>
                </c:pt>
                <c:pt idx="330">
                  <c:v>-1477</c:v>
                </c:pt>
                <c:pt idx="331">
                  <c:v>-1467</c:v>
                </c:pt>
                <c:pt idx="332">
                  <c:v>-1467</c:v>
                </c:pt>
                <c:pt idx="333">
                  <c:v>-1454</c:v>
                </c:pt>
                <c:pt idx="334">
                  <c:v>-1454</c:v>
                </c:pt>
                <c:pt idx="335">
                  <c:v>-1445</c:v>
                </c:pt>
                <c:pt idx="336">
                  <c:v>-1441</c:v>
                </c:pt>
                <c:pt idx="337">
                  <c:v>-1441</c:v>
                </c:pt>
                <c:pt idx="338">
                  <c:v>-1441</c:v>
                </c:pt>
                <c:pt idx="339">
                  <c:v>-1438</c:v>
                </c:pt>
                <c:pt idx="340">
                  <c:v>-1437</c:v>
                </c:pt>
                <c:pt idx="341">
                  <c:v>-1437</c:v>
                </c:pt>
                <c:pt idx="342">
                  <c:v>-1432</c:v>
                </c:pt>
                <c:pt idx="343">
                  <c:v>-1424</c:v>
                </c:pt>
                <c:pt idx="344">
                  <c:v>-1415</c:v>
                </c:pt>
                <c:pt idx="345">
                  <c:v>-1415</c:v>
                </c:pt>
                <c:pt idx="346">
                  <c:v>-1364</c:v>
                </c:pt>
                <c:pt idx="347">
                  <c:v>-1360</c:v>
                </c:pt>
                <c:pt idx="348">
                  <c:v>-1343</c:v>
                </c:pt>
                <c:pt idx="349">
                  <c:v>-1329</c:v>
                </c:pt>
                <c:pt idx="350">
                  <c:v>-1329</c:v>
                </c:pt>
                <c:pt idx="351">
                  <c:v>-1324</c:v>
                </c:pt>
                <c:pt idx="352">
                  <c:v>-1316</c:v>
                </c:pt>
                <c:pt idx="353">
                  <c:v>-1313</c:v>
                </c:pt>
                <c:pt idx="354">
                  <c:v>-1303</c:v>
                </c:pt>
                <c:pt idx="355">
                  <c:v>-1298</c:v>
                </c:pt>
                <c:pt idx="356">
                  <c:v>-1286</c:v>
                </c:pt>
                <c:pt idx="357">
                  <c:v>-1230</c:v>
                </c:pt>
                <c:pt idx="358">
                  <c:v>-1226</c:v>
                </c:pt>
                <c:pt idx="359">
                  <c:v>-1226</c:v>
                </c:pt>
                <c:pt idx="360">
                  <c:v>-1217</c:v>
                </c:pt>
                <c:pt idx="361">
                  <c:v>-1208</c:v>
                </c:pt>
                <c:pt idx="362">
                  <c:v>-1200</c:v>
                </c:pt>
                <c:pt idx="363">
                  <c:v>-1199</c:v>
                </c:pt>
                <c:pt idx="364">
                  <c:v>-1196</c:v>
                </c:pt>
                <c:pt idx="365">
                  <c:v>-1190</c:v>
                </c:pt>
                <c:pt idx="366">
                  <c:v>-1182</c:v>
                </c:pt>
                <c:pt idx="367">
                  <c:v>-1177</c:v>
                </c:pt>
                <c:pt idx="368">
                  <c:v>-1174</c:v>
                </c:pt>
                <c:pt idx="369">
                  <c:v>-1169</c:v>
                </c:pt>
                <c:pt idx="370">
                  <c:v>-1164</c:v>
                </c:pt>
                <c:pt idx="371">
                  <c:v>-1161</c:v>
                </c:pt>
                <c:pt idx="372">
                  <c:v>-1161</c:v>
                </c:pt>
                <c:pt idx="373">
                  <c:v>-1160</c:v>
                </c:pt>
                <c:pt idx="374">
                  <c:v>-1084</c:v>
                </c:pt>
                <c:pt idx="375">
                  <c:v>-1080</c:v>
                </c:pt>
                <c:pt idx="376">
                  <c:v>-1066</c:v>
                </c:pt>
                <c:pt idx="377">
                  <c:v>-1053</c:v>
                </c:pt>
                <c:pt idx="378">
                  <c:v>-1050</c:v>
                </c:pt>
                <c:pt idx="379">
                  <c:v>-1048</c:v>
                </c:pt>
                <c:pt idx="380">
                  <c:v>-1047</c:v>
                </c:pt>
                <c:pt idx="381">
                  <c:v>-1047</c:v>
                </c:pt>
                <c:pt idx="382">
                  <c:v>-1043</c:v>
                </c:pt>
                <c:pt idx="383">
                  <c:v>-1043</c:v>
                </c:pt>
                <c:pt idx="384">
                  <c:v>-1039</c:v>
                </c:pt>
                <c:pt idx="385">
                  <c:v>-1036</c:v>
                </c:pt>
                <c:pt idx="386">
                  <c:v>-1036</c:v>
                </c:pt>
                <c:pt idx="387">
                  <c:v>-1030</c:v>
                </c:pt>
                <c:pt idx="388">
                  <c:v>-967</c:v>
                </c:pt>
                <c:pt idx="389">
                  <c:v>-963</c:v>
                </c:pt>
                <c:pt idx="390">
                  <c:v>-963</c:v>
                </c:pt>
                <c:pt idx="391">
                  <c:v>-923</c:v>
                </c:pt>
                <c:pt idx="392">
                  <c:v>-919</c:v>
                </c:pt>
                <c:pt idx="393">
                  <c:v>-919</c:v>
                </c:pt>
                <c:pt idx="394">
                  <c:v>-918</c:v>
                </c:pt>
                <c:pt idx="395">
                  <c:v>-918</c:v>
                </c:pt>
                <c:pt idx="396">
                  <c:v>-910</c:v>
                </c:pt>
                <c:pt idx="397">
                  <c:v>-906</c:v>
                </c:pt>
                <c:pt idx="398">
                  <c:v>-896</c:v>
                </c:pt>
                <c:pt idx="399">
                  <c:v>-896</c:v>
                </c:pt>
                <c:pt idx="400">
                  <c:v>-883</c:v>
                </c:pt>
                <c:pt idx="401">
                  <c:v>-832</c:v>
                </c:pt>
                <c:pt idx="402">
                  <c:v>-793</c:v>
                </c:pt>
                <c:pt idx="403">
                  <c:v>-786</c:v>
                </c:pt>
                <c:pt idx="404">
                  <c:v>-763</c:v>
                </c:pt>
                <c:pt idx="405">
                  <c:v>-694</c:v>
                </c:pt>
                <c:pt idx="406">
                  <c:v>-693</c:v>
                </c:pt>
                <c:pt idx="407">
                  <c:v>-689</c:v>
                </c:pt>
                <c:pt idx="408">
                  <c:v>-673</c:v>
                </c:pt>
                <c:pt idx="409">
                  <c:v>-667</c:v>
                </c:pt>
                <c:pt idx="410">
                  <c:v>-663</c:v>
                </c:pt>
                <c:pt idx="411">
                  <c:v>-658</c:v>
                </c:pt>
                <c:pt idx="412">
                  <c:v>-564</c:v>
                </c:pt>
                <c:pt idx="413">
                  <c:v>-555</c:v>
                </c:pt>
                <c:pt idx="414">
                  <c:v>-546</c:v>
                </c:pt>
                <c:pt idx="415">
                  <c:v>-543</c:v>
                </c:pt>
                <c:pt idx="416">
                  <c:v>-539</c:v>
                </c:pt>
                <c:pt idx="417">
                  <c:v>-539</c:v>
                </c:pt>
                <c:pt idx="418">
                  <c:v>-533</c:v>
                </c:pt>
                <c:pt idx="419">
                  <c:v>-530</c:v>
                </c:pt>
                <c:pt idx="420">
                  <c:v>-515</c:v>
                </c:pt>
                <c:pt idx="421">
                  <c:v>-515</c:v>
                </c:pt>
                <c:pt idx="422">
                  <c:v>-501.5</c:v>
                </c:pt>
                <c:pt idx="423">
                  <c:v>-494</c:v>
                </c:pt>
                <c:pt idx="424">
                  <c:v>-412</c:v>
                </c:pt>
                <c:pt idx="425">
                  <c:v>-400</c:v>
                </c:pt>
                <c:pt idx="426">
                  <c:v>-392</c:v>
                </c:pt>
                <c:pt idx="427">
                  <c:v>-390</c:v>
                </c:pt>
                <c:pt idx="428">
                  <c:v>-387</c:v>
                </c:pt>
                <c:pt idx="429">
                  <c:v>-382</c:v>
                </c:pt>
                <c:pt idx="430">
                  <c:v>-381</c:v>
                </c:pt>
                <c:pt idx="431">
                  <c:v>-304</c:v>
                </c:pt>
                <c:pt idx="432">
                  <c:v>-300</c:v>
                </c:pt>
                <c:pt idx="433">
                  <c:v>-291</c:v>
                </c:pt>
                <c:pt idx="434">
                  <c:v>-291</c:v>
                </c:pt>
                <c:pt idx="435">
                  <c:v>-278</c:v>
                </c:pt>
                <c:pt idx="436">
                  <c:v>-273</c:v>
                </c:pt>
                <c:pt idx="437">
                  <c:v>-273</c:v>
                </c:pt>
                <c:pt idx="438">
                  <c:v>-262</c:v>
                </c:pt>
                <c:pt idx="439">
                  <c:v>-260</c:v>
                </c:pt>
                <c:pt idx="440">
                  <c:v>-251</c:v>
                </c:pt>
                <c:pt idx="441">
                  <c:v>-244</c:v>
                </c:pt>
                <c:pt idx="442">
                  <c:v>-243</c:v>
                </c:pt>
                <c:pt idx="443">
                  <c:v>-243</c:v>
                </c:pt>
                <c:pt idx="444">
                  <c:v>-234</c:v>
                </c:pt>
                <c:pt idx="445">
                  <c:v>-167</c:v>
                </c:pt>
                <c:pt idx="446">
                  <c:v>-154</c:v>
                </c:pt>
                <c:pt idx="447">
                  <c:v>-148</c:v>
                </c:pt>
                <c:pt idx="448">
                  <c:v>-139</c:v>
                </c:pt>
                <c:pt idx="449">
                  <c:v>-126</c:v>
                </c:pt>
                <c:pt idx="450">
                  <c:v>-122</c:v>
                </c:pt>
                <c:pt idx="451">
                  <c:v>-118</c:v>
                </c:pt>
                <c:pt idx="452">
                  <c:v>-109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0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21</c:v>
                </c:pt>
                <c:pt idx="463">
                  <c:v>25</c:v>
                </c:pt>
                <c:pt idx="464">
                  <c:v>26</c:v>
                </c:pt>
                <c:pt idx="465">
                  <c:v>28</c:v>
                </c:pt>
                <c:pt idx="466">
                  <c:v>28</c:v>
                </c:pt>
                <c:pt idx="467">
                  <c:v>30</c:v>
                </c:pt>
                <c:pt idx="468">
                  <c:v>34</c:v>
                </c:pt>
                <c:pt idx="469">
                  <c:v>85</c:v>
                </c:pt>
                <c:pt idx="470">
                  <c:v>94</c:v>
                </c:pt>
                <c:pt idx="471">
                  <c:v>114</c:v>
                </c:pt>
                <c:pt idx="472">
                  <c:v>116</c:v>
                </c:pt>
                <c:pt idx="473">
                  <c:v>116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133</c:v>
                </c:pt>
                <c:pt idx="478">
                  <c:v>133</c:v>
                </c:pt>
                <c:pt idx="479">
                  <c:v>134</c:v>
                </c:pt>
                <c:pt idx="480">
                  <c:v>138</c:v>
                </c:pt>
                <c:pt idx="481">
                  <c:v>141</c:v>
                </c:pt>
                <c:pt idx="482">
                  <c:v>155</c:v>
                </c:pt>
                <c:pt idx="483">
                  <c:v>155</c:v>
                </c:pt>
                <c:pt idx="484">
                  <c:v>155</c:v>
                </c:pt>
                <c:pt idx="485">
                  <c:v>158</c:v>
                </c:pt>
                <c:pt idx="486">
                  <c:v>219</c:v>
                </c:pt>
                <c:pt idx="487">
                  <c:v>241</c:v>
                </c:pt>
                <c:pt idx="488">
                  <c:v>249</c:v>
                </c:pt>
                <c:pt idx="489">
                  <c:v>250</c:v>
                </c:pt>
                <c:pt idx="490">
                  <c:v>253</c:v>
                </c:pt>
                <c:pt idx="491">
                  <c:v>259</c:v>
                </c:pt>
                <c:pt idx="492">
                  <c:v>259</c:v>
                </c:pt>
                <c:pt idx="493">
                  <c:v>259</c:v>
                </c:pt>
                <c:pt idx="494">
                  <c:v>266</c:v>
                </c:pt>
                <c:pt idx="495">
                  <c:v>272</c:v>
                </c:pt>
                <c:pt idx="496">
                  <c:v>275</c:v>
                </c:pt>
                <c:pt idx="497">
                  <c:v>279</c:v>
                </c:pt>
                <c:pt idx="498">
                  <c:v>285</c:v>
                </c:pt>
                <c:pt idx="499">
                  <c:v>289</c:v>
                </c:pt>
                <c:pt idx="500">
                  <c:v>391</c:v>
                </c:pt>
                <c:pt idx="501">
                  <c:v>392</c:v>
                </c:pt>
                <c:pt idx="502">
                  <c:v>406</c:v>
                </c:pt>
                <c:pt idx="503">
                  <c:v>410</c:v>
                </c:pt>
                <c:pt idx="504">
                  <c:v>413</c:v>
                </c:pt>
                <c:pt idx="505">
                  <c:v>419</c:v>
                </c:pt>
                <c:pt idx="506">
                  <c:v>431</c:v>
                </c:pt>
                <c:pt idx="507">
                  <c:v>496</c:v>
                </c:pt>
                <c:pt idx="508">
                  <c:v>505</c:v>
                </c:pt>
                <c:pt idx="509">
                  <c:v>521</c:v>
                </c:pt>
                <c:pt idx="510">
                  <c:v>526</c:v>
                </c:pt>
                <c:pt idx="511">
                  <c:v>530</c:v>
                </c:pt>
                <c:pt idx="512">
                  <c:v>531</c:v>
                </c:pt>
                <c:pt idx="513">
                  <c:v>552</c:v>
                </c:pt>
                <c:pt idx="514">
                  <c:v>617</c:v>
                </c:pt>
                <c:pt idx="515">
                  <c:v>665</c:v>
                </c:pt>
                <c:pt idx="516">
                  <c:v>665</c:v>
                </c:pt>
                <c:pt idx="517">
                  <c:v>673</c:v>
                </c:pt>
                <c:pt idx="518">
                  <c:v>686</c:v>
                </c:pt>
                <c:pt idx="519">
                  <c:v>687</c:v>
                </c:pt>
                <c:pt idx="520">
                  <c:v>751</c:v>
                </c:pt>
                <c:pt idx="521">
                  <c:v>767</c:v>
                </c:pt>
                <c:pt idx="522">
                  <c:v>773</c:v>
                </c:pt>
                <c:pt idx="523">
                  <c:v>782</c:v>
                </c:pt>
                <c:pt idx="524">
                  <c:v>803</c:v>
                </c:pt>
                <c:pt idx="525">
                  <c:v>804</c:v>
                </c:pt>
                <c:pt idx="526">
                  <c:v>804</c:v>
                </c:pt>
                <c:pt idx="527">
                  <c:v>807</c:v>
                </c:pt>
                <c:pt idx="528">
                  <c:v>817</c:v>
                </c:pt>
                <c:pt idx="529">
                  <c:v>817</c:v>
                </c:pt>
                <c:pt idx="530">
                  <c:v>817</c:v>
                </c:pt>
                <c:pt idx="531">
                  <c:v>921</c:v>
                </c:pt>
                <c:pt idx="532">
                  <c:v>942</c:v>
                </c:pt>
                <c:pt idx="533">
                  <c:v>1024</c:v>
                </c:pt>
                <c:pt idx="534">
                  <c:v>1036</c:v>
                </c:pt>
                <c:pt idx="535">
                  <c:v>1066</c:v>
                </c:pt>
                <c:pt idx="536">
                  <c:v>1072</c:v>
                </c:pt>
                <c:pt idx="537">
                  <c:v>1072</c:v>
                </c:pt>
                <c:pt idx="538">
                  <c:v>1081</c:v>
                </c:pt>
                <c:pt idx="539">
                  <c:v>1085</c:v>
                </c:pt>
                <c:pt idx="540">
                  <c:v>1161</c:v>
                </c:pt>
                <c:pt idx="541">
                  <c:v>1165</c:v>
                </c:pt>
                <c:pt idx="542">
                  <c:v>1169</c:v>
                </c:pt>
                <c:pt idx="543">
                  <c:v>1170</c:v>
                </c:pt>
                <c:pt idx="544">
                  <c:v>1206</c:v>
                </c:pt>
                <c:pt idx="545">
                  <c:v>1219</c:v>
                </c:pt>
                <c:pt idx="546">
                  <c:v>1270</c:v>
                </c:pt>
                <c:pt idx="547">
                  <c:v>1333</c:v>
                </c:pt>
                <c:pt idx="548">
                  <c:v>1333</c:v>
                </c:pt>
                <c:pt idx="549">
                  <c:v>1414</c:v>
                </c:pt>
                <c:pt idx="550">
                  <c:v>1448</c:v>
                </c:pt>
                <c:pt idx="551">
                  <c:v>1449</c:v>
                </c:pt>
                <c:pt idx="552">
                  <c:v>1454</c:v>
                </c:pt>
                <c:pt idx="553">
                  <c:v>1455</c:v>
                </c:pt>
                <c:pt idx="554">
                  <c:v>1460</c:v>
                </c:pt>
                <c:pt idx="555">
                  <c:v>1468</c:v>
                </c:pt>
                <c:pt idx="556">
                  <c:v>1477</c:v>
                </c:pt>
                <c:pt idx="557">
                  <c:v>1483</c:v>
                </c:pt>
                <c:pt idx="558">
                  <c:v>1551</c:v>
                </c:pt>
                <c:pt idx="559">
                  <c:v>1570</c:v>
                </c:pt>
                <c:pt idx="560">
                  <c:v>1591</c:v>
                </c:pt>
                <c:pt idx="561">
                  <c:v>1607</c:v>
                </c:pt>
                <c:pt idx="562">
                  <c:v>1607</c:v>
                </c:pt>
                <c:pt idx="563">
                  <c:v>1609</c:v>
                </c:pt>
                <c:pt idx="564">
                  <c:v>1702</c:v>
                </c:pt>
                <c:pt idx="565">
                  <c:v>1709</c:v>
                </c:pt>
                <c:pt idx="566">
                  <c:v>1741</c:v>
                </c:pt>
                <c:pt idx="567">
                  <c:v>1741</c:v>
                </c:pt>
                <c:pt idx="568">
                  <c:v>1845</c:v>
                </c:pt>
                <c:pt idx="569">
                  <c:v>1859</c:v>
                </c:pt>
                <c:pt idx="570">
                  <c:v>1859</c:v>
                </c:pt>
                <c:pt idx="571">
                  <c:v>1862</c:v>
                </c:pt>
                <c:pt idx="572">
                  <c:v>1967</c:v>
                </c:pt>
                <c:pt idx="573">
                  <c:v>1978</c:v>
                </c:pt>
                <c:pt idx="574">
                  <c:v>1979</c:v>
                </c:pt>
                <c:pt idx="575">
                  <c:v>1979</c:v>
                </c:pt>
                <c:pt idx="576">
                  <c:v>1980</c:v>
                </c:pt>
                <c:pt idx="577">
                  <c:v>1984</c:v>
                </c:pt>
                <c:pt idx="578">
                  <c:v>1988</c:v>
                </c:pt>
                <c:pt idx="579">
                  <c:v>1993</c:v>
                </c:pt>
                <c:pt idx="580">
                  <c:v>2006</c:v>
                </c:pt>
                <c:pt idx="581">
                  <c:v>2006</c:v>
                </c:pt>
                <c:pt idx="582">
                  <c:v>2104</c:v>
                </c:pt>
                <c:pt idx="583">
                  <c:v>2126</c:v>
                </c:pt>
                <c:pt idx="584">
                  <c:v>2139</c:v>
                </c:pt>
                <c:pt idx="585">
                  <c:v>2139</c:v>
                </c:pt>
                <c:pt idx="586">
                  <c:v>2140</c:v>
                </c:pt>
                <c:pt idx="587">
                  <c:v>2213</c:v>
                </c:pt>
                <c:pt idx="588">
                  <c:v>2256</c:v>
                </c:pt>
                <c:pt idx="589">
                  <c:v>2343</c:v>
                </c:pt>
                <c:pt idx="590">
                  <c:v>2351</c:v>
                </c:pt>
                <c:pt idx="591">
                  <c:v>2352</c:v>
                </c:pt>
                <c:pt idx="592">
                  <c:v>2362</c:v>
                </c:pt>
                <c:pt idx="593">
                  <c:v>2364</c:v>
                </c:pt>
                <c:pt idx="594">
                  <c:v>2365</c:v>
                </c:pt>
                <c:pt idx="595">
                  <c:v>2377</c:v>
                </c:pt>
                <c:pt idx="596">
                  <c:v>2382</c:v>
                </c:pt>
                <c:pt idx="597">
                  <c:v>2385</c:v>
                </c:pt>
                <c:pt idx="598">
                  <c:v>2386</c:v>
                </c:pt>
                <c:pt idx="599">
                  <c:v>2394</c:v>
                </c:pt>
                <c:pt idx="600">
                  <c:v>2486</c:v>
                </c:pt>
                <c:pt idx="601">
                  <c:v>2511</c:v>
                </c:pt>
                <c:pt idx="602">
                  <c:v>2611</c:v>
                </c:pt>
                <c:pt idx="603">
                  <c:v>2612</c:v>
                </c:pt>
                <c:pt idx="604">
                  <c:v>2745</c:v>
                </c:pt>
                <c:pt idx="605">
                  <c:v>2756</c:v>
                </c:pt>
                <c:pt idx="606">
                  <c:v>2770</c:v>
                </c:pt>
                <c:pt idx="607">
                  <c:v>2770</c:v>
                </c:pt>
                <c:pt idx="608">
                  <c:v>2772</c:v>
                </c:pt>
                <c:pt idx="609">
                  <c:v>2789</c:v>
                </c:pt>
                <c:pt idx="610">
                  <c:v>2789</c:v>
                </c:pt>
                <c:pt idx="611">
                  <c:v>2792</c:v>
                </c:pt>
                <c:pt idx="612">
                  <c:v>2889</c:v>
                </c:pt>
                <c:pt idx="613">
                  <c:v>2895</c:v>
                </c:pt>
                <c:pt idx="614">
                  <c:v>2898</c:v>
                </c:pt>
                <c:pt idx="615">
                  <c:v>2910</c:v>
                </c:pt>
                <c:pt idx="616">
                  <c:v>2915</c:v>
                </c:pt>
                <c:pt idx="617">
                  <c:v>2922</c:v>
                </c:pt>
                <c:pt idx="618">
                  <c:v>2926</c:v>
                </c:pt>
                <c:pt idx="619">
                  <c:v>2926</c:v>
                </c:pt>
                <c:pt idx="620">
                  <c:v>3012</c:v>
                </c:pt>
                <c:pt idx="621">
                  <c:v>3035</c:v>
                </c:pt>
                <c:pt idx="622">
                  <c:v>3047</c:v>
                </c:pt>
                <c:pt idx="623">
                  <c:v>3048</c:v>
                </c:pt>
                <c:pt idx="624">
                  <c:v>3048</c:v>
                </c:pt>
                <c:pt idx="625">
                  <c:v>3141</c:v>
                </c:pt>
                <c:pt idx="626">
                  <c:v>3150</c:v>
                </c:pt>
                <c:pt idx="627">
                  <c:v>3155</c:v>
                </c:pt>
                <c:pt idx="628">
                  <c:v>3158</c:v>
                </c:pt>
                <c:pt idx="629">
                  <c:v>3172</c:v>
                </c:pt>
                <c:pt idx="630">
                  <c:v>3182</c:v>
                </c:pt>
                <c:pt idx="631">
                  <c:v>3318</c:v>
                </c:pt>
                <c:pt idx="632">
                  <c:v>3414</c:v>
                </c:pt>
                <c:pt idx="633">
                  <c:v>3416</c:v>
                </c:pt>
                <c:pt idx="634">
                  <c:v>3446</c:v>
                </c:pt>
                <c:pt idx="635">
                  <c:v>3446</c:v>
                </c:pt>
                <c:pt idx="636">
                  <c:v>3553</c:v>
                </c:pt>
                <c:pt idx="637">
                  <c:v>3656</c:v>
                </c:pt>
                <c:pt idx="638">
                  <c:v>3656</c:v>
                </c:pt>
                <c:pt idx="639">
                  <c:v>3675</c:v>
                </c:pt>
                <c:pt idx="640">
                  <c:v>3696</c:v>
                </c:pt>
                <c:pt idx="641">
                  <c:v>3794</c:v>
                </c:pt>
                <c:pt idx="642">
                  <c:v>3794</c:v>
                </c:pt>
                <c:pt idx="643">
                  <c:v>3933</c:v>
                </c:pt>
                <c:pt idx="644">
                  <c:v>3933</c:v>
                </c:pt>
                <c:pt idx="645">
                  <c:v>3955</c:v>
                </c:pt>
                <c:pt idx="646">
                  <c:v>3987</c:v>
                </c:pt>
                <c:pt idx="647">
                  <c:v>4205</c:v>
                </c:pt>
                <c:pt idx="648">
                  <c:v>4228</c:v>
                </c:pt>
                <c:pt idx="649">
                  <c:v>4335</c:v>
                </c:pt>
                <c:pt idx="650">
                  <c:v>4362</c:v>
                </c:pt>
                <c:pt idx="651">
                  <c:v>4487</c:v>
                </c:pt>
                <c:pt idx="652">
                  <c:v>4496</c:v>
                </c:pt>
                <c:pt idx="653">
                  <c:v>4496</c:v>
                </c:pt>
                <c:pt idx="654">
                  <c:v>4617</c:v>
                </c:pt>
                <c:pt idx="655">
                  <c:v>4724</c:v>
                </c:pt>
              </c:numCache>
            </c:numRef>
          </c:xVal>
          <c:yVal>
            <c:numRef>
              <c:f>Active!$N$21:$N$676</c:f>
              <c:numCache>
                <c:formatCode>General</c:formatCode>
                <c:ptCount val="656"/>
                <c:pt idx="464">
                  <c:v>3.2744000054663047E-3</c:v>
                </c:pt>
                <c:pt idx="465">
                  <c:v>1.6032000057748519E-3</c:v>
                </c:pt>
                <c:pt idx="466">
                  <c:v>7.6032000069972128E-3</c:v>
                </c:pt>
                <c:pt idx="523">
                  <c:v>-3.3439199993154034E-2</c:v>
                </c:pt>
                <c:pt idx="530">
                  <c:v>-3.2685199999832548E-2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15-4C64-9817-C10199F48ACB}"/>
            </c:ext>
          </c:extLst>
        </c:ser>
        <c:ser>
          <c:idx val="7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Active!$AW$2:$AW$102</c:f>
              <c:numCache>
                <c:formatCode>General</c:formatCode>
                <c:ptCount val="101"/>
                <c:pt idx="0">
                  <c:v>-14000</c:v>
                </c:pt>
                <c:pt idx="1">
                  <c:v>-13800</c:v>
                </c:pt>
                <c:pt idx="2">
                  <c:v>-13600</c:v>
                </c:pt>
                <c:pt idx="3">
                  <c:v>-13400</c:v>
                </c:pt>
                <c:pt idx="4">
                  <c:v>-13200</c:v>
                </c:pt>
                <c:pt idx="5">
                  <c:v>-13000</c:v>
                </c:pt>
                <c:pt idx="6">
                  <c:v>-12800</c:v>
                </c:pt>
                <c:pt idx="7">
                  <c:v>-12600</c:v>
                </c:pt>
                <c:pt idx="8">
                  <c:v>-12400</c:v>
                </c:pt>
                <c:pt idx="9">
                  <c:v>-12200</c:v>
                </c:pt>
                <c:pt idx="10">
                  <c:v>-12000</c:v>
                </c:pt>
                <c:pt idx="11">
                  <c:v>-11800</c:v>
                </c:pt>
                <c:pt idx="12">
                  <c:v>-11600</c:v>
                </c:pt>
                <c:pt idx="13">
                  <c:v>-11400</c:v>
                </c:pt>
                <c:pt idx="14">
                  <c:v>-11200</c:v>
                </c:pt>
                <c:pt idx="15">
                  <c:v>-11000</c:v>
                </c:pt>
                <c:pt idx="16">
                  <c:v>-10800</c:v>
                </c:pt>
                <c:pt idx="17">
                  <c:v>-10600</c:v>
                </c:pt>
                <c:pt idx="18">
                  <c:v>-10400</c:v>
                </c:pt>
                <c:pt idx="19">
                  <c:v>-10200</c:v>
                </c:pt>
                <c:pt idx="20">
                  <c:v>-10000</c:v>
                </c:pt>
                <c:pt idx="21">
                  <c:v>-9800</c:v>
                </c:pt>
                <c:pt idx="22">
                  <c:v>-9600</c:v>
                </c:pt>
                <c:pt idx="23">
                  <c:v>-9400</c:v>
                </c:pt>
                <c:pt idx="24">
                  <c:v>-9200</c:v>
                </c:pt>
                <c:pt idx="25">
                  <c:v>-9000</c:v>
                </c:pt>
                <c:pt idx="26">
                  <c:v>-8800</c:v>
                </c:pt>
                <c:pt idx="27">
                  <c:v>-8600</c:v>
                </c:pt>
                <c:pt idx="28">
                  <c:v>-8400</c:v>
                </c:pt>
                <c:pt idx="29">
                  <c:v>-8200</c:v>
                </c:pt>
                <c:pt idx="30">
                  <c:v>-8000</c:v>
                </c:pt>
                <c:pt idx="31">
                  <c:v>-7800</c:v>
                </c:pt>
                <c:pt idx="32">
                  <c:v>-7600</c:v>
                </c:pt>
                <c:pt idx="33">
                  <c:v>-7400</c:v>
                </c:pt>
                <c:pt idx="34">
                  <c:v>-7200</c:v>
                </c:pt>
                <c:pt idx="35">
                  <c:v>-7000</c:v>
                </c:pt>
                <c:pt idx="36">
                  <c:v>-6800</c:v>
                </c:pt>
                <c:pt idx="37">
                  <c:v>-6600</c:v>
                </c:pt>
                <c:pt idx="38">
                  <c:v>-6400</c:v>
                </c:pt>
                <c:pt idx="39">
                  <c:v>-6200</c:v>
                </c:pt>
                <c:pt idx="40">
                  <c:v>-6000</c:v>
                </c:pt>
                <c:pt idx="41">
                  <c:v>-5800</c:v>
                </c:pt>
                <c:pt idx="42">
                  <c:v>-5600</c:v>
                </c:pt>
                <c:pt idx="43">
                  <c:v>-5400</c:v>
                </c:pt>
                <c:pt idx="44">
                  <c:v>-5200</c:v>
                </c:pt>
                <c:pt idx="45">
                  <c:v>-5000</c:v>
                </c:pt>
                <c:pt idx="46">
                  <c:v>-4800</c:v>
                </c:pt>
                <c:pt idx="47">
                  <c:v>-4600</c:v>
                </c:pt>
                <c:pt idx="48">
                  <c:v>-4400</c:v>
                </c:pt>
                <c:pt idx="49">
                  <c:v>-4200</c:v>
                </c:pt>
                <c:pt idx="50">
                  <c:v>-4000</c:v>
                </c:pt>
                <c:pt idx="51">
                  <c:v>-3800</c:v>
                </c:pt>
                <c:pt idx="52">
                  <c:v>-3600</c:v>
                </c:pt>
                <c:pt idx="53">
                  <c:v>-3400</c:v>
                </c:pt>
                <c:pt idx="54">
                  <c:v>-3200</c:v>
                </c:pt>
                <c:pt idx="55">
                  <c:v>-3000</c:v>
                </c:pt>
                <c:pt idx="56">
                  <c:v>-2800</c:v>
                </c:pt>
                <c:pt idx="57">
                  <c:v>-2600</c:v>
                </c:pt>
                <c:pt idx="58">
                  <c:v>-2400</c:v>
                </c:pt>
                <c:pt idx="59">
                  <c:v>-2200</c:v>
                </c:pt>
                <c:pt idx="60">
                  <c:v>-2000</c:v>
                </c:pt>
                <c:pt idx="61">
                  <c:v>-1800</c:v>
                </c:pt>
                <c:pt idx="62">
                  <c:v>-1600</c:v>
                </c:pt>
                <c:pt idx="63">
                  <c:v>-1400</c:v>
                </c:pt>
                <c:pt idx="64">
                  <c:v>-1200</c:v>
                </c:pt>
                <c:pt idx="65">
                  <c:v>-1000</c:v>
                </c:pt>
                <c:pt idx="66">
                  <c:v>-800</c:v>
                </c:pt>
                <c:pt idx="67">
                  <c:v>-600</c:v>
                </c:pt>
                <c:pt idx="68">
                  <c:v>-400</c:v>
                </c:pt>
                <c:pt idx="69">
                  <c:v>-200</c:v>
                </c:pt>
                <c:pt idx="70">
                  <c:v>0</c:v>
                </c:pt>
                <c:pt idx="71">
                  <c:v>200</c:v>
                </c:pt>
                <c:pt idx="72">
                  <c:v>400</c:v>
                </c:pt>
                <c:pt idx="73">
                  <c:v>600</c:v>
                </c:pt>
                <c:pt idx="74">
                  <c:v>800</c:v>
                </c:pt>
                <c:pt idx="75">
                  <c:v>1000</c:v>
                </c:pt>
                <c:pt idx="76">
                  <c:v>1200</c:v>
                </c:pt>
                <c:pt idx="77">
                  <c:v>1400</c:v>
                </c:pt>
                <c:pt idx="78">
                  <c:v>1600</c:v>
                </c:pt>
                <c:pt idx="79">
                  <c:v>1800</c:v>
                </c:pt>
                <c:pt idx="80">
                  <c:v>2000</c:v>
                </c:pt>
                <c:pt idx="81">
                  <c:v>2200</c:v>
                </c:pt>
                <c:pt idx="82">
                  <c:v>2400</c:v>
                </c:pt>
                <c:pt idx="83">
                  <c:v>2600</c:v>
                </c:pt>
                <c:pt idx="84">
                  <c:v>2800</c:v>
                </c:pt>
                <c:pt idx="85">
                  <c:v>3000</c:v>
                </c:pt>
                <c:pt idx="86">
                  <c:v>3200</c:v>
                </c:pt>
                <c:pt idx="87">
                  <c:v>3400</c:v>
                </c:pt>
                <c:pt idx="88">
                  <c:v>3600</c:v>
                </c:pt>
                <c:pt idx="89">
                  <c:v>3800</c:v>
                </c:pt>
                <c:pt idx="90">
                  <c:v>4000</c:v>
                </c:pt>
                <c:pt idx="91">
                  <c:v>4200</c:v>
                </c:pt>
                <c:pt idx="92">
                  <c:v>4400</c:v>
                </c:pt>
                <c:pt idx="93">
                  <c:v>4600</c:v>
                </c:pt>
                <c:pt idx="94">
                  <c:v>4800</c:v>
                </c:pt>
                <c:pt idx="95">
                  <c:v>5000</c:v>
                </c:pt>
                <c:pt idx="96">
                  <c:v>5200</c:v>
                </c:pt>
                <c:pt idx="97">
                  <c:v>5400</c:v>
                </c:pt>
                <c:pt idx="98">
                  <c:v>5600</c:v>
                </c:pt>
                <c:pt idx="99">
                  <c:v>5800</c:v>
                </c:pt>
                <c:pt idx="100">
                  <c:v>6000</c:v>
                </c:pt>
              </c:numCache>
            </c:numRef>
          </c:xVal>
          <c:yVal>
            <c:numRef>
              <c:f>Active!$AX$2:$AX$102</c:f>
              <c:numCache>
                <c:formatCode>General</c:formatCode>
                <c:ptCount val="101"/>
                <c:pt idx="0">
                  <c:v>-0.20802646543337272</c:v>
                </c:pt>
                <c:pt idx="1">
                  <c:v>-0.19971936830675541</c:v>
                </c:pt>
                <c:pt idx="2">
                  <c:v>-0.19121954279585168</c:v>
                </c:pt>
                <c:pt idx="3">
                  <c:v>-0.1825200477877294</c:v>
                </c:pt>
                <c:pt idx="4">
                  <c:v>-0.17361357932014479</c:v>
                </c:pt>
                <c:pt idx="5">
                  <c:v>-0.16449213371360491</c:v>
                </c:pt>
                <c:pt idx="6">
                  <c:v>-0.15514681574786893</c:v>
                </c:pt>
                <c:pt idx="7">
                  <c:v>-0.14556780353938789</c:v>
                </c:pt>
                <c:pt idx="8">
                  <c:v>-0.13574442653629099</c:v>
                </c:pt>
                <c:pt idx="9">
                  <c:v>-0.12566528388986725</c:v>
                </c:pt>
                <c:pt idx="10">
                  <c:v>-0.11531834976527845</c:v>
                </c:pt>
                <c:pt idx="11">
                  <c:v>-0.10469107822388896</c:v>
                </c:pt>
                <c:pt idx="12">
                  <c:v>-9.3770607229385655E-2</c:v>
                </c:pt>
                <c:pt idx="13">
                  <c:v>-8.2544233736491418E-2</c:v>
                </c:pt>
                <c:pt idx="14">
                  <c:v>-7.1000371792019179E-2</c:v>
                </c:pt>
                <c:pt idx="15">
                  <c:v>-5.9130239798621129E-2</c:v>
                </c:pt>
                <c:pt idx="16">
                  <c:v>-4.6930630111257435E-2</c:v>
                </c:pt>
                <c:pt idx="17">
                  <c:v>-3.4408391900198315E-2</c:v>
                </c:pt>
                <c:pt idx="18">
                  <c:v>-2.1587754257432857E-2</c:v>
                </c:pt>
                <c:pt idx="19">
                  <c:v>-8.5222705812883666E-3</c:v>
                </c:pt>
                <c:pt idx="20">
                  <c:v>4.6861808648208346E-3</c:v>
                </c:pt>
                <c:pt idx="21">
                  <c:v>1.7858652833270653E-2</c:v>
                </c:pt>
                <c:pt idx="22">
                  <c:v>3.0700032166170503E-2</c:v>
                </c:pt>
                <c:pt idx="23">
                  <c:v>4.2759878285988727E-2</c:v>
                </c:pt>
                <c:pt idx="24">
                  <c:v>5.3431653172922755E-2</c:v>
                </c:pt>
                <c:pt idx="25">
                  <c:v>6.2056047141339006E-2</c:v>
                </c:pt>
                <c:pt idx="26">
                  <c:v>6.8145034397566598E-2</c:v>
                </c:pt>
                <c:pt idx="27">
                  <c:v>7.1593665666089296E-2</c:v>
                </c:pt>
                <c:pt idx="28">
                  <c:v>7.2693936997136527E-2</c:v>
                </c:pt>
                <c:pt idx="29">
                  <c:v>7.1953988086022075E-2</c:v>
                </c:pt>
                <c:pt idx="30">
                  <c:v>6.9896969196193509E-2</c:v>
                </c:pt>
                <c:pt idx="31">
                  <c:v>6.6955101480673157E-2</c:v>
                </c:pt>
                <c:pt idx="32">
                  <c:v>6.3449387348253908E-2</c:v>
                </c:pt>
                <c:pt idx="33">
                  <c:v>5.9606717612029701E-2</c:v>
                </c:pt>
                <c:pt idx="34">
                  <c:v>5.5584159834703196E-2</c:v>
                </c:pt>
                <c:pt idx="35">
                  <c:v>5.1489817389413058E-2</c:v>
                </c:pt>
                <c:pt idx="36">
                  <c:v>4.7398301567194379E-2</c:v>
                </c:pt>
                <c:pt idx="37">
                  <c:v>4.3361496203225082E-2</c:v>
                </c:pt>
                <c:pt idx="38">
                  <c:v>3.941586975159829E-2</c:v>
                </c:pt>
                <c:pt idx="39">
                  <c:v>3.55874686622321E-2</c:v>
                </c:pt>
                <c:pt idx="40">
                  <c:v>3.1895375736925066E-2</c:v>
                </c:pt>
                <c:pt idx="41">
                  <c:v>2.8354093810827534E-2</c:v>
                </c:pt>
                <c:pt idx="42">
                  <c:v>2.4975132504269748E-2</c:v>
                </c:pt>
                <c:pt idx="43">
                  <c:v>2.1768019504069001E-2</c:v>
                </c:pt>
                <c:pt idx="44">
                  <c:v>1.8740951895113614E-2</c:v>
                </c:pt>
                <c:pt idx="45">
                  <c:v>1.5901279953920787E-2</c:v>
                </c:pt>
                <c:pt idx="46">
                  <c:v>1.3255951473747613E-2</c:v>
                </c:pt>
                <c:pt idx="47">
                  <c:v>1.0811956583433445E-2</c:v>
                </c:pt>
                <c:pt idx="48">
                  <c:v>8.5767375946041516E-3</c:v>
                </c:pt>
                <c:pt idx="49">
                  <c:v>6.5584958541381189E-3</c:v>
                </c:pt>
                <c:pt idx="50">
                  <c:v>4.7663457428703954E-3</c:v>
                </c:pt>
                <c:pt idx="51">
                  <c:v>3.2103176608631948E-3</c:v>
                </c:pt>
                <c:pt idx="52">
                  <c:v>1.9012638937440859E-3</c:v>
                </c:pt>
                <c:pt idx="53">
                  <c:v>8.5074030325772709E-4</c:v>
                </c:pt>
                <c:pt idx="54">
                  <c:v>7.0905378645701178E-5</c:v>
                </c:pt>
                <c:pt idx="55">
                  <c:v>-4.2559579233251293E-4</c:v>
                </c:pt>
                <c:pt idx="56">
                  <c:v>-6.2588161707950035E-4</c:v>
                </c:pt>
                <c:pt idx="57">
                  <c:v>-5.1740228560683693E-4</c:v>
                </c:pt>
                <c:pt idx="58">
                  <c:v>-8.9044579585188799E-5</c:v>
                </c:pt>
                <c:pt idx="59">
                  <c:v>6.6696582348929265E-4</c:v>
                </c:pt>
                <c:pt idx="60">
                  <c:v>1.7519647830709605E-3</c:v>
                </c:pt>
                <c:pt idx="61">
                  <c:v>3.1558250134103207E-3</c:v>
                </c:pt>
                <c:pt idx="62">
                  <c:v>4.8487357389019993E-3</c:v>
                </c:pt>
                <c:pt idx="63">
                  <c:v>6.7678448342349774E-3</c:v>
                </c:pt>
                <c:pt idx="64">
                  <c:v>8.7962045991712666E-3</c:v>
                </c:pt>
                <c:pt idx="65">
                  <c:v>1.0731470762800139E-2</c:v>
                </c:pt>
                <c:pt idx="66">
                  <c:v>1.2245141935787506E-2</c:v>
                </c:pt>
                <c:pt idx="67">
                  <c:v>1.2847562491250266E-2</c:v>
                </c:pt>
                <c:pt idx="68">
                  <c:v>1.1905504040529608E-2</c:v>
                </c:pt>
                <c:pt idx="69">
                  <c:v>8.7767869574240723E-3</c:v>
                </c:pt>
                <c:pt idx="70">
                  <c:v>3.0490935168105485E-3</c:v>
                </c:pt>
                <c:pt idx="71">
                  <c:v>-5.2816016705473853E-3</c:v>
                </c:pt>
                <c:pt idx="72">
                  <c:v>-1.5852578000122491E-2</c:v>
                </c:pt>
                <c:pt idx="73">
                  <c:v>-2.8136863690741025E-2</c:v>
                </c:pt>
                <c:pt idx="74">
                  <c:v>-4.1627035394479178E-2</c:v>
                </c:pt>
                <c:pt idx="75">
                  <c:v>-5.5917212079019479E-2</c:v>
                </c:pt>
                <c:pt idx="76">
                  <c:v>-7.0710546554900708E-2</c:v>
                </c:pt>
                <c:pt idx="77">
                  <c:v>-8.579863511445586E-2</c:v>
                </c:pt>
                <c:pt idx="78">
                  <c:v>-0.10103755378701727</c:v>
                </c:pt>
                <c:pt idx="79">
                  <c:v>-0.11632824008963398</c:v>
                </c:pt>
                <c:pt idx="80">
                  <c:v>-0.13160222396150806</c:v>
                </c:pt>
                <c:pt idx="81">
                  <c:v>-0.1468117868016042</c:v>
                </c:pt>
                <c:pt idx="82">
                  <c:v>-0.16192328276851412</c:v>
                </c:pt>
                <c:pt idx="83">
                  <c:v>-0.17691256158166385</c:v>
                </c:pt>
                <c:pt idx="84">
                  <c:v>-0.1917617939256645</c:v>
                </c:pt>
                <c:pt idx="85">
                  <c:v>-0.20645729570476265</c:v>
                </c:pt>
                <c:pt idx="86">
                  <c:v>-0.2209880955279537</c:v>
                </c:pt>
                <c:pt idx="87">
                  <c:v>-0.23534502684637681</c:v>
                </c:pt>
                <c:pt idx="88">
                  <c:v>-0.24952013140915466</c:v>
                </c:pt>
                <c:pt idx="89">
                  <c:v>-0.26350619309404033</c:v>
                </c:pt>
                <c:pt idx="90">
                  <c:v>-0.27729629378604509</c:v>
                </c:pt>
                <c:pt idx="91">
                  <c:v>-0.29088337152410704</c:v>
                </c:pt>
                <c:pt idx="92">
                  <c:v>-0.30425982857208461</c:v>
                </c:pt>
                <c:pt idx="93">
                  <c:v>-0.31741725747252136</c:v>
                </c:pt>
                <c:pt idx="94">
                  <c:v>-0.33034632477341752</c:v>
                </c:pt>
                <c:pt idx="95">
                  <c:v>-0.3430367970703887</c:v>
                </c:pt>
                <c:pt idx="96">
                  <c:v>-0.35547764704246104</c:v>
                </c:pt>
                <c:pt idx="97">
                  <c:v>-0.36765716922205316</c:v>
                </c:pt>
                <c:pt idx="98">
                  <c:v>-0.37956307830411823</c:v>
                </c:pt>
                <c:pt idx="99">
                  <c:v>-0.39118264295779515</c:v>
                </c:pt>
                <c:pt idx="100">
                  <c:v>-0.40250299227589215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15-4C64-9817-C10199F48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2856"/>
        <c:axId val="1"/>
      </c:scatterChart>
      <c:valAx>
        <c:axId val="728452856"/>
        <c:scaling>
          <c:orientation val="minMax"/>
          <c:max val="6000"/>
          <c:min val="-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66763876737631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407601827549337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28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3333333333333333E-2"/>
          <c:y val="0.9088076726258274"/>
          <c:w val="0.790742101681734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28575</xdr:rowOff>
    </xdr:from>
    <xdr:to>
      <xdr:col>16</xdr:col>
      <xdr:colOff>323850</xdr:colOff>
      <xdr:row>18</xdr:row>
      <xdr:rowOff>66675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BE85A01C-8C4A-1929-D413-EF99E2C55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180975</xdr:colOff>
      <xdr:row>0</xdr:row>
      <xdr:rowOff>0</xdr:rowOff>
    </xdr:from>
    <xdr:to>
      <xdr:col>24</xdr:col>
      <xdr:colOff>628650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8CFF7019-3FD7-F18E-24C9-8A8701AB0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0</xdr:colOff>
      <xdr:row>0</xdr:row>
      <xdr:rowOff>0</xdr:rowOff>
    </xdr:from>
    <xdr:to>
      <xdr:col>40</xdr:col>
      <xdr:colOff>571500</xdr:colOff>
      <xdr:row>16</xdr:row>
      <xdr:rowOff>95250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12A2C06B-E323-D608-61D5-08EC94E6F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1839" TargetMode="External"/><Relationship Id="rId18" Type="http://schemas.openxmlformats.org/officeDocument/2006/relationships/hyperlink" Target="http://www.bav-astro.de/sfs/BAVM_link.php?BAVMnr=36" TargetMode="External"/><Relationship Id="rId26" Type="http://schemas.openxmlformats.org/officeDocument/2006/relationships/hyperlink" Target="http://var.astro.cz/oejv/issues/oejv0003.pdf" TargetMode="External"/><Relationship Id="rId39" Type="http://schemas.openxmlformats.org/officeDocument/2006/relationships/hyperlink" Target="http://www.bav-astro.de/sfs/BAVM_link.php?BAVMnr=15" TargetMode="External"/><Relationship Id="rId21" Type="http://schemas.openxmlformats.org/officeDocument/2006/relationships/hyperlink" Target="http://www.bav-astro.de/sfs/BAVM_link.php?BAVMnr=113" TargetMode="External"/><Relationship Id="rId34" Type="http://schemas.openxmlformats.org/officeDocument/2006/relationships/hyperlink" Target="http://www.aavso.org/sites/default/files/jaavso/v36n2/171.pdf" TargetMode="External"/><Relationship Id="rId42" Type="http://schemas.openxmlformats.org/officeDocument/2006/relationships/hyperlink" Target="http://www.bav-astro.de/sfs/BAVM_link.php?BAVMnr=26" TargetMode="External"/><Relationship Id="rId47" Type="http://schemas.openxmlformats.org/officeDocument/2006/relationships/hyperlink" Target="http://vsolj.cetus-net.org/no47.pdf" TargetMode="External"/><Relationship Id="rId50" Type="http://schemas.openxmlformats.org/officeDocument/2006/relationships/hyperlink" Target="http://vsolj.cetus-net.org/no47.pdf" TargetMode="External"/><Relationship Id="rId55" Type="http://schemas.openxmlformats.org/officeDocument/2006/relationships/hyperlink" Target="http://www.bav-astro.de/sfs/BAVM_link.php?BAVMnr=122" TargetMode="External"/><Relationship Id="rId63" Type="http://schemas.openxmlformats.org/officeDocument/2006/relationships/hyperlink" Target="http://vsolj.cetus-net.org/no44.pdf" TargetMode="External"/><Relationship Id="rId68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konkoly.hu/cgi-bin/IBVS?247" TargetMode="External"/><Relationship Id="rId2" Type="http://schemas.openxmlformats.org/officeDocument/2006/relationships/hyperlink" Target="http://www.konkoly.hu/cgi-bin/IBVS?299" TargetMode="External"/><Relationship Id="rId16" Type="http://schemas.openxmlformats.org/officeDocument/2006/relationships/hyperlink" Target="http://www.konkoly.hu/cgi-bin/IBVS?2321" TargetMode="External"/><Relationship Id="rId29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bav-astro.de/sfs/BAVM_link.php?BAVMnr=18" TargetMode="External"/><Relationship Id="rId6" Type="http://schemas.openxmlformats.org/officeDocument/2006/relationships/hyperlink" Target="http://www.konkoly.hu/cgi-bin/IBVS?221" TargetMode="External"/><Relationship Id="rId11" Type="http://schemas.openxmlformats.org/officeDocument/2006/relationships/hyperlink" Target="http://www.bav-astro.de/sfs/BAVM_link.php?BAVMnr=25" TargetMode="External"/><Relationship Id="rId24" Type="http://schemas.openxmlformats.org/officeDocument/2006/relationships/hyperlink" Target="http://www.konkoly.hu/cgi-bin/IBVS?5548" TargetMode="External"/><Relationship Id="rId32" Type="http://schemas.openxmlformats.org/officeDocument/2006/relationships/hyperlink" Target="http://www.bav-astro.de/sfs/BAVM_link.php?BAVMnr=183" TargetMode="External"/><Relationship Id="rId37" Type="http://schemas.openxmlformats.org/officeDocument/2006/relationships/hyperlink" Target="http://www.konkoly.hu/cgi-bin/IBVS?5931" TargetMode="External"/><Relationship Id="rId40" Type="http://schemas.openxmlformats.org/officeDocument/2006/relationships/hyperlink" Target="http://www.bav-astro.de/sfs/BAVM_link.php?BAVMnr=18" TargetMode="External"/><Relationship Id="rId45" Type="http://schemas.openxmlformats.org/officeDocument/2006/relationships/hyperlink" Target="http://www.bav-astro.de/sfs/BAVM_link.php?BAVMnr=29" TargetMode="External"/><Relationship Id="rId53" Type="http://schemas.openxmlformats.org/officeDocument/2006/relationships/hyperlink" Target="http://www.bav-astro.de/sfs/BAVM_link.php?BAVMnr=122" TargetMode="External"/><Relationship Id="rId58" Type="http://schemas.openxmlformats.org/officeDocument/2006/relationships/hyperlink" Target="http://www.bav-astro.de/sfs/BAVM_link.php?BAVMnr=154" TargetMode="External"/><Relationship Id="rId66" Type="http://schemas.openxmlformats.org/officeDocument/2006/relationships/hyperlink" Target="http://vsolj.cetus-net.org/vsoljno50.pdf" TargetMode="External"/><Relationship Id="rId5" Type="http://schemas.openxmlformats.org/officeDocument/2006/relationships/hyperlink" Target="http://www.konkoly.hu/cgi-bin/IBVS?299" TargetMode="External"/><Relationship Id="rId15" Type="http://schemas.openxmlformats.org/officeDocument/2006/relationships/hyperlink" Target="http://www.konkoly.hu/cgi-bin/IBVS?2321" TargetMode="External"/><Relationship Id="rId23" Type="http://schemas.openxmlformats.org/officeDocument/2006/relationships/hyperlink" Target="http://www.konkoly.hu/cgi-bin/IBVS?5548" TargetMode="External"/><Relationship Id="rId28" Type="http://schemas.openxmlformats.org/officeDocument/2006/relationships/hyperlink" Target="http://www.bav-astro.de/sfs/BAVM_link.php?BAVMnr=174" TargetMode="External"/><Relationship Id="rId36" Type="http://schemas.openxmlformats.org/officeDocument/2006/relationships/hyperlink" Target="http://www.aavso.org/sites/default/files/jaavso/v36n2/171.pdf" TargetMode="External"/><Relationship Id="rId49" Type="http://schemas.openxmlformats.org/officeDocument/2006/relationships/hyperlink" Target="http://vsolj.cetus-net.org/no47.pdf" TargetMode="External"/><Relationship Id="rId57" Type="http://schemas.openxmlformats.org/officeDocument/2006/relationships/hyperlink" Target="http://www.konkoly.hu/cgi-bin/IBVS?4840" TargetMode="External"/><Relationship Id="rId61" Type="http://schemas.openxmlformats.org/officeDocument/2006/relationships/hyperlink" Target="http://vsolj.cetus-net.org/no42.pdf" TargetMode="External"/><Relationship Id="rId10" Type="http://schemas.openxmlformats.org/officeDocument/2006/relationships/hyperlink" Target="http://www.konkoly.hu/cgi-bin/IBVS?328" TargetMode="External"/><Relationship Id="rId19" Type="http://schemas.openxmlformats.org/officeDocument/2006/relationships/hyperlink" Target="http://www.bav-astro.de/sfs/BAVM_link.php?BAVMnr=43" TargetMode="External"/><Relationship Id="rId31" Type="http://schemas.openxmlformats.org/officeDocument/2006/relationships/hyperlink" Target="http://var.astro.cz/oejv/issues/oejv0028.pdf" TargetMode="External"/><Relationship Id="rId44" Type="http://schemas.openxmlformats.org/officeDocument/2006/relationships/hyperlink" Target="http://www.konkoly.hu/cgi-bin/IBVS?953" TargetMode="External"/><Relationship Id="rId52" Type="http://schemas.openxmlformats.org/officeDocument/2006/relationships/hyperlink" Target="http://vsolj.cetus-net.org/no23.1.pdf" TargetMode="External"/><Relationship Id="rId60" Type="http://schemas.openxmlformats.org/officeDocument/2006/relationships/hyperlink" Target="http://www.bav-astro.de/sfs/BAVM_link.php?BAVMnr=154" TargetMode="External"/><Relationship Id="rId65" Type="http://schemas.openxmlformats.org/officeDocument/2006/relationships/hyperlink" Target="http://vsolj.cetus-net.org/vsoljno50.pdf" TargetMode="External"/><Relationship Id="rId4" Type="http://schemas.openxmlformats.org/officeDocument/2006/relationships/hyperlink" Target="http://www.konkoly.hu/cgi-bin/IBVS?129" TargetMode="External"/><Relationship Id="rId9" Type="http://schemas.openxmlformats.org/officeDocument/2006/relationships/hyperlink" Target="http://www.konkoly.hu/cgi-bin/IBVS?328" TargetMode="External"/><Relationship Id="rId14" Type="http://schemas.openxmlformats.org/officeDocument/2006/relationships/hyperlink" Target="http://www.konkoly.hu/cgi-bin/IBVS?1839" TargetMode="External"/><Relationship Id="rId22" Type="http://schemas.openxmlformats.org/officeDocument/2006/relationships/hyperlink" Target="http://www.bav-astro.de/sfs/BAVM_link.php?BAVMnr=128" TargetMode="External"/><Relationship Id="rId27" Type="http://schemas.openxmlformats.org/officeDocument/2006/relationships/hyperlink" Target="http://www.konkoly.hu/cgi-bin/IBVS?5843" TargetMode="External"/><Relationship Id="rId30" Type="http://schemas.openxmlformats.org/officeDocument/2006/relationships/hyperlink" Target="http://www.bav-astro.de/sfs/BAVM_link.php?BAVMnr=173" TargetMode="External"/><Relationship Id="rId35" Type="http://schemas.openxmlformats.org/officeDocument/2006/relationships/hyperlink" Target="http://www.aavso.org/sites/default/files/jaavso/v36n2/171.pdf" TargetMode="External"/><Relationship Id="rId43" Type="http://schemas.openxmlformats.org/officeDocument/2006/relationships/hyperlink" Target="http://www.konkoly.hu/cgi-bin/IBVS?953" TargetMode="External"/><Relationship Id="rId48" Type="http://schemas.openxmlformats.org/officeDocument/2006/relationships/hyperlink" Target="http://vsolj.cetus-net.org/no47.pdf" TargetMode="External"/><Relationship Id="rId56" Type="http://schemas.openxmlformats.org/officeDocument/2006/relationships/hyperlink" Target="http://www.bav-astro.de/sfs/BAVM_link.php?BAVMnr=122" TargetMode="External"/><Relationship Id="rId64" Type="http://schemas.openxmlformats.org/officeDocument/2006/relationships/hyperlink" Target="http://vsolj.cetus-net.org/no46.pdf" TargetMode="External"/><Relationship Id="rId69" Type="http://schemas.openxmlformats.org/officeDocument/2006/relationships/hyperlink" Target="http://vsolj.cetus-net.org/vsoljno53.pdf" TargetMode="External"/><Relationship Id="rId8" Type="http://schemas.openxmlformats.org/officeDocument/2006/relationships/hyperlink" Target="http://www.konkoly.hu/cgi-bin/IBVS?456" TargetMode="External"/><Relationship Id="rId51" Type="http://schemas.openxmlformats.org/officeDocument/2006/relationships/hyperlink" Target="http://vsolj.cetus-net.org/no47.pdf" TargetMode="External"/><Relationship Id="rId3" Type="http://schemas.openxmlformats.org/officeDocument/2006/relationships/hyperlink" Target="http://www.konkoly.hu/cgi-bin/IBVS?119" TargetMode="External"/><Relationship Id="rId12" Type="http://schemas.openxmlformats.org/officeDocument/2006/relationships/hyperlink" Target="http://www.konkoly.hu/cgi-bin/IBVS?1839" TargetMode="External"/><Relationship Id="rId17" Type="http://schemas.openxmlformats.org/officeDocument/2006/relationships/hyperlink" Target="http://www.bav-astro.de/sfs/BAVM_link.php?BAVMnr=36" TargetMode="External"/><Relationship Id="rId25" Type="http://schemas.openxmlformats.org/officeDocument/2006/relationships/hyperlink" Target="http://www.konkoly.hu/cgi-bin/IBVS?5548" TargetMode="External"/><Relationship Id="rId33" Type="http://schemas.openxmlformats.org/officeDocument/2006/relationships/hyperlink" Target="http://www.aavso.org/sites/default/files/jaavso/v36n2/171.pdf" TargetMode="External"/><Relationship Id="rId38" Type="http://schemas.openxmlformats.org/officeDocument/2006/relationships/hyperlink" Target="http://www.bav-astro.de/sfs/BAVM_link.php?BAVMnr=234" TargetMode="External"/><Relationship Id="rId46" Type="http://schemas.openxmlformats.org/officeDocument/2006/relationships/hyperlink" Target="http://www.konkoly.hu/cgi-bin/IBVS?1938" TargetMode="External"/><Relationship Id="rId59" Type="http://schemas.openxmlformats.org/officeDocument/2006/relationships/hyperlink" Target="http://vsolj.cetus-net.org/no39.pdf" TargetMode="External"/><Relationship Id="rId67" Type="http://schemas.openxmlformats.org/officeDocument/2006/relationships/hyperlink" Target="http://var.astro.cz/oejv/issues/oejv0137.pdf" TargetMode="External"/><Relationship Id="rId20" Type="http://schemas.openxmlformats.org/officeDocument/2006/relationships/hyperlink" Target="http://www.konkoly.hu/cgi-bin/IBVS?3423" TargetMode="External"/><Relationship Id="rId41" Type="http://schemas.openxmlformats.org/officeDocument/2006/relationships/hyperlink" Target="http://www.bav-astro.de/sfs/BAVM_link.php?BAVMnr=25" TargetMode="External"/><Relationship Id="rId54" Type="http://schemas.openxmlformats.org/officeDocument/2006/relationships/hyperlink" Target="http://www.bav-astro.de/sfs/BAVM_link.php?BAVMnr=122" TargetMode="External"/><Relationship Id="rId62" Type="http://schemas.openxmlformats.org/officeDocument/2006/relationships/hyperlink" Target="http://vsolj.cetus-net.org/no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79"/>
  <sheetViews>
    <sheetView tabSelected="1" workbookViewId="0">
      <pane xSplit="14" ySplit="20" topLeftCell="O665" activePane="bottomRight" state="frozen"/>
      <selection pane="topRight" activeCell="O1" sqref="O1"/>
      <selection pane="bottomLeft" activeCell="A21" sqref="A21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1"/>
    <col min="19" max="19" width="10.28515625" style="2"/>
    <col min="20" max="26" width="10.28515625" style="1"/>
    <col min="27" max="27" width="12.140625" style="1" customWidth="1"/>
    <col min="28" max="28" width="9.42578125" style="1" customWidth="1"/>
    <col min="29" max="31" width="10.42578125" style="1" customWidth="1"/>
    <col min="32" max="32" width="10.5703125" style="1" customWidth="1"/>
    <col min="33" max="33" width="10.28515625" style="1"/>
    <col min="34" max="37" width="9.42578125" style="1" customWidth="1"/>
    <col min="38" max="52" width="10.28515625" style="1"/>
    <col min="53" max="53" width="11.85546875" style="1" customWidth="1"/>
    <col min="54" max="54" width="14.7109375" style="1" customWidth="1"/>
    <col min="55" max="16384" width="10.28515625" style="1"/>
  </cols>
  <sheetData>
    <row r="1" spans="1:64" ht="20.25" x14ac:dyDescent="0.2">
      <c r="A1" s="3" t="s">
        <v>0</v>
      </c>
      <c r="B1" s="4"/>
      <c r="C1" s="4"/>
      <c r="D1" s="4"/>
      <c r="AA1" s="5" t="s">
        <v>1</v>
      </c>
      <c r="AB1" s="6"/>
      <c r="AC1" s="6" t="s">
        <v>2</v>
      </c>
      <c r="AD1" s="6" t="s">
        <v>3</v>
      </c>
      <c r="AE1" s="7"/>
      <c r="AW1" s="8" t="s">
        <v>4</v>
      </c>
      <c r="AX1" s="9" t="s">
        <v>5</v>
      </c>
      <c r="AY1" s="10" t="s">
        <v>6</v>
      </c>
      <c r="AZ1" s="11" t="s">
        <v>7</v>
      </c>
      <c r="BA1" s="12" t="s">
        <v>8</v>
      </c>
      <c r="BB1" s="11" t="s">
        <v>9</v>
      </c>
      <c r="BC1" s="12" t="s">
        <v>10</v>
      </c>
      <c r="BD1" s="11" t="s">
        <v>11</v>
      </c>
      <c r="BE1" s="13" t="s">
        <v>12</v>
      </c>
      <c r="BF1" s="12" t="s">
        <v>13</v>
      </c>
      <c r="BG1" s="11" t="s">
        <v>14</v>
      </c>
      <c r="BH1" s="13" t="s">
        <v>15</v>
      </c>
      <c r="BI1" s="12" t="s">
        <v>16</v>
      </c>
      <c r="BJ1" s="11" t="s">
        <v>17</v>
      </c>
      <c r="BK1" s="13" t="s">
        <v>18</v>
      </c>
      <c r="BL1" s="14" t="s">
        <v>19</v>
      </c>
    </row>
    <row r="2" spans="1:64" ht="15.75" x14ac:dyDescent="0.3">
      <c r="A2" s="15" t="s">
        <v>20</v>
      </c>
      <c r="B2" s="4" t="s">
        <v>21</v>
      </c>
      <c r="C2" s="16" t="s">
        <v>22</v>
      </c>
      <c r="D2" s="4"/>
      <c r="AA2" s="17" t="s">
        <v>23</v>
      </c>
      <c r="AB2" s="18">
        <f>C7</f>
        <v>45684.203999999998</v>
      </c>
      <c r="AC2" s="19" t="s">
        <v>24</v>
      </c>
      <c r="AD2" s="18">
        <f>C8</f>
        <v>2.7688356000000001</v>
      </c>
      <c r="AE2" s="20" t="s">
        <v>25</v>
      </c>
      <c r="AL2" s="2"/>
      <c r="AW2" s="21">
        <v>-14000</v>
      </c>
      <c r="AX2" s="21">
        <f t="shared" ref="AX2:AX65" si="0">AB$3+AB$4*AW2+AB$5*AW2^2+AZ2</f>
        <v>-0.20802646543337272</v>
      </c>
      <c r="AY2" s="22">
        <f t="shared" ref="AY2:AY65" si="1">AB$3+AB$4*AW2+AB$5*AW2^2</f>
        <v>-0.17065337116918156</v>
      </c>
      <c r="AZ2" s="23">
        <f t="shared" ref="AZ2:AZ65" si="2">$AB$6*($AB$11/BA2*BB2+$AB$12)</f>
        <v>-3.7373094264191151E-2</v>
      </c>
      <c r="BA2" s="1">
        <f t="shared" ref="BA2:BA65" si="3">1+$AB$7*COS(BC2)</f>
        <v>0.62323558987890193</v>
      </c>
      <c r="BB2" s="1">
        <f t="shared" ref="BB2:BB65" si="4">SIN(BC2+RADIANS($AB$9))</f>
        <v>-0.88620181374007545</v>
      </c>
      <c r="BC2" s="1">
        <f t="shared" ref="BC2:BC65" si="5">2*ATAN(BD2)</f>
        <v>-0.23598029897097225</v>
      </c>
      <c r="BD2" s="1">
        <f t="shared" ref="BD2:BD65" si="6">SQRT((1+$AB$7)/(1-$AB$7))*TAN(BE2/2)</f>
        <v>-0.1185407560212773</v>
      </c>
      <c r="BE2" s="1">
        <f t="shared" ref="BE2:BK17" si="7">$BL2+$AB$7*SIN(BF2)</f>
        <v>-0.3531159002422315</v>
      </c>
      <c r="BF2" s="1">
        <f t="shared" si="7"/>
        <v>-0.35352888436335517</v>
      </c>
      <c r="BG2" s="1">
        <f t="shared" si="7"/>
        <v>-0.35239311279605079</v>
      </c>
      <c r="BH2" s="1">
        <f t="shared" si="7"/>
        <v>-0.35551781138567612</v>
      </c>
      <c r="BI2" s="1">
        <f t="shared" si="7"/>
        <v>-0.34692985365395934</v>
      </c>
      <c r="BJ2" s="1">
        <f t="shared" si="7"/>
        <v>-0.37059964915394428</v>
      </c>
      <c r="BK2" s="1">
        <f t="shared" si="7"/>
        <v>-0.30583727096036395</v>
      </c>
      <c r="BL2" s="1">
        <f t="shared" ref="BL2:BL65" si="8">RADIANS($AB$9)+$AB$18*(AW2-AB$15)</f>
        <v>-0.48727383822929671</v>
      </c>
    </row>
    <row r="3" spans="1:64" x14ac:dyDescent="0.2">
      <c r="A3" s="15"/>
      <c r="B3" s="24"/>
      <c r="C3" s="25"/>
      <c r="D3" s="25"/>
      <c r="Z3" s="1">
        <v>0.03</v>
      </c>
      <c r="AA3" s="26" t="s">
        <v>26</v>
      </c>
      <c r="AB3" s="27">
        <f t="shared" ref="AB3:AB10" si="9">AC3*AD3</f>
        <v>-4.1640147006970746E-2</v>
      </c>
      <c r="AC3" s="28">
        <v>-4.1640147006970745</v>
      </c>
      <c r="AD3" s="29">
        <v>0.01</v>
      </c>
      <c r="AE3" s="30"/>
      <c r="AF3" s="31"/>
      <c r="AG3" s="28"/>
      <c r="AH3" s="28"/>
      <c r="AI3" s="28"/>
      <c r="AJ3" s="28"/>
      <c r="AK3" s="28"/>
      <c r="AL3" s="28"/>
      <c r="AM3" s="28"/>
      <c r="AW3" s="21">
        <v>-13800</v>
      </c>
      <c r="AX3" s="21">
        <f t="shared" si="0"/>
        <v>-0.19971936830675541</v>
      </c>
      <c r="AY3" s="22">
        <f t="shared" si="1"/>
        <v>-0.15998836114451287</v>
      </c>
      <c r="AZ3" s="23">
        <f t="shared" si="2"/>
        <v>-3.9731007162242545E-2</v>
      </c>
      <c r="BA3" s="1">
        <f t="shared" si="3"/>
        <v>0.61778886773141184</v>
      </c>
      <c r="BB3" s="1">
        <f t="shared" si="4"/>
        <v>-0.9166412638247452</v>
      </c>
      <c r="BC3" s="1">
        <f t="shared" si="5"/>
        <v>-0.16546703470920096</v>
      </c>
      <c r="BD3" s="1">
        <f t="shared" si="6"/>
        <v>-8.2922801374135935E-2</v>
      </c>
      <c r="BE3" s="1">
        <f t="shared" si="7"/>
        <v>-0.24833016342081665</v>
      </c>
      <c r="BF3" s="1">
        <f t="shared" si="7"/>
        <v>-0.24869430298566064</v>
      </c>
      <c r="BG3" s="1">
        <f t="shared" si="7"/>
        <v>-0.24772488840133458</v>
      </c>
      <c r="BH3" s="1">
        <f t="shared" si="7"/>
        <v>-0.25030619855880182</v>
      </c>
      <c r="BI3" s="1">
        <f t="shared" si="7"/>
        <v>-0.24343652930698528</v>
      </c>
      <c r="BJ3" s="1">
        <f t="shared" si="7"/>
        <v>-0.26174576671000538</v>
      </c>
      <c r="BK3" s="1">
        <f t="shared" si="7"/>
        <v>-0.21312791635190129</v>
      </c>
      <c r="BL3" s="1">
        <f t="shared" si="8"/>
        <v>-0.34370983248320819</v>
      </c>
    </row>
    <row r="4" spans="1:64" x14ac:dyDescent="0.2">
      <c r="A4" s="32" t="s">
        <v>27</v>
      </c>
      <c r="B4" s="33"/>
      <c r="C4" s="34">
        <v>45684.203999999998</v>
      </c>
      <c r="D4" s="35">
        <v>2.7688356000000001</v>
      </c>
      <c r="Z4" s="1">
        <v>-2.5000000000000002E-6</v>
      </c>
      <c r="AA4" s="36" t="s">
        <v>28</v>
      </c>
      <c r="AB4" s="37">
        <f t="shared" si="9"/>
        <v>-3.5533862279844058E-5</v>
      </c>
      <c r="AC4" s="38">
        <v>-3.5533862279844053</v>
      </c>
      <c r="AD4" s="39">
        <v>1.0000000000000001E-5</v>
      </c>
      <c r="AE4" s="30"/>
      <c r="AF4" s="40"/>
      <c r="AG4" s="38"/>
      <c r="AH4" s="38"/>
      <c r="AI4" s="38"/>
      <c r="AJ4" s="38"/>
      <c r="AK4" s="38"/>
      <c r="AL4" s="38"/>
      <c r="AM4" s="38"/>
      <c r="AW4" s="21">
        <v>-13600</v>
      </c>
      <c r="AX4" s="21">
        <f t="shared" si="0"/>
        <v>-0.19121954279585168</v>
      </c>
      <c r="AY4" s="22">
        <f t="shared" si="1"/>
        <v>-0.149579060220285</v>
      </c>
      <c r="AZ4" s="23">
        <f t="shared" si="2"/>
        <v>-4.1640482575566684E-2</v>
      </c>
      <c r="BA4" s="1">
        <f t="shared" si="3"/>
        <v>0.61427970333657944</v>
      </c>
      <c r="BB4" s="1">
        <f t="shared" si="4"/>
        <v>-0.94218120502002078</v>
      </c>
      <c r="BC4" s="1">
        <f t="shared" si="5"/>
        <v>-9.5981044430597129E-2</v>
      </c>
      <c r="BD4" s="1">
        <f t="shared" si="6"/>
        <v>-4.8027398354797232E-2</v>
      </c>
      <c r="BE4" s="1">
        <f t="shared" si="7"/>
        <v>-0.14432107006668299</v>
      </c>
      <c r="BF4" s="1">
        <f t="shared" si="7"/>
        <v>-0.1445654848583538</v>
      </c>
      <c r="BG4" s="1">
        <f t="shared" si="7"/>
        <v>-0.14392812390766974</v>
      </c>
      <c r="BH4" s="1">
        <f t="shared" si="7"/>
        <v>-0.14559029545500682</v>
      </c>
      <c r="BI4" s="1">
        <f t="shared" si="7"/>
        <v>-0.14125636093463112</v>
      </c>
      <c r="BJ4" s="1">
        <f t="shared" si="7"/>
        <v>-0.15256244360753896</v>
      </c>
      <c r="BK4" s="1">
        <f t="shared" si="7"/>
        <v>-0.1231053170834598</v>
      </c>
      <c r="BL4" s="1">
        <f t="shared" si="8"/>
        <v>-0.20014582673712056</v>
      </c>
    </row>
    <row r="5" spans="1:64" x14ac:dyDescent="0.2">
      <c r="A5" s="41" t="s">
        <v>29</v>
      </c>
      <c r="B5" s="15"/>
      <c r="C5" s="42">
        <v>-9.5</v>
      </c>
      <c r="D5" s="15" t="s">
        <v>30</v>
      </c>
      <c r="Z5" s="1">
        <v>3E-11</v>
      </c>
      <c r="AA5" s="36" t="s">
        <v>31</v>
      </c>
      <c r="AB5" s="37">
        <f t="shared" si="9"/>
        <v>-3.196363755510345E-9</v>
      </c>
      <c r="AC5" s="38">
        <v>-3.1963637555103448</v>
      </c>
      <c r="AD5" s="29">
        <v>1.0000000000000001E-9</v>
      </c>
      <c r="AE5" s="30"/>
      <c r="AF5" s="40"/>
      <c r="AG5" s="38"/>
      <c r="AH5" s="38"/>
      <c r="AI5" s="38"/>
      <c r="AJ5" s="38"/>
      <c r="AK5" s="38"/>
      <c r="AL5" s="38"/>
      <c r="AM5" s="38"/>
      <c r="AW5" s="21">
        <v>-13400</v>
      </c>
      <c r="AX5" s="21">
        <f t="shared" si="0"/>
        <v>-0.1825200477877294</v>
      </c>
      <c r="AY5" s="22">
        <f t="shared" si="1"/>
        <v>-0.13942546839649783</v>
      </c>
      <c r="AZ5" s="23">
        <f t="shared" si="2"/>
        <v>-4.3094579391231576E-2</v>
      </c>
      <c r="BA5" s="1">
        <f t="shared" si="3"/>
        <v>0.6126382852993415</v>
      </c>
      <c r="BB5" s="1">
        <f t="shared" si="4"/>
        <v>-0.96301511142242779</v>
      </c>
      <c r="BC5" s="1">
        <f t="shared" si="5"/>
        <v>-2.7084765369330296E-2</v>
      </c>
      <c r="BD5" s="1">
        <f t="shared" si="6"/>
        <v>-1.3543210618920774E-2</v>
      </c>
      <c r="BE5" s="1">
        <f t="shared" si="7"/>
        <v>-4.076213286286156E-2</v>
      </c>
      <c r="BF5" s="1">
        <f t="shared" si="7"/>
        <v>-4.0835945673998883E-2</v>
      </c>
      <c r="BG5" s="1">
        <f t="shared" si="7"/>
        <v>-4.0645304696219429E-2</v>
      </c>
      <c r="BH5" s="1">
        <f t="shared" si="7"/>
        <v>-4.1137688146883358E-2</v>
      </c>
      <c r="BI5" s="1">
        <f t="shared" si="7"/>
        <v>-3.9865990778710635E-2</v>
      </c>
      <c r="BJ5" s="1">
        <f t="shared" si="7"/>
        <v>-4.3150588570519725E-2</v>
      </c>
      <c r="BK5" s="1">
        <f t="shared" si="7"/>
        <v>-3.4667845425656776E-2</v>
      </c>
      <c r="BL5" s="1">
        <f t="shared" si="8"/>
        <v>-5.6581820991032039E-2</v>
      </c>
    </row>
    <row r="6" spans="1:64" x14ac:dyDescent="0.2">
      <c r="A6" s="32" t="s">
        <v>32</v>
      </c>
      <c r="B6" s="4"/>
      <c r="C6" s="4"/>
      <c r="D6" s="4"/>
      <c r="AA6" s="36" t="s">
        <v>33</v>
      </c>
      <c r="AB6" s="37">
        <f t="shared" si="9"/>
        <v>4.4889514724378667E-2</v>
      </c>
      <c r="AC6" s="38">
        <v>4.4889514724378667</v>
      </c>
      <c r="AD6" s="29">
        <v>0.01</v>
      </c>
      <c r="AE6" s="30" t="s">
        <v>25</v>
      </c>
      <c r="AF6" s="40"/>
      <c r="AG6" s="38"/>
      <c r="AH6" s="38"/>
      <c r="AI6" s="38"/>
      <c r="AJ6" s="38"/>
      <c r="AK6" s="38"/>
      <c r="AL6" s="38"/>
      <c r="AM6" s="38"/>
      <c r="AW6" s="21">
        <v>-13200</v>
      </c>
      <c r="AX6" s="29">
        <f t="shared" si="0"/>
        <v>-0.17361357932014479</v>
      </c>
      <c r="AY6" s="1">
        <f t="shared" si="1"/>
        <v>-0.1295275856731517</v>
      </c>
      <c r="AZ6" s="1">
        <f t="shared" si="2"/>
        <v>-4.4085993646993095E-2</v>
      </c>
      <c r="BA6" s="1">
        <f t="shared" si="3"/>
        <v>0.61283215131109015</v>
      </c>
      <c r="BB6" s="1">
        <f t="shared" si="4"/>
        <v>-0.97924612784062393</v>
      </c>
      <c r="BC6" s="1">
        <f t="shared" si="5"/>
        <v>4.164587836861787E-2</v>
      </c>
      <c r="BD6" s="1">
        <f t="shared" si="6"/>
        <v>2.0825949279065725E-2</v>
      </c>
      <c r="BE6" s="1">
        <f t="shared" si="7"/>
        <v>6.2669761214250858E-2</v>
      </c>
      <c r="BF6" s="1">
        <f t="shared" si="7"/>
        <v>6.2782352460740362E-2</v>
      </c>
      <c r="BG6" s="1">
        <f t="shared" si="7"/>
        <v>6.2491226372524765E-2</v>
      </c>
      <c r="BH6" s="1">
        <f t="shared" si="7"/>
        <v>6.3243999193209582E-2</v>
      </c>
      <c r="BI6" s="1">
        <f t="shared" si="7"/>
        <v>6.1297606098040046E-2</v>
      </c>
      <c r="BJ6" s="1">
        <f t="shared" si="7"/>
        <v>6.633075619982115E-2</v>
      </c>
      <c r="BK6" s="1">
        <f t="shared" si="7"/>
        <v>5.3318740744969374E-2</v>
      </c>
      <c r="BL6" s="1">
        <f t="shared" si="8"/>
        <v>8.698218475505648E-2</v>
      </c>
    </row>
    <row r="7" spans="1:64" x14ac:dyDescent="0.2">
      <c r="A7" s="15" t="s">
        <v>34</v>
      </c>
      <c r="B7" s="4"/>
      <c r="C7" s="4">
        <v>45684.203999999998</v>
      </c>
      <c r="D7" s="4"/>
      <c r="AA7" s="36" t="s">
        <v>35</v>
      </c>
      <c r="AB7" s="37">
        <f t="shared" si="9"/>
        <v>-0.3875038394200378</v>
      </c>
      <c r="AC7" s="38">
        <v>-0.3875038394200378</v>
      </c>
      <c r="AD7" s="21">
        <v>1</v>
      </c>
      <c r="AE7" s="30"/>
      <c r="AF7" s="40"/>
      <c r="AG7" s="38"/>
      <c r="AH7" s="38"/>
      <c r="AI7" s="38"/>
      <c r="AJ7" s="38"/>
      <c r="AK7" s="38"/>
      <c r="AL7" s="38"/>
      <c r="AM7" s="38"/>
      <c r="AW7" s="21">
        <v>-13000</v>
      </c>
      <c r="AX7" s="29">
        <f t="shared" si="0"/>
        <v>-0.16449213371360491</v>
      </c>
      <c r="AY7" s="1">
        <f t="shared" si="1"/>
        <v>-0.11988541205024628</v>
      </c>
      <c r="AZ7" s="1">
        <f t="shared" si="2"/>
        <v>-4.4606721663358641E-2</v>
      </c>
      <c r="BA7" s="1">
        <f t="shared" si="3"/>
        <v>0.61486512963488771</v>
      </c>
      <c r="BB7" s="1">
        <f t="shared" si="4"/>
        <v>-0.99088745752789509</v>
      </c>
      <c r="BC7" s="1">
        <f t="shared" si="5"/>
        <v>0.11063134357198863</v>
      </c>
      <c r="BD7" s="1">
        <f t="shared" si="6"/>
        <v>5.5372159655816058E-2</v>
      </c>
      <c r="BE7" s="1">
        <f t="shared" si="7"/>
        <v>0.16629699257603445</v>
      </c>
      <c r="BF7" s="1">
        <f t="shared" si="7"/>
        <v>0.16657196134609792</v>
      </c>
      <c r="BG7" s="1">
        <f t="shared" si="7"/>
        <v>0.1658524556845335</v>
      </c>
      <c r="BH7" s="1">
        <f t="shared" si="7"/>
        <v>0.16773535705430448</v>
      </c>
      <c r="BI7" s="1">
        <f t="shared" si="7"/>
        <v>0.16280917382614649</v>
      </c>
      <c r="BJ7" s="1">
        <f t="shared" si="7"/>
        <v>0.17570616377838386</v>
      </c>
      <c r="BK7" s="1">
        <f t="shared" si="7"/>
        <v>0.14199796063270662</v>
      </c>
      <c r="BL7" s="1">
        <f t="shared" si="8"/>
        <v>0.23054619050114411</v>
      </c>
    </row>
    <row r="8" spans="1:64" ht="15.75" x14ac:dyDescent="0.3">
      <c r="A8" s="15" t="s">
        <v>36</v>
      </c>
      <c r="B8" s="4"/>
      <c r="C8" s="4">
        <v>2.7688356000000001</v>
      </c>
      <c r="D8" s="4"/>
      <c r="AA8" s="36" t="s">
        <v>37</v>
      </c>
      <c r="AB8" s="37">
        <f t="shared" si="9"/>
        <v>66.356048607415445</v>
      </c>
      <c r="AC8" s="38">
        <v>6.6356048607415445</v>
      </c>
      <c r="AD8" s="43">
        <v>10</v>
      </c>
      <c r="AE8" s="30" t="s">
        <v>38</v>
      </c>
      <c r="AF8" s="40"/>
      <c r="AG8" s="38"/>
      <c r="AH8" s="38"/>
      <c r="AI8" s="38"/>
      <c r="AJ8" s="38"/>
      <c r="AK8" s="38"/>
      <c r="AL8" s="38"/>
      <c r="AM8" s="38"/>
      <c r="AW8" s="21">
        <v>-12800</v>
      </c>
      <c r="AX8" s="29">
        <f t="shared" si="0"/>
        <v>-0.15514681574786893</v>
      </c>
      <c r="AY8" s="1">
        <f t="shared" si="1"/>
        <v>-0.11049894752778178</v>
      </c>
      <c r="AZ8" s="1">
        <f t="shared" si="2"/>
        <v>-4.4647868220087164E-2</v>
      </c>
      <c r="BA8" s="1">
        <f t="shared" si="3"/>
        <v>0.61877746043470605</v>
      </c>
      <c r="BB8" s="1">
        <f t="shared" si="4"/>
        <v>-0.99785978307534851</v>
      </c>
      <c r="BC8" s="1">
        <f t="shared" si="5"/>
        <v>0.18029768637563312</v>
      </c>
      <c r="BD8" s="1">
        <f t="shared" si="6"/>
        <v>9.0393847284538531E-2</v>
      </c>
      <c r="BE8" s="1">
        <f t="shared" si="7"/>
        <v>0.27044310930334275</v>
      </c>
      <c r="BF8" s="1">
        <f t="shared" si="7"/>
        <v>0.27082381563211977</v>
      </c>
      <c r="BG8" s="1">
        <f t="shared" si="7"/>
        <v>0.26980433713219271</v>
      </c>
      <c r="BH8" s="1">
        <f t="shared" si="7"/>
        <v>0.27253500762191768</v>
      </c>
      <c r="BI8" s="1">
        <f t="shared" si="7"/>
        <v>0.26522553314351449</v>
      </c>
      <c r="BJ8" s="1">
        <f t="shared" si="7"/>
        <v>0.28482540499384368</v>
      </c>
      <c r="BK8" s="1">
        <f t="shared" si="7"/>
        <v>0.23249908233117575</v>
      </c>
      <c r="BL8" s="1">
        <f t="shared" si="8"/>
        <v>0.37411019624723263</v>
      </c>
    </row>
    <row r="9" spans="1:64" ht="15.75" x14ac:dyDescent="0.3">
      <c r="A9" s="44" t="s">
        <v>39</v>
      </c>
      <c r="B9" s="45">
        <v>660</v>
      </c>
      <c r="C9" s="46" t="str">
        <f>"F"&amp;B9</f>
        <v>F660</v>
      </c>
      <c r="D9" s="47" t="str">
        <f>"G"&amp;B9</f>
        <v>G660</v>
      </c>
      <c r="AA9" s="36" t="s">
        <v>40</v>
      </c>
      <c r="AB9" s="37">
        <f t="shared" si="9"/>
        <v>255.92045684193545</v>
      </c>
      <c r="AC9" s="38">
        <v>25.592045684193543</v>
      </c>
      <c r="AD9" s="21">
        <v>10</v>
      </c>
      <c r="AE9" s="30" t="s">
        <v>41</v>
      </c>
      <c r="AF9" s="40"/>
      <c r="AG9" s="38"/>
      <c r="AH9" s="38"/>
      <c r="AI9" s="38"/>
      <c r="AJ9" s="38"/>
      <c r="AK9" s="38"/>
      <c r="AL9" s="38"/>
      <c r="AM9" s="38"/>
      <c r="AW9" s="21">
        <v>-12600</v>
      </c>
      <c r="AX9" s="29">
        <f t="shared" si="0"/>
        <v>-0.14556780353938789</v>
      </c>
      <c r="AY9" s="1">
        <f t="shared" si="1"/>
        <v>-0.10136819210575798</v>
      </c>
      <c r="AZ9" s="1">
        <f t="shared" si="2"/>
        <v>-4.419961143362991E-2</v>
      </c>
      <c r="BA9" s="1">
        <f t="shared" si="3"/>
        <v>0.6246471270985422</v>
      </c>
      <c r="BB9" s="1">
        <f t="shared" si="4"/>
        <v>-0.99998567600919464</v>
      </c>
      <c r="BC9" s="1">
        <f t="shared" si="5"/>
        <v>0.25108677260298645</v>
      </c>
      <c r="BD9" s="1">
        <f t="shared" si="6"/>
        <v>0.12620714026361285</v>
      </c>
      <c r="BE9" s="1">
        <f t="shared" si="7"/>
        <v>0.37543585285107128</v>
      </c>
      <c r="BF9" s="1">
        <f t="shared" si="7"/>
        <v>0.37584972305098541</v>
      </c>
      <c r="BG9" s="1">
        <f t="shared" si="7"/>
        <v>0.3747017930776273</v>
      </c>
      <c r="BH9" s="1">
        <f t="shared" si="7"/>
        <v>0.37788702701426957</v>
      </c>
      <c r="BI9" s="1">
        <f t="shared" si="7"/>
        <v>0.36905853950044054</v>
      </c>
      <c r="BJ9" s="1">
        <f t="shared" si="7"/>
        <v>0.39360527689165159</v>
      </c>
      <c r="BK9" s="1">
        <f t="shared" si="7"/>
        <v>0.32591388785197117</v>
      </c>
      <c r="BL9" s="1">
        <f t="shared" si="8"/>
        <v>0.51767420199332026</v>
      </c>
    </row>
    <row r="10" spans="1:64" x14ac:dyDescent="0.2">
      <c r="A10" s="15"/>
      <c r="B10" s="15"/>
      <c r="C10" s="48" t="s">
        <v>42</v>
      </c>
      <c r="D10" s="48" t="s">
        <v>43</v>
      </c>
      <c r="E10" s="15"/>
      <c r="Z10" s="1">
        <f>Y10/AD10</f>
        <v>0</v>
      </c>
      <c r="AA10" s="49" t="s">
        <v>44</v>
      </c>
      <c r="AB10" s="50">
        <f t="shared" si="9"/>
        <v>26029.213712134359</v>
      </c>
      <c r="AC10" s="51">
        <v>2.6029213712134358</v>
      </c>
      <c r="AD10" s="29">
        <v>10000</v>
      </c>
      <c r="AE10" s="30" t="s">
        <v>45</v>
      </c>
      <c r="AF10" s="52"/>
      <c r="AG10" s="51"/>
      <c r="AH10" s="51"/>
      <c r="AI10" s="51"/>
      <c r="AJ10" s="51"/>
      <c r="AK10" s="51"/>
      <c r="AL10" s="51"/>
      <c r="AM10" s="51"/>
      <c r="AW10" s="21">
        <v>-12400</v>
      </c>
      <c r="AX10" s="29">
        <f t="shared" si="0"/>
        <v>-0.13574442653629099</v>
      </c>
      <c r="AY10" s="1">
        <f t="shared" si="1"/>
        <v>-9.2493145784175113E-2</v>
      </c>
      <c r="AZ10" s="1">
        <f t="shared" si="2"/>
        <v>-4.3251280752115866E-2</v>
      </c>
      <c r="BA10" s="1">
        <f t="shared" si="3"/>
        <v>0.63259269384132333</v>
      </c>
      <c r="BB10" s="1">
        <f t="shared" si="4"/>
        <v>-0.99698018965240398</v>
      </c>
      <c r="BC10" s="1">
        <f t="shared" si="5"/>
        <v>0.32346895222224625</v>
      </c>
      <c r="BD10" s="1">
        <f t="shared" si="6"/>
        <v>0.16315960844485611</v>
      </c>
      <c r="BE10" s="1">
        <f t="shared" si="7"/>
        <v>0.48161278920689937</v>
      </c>
      <c r="BF10" s="1">
        <f t="shared" si="7"/>
        <v>0.48199168650394797</v>
      </c>
      <c r="BG10" s="1">
        <f t="shared" si="7"/>
        <v>0.48088849588435045</v>
      </c>
      <c r="BH10" s="1">
        <f t="shared" si="7"/>
        <v>0.48410230093759676</v>
      </c>
      <c r="BI10" s="1">
        <f t="shared" si="7"/>
        <v>0.47475481426785526</v>
      </c>
      <c r="BJ10" s="1">
        <f t="shared" si="7"/>
        <v>0.50207181695267122</v>
      </c>
      <c r="BK10" s="1">
        <f t="shared" si="7"/>
        <v>0.42327420943875305</v>
      </c>
      <c r="BL10" s="1">
        <f t="shared" si="8"/>
        <v>0.66123820773940878</v>
      </c>
    </row>
    <row r="11" spans="1:64" ht="14.25" x14ac:dyDescent="0.2">
      <c r="A11" s="15" t="s">
        <v>46</v>
      </c>
      <c r="B11" s="15"/>
      <c r="C11" s="53">
        <f ca="1">INTERCEPT(INDIRECT($D$9):G985,INDIRECT($C$9):F985)</f>
        <v>-6.9836683283014955E-2</v>
      </c>
      <c r="D11" s="2"/>
      <c r="E11" s="15"/>
      <c r="AA11" s="54" t="s">
        <v>47</v>
      </c>
      <c r="AB11" s="55">
        <f>1-AB7^2</f>
        <v>0.84984077443472961</v>
      </c>
      <c r="AC11" s="55">
        <f>SUM(AE21:AE1948)</f>
        <v>4.6670222806069639E-2</v>
      </c>
      <c r="AD11" s="54" t="s">
        <v>48</v>
      </c>
      <c r="AE11" s="30"/>
      <c r="AF11" s="47"/>
      <c r="AG11" s="55"/>
      <c r="AH11" s="47"/>
      <c r="AI11" s="55"/>
      <c r="AJ11" s="47"/>
      <c r="AK11" s="47"/>
      <c r="AL11" s="47"/>
      <c r="AM11" s="47"/>
      <c r="AW11" s="21">
        <v>-12200</v>
      </c>
      <c r="AX11" s="29">
        <f t="shared" si="0"/>
        <v>-0.12566528388986725</v>
      </c>
      <c r="AY11" s="1">
        <f t="shared" si="1"/>
        <v>-8.3873808563033003E-2</v>
      </c>
      <c r="AZ11" s="1">
        <f t="shared" si="2"/>
        <v>-4.1791475326834242E-2</v>
      </c>
      <c r="BA11" s="1">
        <f t="shared" si="3"/>
        <v>0.64277812738864037</v>
      </c>
      <c r="BB11" s="1">
        <f t="shared" si="4"/>
        <v>-0.98843614439359362</v>
      </c>
      <c r="BC11" s="1">
        <f t="shared" si="5"/>
        <v>0.39795929596437202</v>
      </c>
      <c r="BD11" s="1">
        <f t="shared" si="6"/>
        <v>0.20164797514361185</v>
      </c>
      <c r="BE11" s="1">
        <f t="shared" si="7"/>
        <v>0.58933014897553959</v>
      </c>
      <c r="BF11" s="1">
        <f t="shared" si="7"/>
        <v>0.58962746666667987</v>
      </c>
      <c r="BG11" s="1">
        <f t="shared" si="7"/>
        <v>0.5887046138273716</v>
      </c>
      <c r="BH11" s="1">
        <f t="shared" si="7"/>
        <v>0.59157094681111244</v>
      </c>
      <c r="BI11" s="1">
        <f t="shared" si="7"/>
        <v>0.58268610602905968</v>
      </c>
      <c r="BJ11" s="1">
        <f t="shared" si="7"/>
        <v>0.61040232499291647</v>
      </c>
      <c r="BK11" s="1">
        <f t="shared" si="7"/>
        <v>0.52553069936268826</v>
      </c>
      <c r="BL11" s="1">
        <f t="shared" si="8"/>
        <v>0.80480221348549685</v>
      </c>
    </row>
    <row r="12" spans="1:64" x14ac:dyDescent="0.2">
      <c r="A12" s="15" t="s">
        <v>49</v>
      </c>
      <c r="B12" s="15"/>
      <c r="C12" s="53">
        <f ca="1">SLOPE(INDIRECT($D$9):G985,INDIRECT($C$9):F985)</f>
        <v>-4.7569142663928093E-5</v>
      </c>
      <c r="D12" s="2"/>
      <c r="E12" s="15"/>
      <c r="AA12" s="56" t="s">
        <v>50</v>
      </c>
      <c r="AB12" s="55">
        <f>AB7*SIN(RADIANS(AB9))</f>
        <v>0.37586281084391587</v>
      </c>
      <c r="AC12" s="29"/>
      <c r="AD12" s="29"/>
      <c r="AE12" s="30"/>
      <c r="AW12" s="21">
        <v>-12000</v>
      </c>
      <c r="AX12" s="29">
        <f t="shared" si="0"/>
        <v>-0.11531834976527845</v>
      </c>
      <c r="AY12" s="1">
        <f t="shared" si="1"/>
        <v>-7.5510180442331765E-2</v>
      </c>
      <c r="AZ12" s="1">
        <f t="shared" si="2"/>
        <v>-3.9808169322946688E-2</v>
      </c>
      <c r="BA12" s="1">
        <f t="shared" si="3"/>
        <v>0.6554201330578513</v>
      </c>
      <c r="BB12" s="1">
        <f t="shared" si="4"/>
        <v>-0.97380216201631598</v>
      </c>
      <c r="BC12" s="1">
        <f t="shared" si="5"/>
        <v>0.47513809792011164</v>
      </c>
      <c r="BD12" s="1">
        <f t="shared" si="6"/>
        <v>0.24214169788074869</v>
      </c>
      <c r="BE12" s="1">
        <f t="shared" si="7"/>
        <v>0.69897447259974255</v>
      </c>
      <c r="BF12" s="1">
        <f t="shared" si="7"/>
        <v>0.69917337227668463</v>
      </c>
      <c r="BG12" s="1">
        <f t="shared" si="7"/>
        <v>0.69850292946904613</v>
      </c>
      <c r="BH12" s="1">
        <f t="shared" si="7"/>
        <v>0.70076434316194858</v>
      </c>
      <c r="BI12" s="1">
        <f t="shared" si="7"/>
        <v>0.69315364943732694</v>
      </c>
      <c r="BJ12" s="1">
        <f t="shared" si="7"/>
        <v>0.71896547541128664</v>
      </c>
      <c r="BK12" s="1">
        <f t="shared" si="7"/>
        <v>0.63353327001598392</v>
      </c>
      <c r="BL12" s="1">
        <f t="shared" si="8"/>
        <v>0.94836621923158493</v>
      </c>
    </row>
    <row r="13" spans="1:64" ht="15.75" x14ac:dyDescent="0.3">
      <c r="A13" s="15" t="s">
        <v>51</v>
      </c>
      <c r="B13" s="15"/>
      <c r="C13" s="2" t="s">
        <v>52</v>
      </c>
      <c r="AA13" s="57" t="s">
        <v>53</v>
      </c>
      <c r="AB13" s="58">
        <f>AB6*86400*300000/149600000</f>
        <v>7.7776485404805813</v>
      </c>
      <c r="AC13" s="29" t="s">
        <v>54</v>
      </c>
      <c r="AD13" s="43"/>
      <c r="AE13" s="30"/>
      <c r="AF13" s="29"/>
      <c r="AG13" s="29"/>
      <c r="AH13" s="29"/>
      <c r="AI13" s="29"/>
      <c r="AJ13" s="29"/>
      <c r="AK13" s="29"/>
      <c r="AL13" s="29"/>
      <c r="AW13" s="21">
        <v>-11800</v>
      </c>
      <c r="AX13" s="29">
        <f t="shared" si="0"/>
        <v>-0.10469107822388896</v>
      </c>
      <c r="AY13" s="1">
        <f t="shared" si="1"/>
        <v>-6.7402261422071286E-2</v>
      </c>
      <c r="AZ13" s="1">
        <f t="shared" si="2"/>
        <v>-3.7288816801817663E-2</v>
      </c>
      <c r="BA13" s="1">
        <f t="shared" si="3"/>
        <v>0.67079846392412978</v>
      </c>
      <c r="BB13" s="1">
        <f t="shared" si="4"/>
        <v>-0.9523513221279527</v>
      </c>
      <c r="BC13" s="1">
        <f t="shared" si="5"/>
        <v>0.55567618711271838</v>
      </c>
      <c r="BD13" s="1">
        <f t="shared" si="6"/>
        <v>0.28521510724752258</v>
      </c>
      <c r="BE13" s="1">
        <f t="shared" si="7"/>
        <v>0.81097596889183665</v>
      </c>
      <c r="BF13" s="1">
        <f t="shared" si="7"/>
        <v>0.81108674822808458</v>
      </c>
      <c r="BG13" s="1">
        <f t="shared" si="7"/>
        <v>0.81067174551090093</v>
      </c>
      <c r="BH13" s="1">
        <f t="shared" si="7"/>
        <v>0.81222736705413767</v>
      </c>
      <c r="BI13" s="1">
        <f t="shared" si="7"/>
        <v>0.80640922284216954</v>
      </c>
      <c r="BJ13" s="1">
        <f t="shared" si="7"/>
        <v>0.82835631565071743</v>
      </c>
      <c r="BK13" s="1">
        <f t="shared" si="7"/>
        <v>0.74801360675343553</v>
      </c>
      <c r="BL13" s="1">
        <f t="shared" si="8"/>
        <v>1.091930224977673</v>
      </c>
    </row>
    <row r="14" spans="1:64" x14ac:dyDescent="0.2">
      <c r="A14" s="15"/>
      <c r="B14" s="15"/>
      <c r="C14" s="15"/>
      <c r="AA14" s="57" t="s">
        <v>55</v>
      </c>
      <c r="AB14" s="55">
        <f>2*AB5*365.24/C8</f>
        <v>-8.432713723144837E-7</v>
      </c>
      <c r="AC14" s="29" t="s">
        <v>56</v>
      </c>
      <c r="AD14" s="29"/>
      <c r="AE14" s="30"/>
      <c r="AF14" s="29"/>
      <c r="AG14" s="29"/>
      <c r="AH14" s="29"/>
      <c r="AI14" s="29"/>
      <c r="AJ14" s="29"/>
      <c r="AK14" s="29"/>
      <c r="AL14" s="29"/>
      <c r="AW14" s="21">
        <v>-11600</v>
      </c>
      <c r="AX14" s="29">
        <f t="shared" si="0"/>
        <v>-9.3770607229385655E-2</v>
      </c>
      <c r="AY14" s="1">
        <f t="shared" si="1"/>
        <v>-5.9550051502251677E-2</v>
      </c>
      <c r="AZ14" s="1">
        <f t="shared" si="2"/>
        <v>-3.4220555727133985E-2</v>
      </c>
      <c r="BA14" s="1">
        <f t="shared" si="3"/>
        <v>0.68926951374421541</v>
      </c>
      <c r="BB14" s="1">
        <f t="shared" si="4"/>
        <v>-0.92313829160627681</v>
      </c>
      <c r="BC14" s="1">
        <f t="shared" si="5"/>
        <v>0.64036591624535233</v>
      </c>
      <c r="BD14" s="1">
        <f t="shared" si="6"/>
        <v>0.33159246792765762</v>
      </c>
      <c r="BE14" s="1">
        <f t="shared" si="7"/>
        <v>0.92582249619792134</v>
      </c>
      <c r="BF14" s="1">
        <f t="shared" si="7"/>
        <v>0.92587147757813848</v>
      </c>
      <c r="BG14" s="1">
        <f t="shared" si="7"/>
        <v>0.92566123539106759</v>
      </c>
      <c r="BH14" s="1">
        <f t="shared" si="7"/>
        <v>0.92656407101627791</v>
      </c>
      <c r="BI14" s="1">
        <f t="shared" si="7"/>
        <v>0.92269468288849033</v>
      </c>
      <c r="BJ14" s="1">
        <f t="shared" si="7"/>
        <v>0.93942127739195502</v>
      </c>
      <c r="BK14" s="1">
        <f t="shared" si="7"/>
        <v>0.86957011328461742</v>
      </c>
      <c r="BL14" s="1">
        <f t="shared" si="8"/>
        <v>1.2354942307237611</v>
      </c>
    </row>
    <row r="15" spans="1:64" ht="15.75" x14ac:dyDescent="0.3">
      <c r="A15" s="32" t="s">
        <v>57</v>
      </c>
      <c r="B15" s="15"/>
      <c r="C15" s="59">
        <f ca="1">(C7+C11)+(C8+C12)*INT(MAX(F21:F3526))</f>
        <v>59619.44432262169</v>
      </c>
      <c r="E15" s="60" t="s">
        <v>58</v>
      </c>
      <c r="F15" s="42">
        <v>1</v>
      </c>
      <c r="R15" s="1" t="s">
        <v>59</v>
      </c>
      <c r="S15" s="2">
        <v>0.5</v>
      </c>
      <c r="AA15" s="56" t="s">
        <v>60</v>
      </c>
      <c r="AB15" s="61">
        <f>(AB10-AB2)/AD2</f>
        <v>-7098.648358850066</v>
      </c>
      <c r="AC15" s="29" t="s">
        <v>61</v>
      </c>
      <c r="AD15" s="29"/>
      <c r="AE15" s="30"/>
      <c r="AF15" s="29"/>
      <c r="AG15" s="29"/>
      <c r="AH15" s="29"/>
      <c r="AI15" s="29"/>
      <c r="AJ15" s="29"/>
      <c r="AK15" s="29"/>
      <c r="AL15" s="29"/>
      <c r="AW15" s="21">
        <v>-11400</v>
      </c>
      <c r="AX15" s="29">
        <f t="shared" si="0"/>
        <v>-8.2544233736491418E-2</v>
      </c>
      <c r="AY15" s="1">
        <f t="shared" si="1"/>
        <v>-5.1953550682872884E-2</v>
      </c>
      <c r="AZ15" s="1">
        <f t="shared" si="2"/>
        <v>-3.059068305361853E-2</v>
      </c>
      <c r="BA15" s="1">
        <f t="shared" si="3"/>
        <v>0.71128332057013344</v>
      </c>
      <c r="BB15" s="1">
        <f t="shared" si="4"/>
        <v>-0.88494274405121875</v>
      </c>
      <c r="BC15" s="1">
        <f t="shared" si="5"/>
        <v>0.73015966143147526</v>
      </c>
      <c r="BD15" s="1">
        <f t="shared" si="6"/>
        <v>0.38221354863439666</v>
      </c>
      <c r="BE15" s="1">
        <f t="shared" si="7"/>
        <v>1.0440738644837981</v>
      </c>
      <c r="BF15" s="1">
        <f t="shared" si="7"/>
        <v>1.0440895707785511</v>
      </c>
      <c r="BG15" s="1">
        <f t="shared" si="7"/>
        <v>1.044008946081042</v>
      </c>
      <c r="BH15" s="1">
        <f t="shared" si="7"/>
        <v>1.0444229333199693</v>
      </c>
      <c r="BI15" s="1">
        <f t="shared" si="7"/>
        <v>1.0423003326784928</v>
      </c>
      <c r="BJ15" s="1">
        <f t="shared" si="7"/>
        <v>1.0532667697946576</v>
      </c>
      <c r="BK15" s="1">
        <f t="shared" si="7"/>
        <v>0.99865559936901216</v>
      </c>
      <c r="BL15" s="1">
        <f t="shared" si="8"/>
        <v>1.3790582364698492</v>
      </c>
    </row>
    <row r="16" spans="1:64" ht="15.75" x14ac:dyDescent="0.3">
      <c r="A16" s="32" t="s">
        <v>62</v>
      </c>
      <c r="B16" s="15"/>
      <c r="C16" s="59">
        <f ca="1">+C8+C12</f>
        <v>2.768788030857336</v>
      </c>
      <c r="E16" s="60" t="s">
        <v>63</v>
      </c>
      <c r="F16" s="53">
        <f ca="1">NOW()+15018.5+$C$5/24</f>
        <v>59968.840403935181</v>
      </c>
      <c r="R16" s="1" t="s">
        <v>64</v>
      </c>
      <c r="S16" s="2">
        <v>0.2</v>
      </c>
      <c r="AA16" s="54" t="s">
        <v>65</v>
      </c>
      <c r="AB16" s="61">
        <f>365.24*AB8</f>
        <v>24235.883193372418</v>
      </c>
      <c r="AC16" s="21" t="s">
        <v>25</v>
      </c>
      <c r="AD16" s="55"/>
      <c r="AE16" s="30"/>
      <c r="AW16" s="21">
        <v>-11200</v>
      </c>
      <c r="AX16" s="29">
        <f t="shared" si="0"/>
        <v>-7.1000371792019179E-2</v>
      </c>
      <c r="AY16" s="1">
        <f t="shared" si="1"/>
        <v>-4.4612758963934962E-2</v>
      </c>
      <c r="AZ16" s="1">
        <f t="shared" si="2"/>
        <v>-2.638761282808421E-2</v>
      </c>
      <c r="BA16" s="1">
        <f t="shared" si="3"/>
        <v>0.73740380251366777</v>
      </c>
      <c r="BB16" s="1">
        <f t="shared" si="4"/>
        <v>-0.8361968549608616</v>
      </c>
      <c r="BC16" s="1">
        <f t="shared" si="5"/>
        <v>0.82621921202091475</v>
      </c>
      <c r="BD16" s="1">
        <f t="shared" si="6"/>
        <v>0.43833324386360589</v>
      </c>
      <c r="BE16" s="1">
        <f t="shared" si="7"/>
        <v>1.1663774123703441</v>
      </c>
      <c r="BF16" s="1">
        <f t="shared" si="7"/>
        <v>1.1663804286755812</v>
      </c>
      <c r="BG16" s="1">
        <f t="shared" si="7"/>
        <v>1.166360646933071</v>
      </c>
      <c r="BH16" s="1">
        <f t="shared" si="7"/>
        <v>1.1664903975991536</v>
      </c>
      <c r="BI16" s="1">
        <f t="shared" si="7"/>
        <v>1.1656400642467257</v>
      </c>
      <c r="BJ16" s="1">
        <f t="shared" si="7"/>
        <v>1.1712439193309565</v>
      </c>
      <c r="BK16" s="1">
        <f t="shared" si="7"/>
        <v>1.1355679641428025</v>
      </c>
      <c r="BL16" s="1">
        <f t="shared" si="8"/>
        <v>1.5226222422159372</v>
      </c>
    </row>
    <row r="17" spans="1:64" ht="15.75" x14ac:dyDescent="0.3">
      <c r="A17" s="60" t="s">
        <v>66</v>
      </c>
      <c r="B17" s="15"/>
      <c r="C17" s="15">
        <f>COUNT(C21:C2184)</f>
        <v>659</v>
      </c>
      <c r="E17" s="60" t="s">
        <v>67</v>
      </c>
      <c r="F17" s="53">
        <f ca="1">ROUND(2*(F16-$C$7)/$C$8,0)/2+F15</f>
        <v>5160</v>
      </c>
      <c r="R17" s="1" t="s">
        <v>68</v>
      </c>
      <c r="S17" s="2">
        <v>1</v>
      </c>
      <c r="AA17" s="54" t="s">
        <v>69</v>
      </c>
      <c r="AB17" s="62">
        <f>AB13^3/AB8^2</f>
        <v>0.10685230849368796</v>
      </c>
      <c r="AC17" s="29"/>
      <c r="AD17" s="29"/>
      <c r="AE17" s="30"/>
      <c r="AW17" s="21">
        <v>-11000</v>
      </c>
      <c r="AX17" s="29">
        <f t="shared" si="0"/>
        <v>-5.9130239798621129E-2</v>
      </c>
      <c r="AY17" s="1">
        <f t="shared" si="1"/>
        <v>-3.7527676345437799E-2</v>
      </c>
      <c r="AZ17" s="1">
        <f t="shared" si="2"/>
        <v>-2.1602563453183333E-2</v>
      </c>
      <c r="BA17" s="1">
        <f t="shared" si="3"/>
        <v>0.76833118662648259</v>
      </c>
      <c r="BB17" s="1">
        <f t="shared" si="4"/>
        <v>-0.77489536790817903</v>
      </c>
      <c r="BC17" s="1">
        <f t="shared" si="5"/>
        <v>0.9299811675390578</v>
      </c>
      <c r="BD17" s="1">
        <f t="shared" si="6"/>
        <v>0.50167984746719929</v>
      </c>
      <c r="BE17" s="1">
        <f t="shared" si="7"/>
        <v>1.2934867848234921</v>
      </c>
      <c r="BF17" s="1">
        <f t="shared" si="7"/>
        <v>1.2934869826600655</v>
      </c>
      <c r="BG17" s="1">
        <f t="shared" si="7"/>
        <v>1.2934851178043956</v>
      </c>
      <c r="BH17" s="1">
        <f t="shared" si="7"/>
        <v>1.2935026968728509</v>
      </c>
      <c r="BI17" s="1">
        <f t="shared" si="7"/>
        <v>1.2933370308176961</v>
      </c>
      <c r="BJ17" s="1">
        <f t="shared" si="7"/>
        <v>1.2949021232201949</v>
      </c>
      <c r="BK17" s="1">
        <f t="shared" si="7"/>
        <v>1.2804440667701953</v>
      </c>
      <c r="BL17" s="1">
        <f t="shared" si="8"/>
        <v>1.6661862479620253</v>
      </c>
    </row>
    <row r="18" spans="1:64" ht="15.75" x14ac:dyDescent="0.3">
      <c r="A18" s="32" t="s">
        <v>70</v>
      </c>
      <c r="B18" s="15"/>
      <c r="C18" s="63">
        <f ca="1">+C15</f>
        <v>59619.44432262169</v>
      </c>
      <c r="D18" s="64">
        <f ca="1">+C16</f>
        <v>2.768788030857336</v>
      </c>
      <c r="E18" s="60" t="s">
        <v>71</v>
      </c>
      <c r="F18" s="47">
        <f ca="1">ROUND(2*(F16-$C$15)/$C$16,0)/2+F15</f>
        <v>127</v>
      </c>
      <c r="R18" s="1" t="s">
        <v>72</v>
      </c>
      <c r="S18" s="2">
        <v>1</v>
      </c>
      <c r="AA18" s="65" t="s">
        <v>73</v>
      </c>
      <c r="AB18" s="66">
        <f>2*PI()/(AB8*365.2422)*AD2</f>
        <v>7.1782002873044064E-4</v>
      </c>
      <c r="AC18" s="67" t="s">
        <v>74</v>
      </c>
      <c r="AD18" s="67"/>
      <c r="AE18" s="68"/>
      <c r="AW18" s="21">
        <v>-10800</v>
      </c>
      <c r="AX18" s="29">
        <f t="shared" si="0"/>
        <v>-4.6930630111257435E-2</v>
      </c>
      <c r="AY18" s="1">
        <f t="shared" si="1"/>
        <v>-3.0698302827381507E-2</v>
      </c>
      <c r="AZ18" s="1">
        <f t="shared" si="2"/>
        <v>-1.6232327283875931E-2</v>
      </c>
      <c r="BA18" s="1">
        <f t="shared" si="3"/>
        <v>0.80492303384316233</v>
      </c>
      <c r="BB18" s="1">
        <f t="shared" si="4"/>
        <v>-0.69849061071462615</v>
      </c>
      <c r="BC18" s="1">
        <f t="shared" si="5"/>
        <v>1.0432445999641071</v>
      </c>
      <c r="BD18" s="1">
        <f t="shared" si="6"/>
        <v>0.57471796870768976</v>
      </c>
      <c r="BE18" s="1">
        <f t="shared" ref="BE18:BK33" si="10">$BL18+$AB$7*SIN(BF18)</f>
        <v>1.4262855688290359</v>
      </c>
      <c r="BF18" s="1">
        <f t="shared" si="10"/>
        <v>1.4262855649366042</v>
      </c>
      <c r="BG18" s="1">
        <f t="shared" si="10"/>
        <v>1.4262856346887456</v>
      </c>
      <c r="BH18" s="1">
        <f t="shared" si="10"/>
        <v>1.4262843847396418</v>
      </c>
      <c r="BI18" s="1">
        <f t="shared" si="10"/>
        <v>1.4263067852892917</v>
      </c>
      <c r="BJ18" s="1">
        <f t="shared" si="10"/>
        <v>1.4259058626858838</v>
      </c>
      <c r="BK18" s="1">
        <f t="shared" si="10"/>
        <v>1.4332569105321435</v>
      </c>
      <c r="BL18" s="1">
        <f t="shared" si="8"/>
        <v>1.8097502537081138</v>
      </c>
    </row>
    <row r="19" spans="1:64" x14ac:dyDescent="0.2">
      <c r="E19" s="60" t="s">
        <v>75</v>
      </c>
      <c r="F19" s="69">
        <f ca="1">+$C$15+$C$16*F18-15018.5-$C$5/24</f>
        <v>44952.97623587391</v>
      </c>
      <c r="AA19" s="70"/>
      <c r="AB19" s="21"/>
      <c r="AC19" s="70"/>
      <c r="AD19" s="21"/>
      <c r="AE19" s="29"/>
      <c r="AW19" s="21">
        <v>-10600</v>
      </c>
      <c r="AX19" s="29">
        <f t="shared" si="0"/>
        <v>-3.4408391900198315E-2</v>
      </c>
      <c r="AY19" s="1">
        <f t="shared" si="1"/>
        <v>-2.4124638409766141E-2</v>
      </c>
      <c r="AZ19" s="1">
        <f t="shared" si="2"/>
        <v>-1.0283753490432177E-2</v>
      </c>
      <c r="BA19" s="1">
        <f t="shared" si="3"/>
        <v>0.84820358272947372</v>
      </c>
      <c r="BB19" s="1">
        <f t="shared" si="4"/>
        <v>-0.60378771192740421</v>
      </c>
      <c r="BC19" s="1">
        <f t="shared" si="5"/>
        <v>1.1682865092560069</v>
      </c>
      <c r="BD19" s="1">
        <f t="shared" si="6"/>
        <v>0.66110633014016473</v>
      </c>
      <c r="BE19" s="1">
        <f t="shared" si="10"/>
        <v>1.5658152272713948</v>
      </c>
      <c r="BF19" s="1">
        <f t="shared" si="10"/>
        <v>1.5658152272713963</v>
      </c>
      <c r="BG19" s="1">
        <f t="shared" si="10"/>
        <v>1.565815227270698</v>
      </c>
      <c r="BH19" s="1">
        <f t="shared" si="10"/>
        <v>1.5658152276324104</v>
      </c>
      <c r="BI19" s="1">
        <f t="shared" si="10"/>
        <v>1.565815040238397</v>
      </c>
      <c r="BJ19" s="1">
        <f t="shared" si="10"/>
        <v>1.5659130874487925</v>
      </c>
      <c r="BK19" s="1">
        <f t="shared" si="10"/>
        <v>1.5938161982905408</v>
      </c>
      <c r="BL19" s="1">
        <f t="shared" si="8"/>
        <v>1.9533142594542019</v>
      </c>
    </row>
    <row r="20" spans="1:64" ht="14.25" x14ac:dyDescent="0.2">
      <c r="A20" s="48" t="s">
        <v>76</v>
      </c>
      <c r="B20" s="48" t="s">
        <v>77</v>
      </c>
      <c r="C20" s="48" t="s">
        <v>78</v>
      </c>
      <c r="D20" s="48" t="s">
        <v>79</v>
      </c>
      <c r="E20" s="48" t="s">
        <v>80</v>
      </c>
      <c r="F20" s="48" t="s">
        <v>4</v>
      </c>
      <c r="G20" s="48" t="s">
        <v>81</v>
      </c>
      <c r="H20" s="10" t="s">
        <v>59</v>
      </c>
      <c r="I20" s="10" t="s">
        <v>64</v>
      </c>
      <c r="J20" s="10" t="s">
        <v>68</v>
      </c>
      <c r="K20" s="10" t="s">
        <v>72</v>
      </c>
      <c r="L20" s="10" t="s">
        <v>82</v>
      </c>
      <c r="M20" s="10" t="s">
        <v>83</v>
      </c>
      <c r="N20" s="10" t="s">
        <v>84</v>
      </c>
      <c r="O20" s="10" t="s">
        <v>85</v>
      </c>
      <c r="P20" s="10" t="s">
        <v>86</v>
      </c>
      <c r="Q20" s="48" t="s">
        <v>87</v>
      </c>
      <c r="S20" s="71" t="s">
        <v>88</v>
      </c>
      <c r="U20" s="72" t="s">
        <v>89</v>
      </c>
      <c r="Z20" s="48" t="s">
        <v>4</v>
      </c>
      <c r="AA20" s="10" t="s">
        <v>90</v>
      </c>
      <c r="AB20" s="10" t="s">
        <v>91</v>
      </c>
      <c r="AC20" s="10" t="s">
        <v>92</v>
      </c>
      <c r="AD20" s="10" t="s">
        <v>93</v>
      </c>
      <c r="AE20" s="73" t="s">
        <v>94</v>
      </c>
      <c r="AF20" s="73" t="s">
        <v>95</v>
      </c>
      <c r="AG20" s="14"/>
      <c r="AH20" s="10" t="s">
        <v>7</v>
      </c>
      <c r="AI20" s="10" t="s">
        <v>8</v>
      </c>
      <c r="AJ20" s="10" t="s">
        <v>9</v>
      </c>
      <c r="AK20" s="10" t="s">
        <v>96</v>
      </c>
      <c r="AL20" s="10" t="s">
        <v>10</v>
      </c>
      <c r="AM20" s="10" t="s">
        <v>11</v>
      </c>
      <c r="AN20" s="48" t="s">
        <v>12</v>
      </c>
      <c r="AO20" s="48" t="s">
        <v>13</v>
      </c>
      <c r="AP20" s="48" t="s">
        <v>14</v>
      </c>
      <c r="AQ20" s="48" t="s">
        <v>15</v>
      </c>
      <c r="AR20" s="48" t="s">
        <v>16</v>
      </c>
      <c r="AS20" s="48" t="s">
        <v>17</v>
      </c>
      <c r="AT20" s="48" t="s">
        <v>18</v>
      </c>
      <c r="AU20" s="74" t="s">
        <v>19</v>
      </c>
      <c r="AV20" s="75"/>
      <c r="AW20" s="21">
        <v>-10400</v>
      </c>
      <c r="AX20" s="29">
        <f t="shared" si="0"/>
        <v>-2.1587754257432857E-2</v>
      </c>
      <c r="AY20" s="1">
        <f t="shared" si="1"/>
        <v>-1.780668309259148E-2</v>
      </c>
      <c r="AZ20" s="1">
        <f t="shared" si="2"/>
        <v>-3.7810711648413771E-3</v>
      </c>
      <c r="BA20" s="1">
        <f t="shared" si="3"/>
        <v>0.89933568440442957</v>
      </c>
      <c r="BB20" s="1">
        <f t="shared" si="4"/>
        <v>-0.4868893598785512</v>
      </c>
      <c r="BC20" s="1">
        <f t="shared" si="5"/>
        <v>1.3080057787993622</v>
      </c>
      <c r="BD20" s="1">
        <f t="shared" si="6"/>
        <v>0.76653991416232214</v>
      </c>
      <c r="BE20" s="1">
        <f t="shared" si="10"/>
        <v>1.7133024880881091</v>
      </c>
      <c r="BF20" s="1">
        <f t="shared" si="10"/>
        <v>1.7133025154201462</v>
      </c>
      <c r="BG20" s="1">
        <f t="shared" si="10"/>
        <v>1.7133030120495782</v>
      </c>
      <c r="BH20" s="1">
        <f t="shared" si="10"/>
        <v>1.7133120356218012</v>
      </c>
      <c r="BI20" s="1">
        <f t="shared" si="10"/>
        <v>1.7134758918636293</v>
      </c>
      <c r="BJ20" s="1">
        <f t="shared" si="10"/>
        <v>1.7164194563349371</v>
      </c>
      <c r="BK20" s="1">
        <f t="shared" si="10"/>
        <v>1.76177224789908</v>
      </c>
      <c r="BL20" s="1">
        <f t="shared" si="8"/>
        <v>2.09687826520029</v>
      </c>
    </row>
    <row r="21" spans="1:64" x14ac:dyDescent="0.2">
      <c r="A21" s="76" t="s">
        <v>97</v>
      </c>
      <c r="B21" s="77" t="s">
        <v>98</v>
      </c>
      <c r="C21" s="78">
        <v>10608.53</v>
      </c>
      <c r="D21" s="79"/>
      <c r="E21" s="80">
        <f>+(C21-C$7)/C$8</f>
        <v>-12668.023338041448</v>
      </c>
      <c r="F21" s="80">
        <f>ROUND(2*E21,0)/2</f>
        <v>-12668</v>
      </c>
      <c r="G21" s="80">
        <f>+C21-(C$7+F21*C$8)</f>
        <v>-6.4619199996741372E-2</v>
      </c>
      <c r="H21" s="80">
        <f>+G21</f>
        <v>-6.4619199996741372E-2</v>
      </c>
      <c r="I21" s="80"/>
      <c r="J21" s="80"/>
      <c r="K21" s="80"/>
      <c r="M21" s="80"/>
      <c r="N21" s="80"/>
      <c r="O21" s="80"/>
      <c r="P21" s="80"/>
      <c r="Q21" s="149">
        <f>+C21-15018.5</f>
        <v>-4409.9699999999993</v>
      </c>
      <c r="Z21" s="1">
        <f>F21</f>
        <v>-12668</v>
      </c>
      <c r="AA21" s="81">
        <f>AB$3+AB$4*Z21+AB$5*Z21^2+AH21</f>
        <v>-0.14885153430453668</v>
      </c>
      <c r="AB21" s="81">
        <f>IF(S21&lt;&gt;0,G21-AH21,-9999)</f>
        <v>-9999</v>
      </c>
      <c r="AC21" s="81">
        <f>+G21-P21</f>
        <v>-6.4619199996741372E-2</v>
      </c>
      <c r="AD21" s="81">
        <f>IF(S21&lt;&gt;0,G21-AA21,-9999)</f>
        <v>-9999</v>
      </c>
      <c r="AE21" s="81">
        <f>+(G21-AA21)^2*S21</f>
        <v>0</v>
      </c>
      <c r="AF21" s="1">
        <f>IF(S21&lt;&gt;0,G21-P21,-9999)</f>
        <v>-9999</v>
      </c>
      <c r="AG21" s="82"/>
      <c r="AH21" s="1">
        <f>$AB$6*($AB$11/AI21*AJ21+$AB$12)</f>
        <v>-4.4407575916360117E-2</v>
      </c>
      <c r="AI21" s="1">
        <f>1+$AB$7*COS(AL21)</f>
        <v>0.62242535398781429</v>
      </c>
      <c r="AJ21" s="1">
        <f>SIN(AL21+RADIANS($AB$9))</f>
        <v>-0.99982196079056185</v>
      </c>
      <c r="AK21" s="1">
        <f>$AB$7*SIN(AL21)</f>
        <v>-8.71585466494426E-2</v>
      </c>
      <c r="AL21" s="1">
        <f>2*ATAN(AM21)</f>
        <v>0.22686406506064638</v>
      </c>
      <c r="AM21" s="1">
        <f>SQRT((1+$AB$7)/(1-$AB$7))*TAN(AN21/2)</f>
        <v>0.11392105294949348</v>
      </c>
      <c r="AN21" s="81">
        <f>$AU21+$AB$7*SIN(AO21)</f>
        <v>0.33962265938783748</v>
      </c>
      <c r="AO21" s="81">
        <f>$AU21+$AB$7*SIN(AP21)</f>
        <v>0.34003353796015456</v>
      </c>
      <c r="AP21" s="81">
        <f>$AU21+$AB$7*SIN(AQ21)</f>
        <v>0.33890904261914556</v>
      </c>
      <c r="AQ21" s="81">
        <f>$AU21+$AB$7*SIN(AR21)</f>
        <v>0.34198763405729993</v>
      </c>
      <c r="AR21" s="81">
        <f>$AU21+$AB$7*SIN(AS21)</f>
        <v>0.3335671240934357</v>
      </c>
      <c r="AS21" s="81">
        <f>$AU21+$AB$7*SIN(AT21)</f>
        <v>0.35665932156518809</v>
      </c>
      <c r="AT21" s="81">
        <f>$AU21+$AB$7*SIN(AU21)</f>
        <v>0.29376039029271228</v>
      </c>
      <c r="AU21" s="81">
        <f>RADIANS($AB$9)+$AB$18*(F21-AB$15)</f>
        <v>0.46886244003965061</v>
      </c>
      <c r="AW21" s="21">
        <v>-10200</v>
      </c>
      <c r="AX21" s="29">
        <f t="shared" si="0"/>
        <v>-8.5222705812883666E-3</v>
      </c>
      <c r="AY21" s="1">
        <f t="shared" si="1"/>
        <v>-1.1744436875857689E-2</v>
      </c>
      <c r="AZ21" s="1">
        <f t="shared" si="2"/>
        <v>3.2221662945693215E-3</v>
      </c>
      <c r="BA21" s="1">
        <f t="shared" si="3"/>
        <v>0.95949697010220603</v>
      </c>
      <c r="BB21" s="1">
        <f t="shared" si="4"/>
        <v>-0.34331913708100537</v>
      </c>
      <c r="BC21" s="1">
        <f t="shared" si="5"/>
        <v>1.4660821530250499</v>
      </c>
      <c r="BD21" s="1">
        <f t="shared" si="6"/>
        <v>0.9004090974621749</v>
      </c>
      <c r="BE21" s="1">
        <f t="shared" si="10"/>
        <v>1.870174752682032</v>
      </c>
      <c r="BF21" s="1">
        <f t="shared" si="10"/>
        <v>1.8701760423031015</v>
      </c>
      <c r="BG21" s="1">
        <f t="shared" si="10"/>
        <v>1.8701873262958881</v>
      </c>
      <c r="BH21" s="1">
        <f t="shared" si="10"/>
        <v>1.8702860419668448</v>
      </c>
      <c r="BI21" s="1">
        <f t="shared" si="10"/>
        <v>1.8711482936975412</v>
      </c>
      <c r="BJ21" s="1">
        <f t="shared" si="10"/>
        <v>1.8785802213902001</v>
      </c>
      <c r="BK21" s="1">
        <f t="shared" si="10"/>
        <v>1.9366231870002175</v>
      </c>
      <c r="BL21" s="1">
        <f t="shared" si="8"/>
        <v>2.240442270946378</v>
      </c>
    </row>
    <row r="22" spans="1:64" x14ac:dyDescent="0.2">
      <c r="A22" s="83" t="s">
        <v>99</v>
      </c>
      <c r="B22" s="84" t="s">
        <v>98</v>
      </c>
      <c r="C22" s="85">
        <v>11782.52</v>
      </c>
      <c r="D22" s="86"/>
      <c r="E22" s="80">
        <f>+(C22-C$7)/C$8</f>
        <v>-12244.021999717135</v>
      </c>
      <c r="F22" s="80">
        <f>ROUND(2*E22,0)/2</f>
        <v>-12244</v>
      </c>
      <c r="G22" s="80">
        <f>+C22-(C$7+F22*C$8)</f>
        <v>-6.0913599994819378E-2</v>
      </c>
      <c r="H22" s="80">
        <f>+G22</f>
        <v>-6.0913599994819378E-2</v>
      </c>
      <c r="I22" s="80"/>
      <c r="J22" s="80"/>
      <c r="K22" s="80"/>
      <c r="M22" s="80"/>
      <c r="N22" s="80"/>
      <c r="O22" s="80"/>
      <c r="P22" s="80"/>
      <c r="Q22" s="149">
        <f>+C22-15018.5</f>
        <v>-3235.9799999999996</v>
      </c>
      <c r="Z22" s="1">
        <f>F22</f>
        <v>-12244</v>
      </c>
      <c r="AA22" s="81">
        <f>AB$3+AB$4*Z22+AB$5*Z22^2+AH22</f>
        <v>-0.12790524326662808</v>
      </c>
      <c r="AB22" s="81">
        <f>IF(S22&lt;&gt;0,G22-AH22,-9999)</f>
        <v>-9999</v>
      </c>
      <c r="AC22" s="81">
        <f>+G22-P22</f>
        <v>-6.0913599994819378E-2</v>
      </c>
      <c r="AD22" s="81">
        <f>IF(S22&lt;&gt;0,G22-AA22,-9999)</f>
        <v>-9999</v>
      </c>
      <c r="AE22" s="81">
        <f>+(G22-AA22)^2*S22</f>
        <v>0</v>
      </c>
      <c r="AF22" s="1">
        <f>IF(S22&lt;&gt;0,G22-P22,-9999)</f>
        <v>-9999</v>
      </c>
      <c r="AG22" s="82"/>
      <c r="AH22" s="1">
        <f>$AB$6*($AB$11/AI22*AJ22+$AB$12)</f>
        <v>-4.2157120355761669E-2</v>
      </c>
      <c r="AI22" s="1">
        <f>1+$AB$7*COS(AL22)</f>
        <v>0.64033501711961305</v>
      </c>
      <c r="AJ22" s="1">
        <f>SIN(AL22+RADIANS($AB$9))</f>
        <v>-0.99081663638203876</v>
      </c>
      <c r="AK22" s="1">
        <f>$AB$7*SIN(AL22)</f>
        <v>-0.14422318001944553</v>
      </c>
      <c r="AL22" s="1">
        <f>2*ATAN(AM22)</f>
        <v>0.38136221307401974</v>
      </c>
      <c r="AM22" s="1">
        <f>SQRT((1+$AB$7)/(1-$AB$7))*TAN(AN22/2)</f>
        <v>0.19302622876501085</v>
      </c>
      <c r="AN22" s="81">
        <f>$AU22+$AB$7*SIN(AO22)</f>
        <v>0.56548106615497429</v>
      </c>
      <c r="AO22" s="81">
        <f>$AU22+$AB$7*SIN(AP22)</f>
        <v>0.56579884761041099</v>
      </c>
      <c r="AP22" s="81">
        <f>$AU22+$AB$7*SIN(AQ22)</f>
        <v>0.56482768127864869</v>
      </c>
      <c r="AQ22" s="81">
        <f>$AU22+$AB$7*SIN(AR22)</f>
        <v>0.56779753088785845</v>
      </c>
      <c r="AR22" s="81">
        <f>$AU22+$AB$7*SIN(AS22)</f>
        <v>0.55873315187865802</v>
      </c>
      <c r="AS22" s="81">
        <f>$AU22+$AB$7*SIN(AT22)</f>
        <v>0.58656581346289671</v>
      </c>
      <c r="AT22" s="81">
        <f>$AU22+$AB$7*SIN(AU22)</f>
        <v>0.50256919057383431</v>
      </c>
      <c r="AU22" s="81">
        <f>RADIANS($AB$9)+$AB$18*(F22-AB$15)</f>
        <v>0.77321813222135738</v>
      </c>
      <c r="AW22" s="21">
        <v>-10000</v>
      </c>
      <c r="AX22" s="29">
        <f t="shared" si="0"/>
        <v>4.6861808648208346E-3</v>
      </c>
      <c r="AY22" s="1">
        <f t="shared" si="1"/>
        <v>-5.9378997595647132E-3</v>
      </c>
      <c r="AZ22" s="1">
        <f t="shared" si="2"/>
        <v>1.0624080624385548E-2</v>
      </c>
      <c r="BA22" s="1">
        <f t="shared" si="3"/>
        <v>1.0295386561823328</v>
      </c>
      <c r="BB22" s="1">
        <f t="shared" si="4"/>
        <v>-0.16862283838673567</v>
      </c>
      <c r="BC22" s="1">
        <f t="shared" si="5"/>
        <v>1.6470983785758275</v>
      </c>
      <c r="BD22" s="1">
        <f t="shared" si="6"/>
        <v>1.0793685542847844</v>
      </c>
      <c r="BE22" s="1">
        <f t="shared" si="10"/>
        <v>2.0380397258985741</v>
      </c>
      <c r="BF22" s="1">
        <f t="shared" si="10"/>
        <v>2.0380514185367939</v>
      </c>
      <c r="BG22" s="1">
        <f t="shared" si="10"/>
        <v>2.0381184028822537</v>
      </c>
      <c r="BH22" s="1">
        <f t="shared" si="10"/>
        <v>2.0385019690354911</v>
      </c>
      <c r="BI22" s="1">
        <f t="shared" si="10"/>
        <v>2.0406927642386439</v>
      </c>
      <c r="BJ22" s="1">
        <f t="shared" si="10"/>
        <v>2.0530292898781366</v>
      </c>
      <c r="BK22" s="1">
        <f t="shared" si="10"/>
        <v>2.1177252791735133</v>
      </c>
      <c r="BL22" s="1">
        <f t="shared" si="8"/>
        <v>2.3840062766924661</v>
      </c>
    </row>
    <row r="23" spans="1:64" x14ac:dyDescent="0.2">
      <c r="A23" s="83" t="s">
        <v>97</v>
      </c>
      <c r="B23" s="84" t="s">
        <v>98</v>
      </c>
      <c r="C23" s="85">
        <v>11799.132</v>
      </c>
      <c r="D23" s="86"/>
      <c r="E23" s="80">
        <f>+(C23-C$7)/C$8</f>
        <v>-12238.022365791598</v>
      </c>
      <c r="F23" s="80">
        <f>ROUND(2*E23,0)/2</f>
        <v>-12238</v>
      </c>
      <c r="G23" s="80">
        <f>+C23-(C$7+F23*C$8)</f>
        <v>-6.1927199994897819E-2</v>
      </c>
      <c r="H23" s="80">
        <f>+G23</f>
        <v>-6.1927199994897819E-2</v>
      </c>
      <c r="I23" s="80"/>
      <c r="J23" s="80"/>
      <c r="K23" s="80"/>
      <c r="M23" s="80"/>
      <c r="N23" s="80"/>
      <c r="O23" s="80"/>
      <c r="P23" s="80"/>
      <c r="Q23" s="149">
        <f>+C23-15018.5</f>
        <v>-3219.3680000000004</v>
      </c>
      <c r="Z23" s="1">
        <f>F23</f>
        <v>-12238</v>
      </c>
      <c r="AA23" s="81">
        <f>AB$3+AB$4*Z23+AB$5*Z23^2+AH23</f>
        <v>-0.12760055255920189</v>
      </c>
      <c r="AB23" s="81">
        <f>IF(S23&lt;&gt;0,G23-AH23,-9999)</f>
        <v>-9999</v>
      </c>
      <c r="AC23" s="81">
        <f>+G23-P23</f>
        <v>-6.1927199994897819E-2</v>
      </c>
      <c r="AD23" s="81">
        <f>IF(S23&lt;&gt;0,G23-AA23,-9999)</f>
        <v>-9999</v>
      </c>
      <c r="AE23" s="81">
        <f>+(G23-AA23)^2*S23</f>
        <v>0</v>
      </c>
      <c r="AF23" s="1">
        <f>IF(S23&lt;&gt;0,G23-P23,-9999)</f>
        <v>-9999</v>
      </c>
      <c r="AG23" s="82"/>
      <c r="AH23" s="1">
        <f>$AB$6*($AB$11/AI23*AJ23+$AB$12)</f>
        <v>-4.2108746739430776E-2</v>
      </c>
      <c r="AI23" s="1">
        <f>1+$AB$7*COS(AL23)</f>
        <v>0.64066127582970112</v>
      </c>
      <c r="AJ23" s="1">
        <f>SIN(AL23+RADIANS($AB$9))</f>
        <v>-0.9905090985974343</v>
      </c>
      <c r="AK23" s="1">
        <f>$AB$7*SIN(AL23)</f>
        <v>-0.14503415762134209</v>
      </c>
      <c r="AL23" s="1">
        <f>2*ATAN(AM23)</f>
        <v>0.38361804917065068</v>
      </c>
      <c r="AM23" s="1">
        <f>SQRT((1+$AB$7)/(1-$AB$7))*TAN(AN23/2)</f>
        <v>0.19419642732212736</v>
      </c>
      <c r="AN23" s="81">
        <f>$AU23+$AB$7*SIN(AO23)</f>
        <v>0.56872788874770297</v>
      </c>
      <c r="AO23" s="81">
        <f>$AU23+$AB$7*SIN(AP23)</f>
        <v>0.56904293916953363</v>
      </c>
      <c r="AP23" s="81">
        <f>$AU23+$AB$7*SIN(AQ23)</f>
        <v>0.56807812651499745</v>
      </c>
      <c r="AQ23" s="81">
        <f>$AU23+$AB$7*SIN(AR23)</f>
        <v>0.5710346593088923</v>
      </c>
      <c r="AR23" s="81">
        <f>$AU23+$AB$7*SIN(AS23)</f>
        <v>0.56199232955520761</v>
      </c>
      <c r="AS23" s="81">
        <f>$AU23+$AB$7*SIN(AT23)</f>
        <v>0.58981581574156705</v>
      </c>
      <c r="AT23" s="81">
        <f>$AU23+$AB$7*SIN(AU23)</f>
        <v>0.50568421406201325</v>
      </c>
      <c r="AU23" s="81">
        <f>RADIANS($AB$9)+$AB$18*(F23-AB$15)</f>
        <v>0.77752505239373981</v>
      </c>
      <c r="AW23" s="21">
        <v>-9800</v>
      </c>
      <c r="AX23" s="29">
        <f t="shared" si="0"/>
        <v>1.7858652833270653E-2</v>
      </c>
      <c r="AY23" s="1">
        <f t="shared" si="1"/>
        <v>-3.8707174371249708E-4</v>
      </c>
      <c r="AZ23" s="1">
        <f t="shared" si="2"/>
        <v>1.824572457698315E-2</v>
      </c>
      <c r="BA23" s="1">
        <f t="shared" si="3"/>
        <v>1.1092017398056813</v>
      </c>
      <c r="BB23" s="1">
        <f t="shared" si="4"/>
        <v>3.9933110582284749E-2</v>
      </c>
      <c r="BC23" s="1">
        <f t="shared" si="5"/>
        <v>1.8564744435298528</v>
      </c>
      <c r="BD23" s="1">
        <f t="shared" si="6"/>
        <v>1.3359533019223062</v>
      </c>
      <c r="BE23" s="1">
        <f t="shared" si="10"/>
        <v>2.2185764692102929</v>
      </c>
      <c r="BF23" s="1">
        <f t="shared" si="10"/>
        <v>2.2186258121644924</v>
      </c>
      <c r="BG23" s="1">
        <f t="shared" si="10"/>
        <v>2.2188367926210564</v>
      </c>
      <c r="BH23" s="1">
        <f t="shared" si="10"/>
        <v>2.2197382400060293</v>
      </c>
      <c r="BI23" s="1">
        <f t="shared" si="10"/>
        <v>2.2235778192642357</v>
      </c>
      <c r="BJ23" s="1">
        <f t="shared" si="10"/>
        <v>2.2397211114973841</v>
      </c>
      <c r="BK23" s="1">
        <f t="shared" si="10"/>
        <v>2.3043061689722828</v>
      </c>
      <c r="BL23" s="1">
        <f t="shared" si="8"/>
        <v>2.5275702824385542</v>
      </c>
    </row>
    <row r="24" spans="1:64" x14ac:dyDescent="0.2">
      <c r="A24" s="83" t="s">
        <v>97</v>
      </c>
      <c r="B24" s="84" t="s">
        <v>98</v>
      </c>
      <c r="C24" s="85">
        <v>12078.772999999999</v>
      </c>
      <c r="D24" s="86"/>
      <c r="E24" s="80">
        <f>+(C24-C$7)/C$8</f>
        <v>-12137.02648145668</v>
      </c>
      <c r="F24" s="80">
        <f>ROUND(2*E24,0)/2</f>
        <v>-12137</v>
      </c>
      <c r="G24" s="80">
        <f>+C24-(C$7+F24*C$8)</f>
        <v>-7.3322799997185939E-2</v>
      </c>
      <c r="H24" s="80">
        <f>+G24</f>
        <v>-7.3322799997185939E-2</v>
      </c>
      <c r="I24" s="80"/>
      <c r="J24" s="80"/>
      <c r="K24" s="80"/>
      <c r="M24" s="80"/>
      <c r="N24" s="80"/>
      <c r="O24" s="80"/>
      <c r="P24" s="80"/>
      <c r="Q24" s="149">
        <f>+C24-15018.5</f>
        <v>-2939.7270000000008</v>
      </c>
      <c r="S24" s="2">
        <f>S$15</f>
        <v>0.5</v>
      </c>
      <c r="Z24" s="1">
        <f>F24</f>
        <v>-12137</v>
      </c>
      <c r="AA24" s="81">
        <f>AB$3+AB$4*Z24+AB$5*Z24^2+AH24</f>
        <v>-0.1224354751266041</v>
      </c>
      <c r="AB24" s="81">
        <f>IF(S24&lt;&gt;0,G24-AH24,-9999)</f>
        <v>-3.2099002760020118E-2</v>
      </c>
      <c r="AC24" s="81">
        <f>+G24-P24</f>
        <v>-7.3322799997185939E-2</v>
      </c>
      <c r="AD24" s="81">
        <f>IF(S24&lt;&gt;0,G24-AA24,-9999)</f>
        <v>4.9112675129418165E-2</v>
      </c>
      <c r="AE24" s="81">
        <f>+(G24-AA24)^2*S24</f>
        <v>1.2060274291838848E-3</v>
      </c>
      <c r="AF24" s="1">
        <f>IF(S24&lt;&gt;0,G24-P24,-9999)</f>
        <v>-7.3322799997185939E-2</v>
      </c>
      <c r="AG24" s="82"/>
      <c r="AH24" s="1">
        <f>$AB$6*($AB$11/AI24*AJ24+$AB$12)</f>
        <v>-4.1223797237165821E-2</v>
      </c>
      <c r="AI24" s="1">
        <f>1+$AB$7*COS(AL24)</f>
        <v>0.64648346341462526</v>
      </c>
      <c r="AJ24" s="1">
        <f>SIN(AL24+RADIANS($AB$9))</f>
        <v>-0.9845140039468645</v>
      </c>
      <c r="AK24" s="1">
        <f>$AB$7*SIN(AL24)</f>
        <v>-0.15869872061850993</v>
      </c>
      <c r="AL24" s="1">
        <f>2*ATAN(AM24)</f>
        <v>0.4219509071111498</v>
      </c>
      <c r="AM24" s="1">
        <f>SQRT((1+$AB$7)/(1-$AB$7))*TAN(AN24/2)</f>
        <v>0.214162424890393</v>
      </c>
      <c r="AN24" s="81">
        <f>$AU24+$AB$7*SIN(AO24)</f>
        <v>0.62364086865814183</v>
      </c>
      <c r="AO24" s="81">
        <f>$AU24+$AB$7*SIN(AP24)</f>
        <v>0.62390756914550205</v>
      </c>
      <c r="AP24" s="81">
        <f>$AU24+$AB$7*SIN(AQ24)</f>
        <v>0.62305981025829027</v>
      </c>
      <c r="AQ24" s="81">
        <f>$AU24+$AB$7*SIN(AR24)</f>
        <v>0.62575636981977034</v>
      </c>
      <c r="AR24" s="81">
        <f>$AU24+$AB$7*SIN(AS24)</f>
        <v>0.61719714645967072</v>
      </c>
      <c r="AS24" s="81">
        <f>$AU24+$AB$7*SIN(AT24)</f>
        <v>0.64455127080776176</v>
      </c>
      <c r="AT24" s="81">
        <f>$AU24+$AB$7*SIN(AU24)</f>
        <v>0.55889447215528043</v>
      </c>
      <c r="AU24" s="81">
        <f>RADIANS($AB$9)+$AB$18*(F24-AB$15)</f>
        <v>0.85002487529551463</v>
      </c>
      <c r="AW24" s="21">
        <v>-9600</v>
      </c>
      <c r="AX24" s="29">
        <f t="shared" si="0"/>
        <v>3.0700032166170503E-2</v>
      </c>
      <c r="AY24" s="1">
        <f t="shared" si="1"/>
        <v>4.9080471716987928E-3</v>
      </c>
      <c r="AZ24" s="1">
        <f t="shared" si="2"/>
        <v>2.579198499447171E-2</v>
      </c>
      <c r="BA24" s="1">
        <f t="shared" si="3"/>
        <v>1.1955784540724632</v>
      </c>
      <c r="BB24" s="1">
        <f t="shared" si="4"/>
        <v>0.27954077326223981</v>
      </c>
      <c r="BC24" s="1">
        <f t="shared" si="5"/>
        <v>2.0998464934509888</v>
      </c>
      <c r="BD24" s="1">
        <f t="shared" si="6"/>
        <v>1.7430053336030629</v>
      </c>
      <c r="BE24" s="1">
        <f t="shared" si="10"/>
        <v>2.4132283873178348</v>
      </c>
      <c r="BF24" s="1">
        <f t="shared" si="10"/>
        <v>2.4133527543530366</v>
      </c>
      <c r="BG24" s="1">
        <f t="shared" si="10"/>
        <v>2.4137826917714822</v>
      </c>
      <c r="BH24" s="1">
        <f t="shared" si="10"/>
        <v>2.4152677208042936</v>
      </c>
      <c r="BI24" s="1">
        <f t="shared" si="10"/>
        <v>2.420382117307601</v>
      </c>
      <c r="BJ24" s="1">
        <f t="shared" si="10"/>
        <v>2.4378234306601789</v>
      </c>
      <c r="BK24" s="1">
        <f t="shared" si="10"/>
        <v>2.495480773328643</v>
      </c>
      <c r="BL24" s="1">
        <f t="shared" si="8"/>
        <v>2.6711342881846423</v>
      </c>
    </row>
    <row r="25" spans="1:64" x14ac:dyDescent="0.2">
      <c r="A25" s="83" t="s">
        <v>97</v>
      </c>
      <c r="B25" s="84" t="s">
        <v>98</v>
      </c>
      <c r="C25" s="85">
        <v>13562.851000000001</v>
      </c>
      <c r="D25" s="87"/>
      <c r="E25" s="80">
        <f>+(C25-C$7)/C$8</f>
        <v>-11601.032939622704</v>
      </c>
      <c r="F25" s="80">
        <f>ROUND(2*E25,0)/2</f>
        <v>-11601</v>
      </c>
      <c r="G25" s="80">
        <f>+C25-(C$7+F25*C$8)</f>
        <v>-9.1204399997877772E-2</v>
      </c>
      <c r="H25" s="80">
        <f>+G25</f>
        <v>-9.1204399997877772E-2</v>
      </c>
      <c r="I25" s="80"/>
      <c r="J25" s="80"/>
      <c r="K25" s="80"/>
      <c r="M25" s="80"/>
      <c r="N25" s="80"/>
      <c r="O25" s="80"/>
      <c r="P25" s="80"/>
      <c r="Q25" s="149">
        <f>+C25-15018.5</f>
        <v>-1455.6489999999994</v>
      </c>
      <c r="S25" s="2">
        <f>S$15</f>
        <v>0.5</v>
      </c>
      <c r="Z25" s="1">
        <f>F25</f>
        <v>-11601</v>
      </c>
      <c r="AA25" s="81">
        <f>AB$3+AB$4*Z25+AB$5*Z25^2+AH25</f>
        <v>-9.3825960184873575E-2</v>
      </c>
      <c r="AB25" s="81">
        <f>IF(S25&lt;&gt;0,G25-AH25,-9999)</f>
        <v>-5.6967116288467651E-2</v>
      </c>
      <c r="AC25" s="81">
        <f>+G25-P25</f>
        <v>-9.1204399997877772E-2</v>
      </c>
      <c r="AD25" s="81">
        <f>IF(S25&lt;&gt;0,G25-AA25,-9999)</f>
        <v>2.6215601869958027E-3</v>
      </c>
      <c r="AE25" s="81">
        <f>+(G25-AA25)^2*S25</f>
        <v>3.4362889070207342E-6</v>
      </c>
      <c r="AF25" s="1">
        <f>IF(S25&lt;&gt;0,G25-P25,-9999)</f>
        <v>-9.1204399997877772E-2</v>
      </c>
      <c r="AG25" s="82"/>
      <c r="AH25" s="1">
        <f>$AB$6*($AB$11/AI25*AJ25+$AB$12)</f>
        <v>-3.4237283709410121E-2</v>
      </c>
      <c r="AI25" s="1">
        <f>1+$AB$7*COS(AL25)</f>
        <v>0.6891687646220388</v>
      </c>
      <c r="AJ25" s="1">
        <f>SIN(AL25+RADIANS($AB$9))</f>
        <v>-0.92330555294054806</v>
      </c>
      <c r="AK25" s="1">
        <f>$AB$7*SIN(AL25)</f>
        <v>-0.23139396854430094</v>
      </c>
      <c r="AL25" s="1">
        <f>2*ATAN(AM25)</f>
        <v>0.63993064267072641</v>
      </c>
      <c r="AM25" s="1">
        <f>SQRT((1+$AB$7)/(1-$AB$7))*TAN(AN25/2)</f>
        <v>0.33135091862775778</v>
      </c>
      <c r="AN25" s="81">
        <f>$AU25+$AB$7*SIN(AO25)</f>
        <v>0.92524029410948794</v>
      </c>
      <c r="AO25" s="81">
        <f>$AU25+$AB$7*SIN(AP25)</f>
        <v>0.92528951007573634</v>
      </c>
      <c r="AP25" s="81">
        <f>$AU25+$AB$7*SIN(AQ25)</f>
        <v>0.9250784243331438</v>
      </c>
      <c r="AQ25" s="81">
        <f>$AU25+$AB$7*SIN(AR25)</f>
        <v>0.92598418220638556</v>
      </c>
      <c r="AR25" s="81">
        <f>$AU25+$AB$7*SIN(AS25)</f>
        <v>0.92210527617488069</v>
      </c>
      <c r="AS25" s="81">
        <f>$AU25+$AB$7*SIN(AT25)</f>
        <v>0.93886006459807392</v>
      </c>
      <c r="AT25" s="81">
        <f>$AU25+$AB$7*SIN(AU25)</f>
        <v>0.86894391665751081</v>
      </c>
      <c r="AU25" s="81">
        <f>RADIANS($AB$9)+$AB$18*(F25-AB$15)</f>
        <v>1.2347764106950305</v>
      </c>
      <c r="AW25" s="21">
        <v>-9400</v>
      </c>
      <c r="AX25" s="29">
        <f t="shared" si="0"/>
        <v>4.2759878285988727E-2</v>
      </c>
      <c r="AY25" s="1">
        <f t="shared" si="1"/>
        <v>9.947456986669323E-3</v>
      </c>
      <c r="AZ25" s="1">
        <f t="shared" si="2"/>
        <v>3.2812421299319404E-2</v>
      </c>
      <c r="BA25" s="1">
        <f t="shared" si="3"/>
        <v>1.2807792572235785</v>
      </c>
      <c r="BB25" s="1">
        <f t="shared" si="4"/>
        <v>0.53515976560929401</v>
      </c>
      <c r="BC25" s="1">
        <f t="shared" si="5"/>
        <v>2.3812275753745036</v>
      </c>
      <c r="BD25" s="1">
        <f t="shared" si="6"/>
        <v>2.5023497279443823</v>
      </c>
      <c r="BE25" s="1">
        <f t="shared" si="10"/>
        <v>2.6225417326035494</v>
      </c>
      <c r="BF25" s="1">
        <f t="shared" si="10"/>
        <v>2.6227413068950893</v>
      </c>
      <c r="BG25" s="1">
        <f t="shared" si="10"/>
        <v>2.6233342876522108</v>
      </c>
      <c r="BH25" s="1">
        <f t="shared" si="10"/>
        <v>2.6250949877921261</v>
      </c>
      <c r="BI25" s="1">
        <f t="shared" si="10"/>
        <v>2.6303125998071248</v>
      </c>
      <c r="BJ25" s="1">
        <f t="shared" si="10"/>
        <v>2.645685940832796</v>
      </c>
      <c r="BK25" s="1">
        <f t="shared" si="10"/>
        <v>2.6902694923573458</v>
      </c>
      <c r="BL25" s="1">
        <f t="shared" si="8"/>
        <v>2.8146982939307303</v>
      </c>
    </row>
    <row r="26" spans="1:64" x14ac:dyDescent="0.2">
      <c r="A26" s="83" t="s">
        <v>97</v>
      </c>
      <c r="B26" s="84" t="s">
        <v>98</v>
      </c>
      <c r="C26" s="85">
        <v>14789.464</v>
      </c>
      <c r="D26" s="87"/>
      <c r="E26" s="80">
        <f>+(C26-C$7)/C$8</f>
        <v>-11158.026139218955</v>
      </c>
      <c r="F26" s="80">
        <f>ROUND(2*E26,0)/2</f>
        <v>-11158</v>
      </c>
      <c r="G26" s="80">
        <f>+C26-(C$7+F26*C$8)</f>
        <v>-7.2375199997622985E-2</v>
      </c>
      <c r="H26" s="80">
        <f>+G26</f>
        <v>-7.2375199997622985E-2</v>
      </c>
      <c r="I26" s="80"/>
      <c r="J26" s="80"/>
      <c r="K26" s="80"/>
      <c r="M26" s="80"/>
      <c r="N26" s="80"/>
      <c r="O26" s="80"/>
      <c r="P26" s="80"/>
      <c r="Q26" s="149">
        <f>+C26-15018.5</f>
        <v>-229.03600000000006</v>
      </c>
      <c r="S26" s="2">
        <f>S$15</f>
        <v>0.5</v>
      </c>
      <c r="Z26" s="1">
        <f>F26</f>
        <v>-11158</v>
      </c>
      <c r="AA26" s="81">
        <f>AB$3+AB$4*Z26+AB$5*Z26^2+AH26</f>
        <v>-6.8534922144332738E-2</v>
      </c>
      <c r="AB26" s="81">
        <f>IF(S26&lt;&gt;0,G26-AH26,-9999)</f>
        <v>-4.6943958397459323E-2</v>
      </c>
      <c r="AC26" s="81">
        <f>+G26-P26</f>
        <v>-7.2375199997622985E-2</v>
      </c>
      <c r="AD26" s="81">
        <f>IF(S26&lt;&gt;0,G26-AA26,-9999)</f>
        <v>-3.8402778532902471E-3</v>
      </c>
      <c r="AE26" s="81">
        <f>+(G26-AA26)^2*S26</f>
        <v>7.3738669952357738E-6</v>
      </c>
      <c r="AF26" s="1">
        <f>IF(S26&lt;&gt;0,G26-P26,-9999)</f>
        <v>-7.2375199997622985E-2</v>
      </c>
      <c r="AG26" s="82"/>
      <c r="AH26" s="1">
        <f>$AB$6*($AB$11/AI26*AJ26+$AB$12)</f>
        <v>-2.5431241600163666E-2</v>
      </c>
      <c r="AI26" s="1">
        <f>1+$AB$7*COS(AL26)</f>
        <v>0.74347360520158823</v>
      </c>
      <c r="AJ26" s="1">
        <f>SIN(AL26+RADIANS($AB$9))</f>
        <v>-0.82444141339320565</v>
      </c>
      <c r="AK26" s="1">
        <f>$AB$7*SIN(AL26)</f>
        <v>-0.29043662705829615</v>
      </c>
      <c r="AL26" s="1">
        <f>2*ATAN(AM26)</f>
        <v>0.84731621689951275</v>
      </c>
      <c r="AM26" s="1">
        <f>SQRT((1+$AB$7)/(1-$AB$7))*TAN(AN26/2)</f>
        <v>0.45096737952178584</v>
      </c>
      <c r="AN26" s="81">
        <f>$AU26+$AB$7*SIN(AO26)</f>
        <v>1.1926442961591026</v>
      </c>
      <c r="AO26" s="81">
        <f>$AU26+$AB$7*SIN(AP26)</f>
        <v>1.192646223079276</v>
      </c>
      <c r="AP26" s="81">
        <f>$AU26+$AB$7*SIN(AQ26)</f>
        <v>1.1926327546663906</v>
      </c>
      <c r="AQ26" s="81">
        <f>$AU26+$AB$7*SIN(AR26)</f>
        <v>1.1927269031265346</v>
      </c>
      <c r="AR26" s="81">
        <f>$AU26+$AB$7*SIN(AS26)</f>
        <v>1.1920692420953225</v>
      </c>
      <c r="AS26" s="81">
        <f>$AU26+$AB$7*SIN(AT26)</f>
        <v>1.1966862460039982</v>
      </c>
      <c r="AT26" s="81">
        <f>$AU26+$AB$7*SIN(AU26)</f>
        <v>1.1653297969116634</v>
      </c>
      <c r="AU26" s="81">
        <f>RADIANS($AB$9)+$AB$18*(F26-AB$15)</f>
        <v>1.552770683422616</v>
      </c>
      <c r="AW26" s="21">
        <v>-9200</v>
      </c>
      <c r="AX26" s="29">
        <f t="shared" si="0"/>
        <v>5.3431653172922755E-2</v>
      </c>
      <c r="AY26" s="1">
        <f t="shared" si="1"/>
        <v>1.4731157701198982E-2</v>
      </c>
      <c r="AZ26" s="1">
        <f t="shared" si="2"/>
        <v>3.8700495471723773E-2</v>
      </c>
      <c r="BA26" s="1">
        <f t="shared" si="3"/>
        <v>1.350237116842353</v>
      </c>
      <c r="BB26" s="1">
        <f t="shared" si="4"/>
        <v>0.77258348088876883</v>
      </c>
      <c r="BC26" s="1">
        <f t="shared" si="5"/>
        <v>2.6994308809473186</v>
      </c>
      <c r="BD26" s="1">
        <f t="shared" si="6"/>
        <v>4.4492964894883116</v>
      </c>
      <c r="BE26" s="1">
        <f t="shared" si="10"/>
        <v>2.8451259724653175</v>
      </c>
      <c r="BF26" s="1">
        <f t="shared" si="10"/>
        <v>2.8453152630691969</v>
      </c>
      <c r="BG26" s="1">
        <f t="shared" si="10"/>
        <v>2.8458259632791161</v>
      </c>
      <c r="BH26" s="1">
        <f t="shared" si="10"/>
        <v>2.8472034207904073</v>
      </c>
      <c r="BI26" s="1">
        <f t="shared" si="10"/>
        <v>2.850915833020998</v>
      </c>
      <c r="BJ26" s="1">
        <f t="shared" si="10"/>
        <v>2.8609009009891637</v>
      </c>
      <c r="BK26" s="1">
        <f t="shared" si="10"/>
        <v>2.8876183648665932</v>
      </c>
      <c r="BL26" s="1">
        <f t="shared" si="8"/>
        <v>2.9582622996768189</v>
      </c>
    </row>
    <row r="27" spans="1:64" x14ac:dyDescent="0.2">
      <c r="A27" s="83" t="s">
        <v>99</v>
      </c>
      <c r="B27" s="84" t="s">
        <v>98</v>
      </c>
      <c r="C27" s="85">
        <v>15005.468000000001</v>
      </c>
      <c r="D27" s="87"/>
      <c r="E27" s="80">
        <f>+(C27-C$7)/C$8</f>
        <v>-11080.013562379794</v>
      </c>
      <c r="F27" s="80">
        <f>ROUND(2*E27,0)/2</f>
        <v>-11080</v>
      </c>
      <c r="H27" s="80"/>
      <c r="I27" s="80"/>
      <c r="J27" s="80"/>
      <c r="K27" s="80"/>
      <c r="M27" s="80"/>
      <c r="N27" s="80"/>
      <c r="O27" s="80"/>
      <c r="P27" s="80"/>
      <c r="Q27" s="149">
        <f>+C27-15018.5</f>
        <v>-13.031999999999243</v>
      </c>
      <c r="U27" s="80">
        <f>+C27-(C$7+F27*C$8)</f>
        <v>-3.7551999997958774E-2</v>
      </c>
      <c r="Z27" s="1">
        <f>F27</f>
        <v>-11080</v>
      </c>
      <c r="AA27" s="81">
        <f>AB$3+AB$4*Z27+AB$5*Z27^2+AH27</f>
        <v>-6.3917817296244572E-2</v>
      </c>
      <c r="AB27" s="81">
        <f>IF(S27&lt;&gt;0,G27-AH27,-9999)</f>
        <v>-9999</v>
      </c>
      <c r="AC27" s="81">
        <f>+G27-P27</f>
        <v>0</v>
      </c>
      <c r="AD27" s="81">
        <f>IF(S27&lt;&gt;0,G27-AA27,-9999)</f>
        <v>-9999</v>
      </c>
      <c r="AE27" s="81">
        <f>+(G27-AA27)^2*S27</f>
        <v>0</v>
      </c>
      <c r="AF27" s="1">
        <f>IF(S27&lt;&gt;0,G27-P27,-9999)</f>
        <v>-9999</v>
      </c>
      <c r="AG27" s="82"/>
      <c r="AH27" s="1">
        <f>$AB$6*($AB$11/AI27*AJ27+$AB$12)</f>
        <v>-2.3586792995460733E-2</v>
      </c>
      <c r="AI27" s="1">
        <f>1+$AB$7*COS(AL27)</f>
        <v>0.75533224782174802</v>
      </c>
      <c r="AJ27" s="1">
        <f>SIN(AL27+RADIANS($AB$9))</f>
        <v>-0.80107224665152088</v>
      </c>
      <c r="AK27" s="1">
        <f>$AB$7*SIN(AL27)</f>
        <v>-0.30049445354167836</v>
      </c>
      <c r="AL27" s="1">
        <f>2*ATAN(AM27)</f>
        <v>0.88744628118303392</v>
      </c>
      <c r="AM27" s="1">
        <f>SQRT((1+$AB$7)/(1-$AB$7))*TAN(AN27/2)</f>
        <v>0.47533685084132354</v>
      </c>
      <c r="AN27" s="81">
        <f>$AU27+$AB$7*SIN(AO27)</f>
        <v>1.2420130096057203</v>
      </c>
      <c r="AO27" s="81">
        <f>$AU27+$AB$7*SIN(AP27)</f>
        <v>1.2420137347863993</v>
      </c>
      <c r="AP27" s="81">
        <f>$AU27+$AB$7*SIN(AQ27)</f>
        <v>1.2420079390250691</v>
      </c>
      <c r="AQ27" s="81">
        <f>$AU27+$AB$7*SIN(AR27)</f>
        <v>1.242054262438868</v>
      </c>
      <c r="AR27" s="81">
        <f>$AU27+$AB$7*SIN(AS27)</f>
        <v>1.2416841918204498</v>
      </c>
      <c r="AS27" s="81">
        <f>$AU27+$AB$7*SIN(AT27)</f>
        <v>1.2446519255212209</v>
      </c>
      <c r="AT27" s="81">
        <f>$AU27+$AB$7*SIN(AU27)</f>
        <v>1.2215360253137135</v>
      </c>
      <c r="AU27" s="81">
        <f>RADIANS($AB$9)+$AB$18*(F27-AB$15)</f>
        <v>1.6087606456635903</v>
      </c>
      <c r="AW27" s="21">
        <v>-9000</v>
      </c>
      <c r="AX27" s="29">
        <f t="shared" si="0"/>
        <v>6.2056047141339006E-2</v>
      </c>
      <c r="AY27" s="1">
        <f t="shared" si="1"/>
        <v>1.9259149315287882E-2</v>
      </c>
      <c r="AZ27" s="1">
        <f t="shared" si="2"/>
        <v>4.2796897826051124E-2</v>
      </c>
      <c r="BA27" s="1">
        <f t="shared" si="3"/>
        <v>1.3856603068451581</v>
      </c>
      <c r="BB27" s="1">
        <f t="shared" si="4"/>
        <v>0.94164313222024654</v>
      </c>
      <c r="BC27" s="1">
        <f t="shared" si="5"/>
        <v>3.0440095269129914</v>
      </c>
      <c r="BD27" s="1">
        <f t="shared" si="6"/>
        <v>20.479080127360827</v>
      </c>
      <c r="BE27" s="1">
        <f t="shared" si="10"/>
        <v>3.076728936279268</v>
      </c>
      <c r="BF27" s="1">
        <f t="shared" si="10"/>
        <v>3.0767805254982044</v>
      </c>
      <c r="BG27" s="1">
        <f t="shared" si="10"/>
        <v>3.0769139371786198</v>
      </c>
      <c r="BH27" s="1">
        <f t="shared" si="10"/>
        <v>3.0772589395140502</v>
      </c>
      <c r="BI27" s="1">
        <f t="shared" si="10"/>
        <v>3.0781510794034364</v>
      </c>
      <c r="BJ27" s="1">
        <f t="shared" si="10"/>
        <v>3.0804578270273226</v>
      </c>
      <c r="BK27" s="1">
        <f t="shared" si="10"/>
        <v>3.0864207538711903</v>
      </c>
      <c r="BL27" s="1">
        <f t="shared" si="8"/>
        <v>3.1018263054229065</v>
      </c>
    </row>
    <row r="28" spans="1:64" x14ac:dyDescent="0.2">
      <c r="A28" s="83" t="s">
        <v>97</v>
      </c>
      <c r="B28" s="84" t="s">
        <v>98</v>
      </c>
      <c r="C28" s="85">
        <v>15509.379000000001</v>
      </c>
      <c r="D28" s="87"/>
      <c r="E28" s="80">
        <f>+(C28-C$7)/C$8</f>
        <v>-10898.019730748911</v>
      </c>
      <c r="F28" s="80">
        <f>ROUND(2*E28,0)/2</f>
        <v>-10898</v>
      </c>
      <c r="G28" s="80">
        <f>+C28-(C$7+F28*C$8)</f>
        <v>-5.4631199996947544E-2</v>
      </c>
      <c r="H28" s="80">
        <f>+G28</f>
        <v>-5.4631199996947544E-2</v>
      </c>
      <c r="I28" s="80"/>
      <c r="J28" s="80"/>
      <c r="K28" s="80"/>
      <c r="M28" s="80"/>
      <c r="N28" s="80"/>
      <c r="O28" s="80"/>
      <c r="P28" s="80"/>
      <c r="Q28" s="149">
        <f>+C28-15018.5</f>
        <v>490.87900000000081</v>
      </c>
      <c r="S28" s="2">
        <f>S$15</f>
        <v>0.5</v>
      </c>
      <c r="Z28" s="1">
        <f>F28</f>
        <v>-10898</v>
      </c>
      <c r="AA28" s="81">
        <f>AB$3+AB$4*Z28+AB$5*Z28^2+AH28</f>
        <v>-5.2949480590160927E-2</v>
      </c>
      <c r="AB28" s="81">
        <f>IF(S28&lt;&gt;0,G28-AH28,-9999)</f>
        <v>-3.5694464405915713E-2</v>
      </c>
      <c r="AC28" s="81">
        <f>+G28-P28</f>
        <v>-5.4631199996947544E-2</v>
      </c>
      <c r="AD28" s="81">
        <f>IF(S28&lt;&gt;0,G28-AA28,-9999)</f>
        <v>-1.6817194067866165E-3</v>
      </c>
      <c r="AE28" s="81">
        <f>+(G28-AA28)^2*S28</f>
        <v>1.4140900815813645E-6</v>
      </c>
      <c r="AF28" s="1">
        <f>IF(S28&lt;&gt;0,G28-P28,-9999)</f>
        <v>-5.4631199996947544E-2</v>
      </c>
      <c r="AG28" s="82"/>
      <c r="AH28" s="1">
        <f>$AB$6*($AB$11/AI28*AJ28+$AB$12)</f>
        <v>-1.8936735591031831E-2</v>
      </c>
      <c r="AI28" s="1">
        <f>1+$AB$7*COS(AL28)</f>
        <v>0.78622469087083635</v>
      </c>
      <c r="AJ28" s="1">
        <f>SIN(AL28+RADIANS($AB$9))</f>
        <v>-0.73800077606501713</v>
      </c>
      <c r="AK28" s="1">
        <f>$AB$7*SIN(AL28)</f>
        <v>-0.32320170601653847</v>
      </c>
      <c r="AL28" s="1">
        <f>2*ATAN(AM28)</f>
        <v>0.98642786521222148</v>
      </c>
      <c r="AM28" s="1">
        <f>SQRT((1+$AB$7)/(1-$AB$7))*TAN(AN28/2)</f>
        <v>0.5375235558997461</v>
      </c>
      <c r="AN28" s="81">
        <f>$AU28+$AB$7*SIN(AO28)</f>
        <v>1.3604418162604845</v>
      </c>
      <c r="AO28" s="81">
        <f>$AU28+$AB$7*SIN(AP28)</f>
        <v>1.3604418277573229</v>
      </c>
      <c r="AP28" s="81">
        <f>$AU28+$AB$7*SIN(AQ28)</f>
        <v>1.3604416856691115</v>
      </c>
      <c r="AQ28" s="81">
        <f>$AU28+$AB$7*SIN(AR28)</f>
        <v>1.3604434417289757</v>
      </c>
      <c r="AR28" s="81">
        <f>$AU28+$AB$7*SIN(AS28)</f>
        <v>1.3604217397018588</v>
      </c>
      <c r="AS28" s="81">
        <f>$AU28+$AB$7*SIN(AT28)</f>
        <v>1.3606900962550945</v>
      </c>
      <c r="AT28" s="81">
        <f>$AU28+$AB$7*SIN(AU28)</f>
        <v>1.3573950934761336</v>
      </c>
      <c r="AU28" s="81">
        <f>RADIANS($AB$9)+$AB$18*(F28-AB$15)</f>
        <v>1.7394038908925302</v>
      </c>
      <c r="AW28" s="21">
        <v>-8800</v>
      </c>
      <c r="AX28" s="29">
        <f t="shared" si="0"/>
        <v>6.8145034397566598E-2</v>
      </c>
      <c r="AY28" s="1">
        <f t="shared" si="1"/>
        <v>2.3531431828935884E-2</v>
      </c>
      <c r="AZ28" s="1">
        <f t="shared" si="2"/>
        <v>4.4613602568630714E-2</v>
      </c>
      <c r="BA28" s="1">
        <f t="shared" si="3"/>
        <v>1.3751268913450461</v>
      </c>
      <c r="BB28" s="1">
        <f t="shared" si="4"/>
        <v>0.99997044035640259</v>
      </c>
      <c r="BC28" s="1">
        <f t="shared" si="5"/>
        <v>-2.8881693426026827</v>
      </c>
      <c r="BD28" s="1">
        <f t="shared" si="6"/>
        <v>-7.849651326890819</v>
      </c>
      <c r="BE28" s="1">
        <f t="shared" si="10"/>
        <v>3.3104734614035953</v>
      </c>
      <c r="BF28" s="1">
        <f t="shared" si="10"/>
        <v>3.3103473364615259</v>
      </c>
      <c r="BG28" s="1">
        <f t="shared" si="10"/>
        <v>3.3100171750676419</v>
      </c>
      <c r="BH28" s="1">
        <f t="shared" si="10"/>
        <v>3.3091529884284125</v>
      </c>
      <c r="BI28" s="1">
        <f t="shared" si="10"/>
        <v>3.3068916043635199</v>
      </c>
      <c r="BJ28" s="1">
        <f t="shared" si="10"/>
        <v>3.3009780692682122</v>
      </c>
      <c r="BK28" s="1">
        <f t="shared" si="10"/>
        <v>3.2855401159232351</v>
      </c>
      <c r="BL28" s="1">
        <f t="shared" si="8"/>
        <v>3.245390311168995</v>
      </c>
    </row>
    <row r="29" spans="1:64" x14ac:dyDescent="0.2">
      <c r="A29" s="83" t="s">
        <v>99</v>
      </c>
      <c r="B29" s="84" t="s">
        <v>98</v>
      </c>
      <c r="C29" s="85">
        <v>16029.915999999999</v>
      </c>
      <c r="D29" s="87"/>
      <c r="E29" s="80">
        <f>+(C29-C$7)/C$8</f>
        <v>-10710.021208915401</v>
      </c>
      <c r="F29" s="80">
        <f>ROUND(2*E29,0)/2</f>
        <v>-10710</v>
      </c>
      <c r="G29" s="80">
        <f>+C29-(C$7+F29*C$8)</f>
        <v>-5.8723999996800558E-2</v>
      </c>
      <c r="H29" s="80">
        <f>+G29</f>
        <v>-5.8723999996800558E-2</v>
      </c>
      <c r="I29" s="80"/>
      <c r="J29" s="80"/>
      <c r="K29" s="80"/>
      <c r="M29" s="80"/>
      <c r="N29" s="80"/>
      <c r="O29" s="80"/>
      <c r="P29" s="80"/>
      <c r="Q29" s="149">
        <f>+C29-15018.5</f>
        <v>1011.4159999999993</v>
      </c>
      <c r="S29" s="2">
        <f>S$15</f>
        <v>0.5</v>
      </c>
      <c r="Z29" s="1">
        <f>F29</f>
        <v>-10710</v>
      </c>
      <c r="AA29" s="81">
        <f>AB$3+AB$4*Z29+AB$5*Z29^2+AH29</f>
        <v>-4.1334610000314818E-2</v>
      </c>
      <c r="AB29" s="81">
        <f>IF(S29&lt;&gt;0,G29-AH29,-9999)</f>
        <v>-4.5097899834760848E-2</v>
      </c>
      <c r="AC29" s="81">
        <f>+G29-P29</f>
        <v>-5.8723999996800558E-2</v>
      </c>
      <c r="AD29" s="81">
        <f>IF(S29&lt;&gt;0,G29-AA29,-9999)</f>
        <v>-1.7389389996485739E-2</v>
      </c>
      <c r="AE29" s="81">
        <f>+(G29-AA29)^2*S29</f>
        <v>1.5119544222493914E-4</v>
      </c>
      <c r="AF29" s="1">
        <f>IF(S29&lt;&gt;0,G29-P29,-9999)</f>
        <v>-5.8723999996800558E-2</v>
      </c>
      <c r="AG29" s="82"/>
      <c r="AH29" s="1">
        <f>$AB$6*($AB$11/AI29*AJ29+$AB$12)</f>
        <v>-1.3626100162039708E-2</v>
      </c>
      <c r="AI29" s="1">
        <f>1+$AB$7*COS(AL29)</f>
        <v>0.82350447146063699</v>
      </c>
      <c r="AJ29" s="1">
        <f>SIN(AL29+RADIANS($AB$9))</f>
        <v>-0.65835559939675159</v>
      </c>
      <c r="AK29" s="1">
        <f>$AB$7*SIN(AL29)</f>
        <v>-0.34497616435180173</v>
      </c>
      <c r="AL29" s="1">
        <f>2*ATAN(AM29)</f>
        <v>1.0978986930338244</v>
      </c>
      <c r="AM29" s="1">
        <f>SQRT((1+$AB$7)/(1-$AB$7))*TAN(AN29/2)</f>
        <v>0.61166055132287778</v>
      </c>
      <c r="AN29" s="81">
        <f>$AU29+$AB$7*SIN(AO29)</f>
        <v>1.4881721610385537</v>
      </c>
      <c r="AO29" s="81">
        <f>$AU29+$AB$7*SIN(AP29)</f>
        <v>1.4881721605271807</v>
      </c>
      <c r="AP29" s="81">
        <f>$AU29+$AB$7*SIN(AQ29)</f>
        <v>1.4881721765171982</v>
      </c>
      <c r="AQ29" s="81">
        <f>$AU29+$AB$7*SIN(AR29)</f>
        <v>1.488171676530027</v>
      </c>
      <c r="AR29" s="81">
        <f>$AU29+$AB$7*SIN(AS29)</f>
        <v>1.4881873119111562</v>
      </c>
      <c r="AS29" s="81">
        <f>$AU29+$AB$7*SIN(AT29)</f>
        <v>1.4876997583765053</v>
      </c>
      <c r="AT29" s="81">
        <f>$AU29+$AB$7*SIN(AU29)</f>
        <v>1.5045672549853322</v>
      </c>
      <c r="AU29" s="81">
        <f>RADIANS($AB$9)+$AB$18*(F29-AB$15)</f>
        <v>1.8743540562938534</v>
      </c>
      <c r="AW29" s="21">
        <v>-8600</v>
      </c>
      <c r="AX29" s="29">
        <f t="shared" si="0"/>
        <v>7.1593665666089296E-2</v>
      </c>
      <c r="AY29" s="1">
        <f t="shared" si="1"/>
        <v>2.754800524214307E-2</v>
      </c>
      <c r="AZ29" s="1">
        <f t="shared" si="2"/>
        <v>4.4045660423946226E-2</v>
      </c>
      <c r="BA29" s="1">
        <f t="shared" si="3"/>
        <v>1.3223772330280328</v>
      </c>
      <c r="BB29" s="1">
        <f t="shared" si="4"/>
        <v>0.94192484225562756</v>
      </c>
      <c r="BC29" s="1">
        <f t="shared" si="5"/>
        <v>-2.5533786346447385</v>
      </c>
      <c r="BD29" s="1">
        <f t="shared" si="6"/>
        <v>-3.3015172752240347</v>
      </c>
      <c r="BE29" s="1">
        <f t="shared" si="10"/>
        <v>3.5387737918078614</v>
      </c>
      <c r="BF29" s="1">
        <f t="shared" si="10"/>
        <v>3.5385640935839615</v>
      </c>
      <c r="BG29" s="1">
        <f t="shared" si="10"/>
        <v>3.5379773839488546</v>
      </c>
      <c r="BH29" s="1">
        <f t="shared" si="10"/>
        <v>3.536336607411481</v>
      </c>
      <c r="BI29" s="1">
        <f t="shared" si="10"/>
        <v>3.531753984262314</v>
      </c>
      <c r="BJ29" s="1">
        <f t="shared" si="10"/>
        <v>3.519000107054373</v>
      </c>
      <c r="BK29" s="1">
        <f t="shared" si="10"/>
        <v>3.4838333857756849</v>
      </c>
      <c r="BL29" s="1">
        <f t="shared" si="8"/>
        <v>3.3889543169150831</v>
      </c>
    </row>
    <row r="30" spans="1:64" x14ac:dyDescent="0.2">
      <c r="A30" s="83" t="s">
        <v>99</v>
      </c>
      <c r="B30" s="84" t="s">
        <v>98</v>
      </c>
      <c r="C30" s="85">
        <v>16414.804</v>
      </c>
      <c r="D30" s="87"/>
      <c r="E30" s="80">
        <f>+(C30-C$7)/C$8</f>
        <v>-10571.014039258956</v>
      </c>
      <c r="F30" s="80">
        <f>ROUND(2*E30,0)/2</f>
        <v>-10571</v>
      </c>
      <c r="G30" s="80">
        <f>+C30-(C$7+F30*C$8)</f>
        <v>-3.8872399996762397E-2</v>
      </c>
      <c r="H30" s="80">
        <f>+G30</f>
        <v>-3.8872399996762397E-2</v>
      </c>
      <c r="I30" s="80"/>
      <c r="J30" s="80"/>
      <c r="K30" s="80"/>
      <c r="M30" s="80"/>
      <c r="N30" s="80"/>
      <c r="O30" s="80"/>
      <c r="P30" s="80"/>
      <c r="Q30" s="149">
        <f>+C30-15018.5</f>
        <v>1396.3040000000001</v>
      </c>
      <c r="S30" s="2">
        <f>S$15</f>
        <v>0.5</v>
      </c>
      <c r="Z30" s="1">
        <f>F30</f>
        <v>-10571</v>
      </c>
      <c r="AA30" s="81">
        <f>AB$3+AB$4*Z30+AB$5*Z30^2+AH30</f>
        <v>-3.2567022092870539E-2</v>
      </c>
      <c r="AB30" s="81">
        <f>IF(S30&lt;&gt;0,G30-AH30,-9999)</f>
        <v>-2.9498062024804046E-2</v>
      </c>
      <c r="AC30" s="81">
        <f>+G30-P30</f>
        <v>-3.8872399996762397E-2</v>
      </c>
      <c r="AD30" s="81">
        <f>IF(S30&lt;&gt;0,G30-AA30,-9999)</f>
        <v>-6.3053779038918581E-3</v>
      </c>
      <c r="AE30" s="81">
        <f>+(G30-AA30)^2*S30</f>
        <v>1.9878895255443843E-5</v>
      </c>
      <c r="AF30" s="1">
        <f>IF(S30&lt;&gt;0,G30-P30,-9999)</f>
        <v>-3.8872399996762397E-2</v>
      </c>
      <c r="AG30" s="82"/>
      <c r="AH30" s="1">
        <f>$AB$6*($AB$11/AI30*AJ30+$AB$12)</f>
        <v>-9.3743379719583488E-3</v>
      </c>
      <c r="AI30" s="1">
        <f>1+$AB$7*COS(AL30)</f>
        <v>0.85510238873319278</v>
      </c>
      <c r="AJ30" s="1">
        <f>SIN(AL30+RADIANS($AB$9))</f>
        <v>-0.58831417469030833</v>
      </c>
      <c r="AK30" s="1">
        <f>$AB$7*SIN(AL30)</f>
        <v>-0.35939380603238508</v>
      </c>
      <c r="AL30" s="1">
        <f>2*ATAN(AM30)</f>
        <v>1.1875582419285011</v>
      </c>
      <c r="AM30" s="1">
        <f>SQRT((1+$AB$7)/(1-$AB$7))*TAN(AN30/2)</f>
        <v>0.67504287520016182</v>
      </c>
      <c r="AN30" s="81">
        <f>$AU30+$AB$7*SIN(AO30)</f>
        <v>1.5866760574574044</v>
      </c>
      <c r="AO30" s="81">
        <f>$AU30+$AB$7*SIN(AP30)</f>
        <v>1.586676057457949</v>
      </c>
      <c r="AP30" s="81">
        <f>$AU30+$AB$7*SIN(AQ30)</f>
        <v>1.586676057546448</v>
      </c>
      <c r="AQ30" s="81">
        <f>$AU30+$AB$7*SIN(AR30)</f>
        <v>1.5866760719290447</v>
      </c>
      <c r="AR30" s="81">
        <f>$AU30+$AB$7*SIN(AS30)</f>
        <v>1.5866784091730946</v>
      </c>
      <c r="AS30" s="81">
        <f>$AU30+$AB$7*SIN(AT30)</f>
        <v>1.5870537600337493</v>
      </c>
      <c r="AT30" s="81">
        <f>$AU30+$AB$7*SIN(AU30)</f>
        <v>1.6177215642818576</v>
      </c>
      <c r="AU30" s="81">
        <f>RADIANS($AB$9)+$AB$18*(F30-AB$15)</f>
        <v>1.9741310402873844</v>
      </c>
      <c r="AW30" s="21">
        <v>-8400</v>
      </c>
      <c r="AX30" s="29">
        <f t="shared" si="0"/>
        <v>7.2693936997136527E-2</v>
      </c>
      <c r="AY30" s="1">
        <f t="shared" si="1"/>
        <v>3.130886955490933E-2</v>
      </c>
      <c r="AZ30" s="1">
        <f t="shared" si="2"/>
        <v>4.1385067442227197E-2</v>
      </c>
      <c r="BA30" s="1">
        <f t="shared" si="3"/>
        <v>1.2437014477979771</v>
      </c>
      <c r="BB30" s="1">
        <f t="shared" si="4"/>
        <v>0.79914580612712138</v>
      </c>
      <c r="BC30" s="1">
        <f t="shared" si="5"/>
        <v>-2.2509348512176599</v>
      </c>
      <c r="BD30" s="1">
        <f t="shared" si="6"/>
        <v>-2.0950879525315789</v>
      </c>
      <c r="BE30" s="1">
        <f t="shared" si="10"/>
        <v>3.7557807587235419</v>
      </c>
      <c r="BF30" s="1">
        <f t="shared" si="10"/>
        <v>3.7556097285991488</v>
      </c>
      <c r="BG30" s="1">
        <f t="shared" si="10"/>
        <v>3.7550698313057098</v>
      </c>
      <c r="BH30" s="1">
        <f t="shared" si="10"/>
        <v>3.7533668611978612</v>
      </c>
      <c r="BI30" s="1">
        <f t="shared" si="10"/>
        <v>3.7480085279741662</v>
      </c>
      <c r="BJ30" s="1">
        <f t="shared" si="10"/>
        <v>3.7312764464466852</v>
      </c>
      <c r="BK30" s="1">
        <f t="shared" si="10"/>
        <v>3.6801744952335733</v>
      </c>
      <c r="BL30" s="1">
        <f t="shared" si="8"/>
        <v>3.5325183226611712</v>
      </c>
    </row>
    <row r="31" spans="1:64" x14ac:dyDescent="0.2">
      <c r="A31" s="83" t="s">
        <v>97</v>
      </c>
      <c r="B31" s="84" t="s">
        <v>98</v>
      </c>
      <c r="C31" s="85">
        <v>16506.18</v>
      </c>
      <c r="D31" s="87"/>
      <c r="E31" s="80">
        <f>+(C31-C$7)/C$8</f>
        <v>-10538.012441042003</v>
      </c>
      <c r="F31" s="80">
        <f>ROUND(2*E31,0)/2</f>
        <v>-10538</v>
      </c>
      <c r="G31" s="80">
        <f>+C31-(C$7+F31*C$8)</f>
        <v>-3.4447199996066047E-2</v>
      </c>
      <c r="H31" s="80">
        <f>+G31</f>
        <v>-3.4447199996066047E-2</v>
      </c>
      <c r="I31" s="80"/>
      <c r="J31" s="80"/>
      <c r="K31" s="80"/>
      <c r="M31" s="80"/>
      <c r="N31" s="80"/>
      <c r="O31" s="80"/>
      <c r="P31" s="80"/>
      <c r="Q31" s="149">
        <f>+C31-15018.5</f>
        <v>1487.6800000000003</v>
      </c>
      <c r="S31" s="2">
        <f>S$15</f>
        <v>0.5</v>
      </c>
      <c r="Z31" s="1">
        <f>F31</f>
        <v>-10538</v>
      </c>
      <c r="AA31" s="81">
        <f>AB$3+AB$4*Z31+AB$5*Z31^2+AH31</f>
        <v>-3.0464124699431779E-2</v>
      </c>
      <c r="AB31" s="81">
        <f>IF(S31&lt;&gt;0,G31-AH31,-9999)</f>
        <v>-2.612179946978415E-2</v>
      </c>
      <c r="AC31" s="81">
        <f>+G31-P31</f>
        <v>-3.4447199996066047E-2</v>
      </c>
      <c r="AD31" s="81">
        <f>IF(S31&lt;&gt;0,G31-AA31,-9999)</f>
        <v>-3.9830752966342683E-3</v>
      </c>
      <c r="AE31" s="81">
        <f>+(G31-AA31)^2*S31</f>
        <v>7.9324444093290826E-6</v>
      </c>
      <c r="AF31" s="1">
        <f>IF(S31&lt;&gt;0,G31-P31,-9999)</f>
        <v>-3.4447199996066047E-2</v>
      </c>
      <c r="AG31" s="82"/>
      <c r="AH31" s="1">
        <f>$AB$6*($AB$11/AI31*AJ31+$AB$12)</f>
        <v>-8.325400526281895E-3</v>
      </c>
      <c r="AI31" s="1">
        <f>1+$AB$7*COS(AL31)</f>
        <v>0.86315820913219921</v>
      </c>
      <c r="AJ31" s="1">
        <f>SIN(AL31+RADIANS($AB$9))</f>
        <v>-0.57012334755620198</v>
      </c>
      <c r="AK31" s="1">
        <f>$AB$7*SIN(AL31)</f>
        <v>-0.36253765299257329</v>
      </c>
      <c r="AL31" s="1">
        <f>2*ATAN(AM31)</f>
        <v>1.2098747263035212</v>
      </c>
      <c r="AM31" s="1">
        <f>SQRT((1+$AB$7)/(1-$AB$7))*TAN(AN31/2)</f>
        <v>0.69140969629814375</v>
      </c>
      <c r="AN31" s="81">
        <f>$AU31+$AB$7*SIN(AO31)</f>
        <v>1.6106225363429449</v>
      </c>
      <c r="AO31" s="81">
        <f>$AU31+$AB$7*SIN(AP31)</f>
        <v>1.6106225363858875</v>
      </c>
      <c r="AP31" s="81">
        <f>$AU31+$AB$7*SIN(AQ31)</f>
        <v>1.6106225391691744</v>
      </c>
      <c r="AQ31" s="81">
        <f>$AU31+$AB$7*SIN(AR31)</f>
        <v>1.6106227195651255</v>
      </c>
      <c r="AR31" s="81">
        <f>$AU31+$AB$7*SIN(AS31)</f>
        <v>1.6106344100067105</v>
      </c>
      <c r="AS31" s="81">
        <f>$AU31+$AB$7*SIN(AT31)</f>
        <v>1.6113848264669033</v>
      </c>
      <c r="AT31" s="81">
        <f>$AU31+$AB$7*SIN(AU31)</f>
        <v>1.6451120069469487</v>
      </c>
      <c r="AU31" s="81">
        <f>RADIANS($AB$9)+$AB$18*(F31-AB$15)</f>
        <v>1.9978191012354891</v>
      </c>
      <c r="AW31" s="21">
        <v>-8200</v>
      </c>
      <c r="AX31" s="29">
        <f t="shared" si="0"/>
        <v>7.1953988086022075E-2</v>
      </c>
      <c r="AY31" s="1">
        <f t="shared" si="1"/>
        <v>3.4814024767234913E-2</v>
      </c>
      <c r="AZ31" s="1">
        <f t="shared" si="2"/>
        <v>3.7139963318787168E-2</v>
      </c>
      <c r="BA31" s="1">
        <f t="shared" si="3"/>
        <v>1.156583349721501</v>
      </c>
      <c r="BB31" s="1">
        <f t="shared" si="4"/>
        <v>0.61446642829059395</v>
      </c>
      <c r="BC31" s="1">
        <f t="shared" si="5"/>
        <v>-1.9867714176025086</v>
      </c>
      <c r="BD31" s="1">
        <f t="shared" si="6"/>
        <v>-1.5349810392294163</v>
      </c>
      <c r="BE31" s="1">
        <f t="shared" si="10"/>
        <v>3.9585845047646613</v>
      </c>
      <c r="BF31" s="1">
        <f t="shared" si="10"/>
        <v>3.9584973533202712</v>
      </c>
      <c r="BG31" s="1">
        <f t="shared" si="10"/>
        <v>3.9581688337971932</v>
      </c>
      <c r="BH31" s="1">
        <f t="shared" si="10"/>
        <v>3.9569315023340259</v>
      </c>
      <c r="BI31" s="1">
        <f t="shared" si="10"/>
        <v>3.9522857375063785</v>
      </c>
      <c r="BJ31" s="1">
        <f t="shared" si="10"/>
        <v>3.9350406895742931</v>
      </c>
      <c r="BK31" s="1">
        <f t="shared" si="10"/>
        <v>3.8734775422866567</v>
      </c>
      <c r="BL31" s="1">
        <f t="shared" si="8"/>
        <v>3.6760823284072592</v>
      </c>
    </row>
    <row r="32" spans="1:64" x14ac:dyDescent="0.2">
      <c r="A32" s="83" t="s">
        <v>99</v>
      </c>
      <c r="B32" s="84" t="s">
        <v>98</v>
      </c>
      <c r="C32" s="85">
        <v>16799.673999999999</v>
      </c>
      <c r="D32" s="87"/>
      <c r="E32" s="80">
        <f>+(C32-C$7)/C$8</f>
        <v>-10432.013370530196</v>
      </c>
      <c r="F32" s="80">
        <f>ROUND(2*E32,0)/2</f>
        <v>-10432</v>
      </c>
      <c r="G32" s="80">
        <f>+C32-(C$7+F32*C$8)</f>
        <v>-3.7020799998572329E-2</v>
      </c>
      <c r="H32" s="80">
        <f>+G32</f>
        <v>-3.7020799998572329E-2</v>
      </c>
      <c r="I32" s="80"/>
      <c r="J32" s="80"/>
      <c r="K32" s="80"/>
      <c r="M32" s="80"/>
      <c r="N32" s="80"/>
      <c r="O32" s="80"/>
      <c r="P32" s="80"/>
      <c r="Q32" s="149">
        <f>+C32-15018.5</f>
        <v>1781.1739999999991</v>
      </c>
      <c r="S32" s="2">
        <f>S$15</f>
        <v>0.5</v>
      </c>
      <c r="Z32" s="1">
        <f>F32</f>
        <v>-10432</v>
      </c>
      <c r="AA32" s="81">
        <f>AB$3+AB$4*Z32+AB$5*Z32^2+AH32</f>
        <v>-2.3657360002968211E-2</v>
      </c>
      <c r="AB32" s="81">
        <f>IF(S32&lt;&gt;0,G32-AH32,-9999)</f>
        <v>-3.2163812287393886E-2</v>
      </c>
      <c r="AC32" s="81">
        <f>+G32-P32</f>
        <v>-3.7020799998572329E-2</v>
      </c>
      <c r="AD32" s="81">
        <f>IF(S32&lt;&gt;0,G32-AA32,-9999)</f>
        <v>-1.3363439995604118E-2</v>
      </c>
      <c r="AE32" s="81">
        <f>+(G32-AA32)^2*S32</f>
        <v>8.9290764258055896E-5</v>
      </c>
      <c r="AF32" s="1">
        <f>IF(S32&lt;&gt;0,G32-P32,-9999)</f>
        <v>-3.7020799998572329E-2</v>
      </c>
      <c r="AG32" s="82"/>
      <c r="AH32" s="1">
        <f>$AB$6*($AB$11/AI32*AJ32+$AB$12)</f>
        <v>-4.8569877111784426E-3</v>
      </c>
      <c r="AI32" s="1">
        <f>1+$AB$7*COS(AL32)</f>
        <v>0.89057701427160074</v>
      </c>
      <c r="AJ32" s="1">
        <f>SIN(AL32+RADIANS($AB$9))</f>
        <v>-0.50726451285303098</v>
      </c>
      <c r="AK32" s="1">
        <f>$AB$7*SIN(AL32)</f>
        <v>-0.37173355479368952</v>
      </c>
      <c r="AL32" s="1">
        <f>2*ATAN(AM32)</f>
        <v>1.2845230887538615</v>
      </c>
      <c r="AM32" s="1">
        <f>SQRT((1+$AB$7)/(1-$AB$7))*TAN(AN32/2)</f>
        <v>0.74806497854618526</v>
      </c>
      <c r="AN32" s="81">
        <f>$AU32+$AB$7*SIN(AO32)</f>
        <v>1.6891133394372515</v>
      </c>
      <c r="AO32" s="81">
        <f>$AU32+$AB$7*SIN(AP32)</f>
        <v>1.6891133498533788</v>
      </c>
      <c r="AP32" s="81">
        <f>$AU32+$AB$7*SIN(AQ32)</f>
        <v>1.6891135775708606</v>
      </c>
      <c r="AQ32" s="81">
        <f>$AU32+$AB$7*SIN(AR32)</f>
        <v>1.6891185558237183</v>
      </c>
      <c r="AR32" s="81">
        <f>$AU32+$AB$7*SIN(AS32)</f>
        <v>1.689227336005575</v>
      </c>
      <c r="AS32" s="81">
        <f>$AU32+$AB$7*SIN(AT32)</f>
        <v>1.6915799577230028</v>
      </c>
      <c r="AT32" s="81">
        <f>$AU32+$AB$7*SIN(AU32)</f>
        <v>1.7344211463654866</v>
      </c>
      <c r="AU32" s="81">
        <f>RADIANS($AB$9)+$AB$18*(F32-AB$15)</f>
        <v>2.0739080242809158</v>
      </c>
      <c r="AW32" s="21">
        <v>-8000</v>
      </c>
      <c r="AX32" s="29">
        <f t="shared" si="0"/>
        <v>6.9896969196193509E-2</v>
      </c>
      <c r="AY32" s="1">
        <f t="shared" si="1"/>
        <v>3.8063470879119626E-2</v>
      </c>
      <c r="AZ32" s="1">
        <f t="shared" si="2"/>
        <v>3.1833498317073876E-2</v>
      </c>
      <c r="BA32" s="1">
        <f t="shared" si="3"/>
        <v>1.072582438813918</v>
      </c>
      <c r="BB32" s="1">
        <f t="shared" si="4"/>
        <v>0.42064391498447906</v>
      </c>
      <c r="BC32" s="1">
        <f t="shared" si="5"/>
        <v>-1.7592169075175583</v>
      </c>
      <c r="BD32" s="1">
        <f t="shared" si="6"/>
        <v>-1.2087000868467821</v>
      </c>
      <c r="BE32" s="1">
        <f t="shared" si="10"/>
        <v>4.1467995041565038</v>
      </c>
      <c r="BF32" s="1">
        <f t="shared" si="10"/>
        <v>4.1467715922545869</v>
      </c>
      <c r="BG32" s="1">
        <f t="shared" si="10"/>
        <v>4.146637206389939</v>
      </c>
      <c r="BH32" s="1">
        <f t="shared" si="10"/>
        <v>4.1459905839800406</v>
      </c>
      <c r="BI32" s="1">
        <f t="shared" si="10"/>
        <v>4.1428883849153433</v>
      </c>
      <c r="BJ32" s="1">
        <f t="shared" si="10"/>
        <v>4.1282092707362885</v>
      </c>
      <c r="BK32" s="1">
        <f t="shared" si="10"/>
        <v>4.0627191338128386</v>
      </c>
      <c r="BL32" s="1">
        <f t="shared" si="8"/>
        <v>3.8196463341533473</v>
      </c>
    </row>
    <row r="33" spans="1:64" x14ac:dyDescent="0.2">
      <c r="A33" s="83" t="s">
        <v>99</v>
      </c>
      <c r="B33" s="84" t="s">
        <v>98</v>
      </c>
      <c r="C33" s="85">
        <v>16810.748</v>
      </c>
      <c r="D33" s="87"/>
      <c r="E33" s="80">
        <f>+(C33-C$7)/C$8</f>
        <v>-10428.013855354937</v>
      </c>
      <c r="F33" s="80">
        <f>ROUND(2*E33,0)/2</f>
        <v>-10428</v>
      </c>
      <c r="G33" s="80">
        <f>+C33-(C$7+F33*C$8)</f>
        <v>-3.8363199997547781E-2</v>
      </c>
      <c r="H33" s="80">
        <f>+G33</f>
        <v>-3.8363199997547781E-2</v>
      </c>
      <c r="I33" s="80"/>
      <c r="J33" s="80"/>
      <c r="K33" s="80"/>
      <c r="M33" s="80"/>
      <c r="N33" s="80"/>
      <c r="O33" s="80"/>
      <c r="P33" s="80"/>
      <c r="Q33" s="149">
        <f>+C33-15018.5</f>
        <v>1792.2479999999996</v>
      </c>
      <c r="S33" s="2">
        <f>S$15</f>
        <v>0.5</v>
      </c>
      <c r="Z33" s="1">
        <f>F33</f>
        <v>-10428</v>
      </c>
      <c r="AA33" s="81">
        <f>AB$3+AB$4*Z33+AB$5*Z33^2+AH33</f>
        <v>-2.3399017257980784E-2</v>
      </c>
      <c r="AB33" s="81">
        <f>IF(S33&lt;&gt;0,G33-AH33,-9999)</f>
        <v>-3.3639985888716348E-2</v>
      </c>
      <c r="AC33" s="81">
        <f>+G33-P33</f>
        <v>-3.8363199997547781E-2</v>
      </c>
      <c r="AD33" s="81">
        <f>IF(S33&lt;&gt;0,G33-AA33,-9999)</f>
        <v>-1.4964182739566997E-2</v>
      </c>
      <c r="AE33" s="81">
        <f>+(G33-AA33)^2*S33</f>
        <v>1.1196338253157743E-4</v>
      </c>
      <c r="AF33" s="1">
        <f>IF(S33&lt;&gt;0,G33-P33,-9999)</f>
        <v>-3.8363199997547781E-2</v>
      </c>
      <c r="AG33" s="82"/>
      <c r="AH33" s="1">
        <f>$AB$6*($AB$11/AI33*AJ33+$AB$12)</f>
        <v>-4.7232141088314325E-3</v>
      </c>
      <c r="AI33" s="1">
        <f>1+$AB$7*COS(AL33)</f>
        <v>0.89165933688949228</v>
      </c>
      <c r="AJ33" s="1">
        <f>SIN(AL33+RADIANS($AB$9))</f>
        <v>-0.50475428889938412</v>
      </c>
      <c r="AK33" s="1">
        <f>$AB$7*SIN(AL33)</f>
        <v>-0.37205043513218189</v>
      </c>
      <c r="AL33" s="1">
        <f>2*ATAN(AM33)</f>
        <v>1.2874334010720045</v>
      </c>
      <c r="AM33" s="1">
        <f>SQRT((1+$AB$7)/(1-$AB$7))*TAN(AN33/2)</f>
        <v>0.75033691658054114</v>
      </c>
      <c r="AN33" s="81">
        <f>$AU33+$AB$7*SIN(AO33)</f>
        <v>1.6921240788557541</v>
      </c>
      <c r="AO33" s="81">
        <f>$AU33+$AB$7*SIN(AP33)</f>
        <v>1.6921240907180159</v>
      </c>
      <c r="AP33" s="81">
        <f>$AU33+$AB$7*SIN(AQ33)</f>
        <v>1.6921243436459921</v>
      </c>
      <c r="AQ33" s="81">
        <f>$AU33+$AB$7*SIN(AR33)</f>
        <v>1.6921297364692078</v>
      </c>
      <c r="AR33" s="81">
        <f>$AU33+$AB$7*SIN(AS33)</f>
        <v>1.6922446632580372</v>
      </c>
      <c r="AS33" s="81">
        <f>$AU33+$AB$7*SIN(AT33)</f>
        <v>1.6946686532100133</v>
      </c>
      <c r="AT33" s="81">
        <f>$AU33+$AB$7*SIN(AU33)</f>
        <v>1.7378302851348439</v>
      </c>
      <c r="AU33" s="81">
        <f>RADIANS($AB$9)+$AB$18*(F33-AB$15)</f>
        <v>2.0767793043958376</v>
      </c>
      <c r="AW33" s="21">
        <v>-7800</v>
      </c>
      <c r="AX33" s="29">
        <f t="shared" si="0"/>
        <v>6.6955101480673157E-2</v>
      </c>
      <c r="AY33" s="1">
        <f t="shared" si="1"/>
        <v>4.1057207890563524E-2</v>
      </c>
      <c r="AZ33" s="1">
        <f t="shared" si="2"/>
        <v>2.5897893590109633E-2</v>
      </c>
      <c r="BA33" s="1">
        <f t="shared" si="3"/>
        <v>0.99705566688382163</v>
      </c>
      <c r="BB33" s="1">
        <f t="shared" si="4"/>
        <v>0.23589174592879172</v>
      </c>
      <c r="BC33" s="1">
        <f t="shared" si="5"/>
        <v>-1.5631980499570779</v>
      </c>
      <c r="BD33" s="1">
        <f t="shared" si="6"/>
        <v>-0.99243044453286178</v>
      </c>
      <c r="BE33" s="1">
        <f t="shared" si="10"/>
        <v>4.3214815948416812</v>
      </c>
      <c r="BF33" s="1">
        <f t="shared" si="10"/>
        <v>4.321476655854056</v>
      </c>
      <c r="BG33" s="1">
        <f t="shared" si="10"/>
        <v>4.3214432068824653</v>
      </c>
      <c r="BH33" s="1">
        <f t="shared" si="10"/>
        <v>4.321216747307469</v>
      </c>
      <c r="BI33" s="1">
        <f t="shared" si="10"/>
        <v>4.3196868061244373</v>
      </c>
      <c r="BJ33" s="1">
        <f t="shared" si="10"/>
        <v>4.3094949574271277</v>
      </c>
      <c r="BK33" s="1">
        <f t="shared" si="10"/>
        <v>4.2469594421457009</v>
      </c>
      <c r="BL33" s="1">
        <f t="shared" si="8"/>
        <v>3.9632103398994354</v>
      </c>
    </row>
    <row r="34" spans="1:64" x14ac:dyDescent="0.2">
      <c r="A34" s="83" t="s">
        <v>100</v>
      </c>
      <c r="B34" s="84" t="s">
        <v>98</v>
      </c>
      <c r="C34" s="85">
        <v>17112.572</v>
      </c>
      <c r="D34" s="87"/>
      <c r="E34" s="80">
        <f>+(C34-C$7)/C$8</f>
        <v>-10319.006299976783</v>
      </c>
      <c r="F34" s="80">
        <f>ROUND(2*E34,0)/2</f>
        <v>-10319</v>
      </c>
      <c r="G34" s="80">
        <f>+C34-(C$7+F34*C$8)</f>
        <v>-1.7443599997932324E-2</v>
      </c>
      <c r="H34" s="80">
        <f>+G34</f>
        <v>-1.7443599997932324E-2</v>
      </c>
      <c r="I34" s="80"/>
      <c r="J34" s="80"/>
      <c r="K34" s="80"/>
      <c r="M34" s="80"/>
      <c r="N34" s="80"/>
      <c r="O34" s="80"/>
      <c r="P34" s="80"/>
      <c r="Q34" s="149">
        <f>+C34-15018.5</f>
        <v>2094.0720000000001</v>
      </c>
      <c r="S34" s="2">
        <f>S$15</f>
        <v>0.5</v>
      </c>
      <c r="Z34" s="1">
        <f>F34</f>
        <v>-10319</v>
      </c>
      <c r="AA34" s="81">
        <f>AB$3+AB$4*Z34+AB$5*Z34^2+AH34</f>
        <v>-1.6321332561890115E-2</v>
      </c>
      <c r="AB34" s="81">
        <f>IF(S34&lt;&gt;0,G34-AH34,-9999)</f>
        <v>-1.6442931060617113E-2</v>
      </c>
      <c r="AC34" s="81">
        <f>+G34-P34</f>
        <v>-1.7443599997932324E-2</v>
      </c>
      <c r="AD34" s="81">
        <f>IF(S34&lt;&gt;0,G34-AA34,-9999)</f>
        <v>-1.122267436042209E-3</v>
      </c>
      <c r="AE34" s="81">
        <f>+(G34-AA34)^2*S34</f>
        <v>6.2974209900037684E-7</v>
      </c>
      <c r="AF34" s="1">
        <f>IF(S34&lt;&gt;0,G34-P34,-9999)</f>
        <v>-1.7443599997932324E-2</v>
      </c>
      <c r="AG34" s="82"/>
      <c r="AH34" s="1">
        <f>$AB$6*($AB$11/AI34*AJ34+$AB$12)</f>
        <v>-1.0006689373152102E-3</v>
      </c>
      <c r="AI34" s="1">
        <f>1+$AB$7*COS(AL34)</f>
        <v>0.92255198254432003</v>
      </c>
      <c r="AJ34" s="1">
        <f>SIN(AL34+RADIANS($AB$9))</f>
        <v>-0.43222019250335597</v>
      </c>
      <c r="AK34" s="1">
        <f>$AB$7*SIN(AL34)</f>
        <v>-0.37968543579844505</v>
      </c>
      <c r="AL34" s="1">
        <f>2*ATAN(AM34)</f>
        <v>1.3695773398982547</v>
      </c>
      <c r="AM34" s="1">
        <f>SQRT((1+$AB$7)/(1-$AB$7))*TAN(AN34/2)</f>
        <v>0.81661236573991247</v>
      </c>
      <c r="AN34" s="81">
        <f>$AU34+$AB$7*SIN(AO34)</f>
        <v>1.775617728965992</v>
      </c>
      <c r="AO34" s="81">
        <f>$AU34+$AB$7*SIN(AP34)</f>
        <v>1.7756179098691738</v>
      </c>
      <c r="AP34" s="81">
        <f>$AU34+$AB$7*SIN(AQ34)</f>
        <v>1.7756202051345937</v>
      </c>
      <c r="AQ34" s="81">
        <f>$AU34+$AB$7*SIN(AR34)</f>
        <v>1.775649324827139</v>
      </c>
      <c r="AR34" s="81">
        <f>$AU34+$AB$7*SIN(AS34)</f>
        <v>1.7760184083493007</v>
      </c>
      <c r="AS34" s="81">
        <f>$AU34+$AB$7*SIN(AT34)</f>
        <v>1.7806409742568594</v>
      </c>
      <c r="AT34" s="81">
        <f>$AU34+$AB$7*SIN(AU34)</f>
        <v>1.8317893933917897</v>
      </c>
      <c r="AU34" s="81">
        <f>RADIANS($AB$9)+$AB$18*(F34-AB$15)</f>
        <v>2.1550216875274555</v>
      </c>
      <c r="AW34" s="21">
        <v>-7600</v>
      </c>
      <c r="AX34" s="29">
        <f t="shared" si="0"/>
        <v>6.3449387348253908E-2</v>
      </c>
      <c r="AY34" s="1">
        <f t="shared" si="1"/>
        <v>4.3795235801566579E-2</v>
      </c>
      <c r="AZ34" s="1">
        <f t="shared" si="2"/>
        <v>1.9654151546687326E-2</v>
      </c>
      <c r="BA34" s="1">
        <f t="shared" si="3"/>
        <v>0.93148037925748017</v>
      </c>
      <c r="BB34" s="1">
        <f t="shared" si="4"/>
        <v>6.7924322375667728E-2</v>
      </c>
      <c r="BC34" s="1">
        <f t="shared" si="5"/>
        <v>-1.3930386031853361</v>
      </c>
      <c r="BD34" s="1">
        <f t="shared" si="6"/>
        <v>-0.83635567083314655</v>
      </c>
      <c r="BE34" s="1">
        <f t="shared" ref="BE34:BK70" si="11">$BL34+$AB$7*SIN(BF34)</f>
        <v>4.4842363400797272</v>
      </c>
      <c r="BF34" s="1">
        <f t="shared" si="11"/>
        <v>4.4842360229352032</v>
      </c>
      <c r="BG34" s="1">
        <f t="shared" si="11"/>
        <v>4.4842324044561934</v>
      </c>
      <c r="BH34" s="1">
        <f t="shared" si="11"/>
        <v>4.4841911231994072</v>
      </c>
      <c r="BI34" s="1">
        <f t="shared" si="11"/>
        <v>4.4837206861208738</v>
      </c>
      <c r="BJ34" s="1">
        <f t="shared" si="11"/>
        <v>4.4784252678979515</v>
      </c>
      <c r="BK34" s="1">
        <f t="shared" si="11"/>
        <v>4.4253615422620474</v>
      </c>
      <c r="BL34" s="1">
        <f t="shared" si="8"/>
        <v>4.1067743456455235</v>
      </c>
    </row>
    <row r="35" spans="1:64" x14ac:dyDescent="0.2">
      <c r="A35" s="83" t="s">
        <v>101</v>
      </c>
      <c r="B35" s="84" t="s">
        <v>98</v>
      </c>
      <c r="C35" s="85">
        <v>17115.435000000001</v>
      </c>
      <c r="D35" s="87"/>
      <c r="E35" s="80">
        <f>+(C35-C$7)/C$8</f>
        <v>-10317.972291312635</v>
      </c>
      <c r="F35" s="80">
        <f>ROUND(2*E35,0)/2</f>
        <v>-10318</v>
      </c>
      <c r="H35" s="80"/>
      <c r="I35" s="80"/>
      <c r="J35" s="80"/>
      <c r="K35" s="80"/>
      <c r="M35" s="80"/>
      <c r="N35" s="80"/>
      <c r="O35" s="80"/>
      <c r="P35" s="80"/>
      <c r="Q35" s="149">
        <f>+C35-15018.5</f>
        <v>2096.9350000000013</v>
      </c>
      <c r="U35" s="80">
        <f>+C35-(C$7+F35*C$8)</f>
        <v>7.6720800003386103E-2</v>
      </c>
      <c r="Z35" s="1">
        <f>F35</f>
        <v>-10318</v>
      </c>
      <c r="AA35" s="81">
        <f>AB$3+AB$4*Z35+AB$5*Z35^2+AH35</f>
        <v>-1.6256082145157474E-2</v>
      </c>
      <c r="AB35" s="81">
        <f>IF(S35&lt;&gt;0,G35-AH35,-9999)</f>
        <v>-9999</v>
      </c>
      <c r="AC35" s="81">
        <f>+G35-P35</f>
        <v>0</v>
      </c>
      <c r="AD35" s="81">
        <f>IF(S35&lt;&gt;0,G35-AA35,-9999)</f>
        <v>-9999</v>
      </c>
      <c r="AE35" s="81">
        <f>+(G35-AA35)^2*S35</f>
        <v>0</v>
      </c>
      <c r="AF35" s="1">
        <f>IF(S35&lt;&gt;0,G35-P35,-9999)</f>
        <v>-9999</v>
      </c>
      <c r="AG35" s="82"/>
      <c r="AH35" s="1">
        <f>$AB$6*($AB$11/AI35*AJ35+$AB$12)</f>
        <v>-9.6584801712520853E-4</v>
      </c>
      <c r="AI35" s="1">
        <f>1+$AB$7*COS(AL35)</f>
        <v>0.92284818522266976</v>
      </c>
      <c r="AJ35" s="1">
        <f>SIN(AL35+RADIANS($AB$9))</f>
        <v>-0.43151662375391747</v>
      </c>
      <c r="AK35" s="1">
        <f>$AB$7*SIN(AL35)</f>
        <v>-0.37974573472500645</v>
      </c>
      <c r="AL35" s="1">
        <f>2*ATAN(AM35)</f>
        <v>1.3703574044382065</v>
      </c>
      <c r="AM35" s="1">
        <f>SQRT((1+$AB$7)/(1-$AB$7))*TAN(AN35/2)</f>
        <v>0.81726270044204585</v>
      </c>
      <c r="AN35" s="81">
        <f>$AU35+$AB$7*SIN(AO35)</f>
        <v>1.7763970901353705</v>
      </c>
      <c r="AO35" s="81">
        <f>$AU35+$AB$7*SIN(AP35)</f>
        <v>1.776397274653317</v>
      </c>
      <c r="AP35" s="81">
        <f>$AU35+$AB$7*SIN(AQ35)</f>
        <v>1.7763996070322821</v>
      </c>
      <c r="AQ35" s="81">
        <f>$AU35+$AB$7*SIN(AR35)</f>
        <v>1.7764290869655945</v>
      </c>
      <c r="AR35" s="81">
        <f>$AU35+$AB$7*SIN(AS35)</f>
        <v>1.776801337928283</v>
      </c>
      <c r="AS35" s="81">
        <f>$AU35+$AB$7*SIN(AT35)</f>
        <v>1.7814460612431402</v>
      </c>
      <c r="AT35" s="81">
        <f>$AU35+$AB$7*SIN(AU35)</f>
        <v>1.8326607156800598</v>
      </c>
      <c r="AU35" s="81">
        <f>RADIANS($AB$9)+$AB$18*(F35-AB$15)</f>
        <v>2.155739507556186</v>
      </c>
      <c r="AW35" s="21">
        <v>-7400</v>
      </c>
      <c r="AX35" s="29">
        <f t="shared" si="0"/>
        <v>5.9606717612029701E-2</v>
      </c>
      <c r="AY35" s="1">
        <f t="shared" si="1"/>
        <v>4.6277554612128818E-2</v>
      </c>
      <c r="AZ35" s="1">
        <f t="shared" si="2"/>
        <v>1.3329162999900885E-2</v>
      </c>
      <c r="BA35" s="1">
        <f t="shared" si="3"/>
        <v>0.87548255345033454</v>
      </c>
      <c r="BB35" s="1">
        <f t="shared" si="4"/>
        <v>-8.1311667248205502E-2</v>
      </c>
      <c r="BC35" s="1">
        <f t="shared" si="5"/>
        <v>-1.2436604067656964</v>
      </c>
      <c r="BD35" s="1">
        <f t="shared" si="6"/>
        <v>-0.71667562055025325</v>
      </c>
      <c r="BE35" s="1">
        <f t="shared" si="11"/>
        <v>4.6367337387548311</v>
      </c>
      <c r="BF35" s="1">
        <f t="shared" si="11"/>
        <v>4.6367337377022135</v>
      </c>
      <c r="BG35" s="1">
        <f t="shared" si="11"/>
        <v>4.6367337017628758</v>
      </c>
      <c r="BH35" s="1">
        <f t="shared" si="11"/>
        <v>4.6367324747032006</v>
      </c>
      <c r="BI35" s="1">
        <f t="shared" si="11"/>
        <v>4.6366905916995833</v>
      </c>
      <c r="BJ35" s="1">
        <f t="shared" si="11"/>
        <v>4.635274618948948</v>
      </c>
      <c r="BK35" s="1">
        <f t="shared" si="11"/>
        <v>4.5972086317220109</v>
      </c>
      <c r="BL35" s="1">
        <f t="shared" si="8"/>
        <v>4.250338351391612</v>
      </c>
    </row>
    <row r="36" spans="1:64" x14ac:dyDescent="0.2">
      <c r="A36" s="83" t="s">
        <v>100</v>
      </c>
      <c r="B36" s="84" t="s">
        <v>98</v>
      </c>
      <c r="C36" s="85">
        <v>17123.647000000001</v>
      </c>
      <c r="D36" s="87"/>
      <c r="E36" s="80">
        <f>+(C36-C$7)/C$8</f>
        <v>-10315.006423638873</v>
      </c>
      <c r="F36" s="80">
        <f>ROUND(2*E36,0)/2</f>
        <v>-10315</v>
      </c>
      <c r="G36" s="80">
        <f>+C36-(C$7+F36*C$8)</f>
        <v>-1.7785999996704049E-2</v>
      </c>
      <c r="H36" s="80">
        <f>+G36</f>
        <v>-1.7785999996704049E-2</v>
      </c>
      <c r="I36" s="80"/>
      <c r="J36" s="80"/>
      <c r="K36" s="80"/>
      <c r="M36" s="80"/>
      <c r="N36" s="80"/>
      <c r="O36" s="80"/>
      <c r="P36" s="80"/>
      <c r="Q36" s="149">
        <f>+C36-15018.5</f>
        <v>2105.1470000000008</v>
      </c>
      <c r="S36" s="2">
        <f>S$15</f>
        <v>0.5</v>
      </c>
      <c r="Z36" s="1">
        <f>F36</f>
        <v>-10315</v>
      </c>
      <c r="AA36" s="81">
        <f>AB$3+AB$4*Z36+AB$5*Z36^2+AH36</f>
        <v>-1.606029867877479E-2</v>
      </c>
      <c r="AB36" s="81">
        <f>IF(S36&lt;&gt;0,G36-AH36,-9999)</f>
        <v>-1.6924685312698692E-2</v>
      </c>
      <c r="AC36" s="81">
        <f>+G36-P36</f>
        <v>-1.7785999996704049E-2</v>
      </c>
      <c r="AD36" s="81">
        <f>IF(S36&lt;&gt;0,G36-AA36,-9999)</f>
        <v>-1.7257013179292589E-3</v>
      </c>
      <c r="AE36" s="81">
        <f>+(G36-AA36)^2*S36</f>
        <v>1.4890225193513907E-6</v>
      </c>
      <c r="AF36" s="1">
        <f>IF(S36&lt;&gt;0,G36-P36,-9999)</f>
        <v>-1.7785999996704049E-2</v>
      </c>
      <c r="AG36" s="82"/>
      <c r="AH36" s="1">
        <f>$AB$6*($AB$11/AI36*AJ36+$AB$12)</f>
        <v>-8.6131468400535752E-4</v>
      </c>
      <c r="AI36" s="1">
        <f>1+$AB$7*COS(AL36)</f>
        <v>0.92373821739548001</v>
      </c>
      <c r="AJ36" s="1">
        <f>SIN(AL36+RADIANS($AB$9))</f>
        <v>-0.4294016263260883</v>
      </c>
      <c r="AK36" s="1">
        <f>$AB$7*SIN(AL36)</f>
        <v>-0.37992547437524032</v>
      </c>
      <c r="AL36" s="1">
        <f>2*ATAN(AM36)</f>
        <v>1.3727006070103569</v>
      </c>
      <c r="AM36" s="1">
        <f>SQRT((1+$AB$7)/(1-$AB$7))*TAN(AN36/2)</f>
        <v>0.81921870947804343</v>
      </c>
      <c r="AN36" s="81">
        <f>$AU36+$AB$7*SIN(AO36)</f>
        <v>1.7787366762222385</v>
      </c>
      <c r="AO36" s="81">
        <f>$AU36+$AB$7*SIN(AP36)</f>
        <v>1.7787368719422028</v>
      </c>
      <c r="AP36" s="81">
        <f>$AU36+$AB$7*SIN(AQ36)</f>
        <v>1.7787393184787499</v>
      </c>
      <c r="AQ36" s="81">
        <f>$AU36+$AB$7*SIN(AR36)</f>
        <v>1.7787698982547242</v>
      </c>
      <c r="AR36" s="81">
        <f>$AU36+$AB$7*SIN(AS36)</f>
        <v>1.7791517481561394</v>
      </c>
      <c r="AS36" s="81">
        <f>$AU36+$AB$7*SIN(AT36)</f>
        <v>1.783863128068125</v>
      </c>
      <c r="AT36" s="81">
        <f>$AU36+$AB$7*SIN(AU36)</f>
        <v>1.8352756810563335</v>
      </c>
      <c r="AU36" s="81">
        <f>RADIANS($AB$9)+$AB$18*(F36-AB$15)</f>
        <v>2.1578929676423773</v>
      </c>
      <c r="AW36" s="21">
        <v>-7200</v>
      </c>
      <c r="AX36" s="29">
        <f t="shared" si="0"/>
        <v>5.5584159834703196E-2</v>
      </c>
      <c r="AY36" s="1">
        <f t="shared" si="1"/>
        <v>4.850416432225016E-2</v>
      </c>
      <c r="AZ36" s="1">
        <f t="shared" si="2"/>
        <v>7.0799955124530379E-3</v>
      </c>
      <c r="BA36" s="1">
        <f t="shared" si="3"/>
        <v>0.82800158466994334</v>
      </c>
      <c r="BB36" s="1">
        <f t="shared" si="4"/>
        <v>-0.21253652040626494</v>
      </c>
      <c r="BC36" s="1">
        <f t="shared" si="5"/>
        <v>-1.1108918842957751</v>
      </c>
      <c r="BD36" s="1">
        <f t="shared" si="6"/>
        <v>-0.62062345145010611</v>
      </c>
      <c r="BE36" s="1">
        <f t="shared" si="11"/>
        <v>4.7805075092694231</v>
      </c>
      <c r="BF36" s="1">
        <f t="shared" si="11"/>
        <v>4.7805075094804135</v>
      </c>
      <c r="BG36" s="1">
        <f t="shared" si="11"/>
        <v>4.780507501480999</v>
      </c>
      <c r="BH36" s="1">
        <f t="shared" si="11"/>
        <v>4.7805078047667218</v>
      </c>
      <c r="BI36" s="1">
        <f t="shared" si="11"/>
        <v>4.7804963052037897</v>
      </c>
      <c r="BJ36" s="1">
        <f t="shared" si="11"/>
        <v>4.7809309813247634</v>
      </c>
      <c r="BK36" s="1">
        <f t="shared" si="11"/>
        <v>4.7619187790571935</v>
      </c>
      <c r="BL36" s="1">
        <f t="shared" si="8"/>
        <v>4.3939023571376996</v>
      </c>
    </row>
    <row r="37" spans="1:64" x14ac:dyDescent="0.2">
      <c r="A37" s="83" t="s">
        <v>102</v>
      </c>
      <c r="B37" s="84" t="s">
        <v>98</v>
      </c>
      <c r="C37" s="85">
        <v>17151.324000000001</v>
      </c>
      <c r="D37" s="87"/>
      <c r="E37" s="80">
        <f>+(C37-C$7)/C$8</f>
        <v>-10305.010525001917</v>
      </c>
      <c r="F37" s="80">
        <f>ROUND(2*E37,0)/2</f>
        <v>-10305</v>
      </c>
      <c r="G37" s="80">
        <f>+C37-(C$7+F37*C$8)</f>
        <v>-2.9141999995772494E-2</v>
      </c>
      <c r="H37" s="80">
        <f>+G37</f>
        <v>-2.9141999995772494E-2</v>
      </c>
      <c r="J37" s="80"/>
      <c r="K37" s="80"/>
      <c r="M37" s="80"/>
      <c r="N37" s="80"/>
      <c r="O37" s="80"/>
      <c r="P37" s="80"/>
      <c r="Q37" s="149">
        <f>+C37-15018.5</f>
        <v>2132.8240000000005</v>
      </c>
      <c r="S37" s="2">
        <f>S$15</f>
        <v>0.5</v>
      </c>
      <c r="Z37" s="1">
        <f>F37</f>
        <v>-10305</v>
      </c>
      <c r="AA37" s="81">
        <f>AB$3+AB$4*Z37+AB$5*Z37^2+AH37</f>
        <v>-1.540734168566593E-2</v>
      </c>
      <c r="AB37" s="81">
        <f>IF(S37&lt;&gt;0,G37-AH37,-9999)</f>
        <v>-2.8629890721288246E-2</v>
      </c>
      <c r="AC37" s="81">
        <f>+G37-P37</f>
        <v>-2.9141999995772494E-2</v>
      </c>
      <c r="AD37" s="81">
        <f>IF(S37&lt;&gt;0,G37-AA37,-9999)</f>
        <v>-1.3734658310106564E-2</v>
      </c>
      <c r="AE37" s="81">
        <f>+(G37-AA37)^2*S37</f>
        <v>9.4320419447689653E-5</v>
      </c>
      <c r="AF37" s="1">
        <f>IF(S37&lt;&gt;0,G37-P37,-9999)</f>
        <v>-2.9141999995772494E-2</v>
      </c>
      <c r="AG37" s="82"/>
      <c r="AH37" s="1">
        <f>$AB$6*($AB$11/AI37*AJ37+$AB$12)</f>
        <v>-5.1210927448424909E-4</v>
      </c>
      <c r="AI37" s="1">
        <f>1+$AB$7*COS(AL37)</f>
        <v>0.92672045660595992</v>
      </c>
      <c r="AJ37" s="1">
        <f>SIN(AL37+RADIANS($AB$9))</f>
        <v>-0.42230496995111833</v>
      </c>
      <c r="AK37" s="1">
        <f>$AB$7*SIN(AL37)</f>
        <v>-0.38051193684985946</v>
      </c>
      <c r="AL37" s="1">
        <f>2*ATAN(AM37)</f>
        <v>1.380544050474853</v>
      </c>
      <c r="AM37" s="1">
        <f>SQRT((1+$AB$7)/(1-$AB$7))*TAN(AN37/2)</f>
        <v>0.82579353128147137</v>
      </c>
      <c r="AN37" s="81">
        <f>$AU37+$AB$7*SIN(AO37)</f>
        <v>1.7865516353986477</v>
      </c>
      <c r="AO37" s="81">
        <f>$AU37+$AB$7*SIN(AP37)</f>
        <v>1.7865518725682907</v>
      </c>
      <c r="AP37" s="81">
        <f>$AU37+$AB$7*SIN(AQ37)</f>
        <v>1.7865547314288184</v>
      </c>
      <c r="AQ37" s="81">
        <f>$AU37+$AB$7*SIN(AR37)</f>
        <v>1.7865891894128529</v>
      </c>
      <c r="AR37" s="81">
        <f>$AU37+$AB$7*SIN(AS37)</f>
        <v>1.7870040878814255</v>
      </c>
      <c r="AS37" s="81">
        <f>$AU37+$AB$7*SIN(AT37)</f>
        <v>1.7919396074755451</v>
      </c>
      <c r="AT37" s="81">
        <f>$AU37+$AB$7*SIN(AU37)</f>
        <v>1.8440030254156652</v>
      </c>
      <c r="AU37" s="81">
        <f>RADIANS($AB$9)+$AB$18*(F37-AB$15)</f>
        <v>2.1650711679296819</v>
      </c>
      <c r="AW37" s="21">
        <v>-7000</v>
      </c>
      <c r="AX37" s="29">
        <f t="shared" si="0"/>
        <v>5.1489817389413058E-2</v>
      </c>
      <c r="AY37" s="1">
        <f t="shared" si="1"/>
        <v>5.0475064931930741E-2</v>
      </c>
      <c r="AZ37" s="1">
        <f t="shared" si="2"/>
        <v>1.0147524574823188E-3</v>
      </c>
      <c r="BA37" s="1">
        <f t="shared" si="3"/>
        <v>0.78784107243498891</v>
      </c>
      <c r="BB37" s="1">
        <f t="shared" si="4"/>
        <v>-0.32748555087971126</v>
      </c>
      <c r="BC37" s="1">
        <f t="shared" si="5"/>
        <v>-0.99142079564629637</v>
      </c>
      <c r="BD37" s="1">
        <f t="shared" si="6"/>
        <v>-0.54074565920196938</v>
      </c>
      <c r="BE37" s="1">
        <f t="shared" si="11"/>
        <v>4.9168951616397223</v>
      </c>
      <c r="BF37" s="1">
        <f t="shared" si="11"/>
        <v>4.9168951545676354</v>
      </c>
      <c r="BG37" s="1">
        <f t="shared" si="11"/>
        <v>4.9168952444338609</v>
      </c>
      <c r="BH37" s="1">
        <f t="shared" si="11"/>
        <v>4.916894102485311</v>
      </c>
      <c r="BI37" s="1">
        <f t="shared" si="11"/>
        <v>4.9169086129920503</v>
      </c>
      <c r="BJ37" s="1">
        <f t="shared" si="11"/>
        <v>4.9167241553793488</v>
      </c>
      <c r="BK37" s="1">
        <f t="shared" si="11"/>
        <v>4.9190568971550874</v>
      </c>
      <c r="BL37" s="1">
        <f t="shared" si="8"/>
        <v>4.5374663628837881</v>
      </c>
    </row>
    <row r="38" spans="1:64" x14ac:dyDescent="0.2">
      <c r="A38" s="83" t="s">
        <v>103</v>
      </c>
      <c r="B38" s="84" t="s">
        <v>98</v>
      </c>
      <c r="C38" s="85">
        <v>17151.333999999999</v>
      </c>
      <c r="D38" s="87"/>
      <c r="E38" s="80">
        <f>+(C38-C$7)/C$8</f>
        <v>-10305.006913375428</v>
      </c>
      <c r="F38" s="80">
        <f>ROUND(2*E38,0)/2</f>
        <v>-10305</v>
      </c>
      <c r="G38" s="80">
        <f>+C38-(C$7+F38*C$8)</f>
        <v>-1.9141999997373205E-2</v>
      </c>
      <c r="H38" s="80">
        <f>+G38</f>
        <v>-1.9141999997373205E-2</v>
      </c>
      <c r="I38" s="80"/>
      <c r="J38" s="80"/>
      <c r="K38" s="80"/>
      <c r="M38" s="80"/>
      <c r="N38" s="80"/>
      <c r="O38" s="80"/>
      <c r="P38" s="80"/>
      <c r="Q38" s="149">
        <f>+C38-15018.5</f>
        <v>2132.8339999999989</v>
      </c>
      <c r="S38" s="2">
        <f>S$15</f>
        <v>0.5</v>
      </c>
      <c r="Z38" s="1">
        <f>F38</f>
        <v>-10305</v>
      </c>
      <c r="AA38" s="81">
        <f>AB$3+AB$4*Z38+AB$5*Z38^2+AH38</f>
        <v>-1.540734168566593E-2</v>
      </c>
      <c r="AB38" s="81">
        <f>IF(S38&lt;&gt;0,G38-AH38,-9999)</f>
        <v>-1.8629890722888957E-2</v>
      </c>
      <c r="AC38" s="81">
        <f>+G38-P38</f>
        <v>-1.9141999997373205E-2</v>
      </c>
      <c r="AD38" s="81">
        <f>IF(S38&lt;&gt;0,G38-AA38,-9999)</f>
        <v>-3.7346583117072746E-3</v>
      </c>
      <c r="AE38" s="81">
        <f>+(G38-AA38)^2*S38</f>
        <v>6.9738363526021157E-6</v>
      </c>
      <c r="AF38" s="1">
        <f>IF(S38&lt;&gt;0,G38-P38,-9999)</f>
        <v>-1.9141999997373205E-2</v>
      </c>
      <c r="AG38" s="82"/>
      <c r="AH38" s="1">
        <f>$AB$6*($AB$11/AI38*AJ38+$AB$12)</f>
        <v>-5.1210927448424909E-4</v>
      </c>
      <c r="AI38" s="1">
        <f>1+$AB$7*COS(AL38)</f>
        <v>0.92672045660595992</v>
      </c>
      <c r="AJ38" s="1">
        <f>SIN(AL38+RADIANS($AB$9))</f>
        <v>-0.42230496995111833</v>
      </c>
      <c r="AK38" s="1">
        <f>$AB$7*SIN(AL38)</f>
        <v>-0.38051193684985946</v>
      </c>
      <c r="AL38" s="1">
        <f>2*ATAN(AM38)</f>
        <v>1.380544050474853</v>
      </c>
      <c r="AM38" s="1">
        <f>SQRT((1+$AB$7)/(1-$AB$7))*TAN(AN38/2)</f>
        <v>0.82579353128147137</v>
      </c>
      <c r="AN38" s="81">
        <f>$AU38+$AB$7*SIN(AO38)</f>
        <v>1.7865516353986477</v>
      </c>
      <c r="AO38" s="81">
        <f>$AU38+$AB$7*SIN(AP38)</f>
        <v>1.7865518725682907</v>
      </c>
      <c r="AP38" s="81">
        <f>$AU38+$AB$7*SIN(AQ38)</f>
        <v>1.7865547314288184</v>
      </c>
      <c r="AQ38" s="81">
        <f>$AU38+$AB$7*SIN(AR38)</f>
        <v>1.7865891894128529</v>
      </c>
      <c r="AR38" s="81">
        <f>$AU38+$AB$7*SIN(AS38)</f>
        <v>1.7870040878814255</v>
      </c>
      <c r="AS38" s="81">
        <f>$AU38+$AB$7*SIN(AT38)</f>
        <v>1.7919396074755451</v>
      </c>
      <c r="AT38" s="81">
        <f>$AU38+$AB$7*SIN(AU38)</f>
        <v>1.8440030254156652</v>
      </c>
      <c r="AU38" s="81">
        <f>RADIANS($AB$9)+$AB$18*(F38-AB$15)</f>
        <v>2.1650711679296819</v>
      </c>
      <c r="AW38" s="21">
        <v>-6800</v>
      </c>
      <c r="AX38" s="29">
        <f t="shared" si="0"/>
        <v>4.7398301567194379E-2</v>
      </c>
      <c r="AY38" s="1">
        <f t="shared" si="1"/>
        <v>5.2190256441170479E-2</v>
      </c>
      <c r="AZ38" s="1">
        <f t="shared" si="2"/>
        <v>-4.7919548739761043E-3</v>
      </c>
      <c r="BA38" s="1">
        <f t="shared" si="3"/>
        <v>0.75389230333773205</v>
      </c>
      <c r="BB38" s="1">
        <f t="shared" si="4"/>
        <v>-0.42812498613064565</v>
      </c>
      <c r="BC38" s="1">
        <f t="shared" si="5"/>
        <v>-0.88264496079838783</v>
      </c>
      <c r="BD38" s="1">
        <f t="shared" si="6"/>
        <v>-0.4723971221319922</v>
      </c>
      <c r="BE38" s="1">
        <f t="shared" si="11"/>
        <v>5.0470378106345226</v>
      </c>
      <c r="BF38" s="1">
        <f t="shared" si="11"/>
        <v>5.0470369870784744</v>
      </c>
      <c r="BG38" s="1">
        <f t="shared" si="11"/>
        <v>5.047043457929469</v>
      </c>
      <c r="BH38" s="1">
        <f t="shared" si="11"/>
        <v>5.0469926118642912</v>
      </c>
      <c r="BI38" s="1">
        <f t="shared" si="11"/>
        <v>5.0473919453495331</v>
      </c>
      <c r="BJ38" s="1">
        <f t="shared" si="11"/>
        <v>5.0442432244631048</v>
      </c>
      <c r="BK38" s="1">
        <f t="shared" si="11"/>
        <v>5.068343695284419</v>
      </c>
      <c r="BL38" s="1">
        <f t="shared" si="8"/>
        <v>4.6810303686298758</v>
      </c>
    </row>
    <row r="39" spans="1:64" x14ac:dyDescent="0.2">
      <c r="A39" s="83" t="s">
        <v>100</v>
      </c>
      <c r="B39" s="84" t="s">
        <v>98</v>
      </c>
      <c r="C39" s="85">
        <v>17170.716</v>
      </c>
      <c r="D39" s="87"/>
      <c r="E39" s="80">
        <f>+(C39-C$7)/C$8</f>
        <v>-10298.006858912098</v>
      </c>
      <c r="F39" s="80">
        <f>ROUND(2*E39,0)/2</f>
        <v>-10298</v>
      </c>
      <c r="G39" s="80">
        <f>+C39-(C$7+F39*C$8)</f>
        <v>-1.8991199998708908E-2</v>
      </c>
      <c r="H39" s="80">
        <f>+G39</f>
        <v>-1.8991199998708908E-2</v>
      </c>
      <c r="I39" s="80"/>
      <c r="J39" s="80"/>
      <c r="K39" s="80"/>
      <c r="M39" s="80"/>
      <c r="N39" s="80"/>
      <c r="O39" s="80"/>
      <c r="P39" s="80"/>
      <c r="Q39" s="149">
        <f>+C39-15018.5</f>
        <v>2152.2160000000003</v>
      </c>
      <c r="S39" s="2">
        <f>S$15</f>
        <v>0.5</v>
      </c>
      <c r="Z39" s="1">
        <f>F39</f>
        <v>-10298</v>
      </c>
      <c r="AA39" s="81">
        <f>AB$3+AB$4*Z39+AB$5*Z39^2+AH39</f>
        <v>-1.4949960325477104E-2</v>
      </c>
      <c r="AB39" s="81">
        <f>IF(S39&lt;&gt;0,G39-AH39,-9999)</f>
        <v>-1.8724226343188956E-2</v>
      </c>
      <c r="AC39" s="81">
        <f>+G39-P39</f>
        <v>-1.8991199998708908E-2</v>
      </c>
      <c r="AD39" s="81">
        <f>IF(S39&lt;&gt;0,G39-AA39,-9999)</f>
        <v>-4.0412396732318039E-3</v>
      </c>
      <c r="AE39" s="81">
        <f>+(G39-AA39)^2*S39</f>
        <v>8.165809048251349E-6</v>
      </c>
      <c r="AF39" s="1">
        <f>IF(S39&lt;&gt;0,G39-P39,-9999)</f>
        <v>-1.8991199998708908E-2</v>
      </c>
      <c r="AG39" s="82"/>
      <c r="AH39" s="1">
        <f>$AB$6*($AB$11/AI39*AJ39+$AB$12)</f>
        <v>-2.6697365551994989E-4</v>
      </c>
      <c r="AI39" s="1">
        <f>1+$AB$7*COS(AL39)</f>
        <v>0.92882222865981734</v>
      </c>
      <c r="AJ39" s="1">
        <f>SIN(AL39+RADIANS($AB$9))</f>
        <v>-0.41729436288633881</v>
      </c>
      <c r="AK39" s="1">
        <f>$AB$7*SIN(AL39)</f>
        <v>-0.38091068563682368</v>
      </c>
      <c r="AL39" s="1">
        <f>2*ATAN(AM39)</f>
        <v>1.3860646816033337</v>
      </c>
      <c r="AM39" s="1">
        <f>SQRT((1+$AB$7)/(1-$AB$7))*TAN(AN39/2)</f>
        <v>0.83044682128307046</v>
      </c>
      <c r="AN39" s="81">
        <f>$AU39+$AB$7*SIN(AO39)</f>
        <v>1.7920371431096573</v>
      </c>
      <c r="AO39" s="81">
        <f>$AU39+$AB$7*SIN(AP39)</f>
        <v>1.7920374133765924</v>
      </c>
      <c r="AP39" s="81">
        <f>$AU39+$AB$7*SIN(AQ39)</f>
        <v>1.7920405916905928</v>
      </c>
      <c r="AQ39" s="81">
        <f>$AU39+$AB$7*SIN(AR39)</f>
        <v>1.7920779649984011</v>
      </c>
      <c r="AR39" s="81">
        <f>$AU39+$AB$7*SIN(AS39)</f>
        <v>1.7925169671751078</v>
      </c>
      <c r="AS39" s="81">
        <f>$AU39+$AB$7*SIN(AT39)</f>
        <v>1.7976111092299076</v>
      </c>
      <c r="AT39" s="81">
        <f>$AU39+$AB$7*SIN(AU39)</f>
        <v>1.8501220146129416</v>
      </c>
      <c r="AU39" s="81">
        <f>RADIANS($AB$9)+$AB$18*(F39-AB$15)</f>
        <v>2.1700959081307949</v>
      </c>
      <c r="AW39" s="21">
        <v>-6600</v>
      </c>
      <c r="AX39" s="29">
        <f t="shared" si="0"/>
        <v>4.3361496203225082E-2</v>
      </c>
      <c r="AY39" s="1">
        <f t="shared" si="1"/>
        <v>5.3649738849969403E-2</v>
      </c>
      <c r="AZ39" s="1">
        <f t="shared" si="2"/>
        <v>-1.0288242646744321E-2</v>
      </c>
      <c r="BA39" s="1">
        <f t="shared" si="3"/>
        <v>0.72520500999223825</v>
      </c>
      <c r="BB39" s="1">
        <f t="shared" si="4"/>
        <v>-0.51631738732772947</v>
      </c>
      <c r="BC39" s="1">
        <f t="shared" si="5"/>
        <v>-0.78251671442864901</v>
      </c>
      <c r="BD39" s="1">
        <f t="shared" si="6"/>
        <v>-0.41252665417148821</v>
      </c>
      <c r="BE39" s="1">
        <f t="shared" si="11"/>
        <v>5.1719029121162645</v>
      </c>
      <c r="BF39" s="1">
        <f t="shared" si="11"/>
        <v>5.1718960662097366</v>
      </c>
      <c r="BG39" s="1">
        <f t="shared" si="11"/>
        <v>5.1719358987137216</v>
      </c>
      <c r="BH39" s="1">
        <f t="shared" si="11"/>
        <v>5.1717040906696985</v>
      </c>
      <c r="BI39" s="1">
        <f t="shared" si="11"/>
        <v>5.1730515947223967</v>
      </c>
      <c r="BJ39" s="1">
        <f t="shared" si="11"/>
        <v>5.1651664439687721</v>
      </c>
      <c r="BK39" s="1">
        <f t="shared" si="11"/>
        <v>5.2096614255712801</v>
      </c>
      <c r="BL39" s="1">
        <f t="shared" si="8"/>
        <v>4.8245943743759643</v>
      </c>
    </row>
    <row r="40" spans="1:64" x14ac:dyDescent="0.2">
      <c r="A40" s="83" t="s">
        <v>100</v>
      </c>
      <c r="B40" s="84" t="s">
        <v>98</v>
      </c>
      <c r="C40" s="85">
        <v>17173.487000000001</v>
      </c>
      <c r="D40" s="87"/>
      <c r="E40" s="80">
        <f>+(C40-C$7)/C$8</f>
        <v>-10297.006077211661</v>
      </c>
      <c r="F40" s="80">
        <f>ROUND(2*E40,0)/2</f>
        <v>-10297</v>
      </c>
      <c r="G40" s="80">
        <f>+C40-(C$7+F40*C$8)</f>
        <v>-1.6826799997943453E-2</v>
      </c>
      <c r="H40" s="80">
        <f>+G40</f>
        <v>-1.6826799997943453E-2</v>
      </c>
      <c r="I40" s="80"/>
      <c r="J40" s="80"/>
      <c r="K40" s="80"/>
      <c r="M40" s="80"/>
      <c r="N40" s="80"/>
      <c r="O40" s="80"/>
      <c r="P40" s="80"/>
      <c r="Q40" s="149">
        <f>+C40-15018.5</f>
        <v>2154.987000000001</v>
      </c>
      <c r="S40" s="2">
        <f>S$15</f>
        <v>0.5</v>
      </c>
      <c r="Z40" s="1">
        <f>F40</f>
        <v>-10297</v>
      </c>
      <c r="AA40" s="81">
        <f>AB$3+AB$4*Z40+AB$5*Z40^2+AH40</f>
        <v>-1.4884599483986349E-2</v>
      </c>
      <c r="AB40" s="81">
        <f>IF(S40&lt;&gt;0,G40-AH40,-9999)</f>
        <v>-1.6594891934649358E-2</v>
      </c>
      <c r="AC40" s="81">
        <f>+G40-P40</f>
        <v>-1.6826799997943453E-2</v>
      </c>
      <c r="AD40" s="81">
        <f>IF(S40&lt;&gt;0,G40-AA40,-9999)</f>
        <v>-1.9422005139571041E-3</v>
      </c>
      <c r="AE40" s="81">
        <f>+(G40-AA40)^2*S40</f>
        <v>1.8860714182076197E-6</v>
      </c>
      <c r="AF40" s="1">
        <f>IF(S40&lt;&gt;0,G40-P40,-9999)</f>
        <v>-1.6826799997943453E-2</v>
      </c>
      <c r="AG40" s="82"/>
      <c r="AH40" s="1">
        <f>$AB$6*($AB$11/AI40*AJ40+$AB$12)</f>
        <v>-2.3190806329409473E-4</v>
      </c>
      <c r="AI40" s="1">
        <f>1+$AB$7*COS(AL40)</f>
        <v>0.92912343959924981</v>
      </c>
      <c r="AJ40" s="1">
        <f>SIN(AL40+RADIANS($AB$9))</f>
        <v>-0.41657566068337804</v>
      </c>
      <c r="AK40" s="1">
        <f>$AB$7*SIN(AL40)</f>
        <v>-0.38096684731224217</v>
      </c>
      <c r="AL40" s="1">
        <f>2*ATAN(AM40)</f>
        <v>1.3868553885364361</v>
      </c>
      <c r="AM40" s="1">
        <f>SQRT((1+$AB$7)/(1-$AB$7))*TAN(AN40/2)</f>
        <v>0.83111504650108947</v>
      </c>
      <c r="AN40" s="81">
        <f>$AU40+$AB$7*SIN(AO40)</f>
        <v>1.792821802759845</v>
      </c>
      <c r="AO40" s="81">
        <f>$AU40+$AB$7*SIN(AP40)</f>
        <v>1.7928220780496984</v>
      </c>
      <c r="AP40" s="81">
        <f>$AU40+$AB$7*SIN(AQ40)</f>
        <v>1.7928253041788316</v>
      </c>
      <c r="AQ40" s="81">
        <f>$AU40+$AB$7*SIN(AR40)</f>
        <v>1.7928631078368</v>
      </c>
      <c r="AR40" s="81">
        <f>$AU40+$AB$7*SIN(AS40)</f>
        <v>1.7933056189643293</v>
      </c>
      <c r="AS40" s="81">
        <f>$AU40+$AB$7*SIN(AT40)</f>
        <v>1.798422533572855</v>
      </c>
      <c r="AT40" s="81">
        <f>$AU40+$AB$7*SIN(AU40)</f>
        <v>1.8509968160585299</v>
      </c>
      <c r="AU40" s="81">
        <f>RADIANS($AB$9)+$AB$18*(F40-AB$15)</f>
        <v>2.1708137281595254</v>
      </c>
      <c r="AW40" s="21">
        <v>-6400</v>
      </c>
      <c r="AX40" s="29">
        <f t="shared" si="0"/>
        <v>3.941586975159829E-2</v>
      </c>
      <c r="AY40" s="1">
        <f t="shared" si="1"/>
        <v>5.4853512158327483E-2</v>
      </c>
      <c r="AZ40" s="1">
        <f t="shared" si="2"/>
        <v>-1.5437642406729192E-2</v>
      </c>
      <c r="BA40" s="1">
        <f t="shared" si="3"/>
        <v>0.70099401675405404</v>
      </c>
      <c r="BB40" s="1">
        <f t="shared" si="4"/>
        <v>-0.59370131281475291</v>
      </c>
      <c r="BC40" s="1">
        <f t="shared" si="5"/>
        <v>-0.68941116207303532</v>
      </c>
      <c r="BD40" s="1">
        <f t="shared" si="6"/>
        <v>-0.35904013400141926</v>
      </c>
      <c r="BE40" s="1">
        <f t="shared" si="11"/>
        <v>5.2923128481629345</v>
      </c>
      <c r="BF40" s="1">
        <f t="shared" si="11"/>
        <v>5.2922854709623159</v>
      </c>
      <c r="BG40" s="1">
        <f t="shared" si="11"/>
        <v>5.2924143966286845</v>
      </c>
      <c r="BH40" s="1">
        <f t="shared" si="11"/>
        <v>5.2918070335828018</v>
      </c>
      <c r="BI40" s="1">
        <f t="shared" si="11"/>
        <v>5.2946633909719889</v>
      </c>
      <c r="BJ40" s="1">
        <f t="shared" si="11"/>
        <v>5.281119724641151</v>
      </c>
      <c r="BK40" s="1">
        <f t="shared" si="11"/>
        <v>5.3430563056908591</v>
      </c>
      <c r="BL40" s="1">
        <f t="shared" si="8"/>
        <v>4.9681583801220528</v>
      </c>
    </row>
    <row r="41" spans="1:64" x14ac:dyDescent="0.2">
      <c r="A41" s="83" t="s">
        <v>104</v>
      </c>
      <c r="B41" s="84" t="s">
        <v>98</v>
      </c>
      <c r="C41" s="85">
        <v>17198.396000000001</v>
      </c>
      <c r="D41" s="87"/>
      <c r="E41" s="80">
        <f>+(C41-C$7)/C$8</f>
        <v>-10288.009876787193</v>
      </c>
      <c r="F41" s="80">
        <f>ROUND(2*E41,0)/2</f>
        <v>-10288</v>
      </c>
      <c r="G41" s="80">
        <f>+C41-(C$7+F41*C$8)</f>
        <v>-2.7347199997166172E-2</v>
      </c>
      <c r="H41" s="80">
        <f>+G41</f>
        <v>-2.7347199997166172E-2</v>
      </c>
      <c r="I41" s="80"/>
      <c r="J41" s="80"/>
      <c r="K41" s="80"/>
      <c r="M41" s="80"/>
      <c r="N41" s="80"/>
      <c r="O41" s="80"/>
      <c r="P41" s="80"/>
      <c r="Q41" s="149">
        <f>+C41-15018.5</f>
        <v>2179.8960000000006</v>
      </c>
      <c r="S41" s="2">
        <f>S$15</f>
        <v>0.5</v>
      </c>
      <c r="Z41" s="1">
        <f>F41</f>
        <v>-10288</v>
      </c>
      <c r="AA41" s="81">
        <f>AB$3+AB$4*Z41+AB$5*Z41^2+AH41</f>
        <v>-1.4296122792439742E-2</v>
      </c>
      <c r="AB41" s="81">
        <f>IF(S41&lt;&gt;0,G41-AH41,-9999)</f>
        <v>-2.7431399054772657E-2</v>
      </c>
      <c r="AC41" s="81">
        <f>+G41-P41</f>
        <v>-2.7347199997166172E-2</v>
      </c>
      <c r="AD41" s="81">
        <f>IF(S41&lt;&gt;0,G41-AA41,-9999)</f>
        <v>-1.305107720472643E-2</v>
      </c>
      <c r="AE41" s="81">
        <f>+(G41-AA41)^2*S41</f>
        <v>8.5165308101864919E-5</v>
      </c>
      <c r="AF41" s="1">
        <f>IF(S41&lt;&gt;0,G41-P41,-9999)</f>
        <v>-2.7347199997166172E-2</v>
      </c>
      <c r="AG41" s="82"/>
      <c r="AH41" s="1">
        <f>$AB$6*($AB$11/AI41*AJ41+$AB$12)</f>
        <v>8.4199057606487151E-5</v>
      </c>
      <c r="AI41" s="1">
        <f>1+$AB$7*COS(AL41)</f>
        <v>0.93184514295199616</v>
      </c>
      <c r="AJ41" s="1">
        <f>SIN(AL41+RADIANS($AB$9))</f>
        <v>-0.41007455456257663</v>
      </c>
      <c r="AK41" s="1">
        <f>$AB$7*SIN(AL41)</f>
        <v>-0.38146315815034698</v>
      </c>
      <c r="AL41" s="1">
        <f>2*ATAN(AM41)</f>
        <v>1.3939949076324361</v>
      </c>
      <c r="AM41" s="1">
        <f>SQRT((1+$AB$7)/(1-$AB$7))*TAN(AN41/2)</f>
        <v>0.83716861130313469</v>
      </c>
      <c r="AN41" s="81">
        <f>$AU41+$AB$7*SIN(AO41)</f>
        <v>1.7998952178320131</v>
      </c>
      <c r="AO41" s="81">
        <f>$AU41+$AB$7*SIN(AP41)</f>
        <v>1.7998955418716505</v>
      </c>
      <c r="AP41" s="81">
        <f>$AU41+$AB$7*SIN(AQ41)</f>
        <v>1.7998992240164466</v>
      </c>
      <c r="AQ41" s="81">
        <f>$AU41+$AB$7*SIN(AR41)</f>
        <v>1.7999410610808089</v>
      </c>
      <c r="AR41" s="81">
        <f>$AU41+$AB$7*SIN(AS41)</f>
        <v>1.8004158939391655</v>
      </c>
      <c r="AS41" s="81">
        <f>$AU41+$AB$7*SIN(AT41)</f>
        <v>1.8057389835440638</v>
      </c>
      <c r="AT41" s="81">
        <f>$AU41+$AB$7*SIN(AU41)</f>
        <v>1.858877434913347</v>
      </c>
      <c r="AU41" s="81">
        <f>RADIANS($AB$9)+$AB$18*(F41-AB$15)</f>
        <v>2.1772741084180991</v>
      </c>
      <c r="AW41" s="21">
        <v>-6200</v>
      </c>
      <c r="AX41" s="29">
        <f t="shared" si="0"/>
        <v>3.55874686622321E-2</v>
      </c>
      <c r="AY41" s="1">
        <f t="shared" si="1"/>
        <v>5.5801576366244748E-2</v>
      </c>
      <c r="AZ41" s="1">
        <f t="shared" si="2"/>
        <v>-2.0214107704012649E-2</v>
      </c>
      <c r="BA41" s="1">
        <f t="shared" si="3"/>
        <v>0.68062270703637617</v>
      </c>
      <c r="BB41" s="1">
        <f t="shared" si="4"/>
        <v>-0.66166584646998872</v>
      </c>
      <c r="BC41" s="1">
        <f t="shared" si="5"/>
        <v>-0.60202362798422893</v>
      </c>
      <c r="BD41" s="1">
        <f t="shared" si="6"/>
        <v>-0.31044523046434214</v>
      </c>
      <c r="BE41" s="1">
        <f t="shared" si="11"/>
        <v>5.4089712415461477</v>
      </c>
      <c r="BF41" s="1">
        <f t="shared" si="11"/>
        <v>5.4088983940662425</v>
      </c>
      <c r="BG41" s="1">
        <f t="shared" si="11"/>
        <v>5.4091913727373901</v>
      </c>
      <c r="BH41" s="1">
        <f t="shared" si="11"/>
        <v>5.4080124439721988</v>
      </c>
      <c r="BI41" s="1">
        <f t="shared" si="11"/>
        <v>5.4127463278905923</v>
      </c>
      <c r="BJ41" s="1">
        <f t="shared" si="11"/>
        <v>5.3935720283702375</v>
      </c>
      <c r="BK41" s="1">
        <f t="shared" si="11"/>
        <v>5.4687375679273016</v>
      </c>
      <c r="BL41" s="1">
        <f t="shared" si="8"/>
        <v>5.1117223858681404</v>
      </c>
    </row>
    <row r="42" spans="1:64" x14ac:dyDescent="0.2">
      <c r="A42" s="83" t="s">
        <v>105</v>
      </c>
      <c r="B42" s="84" t="s">
        <v>98</v>
      </c>
      <c r="C42" s="85">
        <v>17198.409</v>
      </c>
      <c r="D42" s="87"/>
      <c r="E42" s="80">
        <f>+(C42-C$7)/C$8</f>
        <v>-10288.005181672757</v>
      </c>
      <c r="F42" s="80">
        <f>ROUND(2*E42,0)/2</f>
        <v>-10288</v>
      </c>
      <c r="G42" s="80">
        <f>+C42-(C$7+F42*C$8)</f>
        <v>-1.4347199998155702E-2</v>
      </c>
      <c r="H42" s="80">
        <f>+G42</f>
        <v>-1.4347199998155702E-2</v>
      </c>
      <c r="I42" s="80"/>
      <c r="J42" s="80"/>
      <c r="K42" s="80"/>
      <c r="M42" s="80"/>
      <c r="N42" s="80"/>
      <c r="O42" s="80"/>
      <c r="P42" s="80"/>
      <c r="Q42" s="149">
        <f>+C42-15018.5</f>
        <v>2179.9089999999997</v>
      </c>
      <c r="S42" s="2">
        <f>S$15</f>
        <v>0.5</v>
      </c>
      <c r="Z42" s="1">
        <f>F42</f>
        <v>-10288</v>
      </c>
      <c r="AA42" s="81">
        <f>AB$3+AB$4*Z42+AB$5*Z42^2+AH42</f>
        <v>-1.4296122792439742E-2</v>
      </c>
      <c r="AB42" s="81">
        <f>IF(S42&lt;&gt;0,G42-AH42,-9999)</f>
        <v>-1.4431399055762189E-2</v>
      </c>
      <c r="AC42" s="81">
        <f>+G42-P42</f>
        <v>-1.4347199998155702E-2</v>
      </c>
      <c r="AD42" s="81">
        <f>IF(S42&lt;&gt;0,G42-AA42,-9999)</f>
        <v>-5.1077205715959959E-5</v>
      </c>
      <c r="AE42" s="81">
        <f>+(G42-AA42)^2*S42</f>
        <v>1.3044404718752463E-9</v>
      </c>
      <c r="AF42" s="1">
        <f>IF(S42&lt;&gt;0,G42-P42,-9999)</f>
        <v>-1.4347199998155702E-2</v>
      </c>
      <c r="AG42" s="82"/>
      <c r="AH42" s="1">
        <f>$AB$6*($AB$11/AI42*AJ42+$AB$12)</f>
        <v>8.4199057606487151E-5</v>
      </c>
      <c r="AI42" s="1">
        <f>1+$AB$7*COS(AL42)</f>
        <v>0.93184514295199616</v>
      </c>
      <c r="AJ42" s="1">
        <f>SIN(AL42+RADIANS($AB$9))</f>
        <v>-0.41007455456257663</v>
      </c>
      <c r="AK42" s="1">
        <f>$AB$7*SIN(AL42)</f>
        <v>-0.38146315815034698</v>
      </c>
      <c r="AL42" s="1">
        <f>2*ATAN(AM42)</f>
        <v>1.3939949076324361</v>
      </c>
      <c r="AM42" s="1">
        <f>SQRT((1+$AB$7)/(1-$AB$7))*TAN(AN42/2)</f>
        <v>0.83716861130313469</v>
      </c>
      <c r="AN42" s="81">
        <f>$AU42+$AB$7*SIN(AO42)</f>
        <v>1.7998952178320131</v>
      </c>
      <c r="AO42" s="81">
        <f>$AU42+$AB$7*SIN(AP42)</f>
        <v>1.7998955418716505</v>
      </c>
      <c r="AP42" s="81">
        <f>$AU42+$AB$7*SIN(AQ42)</f>
        <v>1.7998992240164466</v>
      </c>
      <c r="AQ42" s="81">
        <f>$AU42+$AB$7*SIN(AR42)</f>
        <v>1.7999410610808089</v>
      </c>
      <c r="AR42" s="81">
        <f>$AU42+$AB$7*SIN(AS42)</f>
        <v>1.8004158939391655</v>
      </c>
      <c r="AS42" s="81">
        <f>$AU42+$AB$7*SIN(AT42)</f>
        <v>1.8057389835440638</v>
      </c>
      <c r="AT42" s="81">
        <f>$AU42+$AB$7*SIN(AU42)</f>
        <v>1.858877434913347</v>
      </c>
      <c r="AU42" s="81">
        <f>RADIANS($AB$9)+$AB$18*(F42-AB$15)</f>
        <v>2.1772741084180991</v>
      </c>
      <c r="AW42" s="21">
        <v>-6000</v>
      </c>
      <c r="AX42" s="29">
        <f t="shared" si="0"/>
        <v>3.1895375736925066E-2</v>
      </c>
      <c r="AY42" s="1">
        <f t="shared" si="1"/>
        <v>5.6493931473721185E-2</v>
      </c>
      <c r="AZ42" s="1">
        <f t="shared" si="2"/>
        <v>-2.4598555736796122E-2</v>
      </c>
      <c r="BA42" s="1">
        <f t="shared" si="3"/>
        <v>0.66358063685498347</v>
      </c>
      <c r="BB42" s="1">
        <f t="shared" si="4"/>
        <v>-0.7213635909282835</v>
      </c>
      <c r="BC42" s="1">
        <f t="shared" si="5"/>
        <v>-0.5192927125359158</v>
      </c>
      <c r="BD42" s="1">
        <f t="shared" si="6"/>
        <v>-0.26564290713029337</v>
      </c>
      <c r="BE42" s="1">
        <f t="shared" si="11"/>
        <v>5.5224843124075997</v>
      </c>
      <c r="BF42" s="1">
        <f t="shared" si="11"/>
        <v>5.5223368500425511</v>
      </c>
      <c r="BG42" s="1">
        <f t="shared" si="11"/>
        <v>5.5228621500143804</v>
      </c>
      <c r="BH42" s="1">
        <f t="shared" si="11"/>
        <v>5.5209896916487793</v>
      </c>
      <c r="BI42" s="1">
        <f t="shared" si="11"/>
        <v>5.5276490076969713</v>
      </c>
      <c r="BJ42" s="1">
        <f t="shared" si="11"/>
        <v>5.503769057764754</v>
      </c>
      <c r="BK42" s="1">
        <f t="shared" si="11"/>
        <v>5.587073154167526</v>
      </c>
      <c r="BL42" s="1">
        <f t="shared" si="8"/>
        <v>5.2552863916142289</v>
      </c>
    </row>
    <row r="43" spans="1:64" x14ac:dyDescent="0.2">
      <c r="A43" s="83" t="s">
        <v>105</v>
      </c>
      <c r="B43" s="84" t="s">
        <v>98</v>
      </c>
      <c r="C43" s="85">
        <v>17270.401000000002</v>
      </c>
      <c r="D43" s="87"/>
      <c r="E43" s="80">
        <f>+(C43-C$7)/C$8</f>
        <v>-10262.004360244428</v>
      </c>
      <c r="F43" s="80">
        <f>ROUND(2*E43,0)/2</f>
        <v>-10262</v>
      </c>
      <c r="G43" s="80">
        <f>+C43-(C$7+F43*C$8)</f>
        <v>-1.2072799996531103E-2</v>
      </c>
      <c r="H43" s="80">
        <f>+G43</f>
        <v>-1.2072799996531103E-2</v>
      </c>
      <c r="I43" s="80"/>
      <c r="J43" s="80"/>
      <c r="K43" s="80"/>
      <c r="M43" s="80"/>
      <c r="N43" s="80"/>
      <c r="O43" s="80"/>
      <c r="P43" s="80"/>
      <c r="Q43" s="149">
        <f>+C43-15018.5</f>
        <v>2251.9010000000017</v>
      </c>
      <c r="S43" s="2">
        <f>S$15</f>
        <v>0.5</v>
      </c>
      <c r="Z43" s="1">
        <f>F43</f>
        <v>-10262</v>
      </c>
      <c r="AA43" s="81">
        <f>AB$3+AB$4*Z43+AB$5*Z43^2+AH43</f>
        <v>-1.2593832329397488E-2</v>
      </c>
      <c r="AB43" s="81">
        <f>IF(S43&lt;&gt;0,G43-AH43,-9999)</f>
        <v>-1.3075352781886644E-2</v>
      </c>
      <c r="AC43" s="81">
        <f>+G43-P43</f>
        <v>-1.2072799996531103E-2</v>
      </c>
      <c r="AD43" s="81">
        <f>IF(S43&lt;&gt;0,G43-AA43,-9999)</f>
        <v>5.210323328663849E-4</v>
      </c>
      <c r="AE43" s="81">
        <f>+(G43-AA43)^2*S43</f>
        <v>1.3573734594609366E-7</v>
      </c>
      <c r="AF43" s="1">
        <f>IF(S43&lt;&gt;0,G43-P43,-9999)</f>
        <v>-1.2072799996531103E-2</v>
      </c>
      <c r="AG43" s="82"/>
      <c r="AH43" s="1">
        <f>$AB$6*($AB$11/AI43*AJ43+$AB$12)</f>
        <v>1.0025527853555407E-3</v>
      </c>
      <c r="AI43" s="1">
        <f>1+$AB$7*COS(AL43)</f>
        <v>0.93981770713076596</v>
      </c>
      <c r="AJ43" s="1">
        <f>SIN(AL43+RADIANS($AB$9))</f>
        <v>-0.39095892802396365</v>
      </c>
      <c r="AK43" s="1">
        <f>$AB$7*SIN(AL43)</f>
        <v>-0.38280192944951597</v>
      </c>
      <c r="AL43" s="1">
        <f>2*ATAN(AM43)</f>
        <v>1.4148574987307296</v>
      </c>
      <c r="AM43" s="1">
        <f>SQRT((1+$AB$7)/(1-$AB$7))*TAN(AN43/2)</f>
        <v>0.85506765083839809</v>
      </c>
      <c r="AN43" s="81">
        <f>$AU43+$AB$7*SIN(AO43)</f>
        <v>1.8204466981961529</v>
      </c>
      <c r="AO43" s="81">
        <f>$AU43+$AB$7*SIN(AP43)</f>
        <v>1.8204472042108855</v>
      </c>
      <c r="AP43" s="81">
        <f>$AU43+$AB$7*SIN(AQ43)</f>
        <v>1.8204524895181149</v>
      </c>
      <c r="AQ43" s="81">
        <f>$AU43+$AB$7*SIN(AR43)</f>
        <v>1.8205076878312865</v>
      </c>
      <c r="AR43" s="81">
        <f>$AU43+$AB$7*SIN(AS43)</f>
        <v>1.8210834517484091</v>
      </c>
      <c r="AS43" s="81">
        <f>$AU43+$AB$7*SIN(AT43)</f>
        <v>1.8270136354761284</v>
      </c>
      <c r="AT43" s="81">
        <f>$AU43+$AB$7*SIN(AU43)</f>
        <v>1.8817181016361442</v>
      </c>
      <c r="AU43" s="81">
        <f>RADIANS($AB$9)+$AB$18*(F43-AB$15)</f>
        <v>2.1959374291650908</v>
      </c>
      <c r="AW43" s="21">
        <v>-5800</v>
      </c>
      <c r="AX43" s="29">
        <f t="shared" si="0"/>
        <v>2.8354093810827534E-2</v>
      </c>
      <c r="AY43" s="1">
        <f t="shared" si="1"/>
        <v>5.6930577480756778E-2</v>
      </c>
      <c r="AZ43" s="1">
        <f t="shared" si="2"/>
        <v>-2.8576483669929244E-2</v>
      </c>
      <c r="BA43" s="1">
        <f t="shared" si="3"/>
        <v>0.64946185199674189</v>
      </c>
      <c r="BB43" s="1">
        <f t="shared" si="4"/>
        <v>-0.77373711339871665</v>
      </c>
      <c r="BC43" s="1">
        <f t="shared" si="5"/>
        <v>-0.44034276602533412</v>
      </c>
      <c r="BD43" s="1">
        <f t="shared" si="6"/>
        <v>-0.22379938154821091</v>
      </c>
      <c r="BE43" s="1">
        <f t="shared" si="11"/>
        <v>5.6333779681442504</v>
      </c>
      <c r="BF43" s="1">
        <f t="shared" si="11"/>
        <v>5.6331350121362469</v>
      </c>
      <c r="BG43" s="1">
        <f t="shared" si="11"/>
        <v>5.6339223833411056</v>
      </c>
      <c r="BH43" s="1">
        <f t="shared" si="11"/>
        <v>5.6313689583019846</v>
      </c>
      <c r="BI43" s="1">
        <f t="shared" si="11"/>
        <v>5.6396317550046975</v>
      </c>
      <c r="BJ43" s="1">
        <f t="shared" si="11"/>
        <v>5.6127015561032119</v>
      </c>
      <c r="BK43" s="1">
        <f t="shared" si="11"/>
        <v>5.6985821454055614</v>
      </c>
      <c r="BL43" s="1">
        <f t="shared" si="8"/>
        <v>5.3988503973603166</v>
      </c>
    </row>
    <row r="44" spans="1:64" x14ac:dyDescent="0.2">
      <c r="A44" s="83" t="s">
        <v>102</v>
      </c>
      <c r="B44" s="84" t="s">
        <v>98</v>
      </c>
      <c r="C44" s="85">
        <v>17273.189999999999</v>
      </c>
      <c r="D44" s="87"/>
      <c r="E44" s="80">
        <f>+(C44-C$7)/C$8</f>
        <v>-10260.997077616308</v>
      </c>
      <c r="F44" s="80">
        <f>ROUND(2*E44,0)/2</f>
        <v>-10261</v>
      </c>
      <c r="G44" s="80">
        <f>+C44-(C$7+F44*C$8)</f>
        <v>8.0916000006254762E-3</v>
      </c>
      <c r="H44" s="80">
        <f>+G44</f>
        <v>8.0916000006254762E-3</v>
      </c>
      <c r="J44" s="80"/>
      <c r="K44" s="80"/>
      <c r="M44" s="80"/>
      <c r="N44" s="80"/>
      <c r="O44" s="80"/>
      <c r="P44" s="80"/>
      <c r="Q44" s="149">
        <f>+C44-15018.5</f>
        <v>2254.6899999999987</v>
      </c>
      <c r="S44" s="2">
        <f>S$15</f>
        <v>0.5</v>
      </c>
      <c r="Z44" s="1">
        <f>F44</f>
        <v>-10261</v>
      </c>
      <c r="AA44" s="81">
        <f>AB$3+AB$4*Z44+AB$5*Z44^2+AH44</f>
        <v>-1.25282950930426E-2</v>
      </c>
      <c r="AB44" s="81">
        <f>IF(S44&lt;&gt;0,G44-AH44,-9999)</f>
        <v>7.0535750899895526E-3</v>
      </c>
      <c r="AC44" s="81">
        <f>+G44-P44</f>
        <v>8.0916000006254762E-3</v>
      </c>
      <c r="AD44" s="81">
        <f>IF(S44&lt;&gt;0,G44-AA44,-9999)</f>
        <v>2.0619895093668076E-2</v>
      </c>
      <c r="AE44" s="81">
        <f>+(G44-AA44)^2*S44</f>
        <v>2.1259003683693839E-4</v>
      </c>
      <c r="AF44" s="1">
        <f>IF(S44&lt;&gt;0,G44-P44,-9999)</f>
        <v>8.0916000006254762E-3</v>
      </c>
      <c r="AG44" s="82"/>
      <c r="AH44" s="1">
        <f>$AB$6*($AB$11/AI44*AJ44+$AB$12)</f>
        <v>1.0380249106359237E-3</v>
      </c>
      <c r="AI44" s="1">
        <f>1+$AB$7*COS(AL44)</f>
        <v>0.94012762166495412</v>
      </c>
      <c r="AJ44" s="1">
        <f>SIN(AL44+RADIANS($AB$9))</f>
        <v>-0.39021368949977642</v>
      </c>
      <c r="AK44" s="1">
        <f>$AB$7*SIN(AL44)</f>
        <v>-0.38285052419681442</v>
      </c>
      <c r="AL44" s="1">
        <f>2*ATAN(AM44)</f>
        <v>1.4156670423187812</v>
      </c>
      <c r="AM44" s="1">
        <f>SQRT((1+$AB$7)/(1-$AB$7))*TAN(AN44/2)</f>
        <v>0.85576861040567453</v>
      </c>
      <c r="AN44" s="81">
        <f>$AU44+$AB$7*SIN(AO44)</f>
        <v>1.821240649380599</v>
      </c>
      <c r="AO44" s="81">
        <f>$AU44+$AB$7*SIN(AP44)</f>
        <v>1.8212411637842205</v>
      </c>
      <c r="AP44" s="81">
        <f>$AU44+$AB$7*SIN(AQ44)</f>
        <v>1.8212465200352457</v>
      </c>
      <c r="AQ44" s="81">
        <f>$AU44+$AB$7*SIN(AR44)</f>
        <v>1.8213022855799339</v>
      </c>
      <c r="AR44" s="81">
        <f>$AU44+$AB$7*SIN(AS44)</f>
        <v>1.8218821572030963</v>
      </c>
      <c r="AS44" s="81">
        <f>$AU44+$AB$7*SIN(AT44)</f>
        <v>1.8278360047740076</v>
      </c>
      <c r="AT44" s="81">
        <f>$AU44+$AB$7*SIN(AU44)</f>
        <v>1.882598783929047</v>
      </c>
      <c r="AU44" s="81">
        <f>RADIANS($AB$9)+$AB$18*(F44-AB$15)</f>
        <v>2.1966552491938209</v>
      </c>
      <c r="AW44" s="21">
        <v>-5600</v>
      </c>
      <c r="AX44" s="29">
        <f t="shared" si="0"/>
        <v>2.4975132504269748E-2</v>
      </c>
      <c r="AY44" s="1">
        <f t="shared" si="1"/>
        <v>5.7111514387351556E-2</v>
      </c>
      <c r="AZ44" s="1">
        <f t="shared" si="2"/>
        <v>-3.2136381883081808E-2</v>
      </c>
      <c r="BA44" s="1">
        <f t="shared" si="3"/>
        <v>0.63794603850834997</v>
      </c>
      <c r="BB44" s="1">
        <f t="shared" si="4"/>
        <v>-0.81954817021792881</v>
      </c>
      <c r="BC44" s="1">
        <f t="shared" si="5"/>
        <v>-0.36443988745402928</v>
      </c>
      <c r="BD44" s="1">
        <f t="shared" si="6"/>
        <v>-0.18426391217582461</v>
      </c>
      <c r="BE44" s="1">
        <f t="shared" si="11"/>
        <v>5.7421126139437586</v>
      </c>
      <c r="BF44" s="1">
        <f t="shared" si="11"/>
        <v>5.741774996826936</v>
      </c>
      <c r="BG44" s="1">
        <f t="shared" si="11"/>
        <v>5.742791347904312</v>
      </c>
      <c r="BH44" s="1">
        <f t="shared" si="11"/>
        <v>5.7397298761708448</v>
      </c>
      <c r="BI44" s="1">
        <f t="shared" si="11"/>
        <v>5.7489347483241593</v>
      </c>
      <c r="BJ44" s="1">
        <f t="shared" si="11"/>
        <v>5.7211016307454132</v>
      </c>
      <c r="BK44" s="1">
        <f t="shared" si="11"/>
        <v>5.8039240815222399</v>
      </c>
      <c r="BL44" s="1">
        <f t="shared" si="8"/>
        <v>5.5424144031064051</v>
      </c>
    </row>
    <row r="45" spans="1:64" x14ac:dyDescent="0.2">
      <c r="A45" s="83" t="s">
        <v>104</v>
      </c>
      <c r="B45" s="84" t="s">
        <v>98</v>
      </c>
      <c r="C45" s="85">
        <v>17281.451000000001</v>
      </c>
      <c r="D45" s="87"/>
      <c r="E45" s="80">
        <f>+(C45-C$7)/C$8</f>
        <v>-10258.013512972744</v>
      </c>
      <c r="F45" s="80">
        <f>ROUND(2*E45,0)/2</f>
        <v>-10258</v>
      </c>
      <c r="G45" s="80">
        <f>+C45-(C$7+F45*C$8)</f>
        <v>-3.741519999675802E-2</v>
      </c>
      <c r="H45" s="80">
        <f>+G45</f>
        <v>-3.741519999675802E-2</v>
      </c>
      <c r="I45" s="80"/>
      <c r="J45" s="80"/>
      <c r="K45" s="80"/>
      <c r="M45" s="80"/>
      <c r="N45" s="80"/>
      <c r="O45" s="80"/>
      <c r="P45" s="80"/>
      <c r="Q45" s="149">
        <f>+C45-15018.5</f>
        <v>2262.9510000000009</v>
      </c>
      <c r="S45" s="2">
        <f>S$15</f>
        <v>0.5</v>
      </c>
      <c r="Z45" s="1">
        <f>F45</f>
        <v>-10258</v>
      </c>
      <c r="AA45" s="81">
        <f>AB$3+AB$4*Z45+AB$5*Z45^2+AH45</f>
        <v>-1.2331655519085648E-2</v>
      </c>
      <c r="AB45" s="81">
        <f>IF(S45&lt;&gt;0,G45-AH45,-9999)</f>
        <v>-3.855970750449246E-2</v>
      </c>
      <c r="AC45" s="81">
        <f>+G45-P45</f>
        <v>-3.741519999675802E-2</v>
      </c>
      <c r="AD45" s="81">
        <f>IF(S45&lt;&gt;0,G45-AA45,-9999)</f>
        <v>-2.5083544477672373E-2</v>
      </c>
      <c r="AE45" s="81">
        <f>+(G45-AA45)^2*S45</f>
        <v>3.1459210178168409E-4</v>
      </c>
      <c r="AF45" s="1">
        <f>IF(S45&lt;&gt;0,G45-P45,-9999)</f>
        <v>-3.741519999675802E-2</v>
      </c>
      <c r="AG45" s="82"/>
      <c r="AH45" s="1">
        <f>$AB$6*($AB$11/AI45*AJ45+$AB$12)</f>
        <v>1.1445075077344386E-3</v>
      </c>
      <c r="AI45" s="1">
        <f>1+$AB$7*COS(AL45)</f>
        <v>0.94105882823144538</v>
      </c>
      <c r="AJ45" s="1">
        <f>SIN(AL45+RADIANS($AB$9))</f>
        <v>-0.38797348550010519</v>
      </c>
      <c r="AK45" s="1">
        <f>$AB$7*SIN(AL45)</f>
        <v>-0.38299499192002523</v>
      </c>
      <c r="AL45" s="1">
        <f>2*ATAN(AM45)</f>
        <v>1.4180988803017098</v>
      </c>
      <c r="AM45" s="1">
        <f>SQRT((1+$AB$7)/(1-$AB$7))*TAN(AN45/2)</f>
        <v>0.85787719051974365</v>
      </c>
      <c r="AN45" s="81">
        <f>$AU45+$AB$7*SIN(AO45)</f>
        <v>1.8236240751046182</v>
      </c>
      <c r="AO45" s="81">
        <f>$AU45+$AB$7*SIN(AP45)</f>
        <v>1.8236246153598596</v>
      </c>
      <c r="AP45" s="81">
        <f>$AU45+$AB$7*SIN(AQ45)</f>
        <v>1.8236301888773387</v>
      </c>
      <c r="AQ45" s="81">
        <f>$AU45+$AB$7*SIN(AR45)</f>
        <v>1.8236876807882687</v>
      </c>
      <c r="AR45" s="81">
        <f>$AU45+$AB$7*SIN(AS45)</f>
        <v>1.8242799762814856</v>
      </c>
      <c r="AS45" s="81">
        <f>$AU45+$AB$7*SIN(AT45)</f>
        <v>1.8303049450090063</v>
      </c>
      <c r="AT45" s="81">
        <f>$AU45+$AB$7*SIN(AU45)</f>
        <v>1.8852418014065755</v>
      </c>
      <c r="AU45" s="81">
        <f>RADIANS($AB$9)+$AB$18*(F45-AB$15)</f>
        <v>2.1988087092800126</v>
      </c>
      <c r="AW45" s="21">
        <v>-5400</v>
      </c>
      <c r="AX45" s="29">
        <f t="shared" si="0"/>
        <v>2.1768019504069001E-2</v>
      </c>
      <c r="AY45" s="1">
        <f t="shared" si="1"/>
        <v>5.7036742193505519E-2</v>
      </c>
      <c r="AZ45" s="1">
        <f t="shared" si="2"/>
        <v>-3.5268722689436517E-2</v>
      </c>
      <c r="BA45" s="1">
        <f t="shared" si="3"/>
        <v>0.62878304197795321</v>
      </c>
      <c r="BB45" s="1">
        <f t="shared" si="4"/>
        <v>-0.85940501572594397</v>
      </c>
      <c r="BC45" s="1">
        <f t="shared" si="5"/>
        <v>-0.29095708959030619</v>
      </c>
      <c r="BD45" s="1">
        <f t="shared" si="6"/>
        <v>-0.14651361111936839</v>
      </c>
      <c r="BE45" s="1">
        <f t="shared" si="11"/>
        <v>5.8490972723834869</v>
      </c>
      <c r="BF45" s="1">
        <f t="shared" si="11"/>
        <v>5.8486954260223918</v>
      </c>
      <c r="BG45" s="1">
        <f t="shared" si="11"/>
        <v>5.8498383597036083</v>
      </c>
      <c r="BH45" s="1">
        <f t="shared" si="11"/>
        <v>5.8465860287596927</v>
      </c>
      <c r="BI45" s="1">
        <f t="shared" si="11"/>
        <v>5.8558280678245689</v>
      </c>
      <c r="BJ45" s="1">
        <f t="shared" si="11"/>
        <v>5.8294595466932337</v>
      </c>
      <c r="BK45" s="1">
        <f t="shared" si="11"/>
        <v>5.9038853910884219</v>
      </c>
      <c r="BL45" s="1">
        <f t="shared" si="8"/>
        <v>5.6859784088524936</v>
      </c>
    </row>
    <row r="46" spans="1:64" x14ac:dyDescent="0.2">
      <c r="A46" s="83" t="s">
        <v>100</v>
      </c>
      <c r="B46" s="84" t="s">
        <v>98</v>
      </c>
      <c r="C46" s="85">
        <v>17292.547999999999</v>
      </c>
      <c r="D46" s="87"/>
      <c r="E46" s="80">
        <f>+(C46-C$7)/C$8</f>
        <v>-10254.005691056558</v>
      </c>
      <c r="F46" s="80">
        <f>ROUND(2*E46,0)/2</f>
        <v>-10254</v>
      </c>
      <c r="G46" s="80">
        <f>+C46-(C$7+F46*C$8)</f>
        <v>-1.5757599998323712E-2</v>
      </c>
      <c r="H46" s="80">
        <f>+G46</f>
        <v>-1.5757599998323712E-2</v>
      </c>
      <c r="I46" s="80"/>
      <c r="J46" s="80"/>
      <c r="K46" s="80"/>
      <c r="M46" s="80"/>
      <c r="N46" s="80"/>
      <c r="O46" s="80"/>
      <c r="P46" s="80"/>
      <c r="Q46" s="149">
        <f>+C46-15018.5</f>
        <v>2274.0479999999989</v>
      </c>
      <c r="S46" s="2">
        <f>S$15</f>
        <v>0.5</v>
      </c>
      <c r="Z46" s="1">
        <f>F46</f>
        <v>-10254</v>
      </c>
      <c r="AA46" s="81">
        <f>AB$3+AB$4*Z46+AB$5*Z46^2+AH46</f>
        <v>-1.2069404921356747E-2</v>
      </c>
      <c r="AB46" s="81">
        <f>IF(S46&lt;&gt;0,G46-AH46,-9999)</f>
        <v>-1.704423829949428E-2</v>
      </c>
      <c r="AC46" s="81">
        <f>+G46-P46</f>
        <v>-1.5757599998323712E-2</v>
      </c>
      <c r="AD46" s="81">
        <f>IF(S46&lt;&gt;0,G46-AA46,-9999)</f>
        <v>-3.6881950769669658E-3</v>
      </c>
      <c r="AE46" s="81">
        <f>+(G46-AA46)^2*S46</f>
        <v>6.8013914628816812E-6</v>
      </c>
      <c r="AF46" s="1">
        <f>IF(S46&lt;&gt;0,G46-P46,-9999)</f>
        <v>-1.5757599998323712E-2</v>
      </c>
      <c r="AG46" s="82"/>
      <c r="AH46" s="1">
        <f>$AB$6*($AB$11/AI46*AJ46+$AB$12)</f>
        <v>1.2866383011705667E-3</v>
      </c>
      <c r="AI46" s="1">
        <f>1+$AB$7*COS(AL46)</f>
        <v>0.94230385436596176</v>
      </c>
      <c r="AJ46" s="1">
        <f>SIN(AL46+RADIANS($AB$9))</f>
        <v>-0.3849760527291185</v>
      </c>
      <c r="AK46" s="1">
        <f>$AB$7*SIN(AL46)</f>
        <v>-0.38318452518890461</v>
      </c>
      <c r="AL46" s="1">
        <f>2*ATAN(AM46)</f>
        <v>1.421348836769774</v>
      </c>
      <c r="AM46" s="1">
        <f>SQRT((1+$AB$7)/(1-$AB$7))*TAN(AN46/2)</f>
        <v>0.86070201718978334</v>
      </c>
      <c r="AN46" s="81">
        <f>$AU46+$AB$7*SIN(AO46)</f>
        <v>1.8268056521716314</v>
      </c>
      <c r="AO46" s="81">
        <f>$AU46+$AB$7*SIN(AP46)</f>
        <v>1.8268062285383186</v>
      </c>
      <c r="AP46" s="81">
        <f>$AU46+$AB$7*SIN(AQ46)</f>
        <v>1.8268121022909758</v>
      </c>
      <c r="AQ46" s="81">
        <f>$AU46+$AB$7*SIN(AR46)</f>
        <v>1.826871954187526</v>
      </c>
      <c r="AR46" s="81">
        <f>$AU46+$AB$7*SIN(AS46)</f>
        <v>1.8274810501137193</v>
      </c>
      <c r="AS46" s="81">
        <f>$AU46+$AB$7*SIN(AT46)</f>
        <v>1.8336011432343027</v>
      </c>
      <c r="AT46" s="81">
        <f>$AU46+$AB$7*SIN(AU46)</f>
        <v>1.8887680862990535</v>
      </c>
      <c r="AU46" s="81">
        <f>RADIANS($AB$9)+$AB$18*(F46-AB$15)</f>
        <v>2.2016799893949344</v>
      </c>
      <c r="AW46" s="21">
        <v>-5200</v>
      </c>
      <c r="AX46" s="29">
        <f t="shared" si="0"/>
        <v>1.8740951895113614E-2</v>
      </c>
      <c r="AY46" s="1">
        <f t="shared" si="1"/>
        <v>5.6706260899218625E-2</v>
      </c>
      <c r="AZ46" s="1">
        <f t="shared" si="2"/>
        <v>-3.7965309004105011E-2</v>
      </c>
      <c r="BA46" s="1">
        <f t="shared" si="3"/>
        <v>0.62178076664847948</v>
      </c>
      <c r="BB46" s="1">
        <f t="shared" si="4"/>
        <v>-0.89378551794781957</v>
      </c>
      <c r="BC46" s="1">
        <f t="shared" si="5"/>
        <v>-0.21934599593408591</v>
      </c>
      <c r="BD46" s="1">
        <f t="shared" si="6"/>
        <v>-0.11011484562851176</v>
      </c>
      <c r="BE46" s="1">
        <f t="shared" si="11"/>
        <v>5.954703387830671</v>
      </c>
      <c r="BF46" s="1">
        <f t="shared" si="11"/>
        <v>5.9542951616814497</v>
      </c>
      <c r="BG46" s="1">
        <f t="shared" si="11"/>
        <v>5.9554080896459194</v>
      </c>
      <c r="BH46" s="1">
        <f t="shared" si="11"/>
        <v>5.95237296975648</v>
      </c>
      <c r="BI46" s="1">
        <f t="shared" si="11"/>
        <v>5.9606428442907342</v>
      </c>
      <c r="BJ46" s="1">
        <f t="shared" si="11"/>
        <v>5.9380539010726441</v>
      </c>
      <c r="BK46" s="1">
        <f t="shared" si="11"/>
        <v>5.9993632104019303</v>
      </c>
      <c r="BL46" s="1">
        <f t="shared" si="8"/>
        <v>5.8295424145985812</v>
      </c>
    </row>
    <row r="47" spans="1:64" x14ac:dyDescent="0.2">
      <c r="A47" s="83" t="s">
        <v>104</v>
      </c>
      <c r="B47" s="84" t="s">
        <v>98</v>
      </c>
      <c r="C47" s="85">
        <v>17447.59</v>
      </c>
      <c r="D47" s="87"/>
      <c r="E47" s="80">
        <f>+(C47-C$7)/C$8</f>
        <v>-10198.010311627024</v>
      </c>
      <c r="F47" s="80">
        <f>ROUND(2*E47,0)/2</f>
        <v>-10198</v>
      </c>
      <c r="G47" s="80">
        <f>+C47-(C$7+F47*C$8)</f>
        <v>-2.8551199997309595E-2</v>
      </c>
      <c r="H47" s="80">
        <f>+G47</f>
        <v>-2.8551199997309595E-2</v>
      </c>
      <c r="I47" s="80"/>
      <c r="J47" s="80"/>
      <c r="K47" s="80"/>
      <c r="M47" s="80"/>
      <c r="N47" s="80"/>
      <c r="O47" s="80"/>
      <c r="P47" s="80"/>
      <c r="Q47" s="149">
        <f>+C47-15018.5</f>
        <v>2429.09</v>
      </c>
      <c r="S47" s="2">
        <f>S$15</f>
        <v>0.5</v>
      </c>
      <c r="Z47" s="1">
        <f>F47</f>
        <v>-10198</v>
      </c>
      <c r="AA47" s="81">
        <f>AB$3+AB$4*Z47+AB$5*Z47^2+AH47</f>
        <v>-8.390670876179087E-3</v>
      </c>
      <c r="AB47" s="81">
        <f>IF(S47&lt;&gt;0,G47-AH47,-9999)</f>
        <v>-3.1845634865778044E-2</v>
      </c>
      <c r="AC47" s="81">
        <f>+G47-P47</f>
        <v>-2.8551199997309595E-2</v>
      </c>
      <c r="AD47" s="81">
        <f>IF(S47&lt;&gt;0,G47-AA47,-9999)</f>
        <v>-2.0160529121130508E-2</v>
      </c>
      <c r="AE47" s="81">
        <f>+(G47-AA47)^2*S47</f>
        <v>2.0322346722197564E-4</v>
      </c>
      <c r="AF47" s="1">
        <f>IF(S47&lt;&gt;0,G47-P47,-9999)</f>
        <v>-2.8551199997309595E-2</v>
      </c>
      <c r="AG47" s="82"/>
      <c r="AH47" s="1">
        <f>$AB$6*($AB$11/AI47*AJ47+$AB$12)</f>
        <v>3.2944348684684518E-3</v>
      </c>
      <c r="AI47" s="1">
        <f>1+$AB$7*COS(AL47)</f>
        <v>0.96014762582724589</v>
      </c>
      <c r="AJ47" s="1">
        <f>SIN(AL47+RADIANS($AB$9))</f>
        <v>-0.34173306515847723</v>
      </c>
      <c r="AK47" s="1">
        <f>$AB$7*SIN(AL47)</f>
        <v>-0.38544910667695836</v>
      </c>
      <c r="AL47" s="1">
        <f>2*ATAN(AM47)</f>
        <v>1.4677703469070638</v>
      </c>
      <c r="AM47" s="1">
        <f>SQRT((1+$AB$7)/(1-$AB$7))*TAN(AN47/2)</f>
        <v>0.90193869754807188</v>
      </c>
      <c r="AN47" s="81">
        <f>$AU47+$AB$7*SIN(AO47)</f>
        <v>1.8717961904701355</v>
      </c>
      <c r="AO47" s="81">
        <f>$AU47+$AB$7*SIN(AP47)</f>
        <v>1.8717975162100566</v>
      </c>
      <c r="AP47" s="81">
        <f>$AU47+$AB$7*SIN(AQ47)</f>
        <v>1.8718090556287588</v>
      </c>
      <c r="AQ47" s="81">
        <f>$AU47+$AB$7*SIN(AR47)</f>
        <v>1.8719094781734273</v>
      </c>
      <c r="AR47" s="81">
        <f>$AU47+$AB$7*SIN(AS47)</f>
        <v>1.8727820449146766</v>
      </c>
      <c r="AS47" s="81">
        <f>$AU47+$AB$7*SIN(AT47)</f>
        <v>1.8802633513720468</v>
      </c>
      <c r="AT47" s="81">
        <f>$AU47+$AB$7*SIN(AU47)</f>
        <v>1.9384044500870976</v>
      </c>
      <c r="AU47" s="81">
        <f>RADIANS($AB$9)+$AB$18*(F47-AB$15)</f>
        <v>2.2418779110038387</v>
      </c>
      <c r="AW47" s="21">
        <v>-5000</v>
      </c>
      <c r="AX47" s="29">
        <f t="shared" si="0"/>
        <v>1.5901279953920787E-2</v>
      </c>
      <c r="AY47" s="1">
        <f t="shared" si="1"/>
        <v>5.6120070504490915E-2</v>
      </c>
      <c r="AZ47" s="1">
        <f t="shared" si="2"/>
        <v>-4.0218790550570128E-2</v>
      </c>
      <c r="BA47" s="1">
        <f t="shared" si="3"/>
        <v>0.61679624052813264</v>
      </c>
      <c r="BB47" s="1">
        <f t="shared" si="4"/>
        <v>-0.92305499324195595</v>
      </c>
      <c r="BC47" s="1">
        <f t="shared" si="5"/>
        <v>-0.14911374808516928</v>
      </c>
      <c r="BD47" s="1">
        <f t="shared" si="6"/>
        <v>-7.4695329018658385E-2</v>
      </c>
      <c r="BE47" s="1">
        <f t="shared" si="11"/>
        <v>6.0592775744988572</v>
      </c>
      <c r="BF47" s="1">
        <f t="shared" si="11"/>
        <v>6.0589355484116467</v>
      </c>
      <c r="BG47" s="1">
        <f t="shared" si="11"/>
        <v>6.0598407620951029</v>
      </c>
      <c r="BH47" s="1">
        <f t="shared" si="11"/>
        <v>6.0574445961337302</v>
      </c>
      <c r="BI47" s="1">
        <f t="shared" si="11"/>
        <v>6.0637845864693016</v>
      </c>
      <c r="BJ47" s="1">
        <f t="shared" si="11"/>
        <v>6.0469894036421268</v>
      </c>
      <c r="BK47" s="1">
        <f t="shared" si="11"/>
        <v>6.0913469246855163</v>
      </c>
      <c r="BL47" s="1">
        <f t="shared" si="8"/>
        <v>5.9731064203446689</v>
      </c>
    </row>
    <row r="48" spans="1:64" x14ac:dyDescent="0.2">
      <c r="A48" s="83" t="s">
        <v>97</v>
      </c>
      <c r="B48" s="84" t="s">
        <v>98</v>
      </c>
      <c r="C48" s="85">
        <v>17502.982</v>
      </c>
      <c r="D48" s="87"/>
      <c r="E48" s="80">
        <f>+(C48-C$7)/C$8</f>
        <v>-10178.004790172445</v>
      </c>
      <c r="F48" s="80">
        <f>ROUND(2*E48,0)/2</f>
        <v>-10178</v>
      </c>
      <c r="G48" s="80">
        <f>+C48-(C$7+F48*C$8)</f>
        <v>-1.3263199998618802E-2</v>
      </c>
      <c r="H48" s="80">
        <f>+G48</f>
        <v>-1.3263199998618802E-2</v>
      </c>
      <c r="I48" s="80"/>
      <c r="J48" s="80"/>
      <c r="K48" s="80"/>
      <c r="M48" s="80"/>
      <c r="N48" s="80"/>
      <c r="O48" s="80"/>
      <c r="P48" s="80"/>
      <c r="Q48" s="149">
        <f>+C48-15018.5</f>
        <v>2484.482</v>
      </c>
      <c r="S48" s="2">
        <f>S$15</f>
        <v>0.5</v>
      </c>
      <c r="Z48" s="1">
        <f>F48</f>
        <v>-10178</v>
      </c>
      <c r="AA48" s="81">
        <f>AB$3+AB$4*Z48+AB$5*Z48^2+AH48</f>
        <v>-7.0738823623052874E-3</v>
      </c>
      <c r="AB48" s="81">
        <f>IF(S48&lt;&gt;0,G48-AH48,-9999)</f>
        <v>-1.7282518468912308E-2</v>
      </c>
      <c r="AC48" s="81">
        <f>+G48-P48</f>
        <v>-1.3263199998618802E-2</v>
      </c>
      <c r="AD48" s="81">
        <f>IF(S48&lt;&gt;0,G48-AA48,-9999)</f>
        <v>-6.1893176363135146E-3</v>
      </c>
      <c r="AE48" s="81">
        <f>+(G48-AA48)^2*S48</f>
        <v>1.9153826401590755E-5</v>
      </c>
      <c r="AF48" s="1">
        <f>IF(S48&lt;&gt;0,G48-P48,-9999)</f>
        <v>-1.3263199998618802E-2</v>
      </c>
      <c r="AG48" s="82"/>
      <c r="AH48" s="1">
        <f>$AB$6*($AB$11/AI48*AJ48+$AB$12)</f>
        <v>4.0193184702935056E-3</v>
      </c>
      <c r="AI48" s="1">
        <f>1+$AB$7*COS(AL48)</f>
        <v>0.96670910563750578</v>
      </c>
      <c r="AJ48" s="1">
        <f>SIN(AL48+RADIANS($AB$9))</f>
        <v>-0.32569957388618237</v>
      </c>
      <c r="AK48" s="1">
        <f>$AB$7*SIN(AL48)</f>
        <v>-0.38607116172775152</v>
      </c>
      <c r="AL48" s="1">
        <f>2*ATAN(AM48)</f>
        <v>1.4847791589681971</v>
      </c>
      <c r="AM48" s="1">
        <f>SQRT((1+$AB$7)/(1-$AB$7))*TAN(AN48/2)</f>
        <v>0.91748097286615338</v>
      </c>
      <c r="AN48" s="81">
        <f>$AU48+$AB$7*SIN(AO48)</f>
        <v>1.888071355905971</v>
      </c>
      <c r="AO48" s="81">
        <f>$AU48+$AB$7*SIN(AP48)</f>
        <v>1.8880730900345042</v>
      </c>
      <c r="AP48" s="81">
        <f>$AU48+$AB$7*SIN(AQ48)</f>
        <v>1.8880874339748994</v>
      </c>
      <c r="AQ48" s="81">
        <f>$AU48+$AB$7*SIN(AR48)</f>
        <v>1.8882060566578782</v>
      </c>
      <c r="AR48" s="81">
        <f>$AU48+$AB$7*SIN(AS48)</f>
        <v>1.8891854153889178</v>
      </c>
      <c r="AS48" s="81">
        <f>$AU48+$AB$7*SIN(AT48)</f>
        <v>1.8971626195763844</v>
      </c>
      <c r="AT48" s="81">
        <f>$AU48+$AB$7*SIN(AU48)</f>
        <v>1.9562513640504582</v>
      </c>
      <c r="AU48" s="81">
        <f>RADIANS($AB$9)+$AB$18*(F48-AB$15)</f>
        <v>2.2562343115784476</v>
      </c>
      <c r="AW48" s="21">
        <v>-4800</v>
      </c>
      <c r="AX48" s="29">
        <f t="shared" si="0"/>
        <v>1.3255951473747613E-2</v>
      </c>
      <c r="AY48" s="1">
        <f t="shared" si="1"/>
        <v>5.5278171009322391E-2</v>
      </c>
      <c r="AZ48" s="1">
        <f t="shared" si="2"/>
        <v>-4.2022219535574779E-2</v>
      </c>
      <c r="BA48" s="1">
        <f t="shared" si="3"/>
        <v>0.61372946414467366</v>
      </c>
      <c r="BB48" s="1">
        <f t="shared" si="4"/>
        <v>-0.9474785263711657</v>
      </c>
      <c r="BC48" s="1">
        <f t="shared" si="5"/>
        <v>-7.9804473886276012E-2</v>
      </c>
      <c r="BD48" s="1">
        <f t="shared" si="6"/>
        <v>-3.9923427733569085E-2</v>
      </c>
      <c r="BE48" s="1">
        <f t="shared" si="11"/>
        <v>6.1631521170734329</v>
      </c>
      <c r="BF48" s="1">
        <f t="shared" si="11"/>
        <v>6.1629442147825246</v>
      </c>
      <c r="BG48" s="1">
        <f t="shared" si="11"/>
        <v>6.1634846158522265</v>
      </c>
      <c r="BH48" s="1">
        <f t="shared" si="11"/>
        <v>6.1620798762617577</v>
      </c>
      <c r="BI48" s="1">
        <f t="shared" si="11"/>
        <v>6.1657309189684444</v>
      </c>
      <c r="BJ48" s="1">
        <f t="shared" si="11"/>
        <v>6.1562381414442058</v>
      </c>
      <c r="BK48" s="1">
        <f t="shared" si="11"/>
        <v>6.1808978112402997</v>
      </c>
      <c r="BL48" s="1">
        <f t="shared" si="8"/>
        <v>6.1166704260907574</v>
      </c>
    </row>
    <row r="49" spans="1:64" x14ac:dyDescent="0.2">
      <c r="A49" s="83" t="s">
        <v>104</v>
      </c>
      <c r="B49" s="84" t="s">
        <v>98</v>
      </c>
      <c r="C49" s="85">
        <v>17558.353999999999</v>
      </c>
      <c r="D49" s="87"/>
      <c r="E49" s="80">
        <f>+(C49-C$7)/C$8</f>
        <v>-10158.006491970847</v>
      </c>
      <c r="F49" s="80">
        <f>ROUND(2*E49,0)/2</f>
        <v>-10158</v>
      </c>
      <c r="G49" s="80">
        <f>+C49-(C$7+F49*C$8)</f>
        <v>-1.7975199996726587E-2</v>
      </c>
      <c r="H49" s="80">
        <f>+G49</f>
        <v>-1.7975199996726587E-2</v>
      </c>
      <c r="I49" s="80"/>
      <c r="J49" s="80"/>
      <c r="K49" s="80"/>
      <c r="M49" s="80"/>
      <c r="N49" s="80"/>
      <c r="O49" s="80"/>
      <c r="P49" s="80"/>
      <c r="Q49" s="149">
        <f>+C49-15018.5</f>
        <v>2539.8539999999994</v>
      </c>
      <c r="S49" s="2">
        <f>S$15</f>
        <v>0.5</v>
      </c>
      <c r="Z49" s="1">
        <f>F49</f>
        <v>-10158</v>
      </c>
      <c r="AA49" s="81">
        <f>AB$3+AB$4*Z49+AB$5*Z49^2+AH49</f>
        <v>-5.7557515489596632E-3</v>
      </c>
      <c r="AB49" s="81">
        <f>IF(S49&lt;&gt;0,G49-AH49,-9999)</f>
        <v>-2.2723301459321468E-2</v>
      </c>
      <c r="AC49" s="81">
        <f>+G49-P49</f>
        <v>-1.7975199996726587E-2</v>
      </c>
      <c r="AD49" s="81">
        <f>IF(S49&lt;&gt;0,G49-AA49,-9999)</f>
        <v>-1.2219448447766925E-2</v>
      </c>
      <c r="AE49" s="81">
        <f>+(G49-AA49)^2*S49</f>
        <v>7.4657460183816753E-5</v>
      </c>
      <c r="AF49" s="1">
        <f>IF(S49&lt;&gt;0,G49-P49,-9999)</f>
        <v>-1.7975199996726587E-2</v>
      </c>
      <c r="AG49" s="82"/>
      <c r="AH49" s="1">
        <f>$AB$6*($AB$11/AI49*AJ49+$AB$12)</f>
        <v>4.7481014625948793E-3</v>
      </c>
      <c r="AI49" s="1">
        <f>1+$AB$7*COS(AL49)</f>
        <v>0.97337078189368731</v>
      </c>
      <c r="AJ49" s="1">
        <f>SIN(AL49+RADIANS($AB$9))</f>
        <v>-0.30934908877918305</v>
      </c>
      <c r="AK49" s="1">
        <f>$AB$7*SIN(AL49)</f>
        <v>-0.38658777827075297</v>
      </c>
      <c r="AL49" s="1">
        <f>2*ATAN(AM49)</f>
        <v>1.5020222421817793</v>
      </c>
      <c r="AM49" s="1">
        <f>SQRT((1+$AB$7)/(1-$AB$7))*TAN(AN49/2)</f>
        <v>0.93348688602612984</v>
      </c>
      <c r="AN49" s="81">
        <f>$AU49+$AB$7*SIN(AO49)</f>
        <v>1.9044582304051001</v>
      </c>
      <c r="AO49" s="81">
        <f>$AU49+$AB$7*SIN(AP49)</f>
        <v>1.9044604690608853</v>
      </c>
      <c r="AP49" s="81">
        <f>$AU49+$AB$7*SIN(AQ49)</f>
        <v>1.9044781082779572</v>
      </c>
      <c r="AQ49" s="81">
        <f>$AU49+$AB$7*SIN(AR49)</f>
        <v>1.9046170629658241</v>
      </c>
      <c r="AR49" s="81">
        <f>$AU49+$AB$7*SIN(AS49)</f>
        <v>1.9057097518540294</v>
      </c>
      <c r="AS49" s="81">
        <f>$AU49+$AB$7*SIN(AT49)</f>
        <v>1.9141856568107873</v>
      </c>
      <c r="AT49" s="81">
        <f>$AU49+$AB$7*SIN(AU49)</f>
        <v>1.9741601053085087</v>
      </c>
      <c r="AU49" s="81">
        <f>RADIANS($AB$9)+$AB$18*(F49-AB$15)</f>
        <v>2.2705907121530564</v>
      </c>
      <c r="AW49" s="21">
        <v>-4600</v>
      </c>
      <c r="AX49" s="29">
        <f t="shared" si="0"/>
        <v>1.0811956583433445E-2</v>
      </c>
      <c r="AY49" s="1">
        <f t="shared" si="1"/>
        <v>5.418056241371301E-2</v>
      </c>
      <c r="AZ49" s="1">
        <f t="shared" si="2"/>
        <v>-4.3368605830279565E-2</v>
      </c>
      <c r="BA49" s="1">
        <f t="shared" si="3"/>
        <v>0.61251953935849013</v>
      </c>
      <c r="BB49" s="1">
        <f t="shared" si="4"/>
        <v>-0.96722822258570729</v>
      </c>
      <c r="BC49" s="1">
        <f t="shared" si="5"/>
        <v>-1.0984747659387187E-2</v>
      </c>
      <c r="BD49" s="1">
        <f t="shared" si="6"/>
        <v>-5.4924290583214129E-3</v>
      </c>
      <c r="BE49" s="1">
        <f t="shared" si="11"/>
        <v>6.2666523717083891</v>
      </c>
      <c r="BF49" s="1">
        <f t="shared" si="11"/>
        <v>6.2666222885181817</v>
      </c>
      <c r="BG49" s="1">
        <f t="shared" si="11"/>
        <v>6.2666999323882937</v>
      </c>
      <c r="BH49" s="1">
        <f t="shared" si="11"/>
        <v>6.2664995355334714</v>
      </c>
      <c r="BI49" s="1">
        <f t="shared" si="11"/>
        <v>6.2670167533734542</v>
      </c>
      <c r="BJ49" s="1">
        <f t="shared" si="11"/>
        <v>6.2656818215933541</v>
      </c>
      <c r="BK49" s="1">
        <f t="shared" si="11"/>
        <v>6.269127203401843</v>
      </c>
      <c r="BL49" s="1">
        <f t="shared" si="8"/>
        <v>6.2602344318368459</v>
      </c>
    </row>
    <row r="50" spans="1:64" x14ac:dyDescent="0.2">
      <c r="A50" s="83" t="s">
        <v>100</v>
      </c>
      <c r="B50" s="84" t="s">
        <v>98</v>
      </c>
      <c r="C50" s="85">
        <v>17616.509999999998</v>
      </c>
      <c r="D50" s="87"/>
      <c r="E50" s="80">
        <f>+(C50-C$7)/C$8</f>
        <v>-10137.002716954376</v>
      </c>
      <c r="F50" s="80">
        <f>ROUND(2*E50,0)/2</f>
        <v>-10137</v>
      </c>
      <c r="G50" s="80">
        <f>+C50-(C$7+F50*C$8)</f>
        <v>-7.5227999986964278E-3</v>
      </c>
      <c r="H50" s="80">
        <f>+G50</f>
        <v>-7.5227999986964278E-3</v>
      </c>
      <c r="I50" s="80"/>
      <c r="J50" s="80"/>
      <c r="K50" s="80"/>
      <c r="M50" s="80"/>
      <c r="N50" s="80"/>
      <c r="O50" s="80"/>
      <c r="P50" s="80"/>
      <c r="Q50" s="149">
        <f>+C50-15018.5</f>
        <v>2598.0099999999984</v>
      </c>
      <c r="S50" s="2">
        <f>S$15</f>
        <v>0.5</v>
      </c>
      <c r="Z50" s="1">
        <f>F50</f>
        <v>-10137</v>
      </c>
      <c r="AA50" s="81">
        <f>AB$3+AB$4*Z50+AB$5*Z50^2+AH50</f>
        <v>-4.3704275988427172E-3</v>
      </c>
      <c r="AB50" s="81">
        <f>IF(S50&lt;&gt;0,G50-AH50,-9999)</f>
        <v>-1.3040162268505285E-2</v>
      </c>
      <c r="AC50" s="81">
        <f>+G50-P50</f>
        <v>-7.5227999986964278E-3</v>
      </c>
      <c r="AD50" s="81">
        <f>IF(S50&lt;&gt;0,G50-AA50,-9999)</f>
        <v>-3.1523723998537105E-3</v>
      </c>
      <c r="AE50" s="81">
        <f>+(G50-AA50)^2*S50</f>
        <v>4.9687258736797208E-6</v>
      </c>
      <c r="AF50" s="1">
        <f>IF(S50&lt;&gt;0,G50-P50,-9999)</f>
        <v>-7.5227999986964278E-3</v>
      </c>
      <c r="AG50" s="82"/>
      <c r="AH50" s="1">
        <f>$AB$6*($AB$11/AI50*AJ50+$AB$12)</f>
        <v>5.517362269808858E-3</v>
      </c>
      <c r="AI50" s="1">
        <f>1+$AB$7*COS(AL50)</f>
        <v>0.98047380869833201</v>
      </c>
      <c r="AJ50" s="1">
        <f>SIN(AL50+RADIANS($AB$9))</f>
        <v>-0.29183558583796526</v>
      </c>
      <c r="AK50" s="1">
        <f>$AB$7*SIN(AL50)</f>
        <v>-0.38701156755130861</v>
      </c>
      <c r="AL50" s="1">
        <f>2*ATAN(AM50)</f>
        <v>1.520385306332678</v>
      </c>
      <c r="AM50" s="1">
        <f>SQRT((1+$AB$7)/(1-$AB$7))*TAN(AN50/2)</f>
        <v>0.95081821571026992</v>
      </c>
      <c r="AN50" s="81">
        <f>$AU50+$AB$7*SIN(AO50)</f>
        <v>1.9217865366201923</v>
      </c>
      <c r="AO50" s="81">
        <f>$AU50+$AB$7*SIN(AP50)</f>
        <v>1.9217894258431811</v>
      </c>
      <c r="AP50" s="81">
        <f>$AU50+$AB$7*SIN(AQ50)</f>
        <v>1.9218111102605429</v>
      </c>
      <c r="AQ50" s="81">
        <f>$AU50+$AB$7*SIN(AR50)</f>
        <v>1.9219738168419698</v>
      </c>
      <c r="AR50" s="81">
        <f>$AU50+$AB$7*SIN(AS50)</f>
        <v>1.9231923700334439</v>
      </c>
      <c r="AS50" s="81">
        <f>$AU50+$AB$7*SIN(AT50)</f>
        <v>1.9321932887282309</v>
      </c>
      <c r="AT50" s="81">
        <f>$AU50+$AB$7*SIN(AU50)</f>
        <v>1.9930300239766592</v>
      </c>
      <c r="AU50" s="81">
        <f>RADIANS($AB$9)+$AB$18*(F50-AB$15)</f>
        <v>2.2856649327563958</v>
      </c>
      <c r="AW50" s="21">
        <v>-4400</v>
      </c>
      <c r="AX50" s="29">
        <f t="shared" si="0"/>
        <v>8.5767375946041516E-3</v>
      </c>
      <c r="AY50" s="1">
        <f t="shared" si="1"/>
        <v>5.2827244717662834E-2</v>
      </c>
      <c r="AZ50" s="1">
        <f t="shared" si="2"/>
        <v>-4.4250507123058683E-2</v>
      </c>
      <c r="BA50" s="1">
        <f t="shared" si="3"/>
        <v>0.61314255449310584</v>
      </c>
      <c r="BB50" s="1">
        <f t="shared" si="4"/>
        <v>-0.98238623766180244</v>
      </c>
      <c r="BC50" s="1">
        <f t="shared" si="5"/>
        <v>5.7767824273719182E-2</v>
      </c>
      <c r="BD50" s="1">
        <f t="shared" si="6"/>
        <v>2.889194724535124E-2</v>
      </c>
      <c r="BE50" s="1">
        <f t="shared" si="11"/>
        <v>6.3701011004994221</v>
      </c>
      <c r="BF50" s="1">
        <f t="shared" si="11"/>
        <v>6.370255289322686</v>
      </c>
      <c r="BG50" s="1">
        <f t="shared" si="11"/>
        <v>6.3698558805110146</v>
      </c>
      <c r="BH50" s="1">
        <f t="shared" si="11"/>
        <v>6.3708905328448058</v>
      </c>
      <c r="BI50" s="1">
        <f t="shared" si="11"/>
        <v>6.3682104990553459</v>
      </c>
      <c r="BJ50" s="1">
        <f t="shared" si="11"/>
        <v>6.3751538319415317</v>
      </c>
      <c r="BK50" s="1">
        <f t="shared" si="11"/>
        <v>6.3571736245808967</v>
      </c>
      <c r="BL50" s="1">
        <f t="shared" si="8"/>
        <v>6.4037984375829335</v>
      </c>
    </row>
    <row r="51" spans="1:64" x14ac:dyDescent="0.2">
      <c r="A51" s="83" t="s">
        <v>105</v>
      </c>
      <c r="B51" s="84" t="s">
        <v>98</v>
      </c>
      <c r="C51" s="85">
        <v>17630.36</v>
      </c>
      <c r="D51" s="87"/>
      <c r="E51" s="80">
        <f>+(C51-C$7)/C$8</f>
        <v>-10132.000614265433</v>
      </c>
      <c r="F51" s="80">
        <f>ROUND(2*E51,0)/2</f>
        <v>-10132</v>
      </c>
      <c r="G51" s="80">
        <f>+C51-(C$7+F51*C$8)</f>
        <v>-1.7007999958877917E-3</v>
      </c>
      <c r="H51" s="80">
        <f>+G51</f>
        <v>-1.7007999958877917E-3</v>
      </c>
      <c r="I51" s="80"/>
      <c r="J51" s="80"/>
      <c r="K51" s="80"/>
      <c r="M51" s="80"/>
      <c r="N51" s="80"/>
      <c r="O51" s="80"/>
      <c r="P51" s="80"/>
      <c r="Q51" s="149">
        <f>+C51-15018.5</f>
        <v>2611.8600000000006</v>
      </c>
      <c r="S51" s="2">
        <f>S$15</f>
        <v>0.5</v>
      </c>
      <c r="Z51" s="1">
        <f>F51</f>
        <v>-10132</v>
      </c>
      <c r="AA51" s="81">
        <f>AB$3+AB$4*Z51+AB$5*Z51^2+AH51</f>
        <v>-4.0404131433359062E-3</v>
      </c>
      <c r="AB51" s="81">
        <f>IF(S51&lt;&gt;0,G51-AH51,-9999)</f>
        <v>-7.4019105478004407E-3</v>
      </c>
      <c r="AC51" s="81">
        <f>+G51-P51</f>
        <v>-1.7007999958877917E-3</v>
      </c>
      <c r="AD51" s="81">
        <f>IF(S51&lt;&gt;0,G51-AA51,-9999)</f>
        <v>2.3396131474481144E-3</v>
      </c>
      <c r="AE51" s="81">
        <f>+(G51-AA51)^2*S51</f>
        <v>2.7368948398560361E-6</v>
      </c>
      <c r="AF51" s="1">
        <f>IF(S51&lt;&gt;0,G51-P51,-9999)</f>
        <v>-1.7007999958877917E-3</v>
      </c>
      <c r="AG51" s="82"/>
      <c r="AH51" s="1">
        <f>$AB$6*($AB$11/AI51*AJ51+$AB$12)</f>
        <v>5.7011105519126489E-3</v>
      </c>
      <c r="AI51" s="1">
        <f>1+$AB$7*COS(AL51)</f>
        <v>0.98218138907012753</v>
      </c>
      <c r="AJ51" s="1">
        <f>SIN(AL51+RADIANS($AB$9))</f>
        <v>-0.2876130654811162</v>
      </c>
      <c r="AK51" s="1">
        <f>$AB$7*SIN(AL51)</f>
        <v>-0.38709394553493121</v>
      </c>
      <c r="AL51" s="1">
        <f>2*ATAN(AM51)</f>
        <v>1.5247970501409991</v>
      </c>
      <c r="AM51" s="1">
        <f>SQRT((1+$AB$7)/(1-$AB$7))*TAN(AN51/2)</f>
        <v>0.95502715233453606</v>
      </c>
      <c r="AN51" s="81">
        <f>$AU51+$AB$7*SIN(AO51)</f>
        <v>1.925930970132788</v>
      </c>
      <c r="AO51" s="81">
        <f>$AU51+$AB$7*SIN(AP51)</f>
        <v>1.9259340346107821</v>
      </c>
      <c r="AP51" s="81">
        <f>$AU51+$AB$7*SIN(AQ51)</f>
        <v>1.9259567771082868</v>
      </c>
      <c r="AQ51" s="81">
        <f>$AU51+$AB$7*SIN(AR51)</f>
        <v>1.9261255130931429</v>
      </c>
      <c r="AR51" s="81">
        <f>$AU51+$AB$7*SIN(AS51)</f>
        <v>1.9273750469877564</v>
      </c>
      <c r="AS51" s="81">
        <f>$AU51+$AB$7*SIN(AT51)</f>
        <v>1.9365009878671586</v>
      </c>
      <c r="AT51" s="81">
        <f>$AU51+$AB$7*SIN(AU51)</f>
        <v>1.9975326951781107</v>
      </c>
      <c r="AU51" s="81">
        <f>RADIANS($AB$9)+$AB$18*(F51-AB$15)</f>
        <v>2.2892540329000481</v>
      </c>
      <c r="AW51" s="21">
        <v>-4200</v>
      </c>
      <c r="AX51" s="29">
        <f t="shared" si="0"/>
        <v>6.5584958541381189E-3</v>
      </c>
      <c r="AY51" s="1">
        <f t="shared" si="1"/>
        <v>5.1218217921171795E-2</v>
      </c>
      <c r="AZ51" s="1">
        <f t="shared" si="2"/>
        <v>-4.4659722067033676E-2</v>
      </c>
      <c r="BA51" s="1">
        <f t="shared" si="3"/>
        <v>0.61561081462941836</v>
      </c>
      <c r="BB51" s="1">
        <f t="shared" si="4"/>
        <v>-0.99294443748834471</v>
      </c>
      <c r="BC51" s="1">
        <f t="shared" si="5"/>
        <v>0.12687417340092666</v>
      </c>
      <c r="BD51" s="1">
        <f t="shared" si="6"/>
        <v>6.3522319764001509E-2</v>
      </c>
      <c r="BE51" s="1">
        <f t="shared" si="11"/>
        <v>6.4738207751199761</v>
      </c>
      <c r="BF51" s="1">
        <f t="shared" si="11"/>
        <v>6.4741265033467545</v>
      </c>
      <c r="BG51" s="1">
        <f t="shared" si="11"/>
        <v>6.4733229933211573</v>
      </c>
      <c r="BH51" s="1">
        <f t="shared" si="11"/>
        <v>6.4754350328069412</v>
      </c>
      <c r="BI51" s="1">
        <f t="shared" si="11"/>
        <v>6.4698853338956237</v>
      </c>
      <c r="BJ51" s="1">
        <f t="shared" si="11"/>
        <v>6.484480915938299</v>
      </c>
      <c r="BK51" s="1">
        <f t="shared" si="11"/>
        <v>6.4461793628615984</v>
      </c>
      <c r="BL51" s="1">
        <f t="shared" si="8"/>
        <v>6.5473624433290221</v>
      </c>
    </row>
    <row r="52" spans="1:64" x14ac:dyDescent="0.2">
      <c r="A52" s="83" t="s">
        <v>105</v>
      </c>
      <c r="B52" s="84" t="s">
        <v>98</v>
      </c>
      <c r="C52" s="85">
        <v>17666.355</v>
      </c>
      <c r="D52" s="87"/>
      <c r="E52" s="80">
        <f>+(C52-C$7)/C$8</f>
        <v>-10119.000564713917</v>
      </c>
      <c r="F52" s="80">
        <f>ROUND(2*E52,0)/2</f>
        <v>-10119</v>
      </c>
      <c r="G52" s="80">
        <f>+C52-(C$7+F52*C$8)</f>
        <v>-1.5635999989171978E-3</v>
      </c>
      <c r="H52" s="80">
        <f>+G52</f>
        <v>-1.5635999989171978E-3</v>
      </c>
      <c r="I52" s="80"/>
      <c r="J52" s="80"/>
      <c r="K52" s="80"/>
      <c r="M52" s="80"/>
      <c r="N52" s="80"/>
      <c r="O52" s="80"/>
      <c r="P52" s="80"/>
      <c r="Q52" s="149">
        <f>+C52-15018.5</f>
        <v>2647.8549999999996</v>
      </c>
      <c r="S52" s="2">
        <f>S$15</f>
        <v>0.5</v>
      </c>
      <c r="Z52" s="1">
        <f>F52</f>
        <v>-10119</v>
      </c>
      <c r="AA52" s="81">
        <f>AB$3+AB$4*Z52+AB$5*Z52^2+AH52</f>
        <v>-3.1820897471163592E-3</v>
      </c>
      <c r="AB52" s="81">
        <f>IF(S52&lt;&gt;0,G52-AH52,-9999)</f>
        <v>-7.7434898453204257E-3</v>
      </c>
      <c r="AC52" s="81">
        <f>+G52-P52</f>
        <v>-1.5635999989171978E-3</v>
      </c>
      <c r="AD52" s="81">
        <f>IF(S52&lt;&gt;0,G52-AA52,-9999)</f>
        <v>1.6184897481991613E-3</v>
      </c>
      <c r="AE52" s="81">
        <f>+(G52-AA52)^2*S52</f>
        <v>1.3097545325128924E-6</v>
      </c>
      <c r="AF52" s="1">
        <f>IF(S52&lt;&gt;0,G52-P52,-9999)</f>
        <v>-1.5635999989171978E-3</v>
      </c>
      <c r="AG52" s="82"/>
      <c r="AH52" s="1">
        <f>$AB$6*($AB$11/AI52*AJ52+$AB$12)</f>
        <v>6.1798898464032279E-3</v>
      </c>
      <c r="AI52" s="1">
        <f>1+$AB$7*COS(AL52)</f>
        <v>0.98665062599480735</v>
      </c>
      <c r="AJ52" s="1">
        <f>SIN(AL52+RADIANS($AB$9))</f>
        <v>-0.2765390696537694</v>
      </c>
      <c r="AK52" s="1">
        <f>$AB$7*SIN(AL52)</f>
        <v>-0.38727383048553637</v>
      </c>
      <c r="AL52" s="1">
        <f>2*ATAN(AM52)</f>
        <v>1.536339853033672</v>
      </c>
      <c r="AM52" s="1">
        <f>SQRT((1+$AB$7)/(1-$AB$7))*TAN(AN52/2)</f>
        <v>0.96612380171868828</v>
      </c>
      <c r="AN52" s="81">
        <f>$AU52+$AB$7*SIN(AO52)</f>
        <v>1.9367403857826266</v>
      </c>
      <c r="AO52" s="81">
        <f>$AU52+$AB$7*SIN(AP52)</f>
        <v>1.9367439459854667</v>
      </c>
      <c r="AP52" s="81">
        <f>$AU52+$AB$7*SIN(AQ52)</f>
        <v>1.9367696204966152</v>
      </c>
      <c r="AQ52" s="81">
        <f>$AU52+$AB$7*SIN(AR52)</f>
        <v>1.9369547221127803</v>
      </c>
      <c r="AR52" s="81">
        <f>$AU52+$AB$7*SIN(AS52)</f>
        <v>1.9382865863272087</v>
      </c>
      <c r="AS52" s="81">
        <f>$AU52+$AB$7*SIN(AT52)</f>
        <v>1.9477373272388274</v>
      </c>
      <c r="AT52" s="81">
        <f>$AU52+$AB$7*SIN(AU52)</f>
        <v>2.0092571975047679</v>
      </c>
      <c r="AU52" s="81">
        <f>RADIANS($AB$9)+$AB$18*(F52-AB$15)</f>
        <v>2.2985856932735436</v>
      </c>
      <c r="AW52" s="21">
        <v>-4000</v>
      </c>
      <c r="AX52" s="29">
        <f t="shared" si="0"/>
        <v>4.7663457428703954E-3</v>
      </c>
      <c r="AY52" s="1">
        <f t="shared" si="1"/>
        <v>4.9353482024239961E-2</v>
      </c>
      <c r="AZ52" s="1">
        <f t="shared" si="2"/>
        <v>-4.4587136281369566E-2</v>
      </c>
      <c r="BA52" s="1">
        <f t="shared" si="3"/>
        <v>0.61997323310740404</v>
      </c>
      <c r="BB52" s="1">
        <f t="shared" si="4"/>
        <v>-0.99880114497529637</v>
      </c>
      <c r="BC52" s="1">
        <f t="shared" si="5"/>
        <v>0.19676307442755095</v>
      </c>
      <c r="BD52" s="1">
        <f t="shared" si="6"/>
        <v>9.8700180153848682E-2</v>
      </c>
      <c r="BE52" s="1">
        <f t="shared" si="11"/>
        <v>6.5781355773978296</v>
      </c>
      <c r="BF52" s="1">
        <f t="shared" si="11"/>
        <v>6.5785307291509012</v>
      </c>
      <c r="BG52" s="1">
        <f t="shared" si="11"/>
        <v>6.577465014202355</v>
      </c>
      <c r="BH52" s="1">
        <f t="shared" si="11"/>
        <v>6.5803400140644053</v>
      </c>
      <c r="BI52" s="1">
        <f t="shared" si="11"/>
        <v>6.5725897869321388</v>
      </c>
      <c r="BJ52" s="1">
        <f t="shared" si="11"/>
        <v>6.5935247784887423</v>
      </c>
      <c r="BK52" s="1">
        <f t="shared" si="11"/>
        <v>6.5372669681405782</v>
      </c>
      <c r="BL52" s="1">
        <f t="shared" si="8"/>
        <v>6.6909264490751106</v>
      </c>
    </row>
    <row r="53" spans="1:64" x14ac:dyDescent="0.2">
      <c r="A53" s="83" t="s">
        <v>105</v>
      </c>
      <c r="B53" s="84" t="s">
        <v>98</v>
      </c>
      <c r="C53" s="85">
        <v>17818.638999999999</v>
      </c>
      <c r="D53" s="87"/>
      <c r="E53" s="80">
        <f>+(C53-C$7)/C$8</f>
        <v>-10064.001271870384</v>
      </c>
      <c r="F53" s="80">
        <f>ROUND(2*E53,0)/2</f>
        <v>-10064</v>
      </c>
      <c r="G53" s="80">
        <f>+C53-(C$7+F53*C$8)</f>
        <v>-3.5215999996580649E-3</v>
      </c>
      <c r="H53" s="80">
        <f>+G53</f>
        <v>-3.5215999996580649E-3</v>
      </c>
      <c r="I53" s="80"/>
      <c r="J53" s="80"/>
      <c r="K53" s="80"/>
      <c r="M53" s="80"/>
      <c r="N53" s="80"/>
      <c r="O53" s="80"/>
      <c r="P53" s="80"/>
      <c r="Q53" s="149">
        <f>+C53-15018.5</f>
        <v>2800.1389999999992</v>
      </c>
      <c r="S53" s="2">
        <f>S$15</f>
        <v>0.5</v>
      </c>
      <c r="Z53" s="1">
        <f>F53</f>
        <v>-10064</v>
      </c>
      <c r="AA53" s="81">
        <f>AB$3+AB$4*Z53+AB$5*Z53^2+AH53</f>
        <v>4.5289098236541044E-4</v>
      </c>
      <c r="AB53" s="81">
        <f>IF(S53&lt;&gt;0,G53-AH53,-9999)</f>
        <v>-1.1742661468673992E-2</v>
      </c>
      <c r="AC53" s="81">
        <f>+G53-P53</f>
        <v>-3.5215999996580649E-3</v>
      </c>
      <c r="AD53" s="81">
        <f>IF(S53&lt;&gt;0,G53-AA53,-9999)</f>
        <v>-3.9744909820234754E-3</v>
      </c>
      <c r="AE53" s="81">
        <f>+(G53-AA53)^2*S53</f>
        <v>7.8982892830929649E-6</v>
      </c>
      <c r="AF53" s="1">
        <f>IF(S53&lt;&gt;0,G53-P53,-9999)</f>
        <v>-3.5215999996580649E-3</v>
      </c>
      <c r="AG53" s="82"/>
      <c r="AH53" s="1">
        <f>$AB$6*($AB$11/AI53*AJ53+$AB$12)</f>
        <v>8.2210614690159268E-3</v>
      </c>
      <c r="AI53" s="1">
        <f>1+$AB$7*COS(AL53)</f>
        <v>1.0060310328397832</v>
      </c>
      <c r="AJ53" s="1">
        <f>SIN(AL53+RADIANS($AB$9))</f>
        <v>-0.22814300007248808</v>
      </c>
      <c r="AK53" s="1">
        <f>$AB$7*SIN(AL53)</f>
        <v>-0.38745690367853286</v>
      </c>
      <c r="AL53" s="1">
        <f>2*ATAN(AM53)</f>
        <v>1.5863607567115898</v>
      </c>
      <c r="AM53" s="1">
        <f>SQRT((1+$AB$7)/(1-$AB$7))*TAN(AN53/2)</f>
        <v>1.0156868248406048</v>
      </c>
      <c r="AN53" s="81">
        <f>$AU53+$AB$7*SIN(AO53)</f>
        <v>1.9830239094741478</v>
      </c>
      <c r="AO53" s="81">
        <f>$AU53+$AB$7*SIN(AP53)</f>
        <v>1.9830303176831543</v>
      </c>
      <c r="AP53" s="81">
        <f>$AU53+$AB$7*SIN(AQ53)</f>
        <v>1.9830715907977359</v>
      </c>
      <c r="AQ53" s="81">
        <f>$AU53+$AB$7*SIN(AR53)</f>
        <v>1.983337323747481</v>
      </c>
      <c r="AR53" s="81">
        <f>$AU53+$AB$7*SIN(AS53)</f>
        <v>1.9850443718874611</v>
      </c>
      <c r="AS53" s="81">
        <f>$AU53+$AB$7*SIN(AT53)</f>
        <v>1.9958563063013288</v>
      </c>
      <c r="AT53" s="81">
        <f>$AU53+$AB$7*SIN(AU53)</f>
        <v>2.0591371171543567</v>
      </c>
      <c r="AU53" s="81">
        <f>RADIANS($AB$9)+$AB$18*(F53-AB$15)</f>
        <v>2.3380657948537178</v>
      </c>
      <c r="AW53" s="21">
        <v>-3800</v>
      </c>
      <c r="AX53" s="29">
        <f t="shared" si="0"/>
        <v>3.2103176608631948E-3</v>
      </c>
      <c r="AY53" s="1">
        <f t="shared" si="1"/>
        <v>4.7233037026867299E-2</v>
      </c>
      <c r="AZ53" s="1">
        <f t="shared" si="2"/>
        <v>-4.4022719366004104E-2</v>
      </c>
      <c r="BA53" s="1">
        <f t="shared" si="3"/>
        <v>0.62631698058852625</v>
      </c>
      <c r="BB53" s="1">
        <f t="shared" si="4"/>
        <v>-0.99975475576306838</v>
      </c>
      <c r="BC53" s="1">
        <f t="shared" si="5"/>
        <v>0.26788181230065827</v>
      </c>
      <c r="BD53" s="1">
        <f t="shared" si="6"/>
        <v>0.13474767008233524</v>
      </c>
      <c r="BE53" s="1">
        <f t="shared" si="11"/>
        <v>6.6833749290408626</v>
      </c>
      <c r="BF53" s="1">
        <f t="shared" si="11"/>
        <v>6.6837861517620167</v>
      </c>
      <c r="BG53" s="1">
        <f t="shared" si="11"/>
        <v>6.6826339798803867</v>
      </c>
      <c r="BH53" s="1">
        <f t="shared" si="11"/>
        <v>6.6858635790237493</v>
      </c>
      <c r="BI53" s="1">
        <f t="shared" si="11"/>
        <v>6.6768219175282555</v>
      </c>
      <c r="BJ53" s="1">
        <f t="shared" si="11"/>
        <v>6.7022240115541054</v>
      </c>
      <c r="BK53" s="1">
        <f t="shared" si="11"/>
        <v>6.6315161553841717</v>
      </c>
      <c r="BL53" s="1">
        <f t="shared" si="8"/>
        <v>6.8344904548211982</v>
      </c>
    </row>
    <row r="54" spans="1:64" x14ac:dyDescent="0.2">
      <c r="A54" s="83" t="s">
        <v>100</v>
      </c>
      <c r="B54" s="84" t="s">
        <v>98</v>
      </c>
      <c r="C54" s="85">
        <v>17879.558000000001</v>
      </c>
      <c r="D54" s="87"/>
      <c r="E54" s="80">
        <f>+(C54-C$7)/C$8</f>
        <v>-10041.999604454666</v>
      </c>
      <c r="F54" s="80">
        <f>ROUND(2*E54,0)/2</f>
        <v>-10042</v>
      </c>
      <c r="G54" s="80">
        <f>+C54-(C$7+F54*C$8)</f>
        <v>1.0952000047836918E-3</v>
      </c>
      <c r="H54" s="80">
        <f>+G54</f>
        <v>1.0952000047836918E-3</v>
      </c>
      <c r="I54" s="80"/>
      <c r="J54" s="80"/>
      <c r="K54" s="80"/>
      <c r="M54" s="80"/>
      <c r="N54" s="80"/>
      <c r="O54" s="80"/>
      <c r="P54" s="80"/>
      <c r="Q54" s="149">
        <f>+C54-15018.5</f>
        <v>2861.0580000000009</v>
      </c>
      <c r="S54" s="2">
        <f>S$15</f>
        <v>0.5</v>
      </c>
      <c r="Z54" s="1">
        <f>F54</f>
        <v>-10042</v>
      </c>
      <c r="AA54" s="81">
        <f>AB$3+AB$4*Z54+AB$5*Z54^2+AH54</f>
        <v>1.9079504311864202E-3</v>
      </c>
      <c r="AB54" s="81">
        <f>IF(S54&lt;&gt;0,G54-AH54,-9999)</f>
        <v>-7.9488119105072894E-3</v>
      </c>
      <c r="AC54" s="81">
        <f>+G54-P54</f>
        <v>1.0952000047836918E-3</v>
      </c>
      <c r="AD54" s="81">
        <f>IF(S54&lt;&gt;0,G54-AA54,-9999)</f>
        <v>-8.1275042640272833E-4</v>
      </c>
      <c r="AE54" s="81">
        <f>+(G54-AA54)^2*S54</f>
        <v>3.3028162780890835E-7</v>
      </c>
      <c r="AF54" s="1">
        <f>IF(S54&lt;&gt;0,G54-P54,-9999)</f>
        <v>1.0952000047836918E-3</v>
      </c>
      <c r="AG54" s="82"/>
      <c r="AH54" s="1">
        <f>$AB$6*($AB$11/AI54*AJ54+$AB$12)</f>
        <v>9.0440119152909813E-3</v>
      </c>
      <c r="AI54" s="1">
        <f>1+$AB$7*COS(AL54)</f>
        <v>1.0139965022919013</v>
      </c>
      <c r="AJ54" s="1">
        <f>SIN(AL54+RADIANS($AB$9))</f>
        <v>-0.20807539910600112</v>
      </c>
      <c r="AK54" s="1">
        <f>$AB$7*SIN(AL54)</f>
        <v>-0.38725098255377383</v>
      </c>
      <c r="AL54" s="1">
        <f>2*ATAN(AM54)</f>
        <v>1.6069238332337838</v>
      </c>
      <c r="AM54" s="1">
        <f>SQRT((1+$AB$7)/(1-$AB$7))*TAN(AN54/2)</f>
        <v>1.0367961859365629</v>
      </c>
      <c r="AN54" s="81">
        <f>$AU54+$AB$7*SIN(AO54)</f>
        <v>2.0017925008621695</v>
      </c>
      <c r="AO54" s="81">
        <f>$AU54+$AB$7*SIN(AP54)</f>
        <v>2.0018004539517662</v>
      </c>
      <c r="AP54" s="81">
        <f>$AU54+$AB$7*SIN(AQ54)</f>
        <v>2.0018495770310873</v>
      </c>
      <c r="AQ54" s="81">
        <f>$AU54+$AB$7*SIN(AR54)</f>
        <v>2.0021528745933423</v>
      </c>
      <c r="AR54" s="81">
        <f>$AU54+$AB$7*SIN(AS54)</f>
        <v>2.0040210982745861</v>
      </c>
      <c r="AS54" s="81">
        <f>$AU54+$AB$7*SIN(AT54)</f>
        <v>2.0153666541098225</v>
      </c>
      <c r="AT54" s="81">
        <f>$AU54+$AB$7*SIN(AU54)</f>
        <v>2.079211732716006</v>
      </c>
      <c r="AU54" s="81">
        <f>RADIANS($AB$9)+$AB$18*(F54-AB$15)</f>
        <v>2.3538578354857878</v>
      </c>
      <c r="AW54" s="21">
        <v>-3600</v>
      </c>
      <c r="AX54" s="29">
        <f t="shared" si="0"/>
        <v>1.9012638937440859E-3</v>
      </c>
      <c r="AY54" s="1">
        <f t="shared" si="1"/>
        <v>4.4856882929053779E-2</v>
      </c>
      <c r="AZ54" s="1">
        <f t="shared" si="2"/>
        <v>-4.2955619035309693E-2</v>
      </c>
      <c r="BA54" s="1">
        <f t="shared" si="3"/>
        <v>0.63477074040788362</v>
      </c>
      <c r="BB54" s="1">
        <f t="shared" si="4"/>
        <v>-0.99549324269905481</v>
      </c>
      <c r="BC54" s="1">
        <f t="shared" si="5"/>
        <v>0.3407096085663282</v>
      </c>
      <c r="BD54" s="1">
        <f t="shared" si="6"/>
        <v>0.17202210340186039</v>
      </c>
      <c r="BE54" s="1">
        <f t="shared" si="11"/>
        <v>6.7898798586270779</v>
      </c>
      <c r="BF54" s="1">
        <f t="shared" si="11"/>
        <v>6.7902427820241682</v>
      </c>
      <c r="BG54" s="1">
        <f t="shared" si="11"/>
        <v>6.7891717304406098</v>
      </c>
      <c r="BH54" s="1">
        <f t="shared" si="11"/>
        <v>6.7923344323989774</v>
      </c>
      <c r="BI54" s="1">
        <f t="shared" si="11"/>
        <v>6.7830112061669237</v>
      </c>
      <c r="BJ54" s="1">
        <f t="shared" si="11"/>
        <v>6.8106363506512988</v>
      </c>
      <c r="BK54" s="1">
        <f t="shared" si="11"/>
        <v>6.7299415892249668</v>
      </c>
      <c r="BL54" s="1">
        <f t="shared" si="8"/>
        <v>6.9780544605672858</v>
      </c>
    </row>
    <row r="55" spans="1:64" x14ac:dyDescent="0.2">
      <c r="A55" s="83" t="s">
        <v>106</v>
      </c>
      <c r="B55" s="84" t="s">
        <v>98</v>
      </c>
      <c r="C55" s="85">
        <v>17882.331999999999</v>
      </c>
      <c r="D55" s="87"/>
      <c r="E55" s="80">
        <f>+(C55-C$7)/C$8</f>
        <v>-10040.997739266282</v>
      </c>
      <c r="F55" s="80">
        <f>ROUND(2*E55,0)/2</f>
        <v>-10041</v>
      </c>
      <c r="G55" s="80">
        <f>+C55-(C$7+F55*C$8)</f>
        <v>6.2596000025223475E-3</v>
      </c>
      <c r="H55" s="80">
        <f>+G55</f>
        <v>6.2596000025223475E-3</v>
      </c>
      <c r="I55" s="80"/>
      <c r="J55" s="80"/>
      <c r="K55" s="80"/>
      <c r="M55" s="80"/>
      <c r="N55" s="80"/>
      <c r="O55" s="80"/>
      <c r="P55" s="80"/>
      <c r="Q55" s="149">
        <f>+C55-15018.5</f>
        <v>2863.8319999999985</v>
      </c>
      <c r="S55" s="2">
        <f>S$15</f>
        <v>0.5</v>
      </c>
      <c r="Z55" s="1">
        <f>F55</f>
        <v>-10041</v>
      </c>
      <c r="AA55" s="81">
        <f>AB$3+AB$4*Z55+AB$5*Z55^2+AH55</f>
        <v>1.9740968729470183E-3</v>
      </c>
      <c r="AB55" s="81">
        <f>IF(S55&lt;&gt;0,G55-AH55,-9999)</f>
        <v>-2.8218996435073092E-3</v>
      </c>
      <c r="AC55" s="81">
        <f>+G55-P55</f>
        <v>6.2596000025223475E-3</v>
      </c>
      <c r="AD55" s="81">
        <f>IF(S55&lt;&gt;0,G55-AA55,-9999)</f>
        <v>4.2855031295753292E-3</v>
      </c>
      <c r="AE55" s="81">
        <f>+(G55-AA55)^2*S55</f>
        <v>9.1827685367999699E-6</v>
      </c>
      <c r="AF55" s="1">
        <f>IF(S55&lt;&gt;0,G55-P55,-9999)</f>
        <v>6.2596000025223475E-3</v>
      </c>
      <c r="AG55" s="82"/>
      <c r="AH55" s="1">
        <f>$AB$6*($AB$11/AI55*AJ55+$AB$12)</f>
        <v>9.0814996460296567E-3</v>
      </c>
      <c r="AI55" s="1">
        <f>1+$AB$7*COS(AL55)</f>
        <v>1.0143614515197434</v>
      </c>
      <c r="AJ55" s="1">
        <f>SIN(AL55+RADIANS($AB$9))</f>
        <v>-0.20715350765600651</v>
      </c>
      <c r="AK55" s="1">
        <f>$AB$7*SIN(AL55)</f>
        <v>-0.38723761991252414</v>
      </c>
      <c r="AL55" s="1">
        <f>2*ATAN(AM55)</f>
        <v>1.6078662594997577</v>
      </c>
      <c r="AM55" s="1">
        <f>SQRT((1+$AB$7)/(1-$AB$7))*TAN(AN55/2)</f>
        <v>1.0377744058817464</v>
      </c>
      <c r="AN55" s="81">
        <f>$AU55+$AB$7*SIN(AO55)</f>
        <v>2.0026491472032646</v>
      </c>
      <c r="AO55" s="81">
        <f>$AU55+$AB$7*SIN(AP55)</f>
        <v>2.0026571768330745</v>
      </c>
      <c r="AP55" s="81">
        <f>$AU55+$AB$7*SIN(AQ55)</f>
        <v>2.0027066804443425</v>
      </c>
      <c r="AQ55" s="81">
        <f>$AU55+$AB$7*SIN(AR55)</f>
        <v>2.0030117586796763</v>
      </c>
      <c r="AR55" s="81">
        <f>$AU55+$AB$7*SIN(AS55)</f>
        <v>2.004887444747101</v>
      </c>
      <c r="AS55" s="81">
        <f>$AU55+$AB$7*SIN(AT55)</f>
        <v>2.0162570496718462</v>
      </c>
      <c r="AT55" s="81">
        <f>$AU55+$AB$7*SIN(AU55)</f>
        <v>2.0801258507787703</v>
      </c>
      <c r="AU55" s="81">
        <f>RADIANS($AB$9)+$AB$18*(F55-AB$15)</f>
        <v>2.3545756555145179</v>
      </c>
      <c r="AW55" s="21">
        <v>-3400</v>
      </c>
      <c r="AX55" s="29">
        <f t="shared" si="0"/>
        <v>8.5074030325772709E-4</v>
      </c>
      <c r="AY55" s="1">
        <f t="shared" si="1"/>
        <v>4.2225019730799458E-2</v>
      </c>
      <c r="AZ55" s="1">
        <f t="shared" si="2"/>
        <v>-4.1374279427541731E-2</v>
      </c>
      <c r="BA55" s="1">
        <f t="shared" si="3"/>
        <v>0.64551007257239201</v>
      </c>
      <c r="BB55" s="1">
        <f t="shared" si="4"/>
        <v>-0.98557792764833885</v>
      </c>
      <c r="BC55" s="1">
        <f t="shared" si="5"/>
        <v>0.41577480590867255</v>
      </c>
      <c r="BD55" s="1">
        <f t="shared" si="6"/>
        <v>0.21093486343800236</v>
      </c>
      <c r="BE55" s="1">
        <f t="shared" si="11"/>
        <v>6.898012568876978</v>
      </c>
      <c r="BF55" s="1">
        <f t="shared" si="11"/>
        <v>6.8982872210364814</v>
      </c>
      <c r="BG55" s="1">
        <f t="shared" si="11"/>
        <v>6.8974196528144649</v>
      </c>
      <c r="BH55" s="1">
        <f t="shared" si="11"/>
        <v>6.9001619342410887</v>
      </c>
      <c r="BI55" s="1">
        <f t="shared" si="11"/>
        <v>6.8915119142419483</v>
      </c>
      <c r="BJ55" s="1">
        <f t="shared" si="11"/>
        <v>6.9189804534608141</v>
      </c>
      <c r="BK55" s="1">
        <f t="shared" si="11"/>
        <v>6.8334720069851018</v>
      </c>
      <c r="BL55" s="1">
        <f t="shared" si="8"/>
        <v>7.1216184663133744</v>
      </c>
    </row>
    <row r="56" spans="1:64" x14ac:dyDescent="0.2">
      <c r="A56" s="83" t="s">
        <v>106</v>
      </c>
      <c r="B56" s="84" t="s">
        <v>98</v>
      </c>
      <c r="C56" s="85">
        <v>17904.482</v>
      </c>
      <c r="D56" s="87"/>
      <c r="E56" s="80">
        <f>+(C56-C$7)/C$8</f>
        <v>-10032.997986590462</v>
      </c>
      <c r="F56" s="80">
        <f>ROUND(2*E56,0)/2</f>
        <v>-10033</v>
      </c>
      <c r="G56" s="80">
        <f>+C56-(C$7+F56*C$8)</f>
        <v>5.5748000013409182E-3</v>
      </c>
      <c r="H56" s="80">
        <f>+G56</f>
        <v>5.5748000013409182E-3</v>
      </c>
      <c r="I56" s="80"/>
      <c r="J56" s="80"/>
      <c r="K56" s="80"/>
      <c r="M56" s="80"/>
      <c r="N56" s="80"/>
      <c r="O56" s="80"/>
      <c r="P56" s="80"/>
      <c r="Q56" s="149">
        <f>+C56-15018.5</f>
        <v>2885.982</v>
      </c>
      <c r="S56" s="2">
        <f>S$15</f>
        <v>0.5</v>
      </c>
      <c r="Z56" s="1">
        <f>F56</f>
        <v>-10033</v>
      </c>
      <c r="AA56" s="81">
        <f>AB$3+AB$4*Z56+AB$5*Z56^2+AH56</f>
        <v>2.5032821362658917E-3</v>
      </c>
      <c r="AB56" s="81">
        <f>IF(S56&lt;&gt;0,G56-AH56,-9999)</f>
        <v>-3.8068453580213466E-3</v>
      </c>
      <c r="AC56" s="81">
        <f>+G56-P56</f>
        <v>5.5748000013409182E-3</v>
      </c>
      <c r="AD56" s="81">
        <f>IF(S56&lt;&gt;0,G56-AA56,-9999)</f>
        <v>3.0715178650750265E-3</v>
      </c>
      <c r="AE56" s="81">
        <f>+(G56-AA56)^2*S56</f>
        <v>4.7171109977375244E-6</v>
      </c>
      <c r="AF56" s="1">
        <f>IF(S56&lt;&gt;0,G56-P56,-9999)</f>
        <v>5.5748000013409182E-3</v>
      </c>
      <c r="AG56" s="82"/>
      <c r="AH56" s="1">
        <f>$AB$6*($AB$11/AI56*AJ56+$AB$12)</f>
        <v>9.3816453593622649E-3</v>
      </c>
      <c r="AI56" s="1">
        <f>1+$AB$7*COS(AL56)</f>
        <v>1.0172900419238657</v>
      </c>
      <c r="AJ56" s="1">
        <f>SIN(AL56+RADIANS($AB$9))</f>
        <v>-0.19974781866820077</v>
      </c>
      <c r="AK56" s="1">
        <f>$AB$7*SIN(AL56)</f>
        <v>-0.38711791487289943</v>
      </c>
      <c r="AL56" s="1">
        <f>2*ATAN(AM56)</f>
        <v>1.6154301660254886</v>
      </c>
      <c r="AM56" s="1">
        <f>SQRT((1+$AB$7)/(1-$AB$7))*TAN(AN56/2)</f>
        <v>1.0456604197116726</v>
      </c>
      <c r="AN56" s="81">
        <f>$AU56+$AB$7*SIN(AO56)</f>
        <v>2.0095134429668016</v>
      </c>
      <c r="AO56" s="81">
        <f>$AU56+$AB$7*SIN(AP56)</f>
        <v>2.0095221057396646</v>
      </c>
      <c r="AP56" s="81">
        <f>$AU56+$AB$7*SIN(AQ56)</f>
        <v>2.0095747300113311</v>
      </c>
      <c r="AQ56" s="81">
        <f>$AU56+$AB$7*SIN(AR56)</f>
        <v>2.0098942831505799</v>
      </c>
      <c r="AR56" s="81">
        <f>$AU56+$AB$7*SIN(AS56)</f>
        <v>2.0118300743983433</v>
      </c>
      <c r="AS56" s="81">
        <f>$AU56+$AB$7*SIN(AT56)</f>
        <v>2.0233913521565245</v>
      </c>
      <c r="AT56" s="81">
        <f>$AU56+$AB$7*SIN(AU56)</f>
        <v>2.0874438776926452</v>
      </c>
      <c r="AU56" s="81">
        <f>RADIANS($AB$9)+$AB$18*(F56-AB$15)</f>
        <v>2.3603182157443614</v>
      </c>
      <c r="AW56" s="21">
        <v>-3200</v>
      </c>
      <c r="AX56" s="29">
        <f t="shared" si="0"/>
        <v>7.0905378645701178E-5</v>
      </c>
      <c r="AY56" s="1">
        <f t="shared" si="1"/>
        <v>3.9337447432104301E-2</v>
      </c>
      <c r="AZ56" s="1">
        <f t="shared" si="2"/>
        <v>-3.92665420534586E-2</v>
      </c>
      <c r="BA56" s="1">
        <f t="shared" si="3"/>
        <v>0.65876540983142418</v>
      </c>
      <c r="BB56" s="1">
        <f t="shared" si="4"/>
        <v>-0.96941951192058229</v>
      </c>
      <c r="BC56" s="1">
        <f t="shared" si="5"/>
        <v>0.49367644612656153</v>
      </c>
      <c r="BD56" s="1">
        <f t="shared" si="6"/>
        <v>0.25197670366063268</v>
      </c>
      <c r="BE56" s="1">
        <f t="shared" si="11"/>
        <v>7.0081685942584286</v>
      </c>
      <c r="BF56" s="1">
        <f t="shared" si="11"/>
        <v>7.0083451126276</v>
      </c>
      <c r="BG56" s="1">
        <f t="shared" si="11"/>
        <v>7.0077366038276336</v>
      </c>
      <c r="BH56" s="1">
        <f t="shared" si="11"/>
        <v>7.0098356925050105</v>
      </c>
      <c r="BI56" s="1">
        <f t="shared" si="11"/>
        <v>7.0026111412665921</v>
      </c>
      <c r="BJ56" s="1">
        <f t="shared" si="11"/>
        <v>7.0276751617985322</v>
      </c>
      <c r="BK56" s="1">
        <f t="shared" si="11"/>
        <v>6.9429311096753139</v>
      </c>
      <c r="BL56" s="1">
        <f t="shared" si="8"/>
        <v>7.2651824720594629</v>
      </c>
    </row>
    <row r="57" spans="1:64" x14ac:dyDescent="0.2">
      <c r="A57" s="83" t="s">
        <v>106</v>
      </c>
      <c r="B57" s="84" t="s">
        <v>98</v>
      </c>
      <c r="C57" s="85">
        <v>17915.552</v>
      </c>
      <c r="D57" s="87"/>
      <c r="E57" s="80">
        <f>+(C57-C$7)/C$8</f>
        <v>-10028.999916065799</v>
      </c>
      <c r="F57" s="80">
        <f>ROUND(2*E57,0)/2</f>
        <v>-10029</v>
      </c>
      <c r="G57" s="80">
        <f>+C57-(C$7+F57*C$8)</f>
        <v>2.3240000155055895E-4</v>
      </c>
      <c r="H57" s="80">
        <f>+G57</f>
        <v>2.3240000155055895E-4</v>
      </c>
      <c r="I57" s="80"/>
      <c r="J57" s="80"/>
      <c r="K57" s="80"/>
      <c r="M57" s="80"/>
      <c r="N57" s="80"/>
      <c r="O57" s="80"/>
      <c r="P57" s="80"/>
      <c r="Q57" s="149">
        <f>+C57-15018.5</f>
        <v>2897.0519999999997</v>
      </c>
      <c r="S57" s="2">
        <f>S$15</f>
        <v>0.5</v>
      </c>
      <c r="Z57" s="1">
        <f>F57</f>
        <v>-10029</v>
      </c>
      <c r="AA57" s="81">
        <f>AB$3+AB$4*Z57+AB$5*Z57^2+AH57</f>
        <v>2.7678812435218553E-3</v>
      </c>
      <c r="AB57" s="81">
        <f>IF(S57&lt;&gt;0,G57-AH57,-9999)</f>
        <v>-9.29947811553479E-3</v>
      </c>
      <c r="AC57" s="81">
        <f>+G57-P57</f>
        <v>2.3240000155055895E-4</v>
      </c>
      <c r="AD57" s="81">
        <f>IF(S57&lt;&gt;0,G57-AA57,-9999)</f>
        <v>-2.5354812419712963E-3</v>
      </c>
      <c r="AE57" s="81">
        <f>+(G57-AA57)^2*S57</f>
        <v>3.2143325641941538E-6</v>
      </c>
      <c r="AF57" s="1">
        <f>IF(S57&lt;&gt;0,G57-P57,-9999)</f>
        <v>2.3240000155055895E-4</v>
      </c>
      <c r="AG57" s="82"/>
      <c r="AH57" s="1">
        <f>$AB$6*($AB$11/AI57*AJ57+$AB$12)</f>
        <v>9.5318781170853489E-3</v>
      </c>
      <c r="AI57" s="1">
        <f>1+$AB$7*COS(AL57)</f>
        <v>1.018760326199424</v>
      </c>
      <c r="AJ57" s="1">
        <f>SIN(AL57+RADIANS($AB$9))</f>
        <v>-0.19602457543014806</v>
      </c>
      <c r="AK57" s="1">
        <f>$AB$7*SIN(AL57)</f>
        <v>-0.38704944868344876</v>
      </c>
      <c r="AL57" s="1">
        <f>2*ATAN(AM57)</f>
        <v>1.6192285243057709</v>
      </c>
      <c r="AM57" s="1">
        <f>SQRT((1+$AB$7)/(1-$AB$7))*TAN(AN57/2)</f>
        <v>1.0496440881168339</v>
      </c>
      <c r="AN57" s="81">
        <f>$AU57+$AB$7*SIN(AO57)</f>
        <v>2.0129530296096521</v>
      </c>
      <c r="AO57" s="81">
        <f>$AU57+$AB$7*SIN(AP57)</f>
        <v>2.0129620231288694</v>
      </c>
      <c r="AP57" s="81">
        <f>$AU57+$AB$7*SIN(AQ57)</f>
        <v>2.0130162592528418</v>
      </c>
      <c r="AQ57" s="81">
        <f>$AU57+$AB$7*SIN(AR57)</f>
        <v>2.0133432028558382</v>
      </c>
      <c r="AR57" s="81">
        <f>$AU57+$AB$7*SIN(AS57)</f>
        <v>2.0153093114721106</v>
      </c>
      <c r="AS57" s="81">
        <f>$AU57+$AB$7*SIN(AT57)</f>
        <v>2.0269659251272696</v>
      </c>
      <c r="AT57" s="81">
        <f>$AU57+$AB$7*SIN(AU57)</f>
        <v>2.091106268865234</v>
      </c>
      <c r="AU57" s="81">
        <f>RADIANS($AB$9)+$AB$18*(F57-AB$15)</f>
        <v>2.3631894958592832</v>
      </c>
      <c r="AW57" s="21">
        <v>-3000</v>
      </c>
      <c r="AX57" s="29">
        <f t="shared" si="0"/>
        <v>-4.2559579233251293E-4</v>
      </c>
      <c r="AY57" s="1">
        <f t="shared" si="1"/>
        <v>3.6194166032968322E-2</v>
      </c>
      <c r="AZ57" s="1">
        <f t="shared" si="2"/>
        <v>-3.6619761825300835E-2</v>
      </c>
      <c r="BA57" s="1">
        <f t="shared" si="3"/>
        <v>0.67483311447696526</v>
      </c>
      <c r="BB57" s="1">
        <f t="shared" si="4"/>
        <v>-0.94624422512147344</v>
      </c>
      <c r="BC57" s="1">
        <f t="shared" si="5"/>
        <v>0.57511080902647294</v>
      </c>
      <c r="BD57" s="1">
        <f t="shared" si="6"/>
        <v>0.29575243481048352</v>
      </c>
      <c r="BE57" s="1">
        <f t="shared" si="11"/>
        <v>7.1207903861428878</v>
      </c>
      <c r="BF57" s="1">
        <f t="shared" si="11"/>
        <v>7.120884028810873</v>
      </c>
      <c r="BG57" s="1">
        <f t="shared" si="11"/>
        <v>7.1205229755943593</v>
      </c>
      <c r="BH57" s="1">
        <f t="shared" si="11"/>
        <v>7.121915867917334</v>
      </c>
      <c r="BI57" s="1">
        <f t="shared" si="11"/>
        <v>7.1165540930869593</v>
      </c>
      <c r="BJ57" s="1">
        <f t="shared" si="11"/>
        <v>7.1373726595989391</v>
      </c>
      <c r="BK57" s="1">
        <f t="shared" si="11"/>
        <v>7.0590206141421685</v>
      </c>
      <c r="BL57" s="1">
        <f t="shared" si="8"/>
        <v>7.4087464778055505</v>
      </c>
    </row>
    <row r="58" spans="1:64" x14ac:dyDescent="0.2">
      <c r="A58" s="83" t="s">
        <v>100</v>
      </c>
      <c r="B58" s="84" t="s">
        <v>98</v>
      </c>
      <c r="C58" s="85">
        <v>18034.618999999999</v>
      </c>
      <c r="D58" s="87"/>
      <c r="E58" s="80">
        <f>+(C58-C$7)/C$8</f>
        <v>-9985.9973629348005</v>
      </c>
      <c r="F58" s="80">
        <f>ROUND(2*E58,0)/2</f>
        <v>-9986</v>
      </c>
      <c r="G58" s="80">
        <f>+C58-(C$7+F58*C$8)</f>
        <v>7.3016000023926608E-3</v>
      </c>
      <c r="H58" s="80">
        <f>+G58</f>
        <v>7.3016000023926608E-3</v>
      </c>
      <c r="I58" s="80"/>
      <c r="J58" s="80"/>
      <c r="K58" s="80"/>
      <c r="M58" s="80"/>
      <c r="N58" s="80"/>
      <c r="O58" s="80"/>
      <c r="P58" s="80"/>
      <c r="Q58" s="149">
        <f>+C58-15018.5</f>
        <v>3016.1189999999988</v>
      </c>
      <c r="S58" s="2">
        <f>S$15</f>
        <v>0.5</v>
      </c>
      <c r="Z58" s="1">
        <f>F58</f>
        <v>-9986</v>
      </c>
      <c r="AA58" s="81">
        <f>AB$3+AB$4*Z58+AB$5*Z58^2+AH58</f>
        <v>5.6120996530364311E-3</v>
      </c>
      <c r="AB58" s="81">
        <f>IF(S58&lt;&gt;0,G58-AH58,-9999)</f>
        <v>-3.851518117879418E-3</v>
      </c>
      <c r="AC58" s="81">
        <f>+G58-P58</f>
        <v>7.3016000023926608E-3</v>
      </c>
      <c r="AD58" s="81">
        <f>IF(S58&lt;&gt;0,G58-AA58,-9999)</f>
        <v>1.6895003493562297E-3</v>
      </c>
      <c r="AE58" s="81">
        <f>+(G58-AA58)^2*S58</f>
        <v>1.4272057152374112E-6</v>
      </c>
      <c r="AF58" s="1">
        <f>IF(S58&lt;&gt;0,G58-P58,-9999)</f>
        <v>7.3016000023926608E-3</v>
      </c>
      <c r="AG58" s="82"/>
      <c r="AH58" s="1">
        <f>$AB$6*($AB$11/AI58*AJ58+$AB$12)</f>
        <v>1.1153118120272079E-2</v>
      </c>
      <c r="AI58" s="1">
        <f>1+$AB$7*COS(AL58)</f>
        <v>1.0348161457904868</v>
      </c>
      <c r="AJ58" s="1">
        <f>SIN(AL58+RADIANS($AB$9))</f>
        <v>-0.15513670654293871</v>
      </c>
      <c r="AK58" s="1">
        <f>$AB$7*SIN(AL58)</f>
        <v>-0.38593660302900268</v>
      </c>
      <c r="AL58" s="1">
        <f>2*ATAN(AM58)</f>
        <v>1.6607648783073246</v>
      </c>
      <c r="AM58" s="1">
        <f>SQRT((1+$AB$7)/(1-$AB$7))*TAN(AN58/2)</f>
        <v>1.0942729502616981</v>
      </c>
      <c r="AN58" s="81">
        <f>$AU58+$AB$7*SIN(AO58)</f>
        <v>2.0502457006849144</v>
      </c>
      <c r="AO58" s="81">
        <f>$AU58+$AB$7*SIN(AP58)</f>
        <v>2.0502588992676198</v>
      </c>
      <c r="AP58" s="81">
        <f>$AU58+$AB$7*SIN(AQ58)</f>
        <v>2.0503327295837352</v>
      </c>
      <c r="AQ58" s="81">
        <f>$AU58+$AB$7*SIN(AR58)</f>
        <v>2.0507455289283647</v>
      </c>
      <c r="AR58" s="81">
        <f>$AU58+$AB$7*SIN(AS58)</f>
        <v>2.0530475652218163</v>
      </c>
      <c r="AS58" s="81">
        <f>$AU58+$AB$7*SIN(AT58)</f>
        <v>2.0657043015902925</v>
      </c>
      <c r="AT58" s="81">
        <f>$AU58+$AB$7*SIN(AU58)</f>
        <v>2.1306172902958518</v>
      </c>
      <c r="AU58" s="81">
        <f>RADIANS($AB$9)+$AB$18*(F58-AB$15)</f>
        <v>2.3940557570946921</v>
      </c>
      <c r="AW58" s="21">
        <v>-2800</v>
      </c>
      <c r="AX58" s="29">
        <f t="shared" si="0"/>
        <v>-6.2588161707950035E-4</v>
      </c>
      <c r="AY58" s="1">
        <f t="shared" si="1"/>
        <v>3.2795175533391507E-2</v>
      </c>
      <c r="AZ58" s="1">
        <f t="shared" si="2"/>
        <v>-3.3421057150471008E-2</v>
      </c>
      <c r="BA58" s="1">
        <f t="shared" si="3"/>
        <v>0.6940898666046047</v>
      </c>
      <c r="BB58" s="1">
        <f t="shared" si="4"/>
        <v>-0.91504794174423254</v>
      </c>
      <c r="BC58" s="1">
        <f t="shared" si="5"/>
        <v>0.66090394704777944</v>
      </c>
      <c r="BD58" s="1">
        <f t="shared" si="6"/>
        <v>0.34302994629916211</v>
      </c>
      <c r="BE58" s="1">
        <f t="shared" si="11"/>
        <v>7.2363813533013825</v>
      </c>
      <c r="BF58" s="1">
        <f t="shared" si="11"/>
        <v>7.236420157286017</v>
      </c>
      <c r="BG58" s="1">
        <f t="shared" si="11"/>
        <v>7.2362472424303865</v>
      </c>
      <c r="BH58" s="1">
        <f t="shared" si="11"/>
        <v>7.2370180946674836</v>
      </c>
      <c r="BI58" s="1">
        <f t="shared" si="11"/>
        <v>7.2335880645775799</v>
      </c>
      <c r="BJ58" s="1">
        <f t="shared" si="11"/>
        <v>7.2489802646792736</v>
      </c>
      <c r="BK58" s="1">
        <f t="shared" si="11"/>
        <v>7.1823058150697499</v>
      </c>
      <c r="BL58" s="1">
        <f t="shared" si="8"/>
        <v>7.5523104835516381</v>
      </c>
    </row>
    <row r="59" spans="1:64" x14ac:dyDescent="0.2">
      <c r="A59" s="83" t="s">
        <v>106</v>
      </c>
      <c r="B59" s="84" t="s">
        <v>98</v>
      </c>
      <c r="C59" s="85">
        <v>18203.526000000002</v>
      </c>
      <c r="D59" s="87"/>
      <c r="E59" s="80">
        <f>+(C59-C$7)/C$8</f>
        <v>-9924.9944633765881</v>
      </c>
      <c r="F59" s="80">
        <f>ROUND(2*E59,0)/2</f>
        <v>-9925</v>
      </c>
      <c r="G59" s="80">
        <f>+C59-(C$7+F59*C$8)</f>
        <v>1.5330000005633337E-2</v>
      </c>
      <c r="H59" s="80">
        <f>+G59</f>
        <v>1.5330000005633337E-2</v>
      </c>
      <c r="I59" s="80"/>
      <c r="J59" s="80"/>
      <c r="K59" s="80"/>
      <c r="M59" s="80"/>
      <c r="N59" s="80"/>
      <c r="O59" s="80"/>
      <c r="P59" s="80"/>
      <c r="Q59" s="149">
        <f>+C59-15018.5</f>
        <v>3185.0260000000017</v>
      </c>
      <c r="S59" s="2">
        <f>S$15</f>
        <v>0.5</v>
      </c>
      <c r="Z59" s="1">
        <f>F59</f>
        <v>-9925</v>
      </c>
      <c r="AA59" s="81">
        <f>AB$3+AB$4*Z59+AB$5*Z59^2+AH59</f>
        <v>9.6429379231501473E-3</v>
      </c>
      <c r="AB59" s="81">
        <f>IF(S59&lt;&gt;0,G59-AH59,-9999)</f>
        <v>1.860688739070953E-3</v>
      </c>
      <c r="AC59" s="81">
        <f>+G59-P59</f>
        <v>1.5330000005633337E-2</v>
      </c>
      <c r="AD59" s="81">
        <f>IF(S59&lt;&gt;0,G59-AA59,-9999)</f>
        <v>5.6870620824831901E-3</v>
      </c>
      <c r="AE59" s="81">
        <f>+(G59-AA59)^2*S59</f>
        <v>1.6171337565009018E-5</v>
      </c>
      <c r="AF59" s="1">
        <f>IF(S59&lt;&gt;0,G59-P59,-9999)</f>
        <v>1.5330000005633337E-2</v>
      </c>
      <c r="AG59" s="82"/>
      <c r="AH59" s="1">
        <f>$AB$6*($AB$11/AI59*AJ59+$AB$12)</f>
        <v>1.3469311266562384E-2</v>
      </c>
      <c r="AI59" s="1">
        <f>1+$AB$7*COS(AL59)</f>
        <v>1.0583617918483075</v>
      </c>
      <c r="AJ59" s="1">
        <f>SIN(AL59+RADIANS($AB$9))</f>
        <v>-9.4408714673435645E-2</v>
      </c>
      <c r="AK59" s="1">
        <f>$AB$7*SIN(AL59)</f>
        <v>-0.38308370732455499</v>
      </c>
      <c r="AL59" s="1">
        <f>2*ATAN(AM59)</f>
        <v>1.7219811876742186</v>
      </c>
      <c r="AM59" s="1">
        <f>SQRT((1+$AB$7)/(1-$AB$7))*TAN(AN59/2)</f>
        <v>1.1638856540839531</v>
      </c>
      <c r="AN59" s="81">
        <f>$AU59+$AB$7*SIN(AO59)</f>
        <v>2.1041684532948706</v>
      </c>
      <c r="AO59" s="81">
        <f>$AU59+$AB$7*SIN(AP59)</f>
        <v>2.1041899773693542</v>
      </c>
      <c r="AP59" s="81">
        <f>$AU59+$AB$7*SIN(AQ59)</f>
        <v>2.1042992101038651</v>
      </c>
      <c r="AQ59" s="81">
        <f>$AU59+$AB$7*SIN(AR59)</f>
        <v>2.1048532452817952</v>
      </c>
      <c r="AR59" s="81">
        <f>$AU59+$AB$7*SIN(AS59)</f>
        <v>2.1076553943901204</v>
      </c>
      <c r="AS59" s="81">
        <f>$AU59+$AB$7*SIN(AT59)</f>
        <v>2.1216308447478913</v>
      </c>
      <c r="AT59" s="81">
        <f>$AU59+$AB$7*SIN(AU59)</f>
        <v>2.1870963241728618</v>
      </c>
      <c r="AU59" s="81">
        <f>RADIANS($AB$9)+$AB$18*(F59-AB$15)</f>
        <v>2.4378427788472492</v>
      </c>
      <c r="AW59" s="21">
        <v>-2600</v>
      </c>
      <c r="AX59" s="29">
        <f t="shared" si="0"/>
        <v>-5.1740228560683693E-4</v>
      </c>
      <c r="AY59" s="1">
        <f t="shared" si="1"/>
        <v>2.914047593337387E-2</v>
      </c>
      <c r="AZ59" s="1">
        <f t="shared" si="2"/>
        <v>-2.9657878218980707E-2</v>
      </c>
      <c r="BA59" s="1">
        <f t="shared" si="3"/>
        <v>0.71701045837221189</v>
      </c>
      <c r="BB59" s="1">
        <f t="shared" si="4"/>
        <v>-0.87453606478988788</v>
      </c>
      <c r="BC59" s="1">
        <f t="shared" si="5"/>
        <v>0.75205236769869166</v>
      </c>
      <c r="BD59" s="1">
        <f t="shared" si="6"/>
        <v>0.39481223797562598</v>
      </c>
      <c r="BE59" s="1">
        <f t="shared" si="11"/>
        <v>7.3555203297638014</v>
      </c>
      <c r="BF59" s="1">
        <f t="shared" si="11"/>
        <v>7.3555316242382185</v>
      </c>
      <c r="BG59" s="1">
        <f t="shared" si="11"/>
        <v>7.3554706594596047</v>
      </c>
      <c r="BH59" s="1">
        <f t="shared" si="11"/>
        <v>7.3557998133422551</v>
      </c>
      <c r="BI59" s="1">
        <f t="shared" si="11"/>
        <v>7.3540250410601598</v>
      </c>
      <c r="BJ59" s="1">
        <f t="shared" si="11"/>
        <v>7.3636641195996946</v>
      </c>
      <c r="BK59" s="1">
        <f t="shared" si="11"/>
        <v>7.3132039539012039</v>
      </c>
      <c r="BL59" s="1">
        <f t="shared" si="8"/>
        <v>7.6958744892977267</v>
      </c>
    </row>
    <row r="60" spans="1:64" x14ac:dyDescent="0.2">
      <c r="A60" s="83" t="s">
        <v>106</v>
      </c>
      <c r="B60" s="84" t="s">
        <v>98</v>
      </c>
      <c r="C60" s="85">
        <v>18217.366000000002</v>
      </c>
      <c r="D60" s="87"/>
      <c r="E60" s="80">
        <f>+(C60-C$7)/C$8</f>
        <v>-9919.9959723141365</v>
      </c>
      <c r="F60" s="80">
        <f>ROUND(2*E60,0)/2</f>
        <v>-9920</v>
      </c>
      <c r="G60" s="80">
        <f>+C60-(C$7+F60*C$8)</f>
        <v>1.1152000002766727E-2</v>
      </c>
      <c r="H60" s="80">
        <f>+G60</f>
        <v>1.1152000002766727E-2</v>
      </c>
      <c r="I60" s="80"/>
      <c r="J60" s="80"/>
      <c r="K60" s="80"/>
      <c r="M60" s="80"/>
      <c r="N60" s="80"/>
      <c r="O60" s="80"/>
      <c r="P60" s="80"/>
      <c r="Q60" s="149">
        <f>+C60-15018.5</f>
        <v>3198.8660000000018</v>
      </c>
      <c r="S60" s="2">
        <f>S$15</f>
        <v>0.5</v>
      </c>
      <c r="Z60" s="1">
        <f>F60</f>
        <v>-9920</v>
      </c>
      <c r="AA60" s="81">
        <f>AB$3+AB$4*Z60+AB$5*Z60^2+AH60</f>
        <v>9.9729420495894977E-3</v>
      </c>
      <c r="AB60" s="81">
        <f>IF(S60&lt;&gt;0,G60-AH60,-9999)</f>
        <v>-2.5078255079936246E-3</v>
      </c>
      <c r="AC60" s="81">
        <f>+G60-P60</f>
        <v>1.1152000002766727E-2</v>
      </c>
      <c r="AD60" s="81">
        <f>IF(S60&lt;&gt;0,G60-AA60,-9999)</f>
        <v>1.1790579531772288E-3</v>
      </c>
      <c r="AE60" s="81">
        <f>+(G60-AA60)^2*S60</f>
        <v>6.9508882847523815E-7</v>
      </c>
      <c r="AF60" s="1">
        <f>IF(S60&lt;&gt;0,G60-P60,-9999)</f>
        <v>1.1152000002766727E-2</v>
      </c>
      <c r="AG60" s="82"/>
      <c r="AH60" s="1">
        <f>$AB$6*($AB$11/AI60*AJ60+$AB$12)</f>
        <v>1.3659825510760351E-2</v>
      </c>
      <c r="AI60" s="1">
        <f>1+$AB$7*COS(AL60)</f>
        <v>1.0603305847767814</v>
      </c>
      <c r="AJ60" s="1">
        <f>SIN(AL60+RADIANS($AB$9))</f>
        <v>-8.9289088764197902E-2</v>
      </c>
      <c r="AK60" s="1">
        <f>$AB$7*SIN(AL60)</f>
        <v>-0.38277858626856603</v>
      </c>
      <c r="AL60" s="1">
        <f>2*ATAN(AM60)</f>
        <v>1.727122552141644</v>
      </c>
      <c r="AM60" s="1">
        <f>SQRT((1+$AB$7)/(1-$AB$7))*TAN(AN60/2)</f>
        <v>1.1699568373519427</v>
      </c>
      <c r="AN60" s="81">
        <f>$AU60+$AB$7*SIN(AO60)</f>
        <v>2.1086425909003421</v>
      </c>
      <c r="AO60" s="81">
        <f>$AU60+$AB$7*SIN(AP60)</f>
        <v>2.1086649363409107</v>
      </c>
      <c r="AP60" s="81">
        <f>$AU60+$AB$7*SIN(AQ60)</f>
        <v>2.1087774854077432</v>
      </c>
      <c r="AQ60" s="81">
        <f>$AU60+$AB$7*SIN(AR60)</f>
        <v>2.1093440478767418</v>
      </c>
      <c r="AR60" s="81">
        <f>$AU60+$AB$7*SIN(AS60)</f>
        <v>2.1121879582269685</v>
      </c>
      <c r="AS60" s="81">
        <f>$AU60+$AB$7*SIN(AT60)</f>
        <v>2.1262651332079394</v>
      </c>
      <c r="AT60" s="81">
        <f>$AU60+$AB$7*SIN(AU60)</f>
        <v>2.1917474047300449</v>
      </c>
      <c r="AU60" s="81">
        <f>RADIANS($AB$9)+$AB$18*(F60-AB$15)</f>
        <v>2.4414318789909015</v>
      </c>
      <c r="AW60" s="21">
        <v>-2400</v>
      </c>
      <c r="AX60" s="29">
        <f t="shared" si="0"/>
        <v>-8.9044579585188799E-5</v>
      </c>
      <c r="AY60" s="1">
        <f t="shared" si="1"/>
        <v>2.5230067232915411E-2</v>
      </c>
      <c r="AZ60" s="1">
        <f t="shared" si="2"/>
        <v>-2.53191118125006E-2</v>
      </c>
      <c r="BA60" s="1">
        <f t="shared" si="3"/>
        <v>0.74418869121585085</v>
      </c>
      <c r="BB60" s="1">
        <f t="shared" si="4"/>
        <v>-0.82304700899770156</v>
      </c>
      <c r="BC60" s="1">
        <f t="shared" si="5"/>
        <v>0.84977565494983176</v>
      </c>
      <c r="BD60" s="1">
        <f t="shared" si="6"/>
        <v>0.45244801029447246</v>
      </c>
      <c r="BE60" s="1">
        <f t="shared" si="11"/>
        <v>7.4788777118111005</v>
      </c>
      <c r="BF60" s="1">
        <f t="shared" si="11"/>
        <v>7.4788795358749294</v>
      </c>
      <c r="BG60" s="1">
        <f t="shared" si="11"/>
        <v>7.4788666877438397</v>
      </c>
      <c r="BH60" s="1">
        <f t="shared" si="11"/>
        <v>7.4789571948578688</v>
      </c>
      <c r="BI60" s="1">
        <f t="shared" si="11"/>
        <v>7.4783200706322841</v>
      </c>
      <c r="BJ60" s="1">
        <f t="shared" si="11"/>
        <v>7.4828272490526064</v>
      </c>
      <c r="BK60" s="1">
        <f t="shared" si="11"/>
        <v>7.4519756339924692</v>
      </c>
      <c r="BL60" s="1">
        <f t="shared" si="8"/>
        <v>7.8394384950438152</v>
      </c>
    </row>
    <row r="61" spans="1:64" x14ac:dyDescent="0.2">
      <c r="A61" s="83" t="s">
        <v>106</v>
      </c>
      <c r="B61" s="84" t="s">
        <v>98</v>
      </c>
      <c r="C61" s="85">
        <v>18239.518</v>
      </c>
      <c r="D61" s="87"/>
      <c r="E61" s="80">
        <f>+(C61-C$7)/C$8</f>
        <v>-9911.9954973130207</v>
      </c>
      <c r="F61" s="80">
        <f>ROUND(2*E61,0)/2</f>
        <v>-9912</v>
      </c>
      <c r="G61" s="80">
        <f>+C61-(C$7+F61*C$8)</f>
        <v>1.2467200001992751E-2</v>
      </c>
      <c r="H61" s="80">
        <f>+G61</f>
        <v>1.2467200001992751E-2</v>
      </c>
      <c r="I61" s="80"/>
      <c r="J61" s="80"/>
      <c r="K61" s="80"/>
      <c r="M61" s="80"/>
      <c r="N61" s="80"/>
      <c r="O61" s="80"/>
      <c r="P61" s="80"/>
      <c r="Q61" s="149">
        <f>+C61-15018.5</f>
        <v>3221.018</v>
      </c>
      <c r="S61" s="2">
        <f>S$15</f>
        <v>0.5</v>
      </c>
      <c r="Z61" s="1">
        <f>F61</f>
        <v>-9912</v>
      </c>
      <c r="AA61" s="81">
        <f>AB$3+AB$4*Z61+AB$5*Z61^2+AH61</f>
        <v>1.0500782382667133E-2</v>
      </c>
      <c r="AB61" s="81">
        <f>IF(S61&lt;&gt;0,G61-AH61,-9999)</f>
        <v>-1.4976144520898165E-3</v>
      </c>
      <c r="AC61" s="81">
        <f>+G61-P61</f>
        <v>1.2467200001992751E-2</v>
      </c>
      <c r="AD61" s="81">
        <f>IF(S61&lt;&gt;0,G61-AA61,-9999)</f>
        <v>1.9664176193256184E-3</v>
      </c>
      <c r="AE61" s="81">
        <f>+(G61-AA61)^2*S61</f>
        <v>1.9333991267971164E-6</v>
      </c>
      <c r="AF61" s="1">
        <f>IF(S61&lt;&gt;0,G61-P61,-9999)</f>
        <v>1.2467200001992751E-2</v>
      </c>
      <c r="AG61" s="82"/>
      <c r="AH61" s="1">
        <f>$AB$6*($AB$11/AI61*AJ61+$AB$12)</f>
        <v>1.3964814454082567E-2</v>
      </c>
      <c r="AI61" s="1">
        <f>1+$AB$7*COS(AL61)</f>
        <v>1.0634925686012249</v>
      </c>
      <c r="AJ61" s="1">
        <f>SIN(AL61+RADIANS($AB$9))</f>
        <v>-8.1053062146005606E-2</v>
      </c>
      <c r="AK61" s="1">
        <f>$AB$7*SIN(AL61)</f>
        <v>-0.3822668168932391</v>
      </c>
      <c r="AL61" s="1">
        <f>2*ATAN(AM61)</f>
        <v>1.7353886388522348</v>
      </c>
      <c r="AM61" s="1">
        <f>SQRT((1+$AB$7)/(1-$AB$7))*TAN(AN61/2)</f>
        <v>1.1797948137026468</v>
      </c>
      <c r="AN61" s="81">
        <f>$AU61+$AB$7*SIN(AO61)</f>
        <v>2.1158185600030124</v>
      </c>
      <c r="AO61" s="81">
        <f>$AU61+$AB$7*SIN(AP61)</f>
        <v>2.1158422666068888</v>
      </c>
      <c r="AP61" s="81">
        <f>$AU61+$AB$7*SIN(AQ61)</f>
        <v>2.1159602546567609</v>
      </c>
      <c r="AQ61" s="81">
        <f>$AU61+$AB$7*SIN(AR61)</f>
        <v>2.1165471415289172</v>
      </c>
      <c r="AR61" s="81">
        <f>$AU61+$AB$7*SIN(AS61)</f>
        <v>2.1194580049850646</v>
      </c>
      <c r="AS61" s="81">
        <f>$AU61+$AB$7*SIN(AT61)</f>
        <v>2.1336956890431034</v>
      </c>
      <c r="AT61" s="81">
        <f>$AU61+$AB$7*SIN(AU61)</f>
        <v>2.1991958179065252</v>
      </c>
      <c r="AU61" s="81">
        <f>RADIANS($AB$9)+$AB$18*(F61-AB$15)</f>
        <v>2.4471744392207451</v>
      </c>
      <c r="AW61" s="21">
        <v>-2200</v>
      </c>
      <c r="AX61" s="29">
        <f t="shared" si="0"/>
        <v>6.6696582348929265E-4</v>
      </c>
      <c r="AY61" s="1">
        <f t="shared" si="1"/>
        <v>2.1063949432016116E-2</v>
      </c>
      <c r="AZ61" s="1">
        <f t="shared" si="2"/>
        <v>-2.0396983608526823E-2</v>
      </c>
      <c r="BA61" s="1">
        <f t="shared" si="3"/>
        <v>0.77635995332974184</v>
      </c>
      <c r="BB61" s="1">
        <f t="shared" si="4"/>
        <v>-0.75845826070158351</v>
      </c>
      <c r="BC61" s="1">
        <f t="shared" si="5"/>
        <v>0.95558650555264368</v>
      </c>
      <c r="BD61" s="1">
        <f t="shared" si="6"/>
        <v>0.51780920393199248</v>
      </c>
      <c r="BE61" s="1">
        <f t="shared" si="11"/>
        <v>7.6072352721453642</v>
      </c>
      <c r="BF61" s="1">
        <f t="shared" si="11"/>
        <v>7.6072353440379379</v>
      </c>
      <c r="BG61" s="1">
        <f t="shared" si="11"/>
        <v>7.6072345844595057</v>
      </c>
      <c r="BH61" s="1">
        <f t="shared" si="11"/>
        <v>7.6072426098741968</v>
      </c>
      <c r="BI61" s="1">
        <f t="shared" si="11"/>
        <v>7.6071578293351401</v>
      </c>
      <c r="BJ61" s="1">
        <f t="shared" si="11"/>
        <v>7.6080548979392413</v>
      </c>
      <c r="BK61" s="1">
        <f t="shared" si="11"/>
        <v>7.59871945863354</v>
      </c>
      <c r="BL61" s="1">
        <f t="shared" si="8"/>
        <v>7.9830025007899028</v>
      </c>
    </row>
    <row r="62" spans="1:64" x14ac:dyDescent="0.2">
      <c r="A62" s="83" t="s">
        <v>106</v>
      </c>
      <c r="B62" s="84" t="s">
        <v>98</v>
      </c>
      <c r="C62" s="85">
        <v>18261.670999999998</v>
      </c>
      <c r="D62" s="87"/>
      <c r="E62" s="80">
        <f>+(C62-C$7)/C$8</f>
        <v>-9903.994661149256</v>
      </c>
      <c r="F62" s="80">
        <f>ROUND(2*E62,0)/2</f>
        <v>-9904</v>
      </c>
      <c r="G62" s="80">
        <f>+C62-(C$7+F62*C$8)</f>
        <v>1.4782400001422502E-2</v>
      </c>
      <c r="H62" s="80">
        <f>+G62</f>
        <v>1.4782400001422502E-2</v>
      </c>
      <c r="I62" s="80"/>
      <c r="J62" s="80"/>
      <c r="K62" s="80"/>
      <c r="M62" s="80"/>
      <c r="N62" s="80"/>
      <c r="O62" s="80"/>
      <c r="P62" s="80"/>
      <c r="Q62" s="149">
        <f>+C62-15018.5</f>
        <v>3243.1709999999985</v>
      </c>
      <c r="S62" s="2">
        <f>S$15</f>
        <v>0.5</v>
      </c>
      <c r="Z62" s="1">
        <f>F62</f>
        <v>-9904</v>
      </c>
      <c r="AA62" s="81">
        <f>AB$3+AB$4*Z62+AB$5*Z62^2+AH62</f>
        <v>1.1028402446597968E-2</v>
      </c>
      <c r="AB62" s="81">
        <f>IF(S62&lt;&gt;0,G62-AH62,-9999)</f>
        <v>5.1240773860384246E-4</v>
      </c>
      <c r="AC62" s="81">
        <f>+G62-P62</f>
        <v>1.4782400001422502E-2</v>
      </c>
      <c r="AD62" s="81">
        <f>IF(S62&lt;&gt;0,G62-AA62,-9999)</f>
        <v>3.7539975548245338E-3</v>
      </c>
      <c r="AE62" s="81">
        <f>+(G62-AA62)^2*S62</f>
        <v>7.0462488208142892E-6</v>
      </c>
      <c r="AF62" s="1">
        <f>IF(S62&lt;&gt;0,G62-P62,-9999)</f>
        <v>1.4782400001422502E-2</v>
      </c>
      <c r="AG62" s="82"/>
      <c r="AH62" s="1">
        <f>$AB$6*($AB$11/AI62*AJ62+$AB$12)</f>
        <v>1.426999226281866E-2</v>
      </c>
      <c r="AI62" s="1">
        <f>1+$AB$7*COS(AL62)</f>
        <v>1.0666690868643642</v>
      </c>
      <c r="AJ62" s="1">
        <f>SIN(AL62+RADIANS($AB$9))</f>
        <v>-7.2762188098335553E-2</v>
      </c>
      <c r="AK62" s="1">
        <f>$AB$7*SIN(AL62)</f>
        <v>-0.38172563238790014</v>
      </c>
      <c r="AL62" s="1">
        <f>2*ATAN(AM62)</f>
        <v>1.7437041659545049</v>
      </c>
      <c r="AM62" s="1">
        <f>SQRT((1+$AB$7)/(1-$AB$7))*TAN(AN62/2)</f>
        <v>1.1897889157804389</v>
      </c>
      <c r="AN62" s="81">
        <f>$AU62+$AB$7*SIN(AO62)</f>
        <v>2.1230159687501802</v>
      </c>
      <c r="AO62" s="81">
        <f>$AU62+$AB$7*SIN(AP62)</f>
        <v>2.1230410953487033</v>
      </c>
      <c r="AP62" s="81">
        <f>$AU62+$AB$7*SIN(AQ62)</f>
        <v>2.123164686153503</v>
      </c>
      <c r="AQ62" s="81">
        <f>$AU62+$AB$7*SIN(AR62)</f>
        <v>2.1237722348801658</v>
      </c>
      <c r="AR62" s="81">
        <f>$AU62+$AB$7*SIN(AS62)</f>
        <v>2.1267501782678027</v>
      </c>
      <c r="AS62" s="81">
        <f>$AU62+$AB$7*SIN(AT62)</f>
        <v>2.141145518098114</v>
      </c>
      <c r="AT62" s="81">
        <f>$AU62+$AB$7*SIN(AU62)</f>
        <v>2.20665240865103</v>
      </c>
      <c r="AU62" s="81">
        <f>RADIANS($AB$9)+$AB$18*(F62-AB$15)</f>
        <v>2.4529169994505886</v>
      </c>
      <c r="AW62" s="21">
        <v>-2000</v>
      </c>
      <c r="AX62" s="29">
        <f t="shared" si="0"/>
        <v>1.7519647830709605E-3</v>
      </c>
      <c r="AY62" s="1">
        <f t="shared" si="1"/>
        <v>1.6642122530675988E-2</v>
      </c>
      <c r="AZ62" s="1">
        <f t="shared" si="2"/>
        <v>-1.4890157747605028E-2</v>
      </c>
      <c r="BA62" s="1">
        <f t="shared" si="3"/>
        <v>0.81442081159730129</v>
      </c>
      <c r="BB62" s="1">
        <f t="shared" si="4"/>
        <v>-0.67807928554813135</v>
      </c>
      <c r="BC62" s="1">
        <f t="shared" si="5"/>
        <v>1.0713844950902449</v>
      </c>
      <c r="BD62" s="1">
        <f t="shared" si="6"/>
        <v>0.59358907218406853</v>
      </c>
      <c r="BE62" s="1">
        <f t="shared" si="11"/>
        <v>7.7415109783621077</v>
      </c>
      <c r="BF62" s="1">
        <f t="shared" si="11"/>
        <v>7.7415109765339967</v>
      </c>
      <c r="BG62" s="1">
        <f t="shared" si="11"/>
        <v>7.7415110185682705</v>
      </c>
      <c r="BH62" s="1">
        <f t="shared" si="11"/>
        <v>7.7415100520665963</v>
      </c>
      <c r="BI62" s="1">
        <f t="shared" si="11"/>
        <v>7.7415322771060984</v>
      </c>
      <c r="BJ62" s="1">
        <f t="shared" si="11"/>
        <v>7.7410223058514056</v>
      </c>
      <c r="BK62" s="1">
        <f t="shared" si="11"/>
        <v>7.7533700022612946</v>
      </c>
      <c r="BL62" s="1">
        <f t="shared" si="8"/>
        <v>8.1265665065359904</v>
      </c>
    </row>
    <row r="63" spans="1:64" x14ac:dyDescent="0.2">
      <c r="A63" s="83" t="s">
        <v>106</v>
      </c>
      <c r="B63" s="84" t="s">
        <v>98</v>
      </c>
      <c r="C63" s="85">
        <v>18322.580999999998</v>
      </c>
      <c r="D63" s="87"/>
      <c r="E63" s="80">
        <f>+(C63-C$7)/C$8</f>
        <v>-9881.9962441973803</v>
      </c>
      <c r="F63" s="80">
        <f>ROUND(2*E63,0)/2</f>
        <v>-9882</v>
      </c>
      <c r="G63" s="80">
        <f>+C63-(C$7+F63*C$8)</f>
        <v>1.0399200000392739E-2</v>
      </c>
      <c r="H63" s="80">
        <f>+G63</f>
        <v>1.0399200000392739E-2</v>
      </c>
      <c r="I63" s="80"/>
      <c r="J63" s="80"/>
      <c r="K63" s="80"/>
      <c r="M63" s="80"/>
      <c r="N63" s="80"/>
      <c r="O63" s="80"/>
      <c r="P63" s="80"/>
      <c r="Q63" s="149">
        <f>+C63-15018.5</f>
        <v>3304.0809999999983</v>
      </c>
      <c r="S63" s="2">
        <f>S$15</f>
        <v>0.5</v>
      </c>
      <c r="Z63" s="1">
        <f>F63</f>
        <v>-9882</v>
      </c>
      <c r="AA63" s="81">
        <f>AB$3+AB$4*Z63+AB$5*Z63^2+AH63</f>
        <v>1.2478072191658487E-2</v>
      </c>
      <c r="AB63" s="81">
        <f>IF(S63&lt;&gt;0,G63-AH63,-9999)</f>
        <v>-4.7108554057792712E-3</v>
      </c>
      <c r="AC63" s="81">
        <f>+G63-P63</f>
        <v>1.0399200000392739E-2</v>
      </c>
      <c r="AD63" s="81">
        <f>IF(S63&lt;&gt;0,G63-AA63,-9999)</f>
        <v>-2.0788721912657487E-3</v>
      </c>
      <c r="AE63" s="81">
        <f>+(G63-AA63)^2*S63</f>
        <v>2.160854793809028E-6</v>
      </c>
      <c r="AF63" s="1">
        <f>IF(S63&lt;&gt;0,G63-P63,-9999)</f>
        <v>1.0399200000392739E-2</v>
      </c>
      <c r="AG63" s="82"/>
      <c r="AH63" s="1">
        <f>$AB$6*($AB$11/AI63*AJ63+$AB$12)</f>
        <v>1.511005540617201E-2</v>
      </c>
      <c r="AI63" s="1">
        <f>1+$AB$7*COS(AL63)</f>
        <v>1.0754781404961347</v>
      </c>
      <c r="AJ63" s="1">
        <f>SIN(AL63+RADIANS($AB$9))</f>
        <v>-4.9680401629769985E-2</v>
      </c>
      <c r="AK63" s="1">
        <f>$AB$7*SIN(AL63)</f>
        <v>-0.38008193310458233</v>
      </c>
      <c r="AL63" s="1">
        <f>2*ATAN(AM63)</f>
        <v>1.7668298513351268</v>
      </c>
      <c r="AM63" s="1">
        <f>SQRT((1+$AB$7)/(1-$AB$7))*TAN(AN63/2)</f>
        <v>1.2181109902658265</v>
      </c>
      <c r="AN63" s="81">
        <f>$AU63+$AB$7*SIN(AO63)</f>
        <v>2.1429201921879253</v>
      </c>
      <c r="AO63" s="81">
        <f>$AU63+$AB$7*SIN(AP63)</f>
        <v>2.1429495359304811</v>
      </c>
      <c r="AP63" s="81">
        <f>$AU63+$AB$7*SIN(AQ63)</f>
        <v>2.1430893784155689</v>
      </c>
      <c r="AQ63" s="81">
        <f>$AU63+$AB$7*SIN(AR63)</f>
        <v>2.1437554044557214</v>
      </c>
      <c r="AR63" s="81">
        <f>$AU63+$AB$7*SIN(AS63)</f>
        <v>2.1469180938286345</v>
      </c>
      <c r="AS63" s="81">
        <f>$AU63+$AB$7*SIN(AT63)</f>
        <v>2.1617315026206643</v>
      </c>
      <c r="AT63" s="81">
        <f>$AU63+$AB$7*SIN(AU63)</f>
        <v>2.2271997363672238</v>
      </c>
      <c r="AU63" s="81">
        <f>RADIANS($AB$9)+$AB$18*(F63-AB$15)</f>
        <v>2.4687090400826581</v>
      </c>
      <c r="AW63" s="21">
        <v>-1800</v>
      </c>
      <c r="AX63" s="29">
        <f t="shared" si="0"/>
        <v>3.1558250134103207E-3</v>
      </c>
      <c r="AY63" s="1">
        <f t="shared" si="1"/>
        <v>1.1964586528895035E-2</v>
      </c>
      <c r="AZ63" s="1">
        <f t="shared" si="2"/>
        <v>-8.808761515484714E-3</v>
      </c>
      <c r="BA63" s="1">
        <f t="shared" si="3"/>
        <v>0.85943274317829954</v>
      </c>
      <c r="BB63" s="1">
        <f t="shared" si="4"/>
        <v>-0.578551972018023</v>
      </c>
      <c r="BC63" s="1">
        <f t="shared" si="5"/>
        <v>1.1995784568585028</v>
      </c>
      <c r="BD63" s="1">
        <f t="shared" si="6"/>
        <v>0.68382743118284173</v>
      </c>
      <c r="BE63" s="1">
        <f t="shared" si="11"/>
        <v>7.8827874320515097</v>
      </c>
      <c r="BF63" s="1">
        <f t="shared" si="11"/>
        <v>7.8827874320604518</v>
      </c>
      <c r="BG63" s="1">
        <f t="shared" si="11"/>
        <v>7.882787432861722</v>
      </c>
      <c r="BH63" s="1">
        <f t="shared" si="11"/>
        <v>7.8827875046547922</v>
      </c>
      <c r="BI63" s="1">
        <f t="shared" si="11"/>
        <v>7.8827939365224555</v>
      </c>
      <c r="BJ63" s="1">
        <f t="shared" si="11"/>
        <v>7.8833644498849758</v>
      </c>
      <c r="BK63" s="1">
        <f t="shared" si="11"/>
        <v>7.9156991566067001</v>
      </c>
      <c r="BL63" s="1">
        <f t="shared" si="8"/>
        <v>8.2701305122820798</v>
      </c>
    </row>
    <row r="64" spans="1:64" x14ac:dyDescent="0.2">
      <c r="A64" s="83" t="s">
        <v>106</v>
      </c>
      <c r="B64" s="84" t="s">
        <v>98</v>
      </c>
      <c r="C64" s="85">
        <v>18325.36</v>
      </c>
      <c r="D64" s="87"/>
      <c r="E64" s="80">
        <f>+(C64-C$7)/C$8</f>
        <v>-9880.9925731957501</v>
      </c>
      <c r="F64" s="80">
        <f>ROUND(2*E64,0)/2</f>
        <v>-9881</v>
      </c>
      <c r="G64" s="80">
        <f>+C64-(C$7+F64*C$8)</f>
        <v>2.0563600002788007E-2</v>
      </c>
      <c r="H64" s="80">
        <f>+G64</f>
        <v>2.0563600002788007E-2</v>
      </c>
      <c r="I64" s="80"/>
      <c r="J64" s="80"/>
      <c r="K64" s="80"/>
      <c r="M64" s="80"/>
      <c r="N64" s="80"/>
      <c r="O64" s="80"/>
      <c r="P64" s="80"/>
      <c r="Q64" s="149">
        <f>+C64-15018.5</f>
        <v>3306.8600000000006</v>
      </c>
      <c r="S64" s="2">
        <f>S$15</f>
        <v>0.5</v>
      </c>
      <c r="Z64" s="1">
        <f>F64</f>
        <v>-9881</v>
      </c>
      <c r="AA64" s="81">
        <f>AB$3+AB$4*Z64+AB$5*Z64^2+AH64</f>
        <v>1.2543917120421397E-2</v>
      </c>
      <c r="AB64" s="81">
        <f>IF(S64&lt;&gt;0,G64-AH64,-9999)</f>
        <v>5.415335542473379E-3</v>
      </c>
      <c r="AC64" s="81">
        <f>+G64-P64</f>
        <v>2.0563600002788007E-2</v>
      </c>
      <c r="AD64" s="81">
        <f>IF(S64&lt;&gt;0,G64-AA64,-9999)</f>
        <v>8.0196828823666105E-3</v>
      </c>
      <c r="AE64" s="81">
        <f>+(G64-AA64)^2*S64</f>
        <v>3.2157656766862016E-5</v>
      </c>
      <c r="AF64" s="1">
        <f>IF(S64&lt;&gt;0,G64-P64,-9999)</f>
        <v>2.0563600002788007E-2</v>
      </c>
      <c r="AG64" s="82"/>
      <c r="AH64" s="1">
        <f>$AB$6*($AB$11/AI64*AJ64+$AB$12)</f>
        <v>1.5148264460314628E-2</v>
      </c>
      <c r="AI64" s="1">
        <f>1+$AB$7*COS(AL64)</f>
        <v>1.0758810778624126</v>
      </c>
      <c r="AJ64" s="1">
        <f>SIN(AL64+RADIANS($AB$9))</f>
        <v>-4.8621438404722286E-2</v>
      </c>
      <c r="AK64" s="1">
        <f>$AB$7*SIN(AL64)</f>
        <v>-0.38000169419057711</v>
      </c>
      <c r="AL64" s="1">
        <f>2*ATAN(AM64)</f>
        <v>1.7678900960610031</v>
      </c>
      <c r="AM64" s="1">
        <f>SQRT((1+$AB$7)/(1-$AB$7))*TAN(AN64/2)</f>
        <v>1.2194285561528451</v>
      </c>
      <c r="AN64" s="81">
        <f>$AU64+$AB$7*SIN(AO64)</f>
        <v>2.1438288324340453</v>
      </c>
      <c r="AO64" s="81">
        <f>$AU64+$AB$7*SIN(AP64)</f>
        <v>2.1438583789754859</v>
      </c>
      <c r="AP64" s="81">
        <f>$AU64+$AB$7*SIN(AQ64)</f>
        <v>2.1439989895042597</v>
      </c>
      <c r="AQ64" s="81">
        <f>$AU64+$AB$7*SIN(AR64)</f>
        <v>2.1446677288089395</v>
      </c>
      <c r="AR64" s="81">
        <f>$AU64+$AB$7*SIN(AS64)</f>
        <v>2.1478388143764886</v>
      </c>
      <c r="AS64" s="81">
        <f>$AU64+$AB$7*SIN(AT64)</f>
        <v>2.1626706649859408</v>
      </c>
      <c r="AT64" s="81">
        <f>$AU64+$AB$7*SIN(AU64)</f>
        <v>2.2281351458795937</v>
      </c>
      <c r="AU64" s="81">
        <f>RADIANS($AB$9)+$AB$18*(F64-AB$15)</f>
        <v>2.4694268601113887</v>
      </c>
      <c r="AW64" s="21">
        <v>-1600</v>
      </c>
      <c r="AX64" s="29">
        <f t="shared" si="0"/>
        <v>4.8487357389019993E-3</v>
      </c>
      <c r="AY64" s="1">
        <f t="shared" si="1"/>
        <v>7.0313414266732609E-3</v>
      </c>
      <c r="AZ64" s="1">
        <f t="shared" si="2"/>
        <v>-2.1826056877712616E-3</v>
      </c>
      <c r="BA64" s="1">
        <f t="shared" si="3"/>
        <v>0.91257858968690075</v>
      </c>
      <c r="BB64" s="1">
        <f t="shared" si="4"/>
        <v>-0.45582126873921519</v>
      </c>
      <c r="BC64" s="1">
        <f t="shared" si="5"/>
        <v>1.3432360158048953</v>
      </c>
      <c r="BD64" s="1">
        <f t="shared" si="6"/>
        <v>0.79489113482525209</v>
      </c>
      <c r="BE64" s="1">
        <f t="shared" si="11"/>
        <v>8.0323377897719652</v>
      </c>
      <c r="BF64" s="1">
        <f t="shared" si="11"/>
        <v>8.0323378777208898</v>
      </c>
      <c r="BG64" s="1">
        <f t="shared" si="11"/>
        <v>8.0323391570128315</v>
      </c>
      <c r="BH64" s="1">
        <f t="shared" si="11"/>
        <v>8.0323577643763446</v>
      </c>
      <c r="BI64" s="1">
        <f t="shared" si="11"/>
        <v>8.0326281926073371</v>
      </c>
      <c r="BJ64" s="1">
        <f t="shared" si="11"/>
        <v>8.0365136968981066</v>
      </c>
      <c r="BK64" s="1">
        <f t="shared" si="11"/>
        <v>8.0853208240790675</v>
      </c>
      <c r="BL64" s="1">
        <f t="shared" si="8"/>
        <v>8.4136945180281675</v>
      </c>
    </row>
    <row r="65" spans="1:64" x14ac:dyDescent="0.2">
      <c r="A65" s="83" t="s">
        <v>106</v>
      </c>
      <c r="B65" s="84" t="s">
        <v>98</v>
      </c>
      <c r="C65" s="85">
        <v>18361.357</v>
      </c>
      <c r="D65" s="87"/>
      <c r="E65" s="80">
        <f>+(C65-C$7)/C$8</f>
        <v>-9867.9918013189363</v>
      </c>
      <c r="F65" s="80">
        <f>ROUND(2*E65,0)/2</f>
        <v>-9868</v>
      </c>
      <c r="G65" s="80">
        <f>+C65-(C$7+F65*C$8)</f>
        <v>2.2700800003804034E-2</v>
      </c>
      <c r="H65" s="80">
        <f>+G65</f>
        <v>2.2700800003804034E-2</v>
      </c>
      <c r="I65" s="80"/>
      <c r="J65" s="80"/>
      <c r="K65" s="80"/>
      <c r="M65" s="80"/>
      <c r="N65" s="80"/>
      <c r="O65" s="80"/>
      <c r="P65" s="80"/>
      <c r="Q65" s="149">
        <f>+C65-15018.5</f>
        <v>3342.857</v>
      </c>
      <c r="S65" s="2">
        <f>S$15</f>
        <v>0.5</v>
      </c>
      <c r="Z65" s="1">
        <f>F65</f>
        <v>-9868</v>
      </c>
      <c r="AA65" s="81">
        <f>AB$3+AB$4*Z65+AB$5*Z65^2+AH65</f>
        <v>1.3399471183754324E-2</v>
      </c>
      <c r="AB65" s="81">
        <f>IF(S65&lt;&gt;0,G65-AH65,-9999)</f>
        <v>7.0556661120169846E-3</v>
      </c>
      <c r="AC65" s="81">
        <f>+G65-P65</f>
        <v>2.2700800003804034E-2</v>
      </c>
      <c r="AD65" s="81">
        <f>IF(S65&lt;&gt;0,G65-AA65,-9999)</f>
        <v>9.3013288200497098E-3</v>
      </c>
      <c r="AE65" s="81">
        <f>+(G65-AA65)^2*S65</f>
        <v>4.3257358909343661E-5</v>
      </c>
      <c r="AF65" s="1">
        <f>IF(S65&lt;&gt;0,G65-P65,-9999)</f>
        <v>2.2700800003804034E-2</v>
      </c>
      <c r="AG65" s="82"/>
      <c r="AH65" s="1">
        <f>$AB$6*($AB$11/AI65*AJ65+$AB$12)</f>
        <v>1.5645133891787049E-2</v>
      </c>
      <c r="AI65" s="1">
        <f>1+$AB$7*COS(AL65)</f>
        <v>1.0811388549128229</v>
      </c>
      <c r="AJ65" s="1">
        <f>SIN(AL65+RADIANS($AB$9))</f>
        <v>-3.4777796652653584E-2</v>
      </c>
      <c r="AK65" s="1">
        <f>$AB$7*SIN(AL65)</f>
        <v>-0.37891385800562416</v>
      </c>
      <c r="AL65" s="1">
        <f>2*ATAN(AM65)</f>
        <v>1.7817459010126784</v>
      </c>
      <c r="AM65" s="1">
        <f>SQRT((1+$AB$7)/(1-$AB$7))*TAN(AN65/2)</f>
        <v>1.2368053699580042</v>
      </c>
      <c r="AN65" s="81">
        <f>$AU65+$AB$7*SIN(AO65)</f>
        <v>2.1556722416363123</v>
      </c>
      <c r="AO65" s="81">
        <f>$AU65+$AB$7*SIN(AP65)</f>
        <v>2.1557045144059632</v>
      </c>
      <c r="AP65" s="81">
        <f>$AU65+$AB$7*SIN(AQ65)</f>
        <v>2.1558553400073204</v>
      </c>
      <c r="AQ65" s="81">
        <f>$AU65+$AB$7*SIN(AR65)</f>
        <v>2.1565597631715372</v>
      </c>
      <c r="AR65" s="81">
        <f>$AU65+$AB$7*SIN(AS65)</f>
        <v>2.1598398854224965</v>
      </c>
      <c r="AS65" s="81">
        <f>$AU65+$AB$7*SIN(AT65)</f>
        <v>2.1749068411184895</v>
      </c>
      <c r="AT65" s="81">
        <f>$AU65+$AB$7*SIN(AU65)</f>
        <v>2.240306742610255</v>
      </c>
      <c r="AU65" s="81">
        <f>RADIANS($AB$9)+$AB$18*(F65-AB$15)</f>
        <v>2.4787585204848845</v>
      </c>
      <c r="AW65" s="21">
        <v>-1400</v>
      </c>
      <c r="AX65" s="29">
        <f t="shared" si="0"/>
        <v>6.7678448342349774E-3</v>
      </c>
      <c r="AY65" s="1">
        <f t="shared" si="1"/>
        <v>1.842387224010659E-3</v>
      </c>
      <c r="AZ65" s="1">
        <f t="shared" si="2"/>
        <v>4.9254576102243184E-3</v>
      </c>
      <c r="BA65" s="1">
        <f t="shared" si="3"/>
        <v>0.97500188575274405</v>
      </c>
      <c r="BB65" s="1">
        <f t="shared" si="4"/>
        <v>-0.30533464557651313</v>
      </c>
      <c r="BC65" s="1">
        <f t="shared" si="5"/>
        <v>1.5062408746120914</v>
      </c>
      <c r="BD65" s="1">
        <f t="shared" si="6"/>
        <v>0.9374420493373683</v>
      </c>
      <c r="BE65" s="1">
        <f t="shared" si="11"/>
        <v>8.1916356113237256</v>
      </c>
      <c r="BF65" s="1">
        <f t="shared" si="11"/>
        <v>8.1916379886083224</v>
      </c>
      <c r="BG65" s="1">
        <f t="shared" si="11"/>
        <v>8.1916565069813387</v>
      </c>
      <c r="BH65" s="1">
        <f t="shared" si="11"/>
        <v>8.1918007264352717</v>
      </c>
      <c r="BI65" s="1">
        <f t="shared" si="11"/>
        <v>8.192921875372031</v>
      </c>
      <c r="BJ65" s="1">
        <f t="shared" si="11"/>
        <v>8.2015190069732746</v>
      </c>
      <c r="BK65" s="1">
        <f t="shared" si="11"/>
        <v>8.2616988618198324</v>
      </c>
      <c r="BL65" s="1">
        <f t="shared" si="8"/>
        <v>8.5572585237742551</v>
      </c>
    </row>
    <row r="66" spans="1:64" x14ac:dyDescent="0.2">
      <c r="A66" s="83" t="s">
        <v>100</v>
      </c>
      <c r="B66" s="84" t="s">
        <v>98</v>
      </c>
      <c r="C66" s="85">
        <v>18405.648000000001</v>
      </c>
      <c r="D66" s="87"/>
      <c r="E66" s="80">
        <f>+(C66-C$7)/C$8</f>
        <v>-9851.9955464311406</v>
      </c>
      <c r="F66" s="80">
        <f>ROUND(2*E66,0)/2</f>
        <v>-9852</v>
      </c>
      <c r="G66" s="80">
        <f>+C66-(C$7+F66*C$8)</f>
        <v>1.2331200003245613E-2</v>
      </c>
      <c r="H66" s="80">
        <f>+G66</f>
        <v>1.2331200003245613E-2</v>
      </c>
      <c r="I66" s="80"/>
      <c r="J66" s="80"/>
      <c r="K66" s="80"/>
      <c r="M66" s="80"/>
      <c r="N66" s="80"/>
      <c r="O66" s="80"/>
      <c r="P66" s="80"/>
      <c r="Q66" s="149">
        <f>+C66-15018.5</f>
        <v>3387.148000000001</v>
      </c>
      <c r="S66" s="2">
        <f>S$15</f>
        <v>0.5</v>
      </c>
      <c r="Z66" s="1">
        <f>F66</f>
        <v>-9852</v>
      </c>
      <c r="AA66" s="81">
        <f>AB$3+AB$4*Z66+AB$5*Z66^2+AH66</f>
        <v>1.4451274523929261E-2</v>
      </c>
      <c r="AB66" s="81">
        <f>IF(S66&lt;&gt;0,G66-AH66,-9999)</f>
        <v>-3.9257623330553187E-3</v>
      </c>
      <c r="AC66" s="81">
        <f>+G66-P66</f>
        <v>1.2331200003245613E-2</v>
      </c>
      <c r="AD66" s="81">
        <f>IF(S66&lt;&gt;0,G66-AA66,-9999)</f>
        <v>-2.1200745206836485E-3</v>
      </c>
      <c r="AE66" s="81">
        <f>+(G66-AA66)^2*S66</f>
        <v>2.2473579866260011E-6</v>
      </c>
      <c r="AF66" s="1">
        <f>IF(S66&lt;&gt;0,G66-P66,-9999)</f>
        <v>1.2331200003245613E-2</v>
      </c>
      <c r="AG66" s="82"/>
      <c r="AH66" s="1">
        <f>$AB$6*($AB$11/AI66*AJ66+$AB$12)</f>
        <v>1.6256962336300931E-2</v>
      </c>
      <c r="AI66" s="1">
        <f>1+$AB$7*COS(AL66)</f>
        <v>1.0876589975690454</v>
      </c>
      <c r="AJ66" s="1">
        <f>SIN(AL66+RADIANS($AB$9))</f>
        <v>-1.7543781221928449E-2</v>
      </c>
      <c r="AK66" s="1">
        <f>$AB$7*SIN(AL66)</f>
        <v>-0.37745877352428903</v>
      </c>
      <c r="AL66" s="1">
        <f>2*ATAN(AM66)</f>
        <v>1.7989860307832142</v>
      </c>
      <c r="AM66" s="1">
        <f>SQRT((1+$AB$7)/(1-$AB$7))*TAN(AN66/2)</f>
        <v>1.2588469796384452</v>
      </c>
      <c r="AN66" s="81">
        <f>$AU66+$AB$7*SIN(AO66)</f>
        <v>2.170328418761482</v>
      </c>
      <c r="AO66" s="81">
        <f>$AU66+$AB$7*SIN(AP66)</f>
        <v>2.1703642794390743</v>
      </c>
      <c r="AP66" s="81">
        <f>$AU66+$AB$7*SIN(AQ66)</f>
        <v>2.1705282595744642</v>
      </c>
      <c r="AQ66" s="81">
        <f>$AU66+$AB$7*SIN(AR66)</f>
        <v>2.1712775911540803</v>
      </c>
      <c r="AR66" s="81">
        <f>$AU66+$AB$7*SIN(AS66)</f>
        <v>2.174691397525276</v>
      </c>
      <c r="AS66" s="81">
        <f>$AU66+$AB$7*SIN(AT66)</f>
        <v>2.1900354767364023</v>
      </c>
      <c r="AT66" s="81">
        <f>$AU66+$AB$7*SIN(AU66)</f>
        <v>2.2553156477911389</v>
      </c>
      <c r="AU66" s="81">
        <f>RADIANS($AB$9)+$AB$18*(F66-AB$15)</f>
        <v>2.4902436409445716</v>
      </c>
      <c r="AW66" s="21">
        <v>-1200</v>
      </c>
      <c r="AX66" s="29">
        <f t="shared" ref="AX66:AX102" si="12">AB$3+AB$4*AW66+AB$5*AW66^2+AZ66</f>
        <v>8.7962045991712666E-3</v>
      </c>
      <c r="AY66" s="1">
        <f t="shared" ref="AY66:AY102" si="13">AB$3+AB$4*AW66+AB$5*AW66^2</f>
        <v>-3.6022760790927703E-3</v>
      </c>
      <c r="AZ66" s="1">
        <f t="shared" ref="AZ66:AZ102" si="14">$AB$6*($AB$11/BA66*BB66+$AB$12)</f>
        <v>1.2398480678264037E-2</v>
      </c>
      <c r="BA66" s="1">
        <f t="shared" ref="BA66:BA102" si="15">1+$AB$7*COS(BC66)</f>
        <v>1.0473866783070171</v>
      </c>
      <c r="BB66" s="1">
        <f t="shared" ref="BB66:BB102" si="16">SIN(BC66+RADIANS($AB$9))</f>
        <v>-0.12282957028228175</v>
      </c>
      <c r="BC66" s="1">
        <f t="shared" ref="BC66:BC102" si="17">2*ATAN(BD66)</f>
        <v>1.693390168809737</v>
      </c>
      <c r="BD66" s="1">
        <f t="shared" ref="BD66:BD102" si="18">SQRT((1+$AB$7)/(1-$AB$7))*TAN(BE66/2)</f>
        <v>1.1307736937080139</v>
      </c>
      <c r="BE66" s="1">
        <f t="shared" si="11"/>
        <v>8.3623200997043821</v>
      </c>
      <c r="BF66" s="1">
        <f t="shared" si="11"/>
        <v>8.3623374058072066</v>
      </c>
      <c r="BG66" s="1">
        <f t="shared" si="11"/>
        <v>8.3624291522120693</v>
      </c>
      <c r="BH66" s="1">
        <f t="shared" si="11"/>
        <v>8.3629152836757576</v>
      </c>
      <c r="BI66" s="1">
        <f t="shared" si="11"/>
        <v>8.3654840881610557</v>
      </c>
      <c r="BJ66" s="1">
        <f t="shared" si="11"/>
        <v>8.3788678785191486</v>
      </c>
      <c r="BK66" s="1">
        <f t="shared" si="11"/>
        <v>8.4441581129749608</v>
      </c>
      <c r="BL66" s="1">
        <f t="shared" ref="BL66:BL102" si="19">RADIANS($AB$9)+$AB$18*(AW66-AB$15)</f>
        <v>8.7008225295203445</v>
      </c>
    </row>
    <row r="67" spans="1:64" x14ac:dyDescent="0.2">
      <c r="A67" s="83" t="s">
        <v>100</v>
      </c>
      <c r="B67" s="84" t="s">
        <v>98</v>
      </c>
      <c r="C67" s="85">
        <v>18419.494999999999</v>
      </c>
      <c r="D67" s="87"/>
      <c r="E67" s="80">
        <f>+(C67-C$7)/C$8</f>
        <v>-9846.9945272301466</v>
      </c>
      <c r="F67" s="80">
        <f>ROUND(2*E67,0)/2</f>
        <v>-9847</v>
      </c>
      <c r="G67" s="80">
        <f>+C67-(C$7+F67*C$8)</f>
        <v>1.5153200001805089E-2</v>
      </c>
      <c r="H67" s="80">
        <f>+G67</f>
        <v>1.5153200001805089E-2</v>
      </c>
      <c r="I67" s="80"/>
      <c r="J67" s="80"/>
      <c r="K67" s="80"/>
      <c r="M67" s="80"/>
      <c r="N67" s="80"/>
      <c r="O67" s="80"/>
      <c r="P67" s="80"/>
      <c r="Q67" s="149">
        <f>+C67-15018.5</f>
        <v>3400.994999999999</v>
      </c>
      <c r="S67" s="2">
        <f>S$15</f>
        <v>0.5</v>
      </c>
      <c r="Z67" s="1">
        <f>F67</f>
        <v>-9847</v>
      </c>
      <c r="AA67" s="81">
        <f>AB$3+AB$4*Z67+AB$5*Z67^2+AH67</f>
        <v>1.4779671067312764E-2</v>
      </c>
      <c r="AB67" s="81">
        <f>IF(S67&lt;&gt;0,G67-AH67,-9999)</f>
        <v>-1.2950023411795776E-3</v>
      </c>
      <c r="AC67" s="81">
        <f>+G67-P67</f>
        <v>1.5153200001805089E-2</v>
      </c>
      <c r="AD67" s="81">
        <f>IF(S67&lt;&gt;0,G67-AA67,-9999)</f>
        <v>3.7352893449232524E-4</v>
      </c>
      <c r="AE67" s="81">
        <f>+(G67-AA67)^2*S67</f>
        <v>6.9761932451485903E-8</v>
      </c>
      <c r="AF67" s="1">
        <f>IF(S67&lt;&gt;0,G67-P67,-9999)</f>
        <v>1.5153200001805089E-2</v>
      </c>
      <c r="AG67" s="82"/>
      <c r="AH67" s="1">
        <f>$AB$6*($AB$11/AI67*AJ67+$AB$12)</f>
        <v>1.6448202342984667E-2</v>
      </c>
      <c r="AI67" s="1">
        <f>1+$AB$7*COS(AL67)</f>
        <v>1.0897073900697667</v>
      </c>
      <c r="AJ67" s="1">
        <f>SIN(AL67+RADIANS($AB$9))</f>
        <v>-1.2114136324529755E-2</v>
      </c>
      <c r="AK67" s="1">
        <f>$AB$7*SIN(AL67)</f>
        <v>-0.37697720054685158</v>
      </c>
      <c r="AL67" s="1">
        <f>2*ATAN(AM67)</f>
        <v>1.8044162794394394</v>
      </c>
      <c r="AM67" s="1">
        <f>SQRT((1+$AB$7)/(1-$AB$7))*TAN(AN67/2)</f>
        <v>1.2658888357108895</v>
      </c>
      <c r="AN67" s="81">
        <f>$AU67+$AB$7*SIN(AO67)</f>
        <v>2.1749266099133422</v>
      </c>
      <c r="AO67" s="81">
        <f>$AU67+$AB$7*SIN(AP67)</f>
        <v>2.1749636452225531</v>
      </c>
      <c r="AP67" s="81">
        <f>$AU67+$AB$7*SIN(AQ67)</f>
        <v>2.1751318660819576</v>
      </c>
      <c r="AQ67" s="81">
        <f>$AU67+$AB$7*SIN(AR67)</f>
        <v>2.1758954395028702</v>
      </c>
      <c r="AR67" s="81">
        <f>$AU67+$AB$7*SIN(AS67)</f>
        <v>2.1793508471605527</v>
      </c>
      <c r="AS67" s="81">
        <f>$AU67+$AB$7*SIN(AT67)</f>
        <v>2.1947786543870991</v>
      </c>
      <c r="AT67" s="81">
        <f>$AU67+$AB$7*SIN(AU67)</f>
        <v>2.2600123076880254</v>
      </c>
      <c r="AU67" s="81">
        <f>RADIANS($AB$9)+$AB$18*(F67-AB$15)</f>
        <v>2.4938327410882235</v>
      </c>
      <c r="AW67" s="21">
        <v>-1000</v>
      </c>
      <c r="AX67" s="29">
        <f t="shared" si="12"/>
        <v>1.0731470762800139E-2</v>
      </c>
      <c r="AY67" s="1">
        <f t="shared" si="13"/>
        <v>-9.3026484826370347E-3</v>
      </c>
      <c r="AZ67" s="1">
        <f t="shared" si="14"/>
        <v>2.0034119245437174E-2</v>
      </c>
      <c r="BA67" s="1">
        <f t="shared" si="15"/>
        <v>1.1290251779370899</v>
      </c>
      <c r="BB67" s="1">
        <f t="shared" si="16"/>
        <v>9.3574669808073579E-2</v>
      </c>
      <c r="BC67" s="1">
        <f t="shared" si="17"/>
        <v>1.9102424828441615</v>
      </c>
      <c r="BD67" s="1">
        <f t="shared" si="18"/>
        <v>1.4136275941639378</v>
      </c>
      <c r="BE67" s="1">
        <f t="shared" si="11"/>
        <v>8.5460531430326068</v>
      </c>
      <c r="BF67" s="1">
        <f t="shared" si="11"/>
        <v>8.5461170326533757</v>
      </c>
      <c r="BG67" s="1">
        <f t="shared" si="11"/>
        <v>8.5463753429108085</v>
      </c>
      <c r="BH67" s="1">
        <f t="shared" si="11"/>
        <v>8.5474188905818718</v>
      </c>
      <c r="BI67" s="1">
        <f t="shared" si="11"/>
        <v>8.551621459019632</v>
      </c>
      <c r="BJ67" s="1">
        <f t="shared" si="11"/>
        <v>8.5683376501354012</v>
      </c>
      <c r="BK67" s="1">
        <f t="shared" si="11"/>
        <v>8.6318982982148142</v>
      </c>
      <c r="BL67" s="1">
        <f t="shared" si="19"/>
        <v>8.8443865352664321</v>
      </c>
    </row>
    <row r="68" spans="1:64" x14ac:dyDescent="0.2">
      <c r="A68" s="83" t="s">
        <v>97</v>
      </c>
      <c r="B68" s="84" t="s">
        <v>98</v>
      </c>
      <c r="C68" s="85">
        <v>18499.795999999998</v>
      </c>
      <c r="D68" s="87"/>
      <c r="E68" s="80">
        <f>+(C68-C$7)/C$8</f>
        <v>-9817.9928053511012</v>
      </c>
      <c r="F68" s="80">
        <f>ROUND(2*E68,0)/2</f>
        <v>-9818</v>
      </c>
      <c r="G68" s="80">
        <f>+C68-(C$7+F68*C$8)</f>
        <v>1.9920800001273165E-2</v>
      </c>
      <c r="H68" s="80">
        <f>+G68</f>
        <v>1.9920800001273165E-2</v>
      </c>
      <c r="I68" s="80"/>
      <c r="J68" s="80"/>
      <c r="K68" s="80"/>
      <c r="M68" s="80"/>
      <c r="N68" s="80"/>
      <c r="O68" s="80"/>
      <c r="P68" s="80"/>
      <c r="Q68" s="149">
        <f>+C68-15018.5</f>
        <v>3481.2959999999985</v>
      </c>
      <c r="S68" s="2">
        <f>S$15</f>
        <v>0.5</v>
      </c>
      <c r="Z68" s="1">
        <f>F68</f>
        <v>-9818</v>
      </c>
      <c r="AA68" s="81">
        <f>AB$3+AB$4*Z68+AB$5*Z68^2+AH68</f>
        <v>1.6681291655701327E-2</v>
      </c>
      <c r="AB68" s="81">
        <f>IF(S68&lt;&gt;0,G68-AH68,-9999)</f>
        <v>2.3633333680957297E-3</v>
      </c>
      <c r="AC68" s="81">
        <f>+G68-P68</f>
        <v>1.9920800001273165E-2</v>
      </c>
      <c r="AD68" s="81">
        <f>IF(S68&lt;&gt;0,G68-AA68,-9999)</f>
        <v>3.2395083455718371E-3</v>
      </c>
      <c r="AE68" s="81">
        <f>+(G68-AA68)^2*S68</f>
        <v>5.2472071605147903E-6</v>
      </c>
      <c r="AF68" s="1">
        <f>IF(S68&lt;&gt;0,G68-P68,-9999)</f>
        <v>1.9920800001273165E-2</v>
      </c>
      <c r="AG68" s="82"/>
      <c r="AH68" s="1">
        <f>$AB$6*($AB$11/AI68*AJ68+$AB$12)</f>
        <v>1.7557466633177435E-2</v>
      </c>
      <c r="AI68" s="1">
        <f>1+$AB$7*COS(AL68)</f>
        <v>1.1016861691688553</v>
      </c>
      <c r="AJ68" s="1">
        <f>SIN(AL68+RADIANS($AB$9))</f>
        <v>1.978664428616304E-2</v>
      </c>
      <c r="AK68" s="1">
        <f>$AB$7*SIN(AL68)</f>
        <v>-0.37392398768337043</v>
      </c>
      <c r="AL68" s="1">
        <f>2*ATAN(AM68)</f>
        <v>1.8363186477092273</v>
      </c>
      <c r="AM68" s="1">
        <f>SQRT((1+$AB$7)/(1-$AB$7))*TAN(AN68/2)</f>
        <v>1.3082605681963553</v>
      </c>
      <c r="AN68" s="81">
        <f>$AU68+$AB$7*SIN(AO68)</f>
        <v>2.2017678408966455</v>
      </c>
      <c r="AO68" s="81">
        <f>$AU68+$AB$7*SIN(AP68)</f>
        <v>2.2018121983992427</v>
      </c>
      <c r="AP68" s="81">
        <f>$AU68+$AB$7*SIN(AQ68)</f>
        <v>2.2020062007333672</v>
      </c>
      <c r="AQ68" s="81">
        <f>$AU68+$AB$7*SIN(AR68)</f>
        <v>2.2028540866681636</v>
      </c>
      <c r="AR68" s="81">
        <f>$AU68+$AB$7*SIN(AS68)</f>
        <v>2.2065483107357906</v>
      </c>
      <c r="AS68" s="81">
        <f>$AU68+$AB$7*SIN(AT68)</f>
        <v>2.2224333602115838</v>
      </c>
      <c r="AT68" s="81">
        <f>$AU68+$AB$7*SIN(AU68)</f>
        <v>2.2873118789447324</v>
      </c>
      <c r="AU68" s="81">
        <f>RADIANS($AB$9)+$AB$18*(F68-AB$15)</f>
        <v>2.514649521921406</v>
      </c>
      <c r="AW68" s="21">
        <v>-800</v>
      </c>
      <c r="AX68" s="29">
        <f t="shared" si="12"/>
        <v>1.2245141935787506E-2</v>
      </c>
      <c r="AY68" s="1">
        <f t="shared" si="13"/>
        <v>-1.5258729986622121E-2</v>
      </c>
      <c r="AZ68" s="1">
        <f t="shared" si="14"/>
        <v>2.7503871922409627E-2</v>
      </c>
      <c r="BA68" s="1">
        <f t="shared" si="15"/>
        <v>1.2160694310210909</v>
      </c>
      <c r="BB68" s="1">
        <f t="shared" si="16"/>
        <v>0.3389014381021736</v>
      </c>
      <c r="BC68" s="1">
        <f t="shared" si="17"/>
        <v>2.1622797017383988</v>
      </c>
      <c r="BD68" s="1">
        <f t="shared" si="18"/>
        <v>1.8763592940736533</v>
      </c>
      <c r="BE68" s="1">
        <f t="shared" si="11"/>
        <v>8.7441431957740896</v>
      </c>
      <c r="BF68" s="1">
        <f t="shared" si="11"/>
        <v>8.7442878930215802</v>
      </c>
      <c r="BG68" s="1">
        <f t="shared" si="11"/>
        <v>8.7447682134284612</v>
      </c>
      <c r="BH68" s="1">
        <f t="shared" si="11"/>
        <v>8.7463612948107325</v>
      </c>
      <c r="BI68" s="1">
        <f t="shared" si="11"/>
        <v>8.7516305166677579</v>
      </c>
      <c r="BJ68" s="1">
        <f t="shared" si="11"/>
        <v>8.7689040234213582</v>
      </c>
      <c r="BK68" s="1">
        <f t="shared" si="11"/>
        <v>8.8240104816800251</v>
      </c>
      <c r="BL68" s="1">
        <f t="shared" si="19"/>
        <v>8.9879505410125198</v>
      </c>
    </row>
    <row r="69" spans="1:64" x14ac:dyDescent="0.2">
      <c r="A69" s="83" t="s">
        <v>107</v>
      </c>
      <c r="B69" s="84" t="s">
        <v>98</v>
      </c>
      <c r="C69" s="85">
        <v>18527.483</v>
      </c>
      <c r="D69" s="87"/>
      <c r="E69" s="80">
        <f>+(C69-C$7)/C$8</f>
        <v>-9807.9932950876519</v>
      </c>
      <c r="F69" s="80">
        <f>ROUND(2*E69,0)/2</f>
        <v>-9808</v>
      </c>
      <c r="G69" s="80">
        <f>+C69-(C$7+F69*C$8)</f>
        <v>1.8564800004241988E-2</v>
      </c>
      <c r="H69" s="80">
        <f>+G69</f>
        <v>1.8564800004241988E-2</v>
      </c>
      <c r="I69" s="80"/>
      <c r="J69" s="80"/>
      <c r="K69" s="80"/>
      <c r="M69" s="80"/>
      <c r="N69" s="80"/>
      <c r="O69" s="80"/>
      <c r="P69" s="80"/>
      <c r="Q69" s="149">
        <f>+C69-15018.5</f>
        <v>3508.9830000000002</v>
      </c>
      <c r="S69" s="2">
        <f>S$15</f>
        <v>0.5</v>
      </c>
      <c r="Z69" s="1">
        <f>F69</f>
        <v>-9808</v>
      </c>
      <c r="AA69" s="81">
        <f>AB$3+AB$4*Z69+AB$5*Z69^2+AH69</f>
        <v>1.7335683384169603E-2</v>
      </c>
      <c r="AB69" s="81">
        <f>IF(S69&lt;&gt;0,G69-AH69,-9999)</f>
        <v>6.2492137045425111E-4</v>
      </c>
      <c r="AC69" s="81">
        <f>+G69-P69</f>
        <v>1.8564800004241988E-2</v>
      </c>
      <c r="AD69" s="81">
        <f>IF(S69&lt;&gt;0,G69-AA69,-9999)</f>
        <v>1.2291166200723846E-3</v>
      </c>
      <c r="AE69" s="81">
        <f>+(G69-AA69)^2*S69</f>
        <v>7.5536383286908141E-7</v>
      </c>
      <c r="AF69" s="1">
        <f>IF(S69&lt;&gt;0,G69-P69,-9999)</f>
        <v>1.8564800004241988E-2</v>
      </c>
      <c r="AG69" s="82"/>
      <c r="AH69" s="1">
        <f>$AB$6*($AB$11/AI69*AJ69+$AB$12)</f>
        <v>1.7939878633787737E-2</v>
      </c>
      <c r="AI69" s="1">
        <f>1+$AB$7*COS(AL69)</f>
        <v>1.1058541565283762</v>
      </c>
      <c r="AJ69" s="1">
        <f>SIN(AL69+RADIANS($AB$9))</f>
        <v>3.0946788450951217E-2</v>
      </c>
      <c r="AK69" s="1">
        <f>$AB$7*SIN(AL69)</f>
        <v>-0.37276550686850901</v>
      </c>
      <c r="AL69" s="1">
        <f>2*ATAN(AM69)</f>
        <v>1.8474824423031304</v>
      </c>
      <c r="AM69" s="1">
        <f>SQRT((1+$AB$7)/(1-$AB$7))*TAN(AN69/2)</f>
        <v>1.3235076391401293</v>
      </c>
      <c r="AN69" s="81">
        <f>$AU69+$AB$7*SIN(AO69)</f>
        <v>2.2110918365258256</v>
      </c>
      <c r="AO69" s="81">
        <f>$AU69+$AB$7*SIN(AP69)</f>
        <v>2.2111389219619939</v>
      </c>
      <c r="AP69" s="81">
        <f>$AU69+$AB$7*SIN(AQ69)</f>
        <v>2.2113422677036381</v>
      </c>
      <c r="AQ69" s="81">
        <f>$AU69+$AB$7*SIN(AR69)</f>
        <v>2.2122198115120302</v>
      </c>
      <c r="AR69" s="81">
        <f>$AU69+$AB$7*SIN(AS69)</f>
        <v>2.2159951146680128</v>
      </c>
      <c r="AS69" s="81">
        <f>$AU69+$AB$7*SIN(AT69)</f>
        <v>2.2320261337677052</v>
      </c>
      <c r="AT69" s="81">
        <f>$AU69+$AB$7*SIN(AU69)</f>
        <v>2.2967485090648596</v>
      </c>
      <c r="AU69" s="81">
        <f>RADIANS($AB$9)+$AB$18*(F69-AB$15)</f>
        <v>2.5218277222087107</v>
      </c>
      <c r="AW69" s="21">
        <v>-600</v>
      </c>
      <c r="AX69" s="29">
        <f t="shared" si="12"/>
        <v>1.2847562491250266E-2</v>
      </c>
      <c r="AY69" s="1">
        <f t="shared" si="13"/>
        <v>-2.1470520591048033E-2</v>
      </c>
      <c r="AZ69" s="1">
        <f t="shared" si="14"/>
        <v>3.4318083082298299E-2</v>
      </c>
      <c r="BA69" s="1">
        <f t="shared" si="15"/>
        <v>1.2991283034319308</v>
      </c>
      <c r="BB69" s="1">
        <f t="shared" si="16"/>
        <v>0.59410069234222906</v>
      </c>
      <c r="BC69" s="1">
        <f t="shared" si="17"/>
        <v>2.4526778999832608</v>
      </c>
      <c r="BD69" s="1">
        <f t="shared" si="18"/>
        <v>2.7873790693770837</v>
      </c>
      <c r="BE69" s="1">
        <f t="shared" si="11"/>
        <v>8.9567851355535986</v>
      </c>
      <c r="BF69" s="1">
        <f t="shared" si="11"/>
        <v>8.9569931964853655</v>
      </c>
      <c r="BG69" s="1">
        <f t="shared" si="11"/>
        <v>8.957594656293697</v>
      </c>
      <c r="BH69" s="1">
        <f t="shared" si="11"/>
        <v>8.9593323238664553</v>
      </c>
      <c r="BI69" s="1">
        <f t="shared" si="11"/>
        <v>8.9643441104911901</v>
      </c>
      <c r="BJ69" s="1">
        <f t="shared" si="11"/>
        <v>8.9787302674513061</v>
      </c>
      <c r="BK69" s="1">
        <f t="shared" si="11"/>
        <v>9.0194957725624381</v>
      </c>
      <c r="BL69" s="1">
        <f t="shared" si="19"/>
        <v>9.1315145467586092</v>
      </c>
    </row>
    <row r="70" spans="1:64" x14ac:dyDescent="0.2">
      <c r="A70" s="83" t="s">
        <v>106</v>
      </c>
      <c r="B70" s="84" t="s">
        <v>98</v>
      </c>
      <c r="C70" s="85">
        <v>18574.555</v>
      </c>
      <c r="D70" s="87"/>
      <c r="E70" s="80">
        <f>+(C70-C$7)/C$8</f>
        <v>-9790.99264687293</v>
      </c>
      <c r="F70" s="80">
        <f>ROUND(2*E70,0)/2</f>
        <v>-9791</v>
      </c>
      <c r="G70" s="80">
        <f>+C70-(C$7+F70*C$8)</f>
        <v>2.035960000284831E-2</v>
      </c>
      <c r="H70" s="80">
        <f>+G70</f>
        <v>2.035960000284831E-2</v>
      </c>
      <c r="I70" s="80"/>
      <c r="J70" s="80"/>
      <c r="K70" s="80"/>
      <c r="M70" s="80"/>
      <c r="N70" s="80"/>
      <c r="O70" s="80"/>
      <c r="P70" s="80"/>
      <c r="Q70" s="149">
        <f>+C70-15018.5</f>
        <v>3556.0550000000003</v>
      </c>
      <c r="S70" s="2">
        <f>S$15</f>
        <v>0.5</v>
      </c>
      <c r="Z70" s="1">
        <f>F70</f>
        <v>-9791</v>
      </c>
      <c r="AA70" s="81">
        <f>AB$3+AB$4*Z70+AB$5*Z70^2+AH70</f>
        <v>1.8446384463731327E-2</v>
      </c>
      <c r="AB70" s="81">
        <f>IF(S70&lt;&gt;0,G70-AH70,-9999)</f>
        <v>1.7699186958936436E-3</v>
      </c>
      <c r="AC70" s="81">
        <f>+G70-P70</f>
        <v>2.035960000284831E-2</v>
      </c>
      <c r="AD70" s="81">
        <f>IF(S70&lt;&gt;0,G70-AA70,-9999)</f>
        <v>1.9132155391169831E-3</v>
      </c>
      <c r="AE70" s="81">
        <f>+(G70-AA70)^2*S70</f>
        <v>1.8301968495593441E-6</v>
      </c>
      <c r="AF70" s="1">
        <f>IF(S70&lt;&gt;0,G70-P70,-9999)</f>
        <v>2.035960000284831E-2</v>
      </c>
      <c r="AG70" s="82"/>
      <c r="AH70" s="1">
        <f>$AB$6*($AB$11/AI70*AJ70+$AB$12)</f>
        <v>1.8589681306954667E-2</v>
      </c>
      <c r="AI70" s="1">
        <f>1+$AB$7*COS(AL70)</f>
        <v>1.1129813900240237</v>
      </c>
      <c r="AJ70" s="1">
        <f>SIN(AL70+RADIANS($AB$9))</f>
        <v>5.0103996259855836E-2</v>
      </c>
      <c r="AK70" s="1">
        <f>$AB$7*SIN(AL70)</f>
        <v>-0.37066754790986201</v>
      </c>
      <c r="AL70" s="1">
        <f>2*ATAN(AM70)</f>
        <v>1.8666556956565512</v>
      </c>
      <c r="AM70" s="1">
        <f>SQRT((1+$AB$7)/(1-$AB$7))*TAN(AN70/2)</f>
        <v>1.3502267254477003</v>
      </c>
      <c r="AN70" s="81">
        <f>$AU70+$AB$7*SIN(AO70)</f>
        <v>2.2270238129645672</v>
      </c>
      <c r="AO70" s="81">
        <f>$AU70+$AB$7*SIN(AP70)</f>
        <v>2.2270757753231512</v>
      </c>
      <c r="AP70" s="81">
        <f>$AU70+$AB$7*SIN(AQ70)</f>
        <v>2.227295509505681</v>
      </c>
      <c r="AQ70" s="81">
        <f>$AU70+$AB$7*SIN(AR70)</f>
        <v>2.2282240116767547</v>
      </c>
      <c r="AR70" s="81">
        <f>$AU70+$AB$7*SIN(AS70)</f>
        <v>2.2321352048104708</v>
      </c>
      <c r="AS70" s="81">
        <f>$AU70+$AB$7*SIN(AT70)</f>
        <v>2.2483999121912821</v>
      </c>
      <c r="AT70" s="81">
        <f>$AU70+$AB$7*SIN(AU70)</f>
        <v>2.3128173339375317</v>
      </c>
      <c r="AU70" s="81">
        <f>RADIANS($AB$9)+$AB$18*(F70-AB$15)</f>
        <v>2.5340306626971283</v>
      </c>
      <c r="AW70" s="21">
        <v>-400</v>
      </c>
      <c r="AX70" s="29">
        <f t="shared" si="12"/>
        <v>1.1905504040529608E-2</v>
      </c>
      <c r="AY70" s="1">
        <f t="shared" si="13"/>
        <v>-2.7938020295914776E-2</v>
      </c>
      <c r="AZ70" s="1">
        <f t="shared" si="14"/>
        <v>3.9843524336444384E-2</v>
      </c>
      <c r="BA70" s="1">
        <f t="shared" si="15"/>
        <v>1.3622249476074808</v>
      </c>
      <c r="BB70" s="1">
        <f t="shared" si="16"/>
        <v>0.82025807316899912</v>
      </c>
      <c r="BC70" s="1">
        <f t="shared" si="17"/>
        <v>2.778392766900657</v>
      </c>
      <c r="BD70" s="1">
        <f t="shared" si="18"/>
        <v>5.4459428269451706</v>
      </c>
      <c r="BE70" s="1">
        <f t="shared" si="11"/>
        <v>9.1819768987400661</v>
      </c>
      <c r="BF70" s="1">
        <f t="shared" si="11"/>
        <v>9.1821443227245094</v>
      </c>
      <c r="BG70" s="1">
        <f t="shared" si="11"/>
        <v>9.1825893933043012</v>
      </c>
      <c r="BH70" s="1">
        <f t="shared" ref="BH70:BK102" si="20">$BL70+$AB$7*SIN(BI70)</f>
        <v>9.1837723064592875</v>
      </c>
      <c r="BI70" s="1">
        <f t="shared" si="20"/>
        <v>9.1869145991553012</v>
      </c>
      <c r="BJ70" s="1">
        <f t="shared" si="20"/>
        <v>9.1952502712042214</v>
      </c>
      <c r="BK70" s="1">
        <f t="shared" si="20"/>
        <v>9.2172858775314435</v>
      </c>
      <c r="BL70" s="1">
        <f t="shared" si="19"/>
        <v>9.275078552504695</v>
      </c>
    </row>
    <row r="71" spans="1:64" x14ac:dyDescent="0.2">
      <c r="A71" s="83" t="s">
        <v>100</v>
      </c>
      <c r="B71" s="84" t="s">
        <v>98</v>
      </c>
      <c r="C71" s="85">
        <v>18585.632000000001</v>
      </c>
      <c r="D71" s="87"/>
      <c r="E71" s="80">
        <f>+(C71-C$7)/C$8</f>
        <v>-9786.9920482097223</v>
      </c>
      <c r="F71" s="80">
        <f>ROUND(2*E71,0)/2</f>
        <v>-9787</v>
      </c>
      <c r="G71" s="80">
        <f>+C71-(C$7+F71*C$8)</f>
        <v>2.2017200004484039E-2</v>
      </c>
      <c r="H71" s="80">
        <f>+G71</f>
        <v>2.2017200004484039E-2</v>
      </c>
      <c r="I71" s="80"/>
      <c r="J71" s="80"/>
      <c r="K71" s="80"/>
      <c r="M71" s="80"/>
      <c r="N71" s="80"/>
      <c r="O71" s="80"/>
      <c r="P71" s="80"/>
      <c r="Q71" s="149">
        <f>+C71-15018.5</f>
        <v>3567.1320000000014</v>
      </c>
      <c r="S71" s="2">
        <f>S$15</f>
        <v>0.5</v>
      </c>
      <c r="Z71" s="1">
        <f>F71</f>
        <v>-9787</v>
      </c>
      <c r="AA71" s="81">
        <f>AB$3+AB$4*Z71+AB$5*Z71^2+AH71</f>
        <v>1.8707383186908295E-2</v>
      </c>
      <c r="AB71" s="81">
        <f>IF(S71&lt;&gt;0,G71-AH71,-9999)</f>
        <v>3.2746981636546033E-3</v>
      </c>
      <c r="AC71" s="81">
        <f>+G71-P71</f>
        <v>2.2017200004484039E-2</v>
      </c>
      <c r="AD71" s="81">
        <f>IF(S71&lt;&gt;0,G71-AA71,-9999)</f>
        <v>3.3098168175757434E-3</v>
      </c>
      <c r="AE71" s="81">
        <f>+(G71-AA71)^2*S71</f>
        <v>5.477443682953611E-6</v>
      </c>
      <c r="AF71" s="1">
        <f>IF(S71&lt;&gt;0,G71-P71,-9999)</f>
        <v>2.2017200004484039E-2</v>
      </c>
      <c r="AG71" s="82"/>
      <c r="AH71" s="1">
        <f>$AB$6*($AB$11/AI71*AJ71+$AB$12)</f>
        <v>1.8742501840829436E-2</v>
      </c>
      <c r="AI71" s="1">
        <f>1+$AB$7*COS(AL71)</f>
        <v>1.1146657534114364</v>
      </c>
      <c r="AJ71" s="1">
        <f>SIN(AL71+RADIANS($AB$9))</f>
        <v>5.4645053266834227E-2</v>
      </c>
      <c r="AK71" s="1">
        <f>$AB$7*SIN(AL71)</f>
        <v>-0.3701499568551348</v>
      </c>
      <c r="AL71" s="1">
        <f>2*ATAN(AM71)</f>
        <v>1.8712029977225657</v>
      </c>
      <c r="AM71" s="1">
        <f>SQRT((1+$AB$7)/(1-$AB$7))*TAN(AN71/2)</f>
        <v>1.3566652745228001</v>
      </c>
      <c r="AN71" s="81">
        <f>$AU71+$AB$7*SIN(AO71)</f>
        <v>2.2307874366075779</v>
      </c>
      <c r="AO71" s="81">
        <f>$AU71+$AB$7*SIN(AP71)</f>
        <v>2.2308405901403896</v>
      </c>
      <c r="AP71" s="81">
        <f>$AU71+$AB$7*SIN(AQ71)</f>
        <v>2.231064269306176</v>
      </c>
      <c r="AQ71" s="81">
        <f>$AU71+$AB$7*SIN(AR71)</f>
        <v>2.2320048444583267</v>
      </c>
      <c r="AR71" s="81">
        <f>$AU71+$AB$7*SIN(AS71)</f>
        <v>2.235947609791368</v>
      </c>
      <c r="AS71" s="81">
        <f>$AU71+$AB$7*SIN(AT71)</f>
        <v>2.2522645886881141</v>
      </c>
      <c r="AT71" s="81">
        <f>$AU71+$AB$7*SIN(AU71)</f>
        <v>2.3166030425876549</v>
      </c>
      <c r="AU71" s="81">
        <f>RADIANS($AB$9)+$AB$18*(F71-AB$15)</f>
        <v>2.5369019428120501</v>
      </c>
      <c r="AW71" s="21">
        <v>-200</v>
      </c>
      <c r="AX71" s="29">
        <f t="shared" si="12"/>
        <v>8.7767869574240723E-3</v>
      </c>
      <c r="AY71" s="1">
        <f t="shared" si="13"/>
        <v>-3.4661229101222352E-2</v>
      </c>
      <c r="AZ71" s="1">
        <f t="shared" si="14"/>
        <v>4.3438016058646424E-2</v>
      </c>
      <c r="BA71" s="1">
        <f t="shared" si="15"/>
        <v>1.3874598459647862</v>
      </c>
      <c r="BB71" s="1">
        <f t="shared" si="16"/>
        <v>0.96618321471557378</v>
      </c>
      <c r="BC71" s="1">
        <f t="shared" si="17"/>
        <v>3.1265239760897638</v>
      </c>
      <c r="BD71" s="1">
        <f t="shared" si="18"/>
        <v>132.72313749360259</v>
      </c>
      <c r="BE71" s="1">
        <f t="shared" ref="BE71:BG102" si="21">$BL71+$AB$7*SIN(BF71)</f>
        <v>9.4147661111697474</v>
      </c>
      <c r="BF71" s="1">
        <f t="shared" si="21"/>
        <v>9.4147741586285196</v>
      </c>
      <c r="BG71" s="1">
        <f t="shared" si="21"/>
        <v>9.4147949270953433</v>
      </c>
      <c r="BH71" s="1">
        <f t="shared" si="20"/>
        <v>9.41484852526421</v>
      </c>
      <c r="BI71" s="1">
        <f t="shared" si="20"/>
        <v>9.4149868484731787</v>
      </c>
      <c r="BJ71" s="1">
        <f t="shared" si="20"/>
        <v>9.4153438245507939</v>
      </c>
      <c r="BK71" s="1">
        <f t="shared" si="20"/>
        <v>9.4162650811344673</v>
      </c>
      <c r="BL71" s="1">
        <f t="shared" si="19"/>
        <v>9.4186425582507844</v>
      </c>
    </row>
    <row r="72" spans="1:64" x14ac:dyDescent="0.2">
      <c r="A72" s="83" t="s">
        <v>100</v>
      </c>
      <c r="B72" s="84" t="s">
        <v>98</v>
      </c>
      <c r="C72" s="85">
        <v>18704.692999999999</v>
      </c>
      <c r="D72" s="87"/>
      <c r="E72" s="80">
        <f>+(C72-C$7)/C$8</f>
        <v>-9743.9916620546192</v>
      </c>
      <c r="F72" s="80">
        <f>ROUND(2*E72,0)/2</f>
        <v>-9744</v>
      </c>
      <c r="G72" s="80">
        <f>+C72-(C$7+F72*C$8)</f>
        <v>2.3086400000465801E-2</v>
      </c>
      <c r="H72" s="80">
        <f>+G72</f>
        <v>2.3086400000465801E-2</v>
      </c>
      <c r="I72" s="80"/>
      <c r="J72" s="80"/>
      <c r="K72" s="80"/>
      <c r="M72" s="80"/>
      <c r="N72" s="80"/>
      <c r="O72" s="80"/>
      <c r="P72" s="80"/>
      <c r="Q72" s="149">
        <f>+C72-15018.5</f>
        <v>3686.1929999999993</v>
      </c>
      <c r="S72" s="2">
        <f>S$15</f>
        <v>0.5</v>
      </c>
      <c r="Z72" s="1">
        <f>F72</f>
        <v>-9744</v>
      </c>
      <c r="AA72" s="81">
        <f>AB$3+AB$4*Z72+AB$5*Z72^2+AH72</f>
        <v>2.150385375939582E-2</v>
      </c>
      <c r="AB72" s="81">
        <f>IF(S72&lt;&gt;0,G72-AH72,-9999)</f>
        <v>2.703883270997097E-3</v>
      </c>
      <c r="AC72" s="81">
        <f>+G72-P72</f>
        <v>2.3086400000465801E-2</v>
      </c>
      <c r="AD72" s="81">
        <f>IF(S72&lt;&gt;0,G72-AA72,-9999)</f>
        <v>1.5825462410699806E-3</v>
      </c>
      <c r="AE72" s="81">
        <f>+(G72-AA72)^2*S72</f>
        <v>1.2522263025623625E-6</v>
      </c>
      <c r="AF72" s="1">
        <f>IF(S72&lt;&gt;0,G72-P72,-9999)</f>
        <v>2.3086400000465801E-2</v>
      </c>
      <c r="AG72" s="82"/>
      <c r="AH72" s="1">
        <f>$AB$6*($AB$11/AI72*AJ72+$AB$12)</f>
        <v>2.0382516729468704E-2</v>
      </c>
      <c r="AI72" s="1">
        <f>1+$AB$7*COS(AL72)</f>
        <v>1.132935923385362</v>
      </c>
      <c r="AJ72" s="1">
        <f>SIN(AL72+RADIANS($AB$9))</f>
        <v>0.10424540139730684</v>
      </c>
      <c r="AK72" s="1">
        <f>$AB$7*SIN(AL72)</f>
        <v>-0.36398800232830697</v>
      </c>
      <c r="AL72" s="1">
        <f>2*ATAN(AM72)</f>
        <v>1.9209658503983933</v>
      </c>
      <c r="AM72" s="1">
        <f>SQRT((1+$AB$7)/(1-$AB$7))*TAN(AN72/2)</f>
        <v>1.4298266961447199</v>
      </c>
      <c r="AN72" s="81">
        <f>$AU72+$AB$7*SIN(AO72)</f>
        <v>2.2716085071523557</v>
      </c>
      <c r="AO72" s="81">
        <f>$AU72+$AB$7*SIN(AP72)</f>
        <v>2.2716754948151143</v>
      </c>
      <c r="AP72" s="81">
        <f>$AU72+$AB$7*SIN(AQ72)</f>
        <v>2.2719435130249535</v>
      </c>
      <c r="AQ72" s="81">
        <f>$AU72+$AB$7*SIN(AR72)</f>
        <v>2.2730150061953762</v>
      </c>
      <c r="AR72" s="81">
        <f>$AU72+$AB$7*SIN(AS72)</f>
        <v>2.2772851854739948</v>
      </c>
      <c r="AS72" s="81">
        <f>$AU72+$AB$7*SIN(AT72)</f>
        <v>2.294095573174141</v>
      </c>
      <c r="AT72" s="81">
        <f>$AU72+$AB$7*SIN(AU72)</f>
        <v>2.35741255770527</v>
      </c>
      <c r="AU72" s="81">
        <f>RADIANS($AB$9)+$AB$18*(F72-AB$15)</f>
        <v>2.567768204047459</v>
      </c>
      <c r="AW72" s="21">
        <v>0</v>
      </c>
      <c r="AX72" s="29">
        <f t="shared" si="12"/>
        <v>3.0490935168105485E-3</v>
      </c>
      <c r="AY72" s="1">
        <f t="shared" si="13"/>
        <v>-4.1640147006970746E-2</v>
      </c>
      <c r="AZ72" s="1">
        <f t="shared" si="14"/>
        <v>4.4689240523781294E-2</v>
      </c>
      <c r="BA72" s="1">
        <f t="shared" si="15"/>
        <v>1.366082215302697</v>
      </c>
      <c r="BB72" s="1">
        <f t="shared" si="16"/>
        <v>0.99610182862147689</v>
      </c>
      <c r="BC72" s="1">
        <f t="shared" si="17"/>
        <v>-2.8075326589057368</v>
      </c>
      <c r="BD72" s="1">
        <f t="shared" si="18"/>
        <v>-5.9311680509829685</v>
      </c>
      <c r="BE72" s="1">
        <f t="shared" si="21"/>
        <v>9.6478872172889343</v>
      </c>
      <c r="BF72" s="1">
        <f t="shared" si="21"/>
        <v>9.6477296072560357</v>
      </c>
      <c r="BG72" s="1">
        <f t="shared" si="21"/>
        <v>9.6473125729425888</v>
      </c>
      <c r="BH72" s="1">
        <f t="shared" si="20"/>
        <v>9.6462092945928148</v>
      </c>
      <c r="BI72" s="1">
        <f t="shared" si="20"/>
        <v>9.6432918514735242</v>
      </c>
      <c r="BJ72" s="1">
        <f t="shared" si="20"/>
        <v>9.6355861661128586</v>
      </c>
      <c r="BK72" s="1">
        <f t="shared" si="20"/>
        <v>9.6152932019193429</v>
      </c>
      <c r="BL72" s="1">
        <f t="shared" si="19"/>
        <v>9.5622065639968739</v>
      </c>
    </row>
    <row r="73" spans="1:64" x14ac:dyDescent="0.2">
      <c r="A73" s="83" t="s">
        <v>106</v>
      </c>
      <c r="B73" s="84" t="s">
        <v>98</v>
      </c>
      <c r="C73" s="85">
        <v>18721.312000000002</v>
      </c>
      <c r="D73" s="87"/>
      <c r="E73" s="80">
        <f>+(C73-C$7)/C$8</f>
        <v>-9737.9894999905355</v>
      </c>
      <c r="F73" s="80">
        <f>ROUND(2*E73,0)/2</f>
        <v>-9738</v>
      </c>
      <c r="G73" s="80">
        <f>+C73-(C$7+F73*C$8)</f>
        <v>2.9072800003632437E-2</v>
      </c>
      <c r="H73" s="80">
        <f>+G73</f>
        <v>2.9072800003632437E-2</v>
      </c>
      <c r="I73" s="80"/>
      <c r="J73" s="80"/>
      <c r="K73" s="80"/>
      <c r="M73" s="80"/>
      <c r="N73" s="80"/>
      <c r="O73" s="80"/>
      <c r="P73" s="80"/>
      <c r="Q73" s="149">
        <f>+C73-15018.5</f>
        <v>3702.8120000000017</v>
      </c>
      <c r="S73" s="2">
        <f>S$15</f>
        <v>0.5</v>
      </c>
      <c r="Z73" s="1">
        <f>F73</f>
        <v>-9738</v>
      </c>
      <c r="AA73" s="81">
        <f>AB$3+AB$4*Z73+AB$5*Z73^2+AH73</f>
        <v>2.1892583436208909E-2</v>
      </c>
      <c r="AB73" s="81">
        <f>IF(S73&lt;&gt;0,G73-AH73,-9999)</f>
        <v>8.4619797757806842E-3</v>
      </c>
      <c r="AC73" s="81">
        <f>+G73-P73</f>
        <v>2.9072800003632437E-2</v>
      </c>
      <c r="AD73" s="81">
        <f>IF(S73&lt;&gt;0,G73-AA73,-9999)</f>
        <v>7.180216567423528E-3</v>
      </c>
      <c r="AE73" s="81">
        <f>+(G73-AA73)^2*S73</f>
        <v>2.5777754977551654E-5</v>
      </c>
      <c r="AF73" s="1">
        <f>IF(S73&lt;&gt;0,G73-P73,-9999)</f>
        <v>2.9072800003632437E-2</v>
      </c>
      <c r="AG73" s="82"/>
      <c r="AH73" s="1">
        <f>$AB$6*($AB$11/AI73*AJ73+$AB$12)</f>
        <v>2.0610820227851753E-2</v>
      </c>
      <c r="AI73" s="1">
        <f>1+$AB$7*COS(AL73)</f>
        <v>1.1355071620241002</v>
      </c>
      <c r="AJ73" s="1">
        <f>SIN(AL73+RADIANS($AB$9))</f>
        <v>0.11127746742110879</v>
      </c>
      <c r="AK73" s="1">
        <f>$AB$7*SIN(AL73)</f>
        <v>-0.36303861310533447</v>
      </c>
      <c r="AL73" s="1">
        <f>2*ATAN(AM73)</f>
        <v>1.9280391207958625</v>
      </c>
      <c r="AM73" s="1">
        <f>SQRT((1+$AB$7)/(1-$AB$7))*TAN(AN73/2)</f>
        <v>1.4406484119428586</v>
      </c>
      <c r="AN73" s="81">
        <f>$AU73+$AB$7*SIN(AO73)</f>
        <v>2.2773574914536252</v>
      </c>
      <c r="AO73" s="81">
        <f>$AU73+$AB$7*SIN(AP73)</f>
        <v>2.2774265548762576</v>
      </c>
      <c r="AP73" s="81">
        <f>$AU73+$AB$7*SIN(AQ73)</f>
        <v>2.2777010116122964</v>
      </c>
      <c r="AQ73" s="81">
        <f>$AU73+$AB$7*SIN(AR73)</f>
        <v>2.2787908272245589</v>
      </c>
      <c r="AR73" s="81">
        <f>$AU73+$AB$7*SIN(AS73)</f>
        <v>2.2831046668791242</v>
      </c>
      <c r="AS73" s="81">
        <f>$AU73+$AB$7*SIN(AT73)</f>
        <v>2.2999735667818002</v>
      </c>
      <c r="AT73" s="81">
        <f>$AU73+$AB$7*SIN(AU73)</f>
        <v>2.3631230589441947</v>
      </c>
      <c r="AU73" s="81">
        <f>RADIANS($AB$9)+$AB$18*(F73-AB$15)</f>
        <v>2.5720751242198414</v>
      </c>
      <c r="AW73" s="21">
        <v>200</v>
      </c>
      <c r="AX73" s="29">
        <f t="shared" si="12"/>
        <v>-5.2816016705473853E-3</v>
      </c>
      <c r="AY73" s="1">
        <f t="shared" si="13"/>
        <v>-4.8874774013159969E-2</v>
      </c>
      <c r="AZ73" s="1">
        <f t="shared" si="14"/>
        <v>4.3593172342612584E-2</v>
      </c>
      <c r="BA73" s="1">
        <f t="shared" si="15"/>
        <v>1.3055668448518347</v>
      </c>
      <c r="BB73" s="1">
        <f t="shared" si="16"/>
        <v>0.91446541118403424</v>
      </c>
      <c r="BC73" s="1">
        <f t="shared" si="17"/>
        <v>-2.4792468158215768</v>
      </c>
      <c r="BD73" s="1">
        <f t="shared" si="18"/>
        <v>-2.908363928656581</v>
      </c>
      <c r="BE73" s="1">
        <f t="shared" si="21"/>
        <v>9.8739641697296943</v>
      </c>
      <c r="BF73" s="1">
        <f t="shared" si="21"/>
        <v>9.8737544613732364</v>
      </c>
      <c r="BG73" s="1">
        <f t="shared" si="21"/>
        <v>9.8731538351668231</v>
      </c>
      <c r="BH73" s="1">
        <f t="shared" si="20"/>
        <v>9.8714345389771996</v>
      </c>
      <c r="BI73" s="1">
        <f t="shared" si="20"/>
        <v>9.8665208338873409</v>
      </c>
      <c r="BJ73" s="1">
        <f t="shared" si="20"/>
        <v>9.8525397258812184</v>
      </c>
      <c r="BK73" s="1">
        <f t="shared" si="20"/>
        <v>9.8132290519507457</v>
      </c>
      <c r="BL73" s="1">
        <f t="shared" si="19"/>
        <v>9.7057705697429597</v>
      </c>
    </row>
    <row r="74" spans="1:64" x14ac:dyDescent="0.2">
      <c r="A74" s="83" t="s">
        <v>106</v>
      </c>
      <c r="B74" s="84" t="s">
        <v>98</v>
      </c>
      <c r="C74" s="85">
        <v>18959.436000000002</v>
      </c>
      <c r="D74" s="87"/>
      <c r="E74" s="80">
        <f>+(C74-C$7)/C$8</f>
        <v>-9651.9880053550296</v>
      </c>
      <c r="F74" s="80">
        <f>ROUND(2*E74,0)/2</f>
        <v>-9652</v>
      </c>
      <c r="G74" s="80">
        <f>+C74-(C$7+F74*C$8)</f>
        <v>3.3211200003279373E-2</v>
      </c>
      <c r="H74" s="80">
        <f>+G74</f>
        <v>3.3211200003279373E-2</v>
      </c>
      <c r="I74" s="80"/>
      <c r="J74" s="80"/>
      <c r="K74" s="80"/>
      <c r="M74" s="80"/>
      <c r="N74" s="80"/>
      <c r="O74" s="80"/>
      <c r="P74" s="80"/>
      <c r="Q74" s="149">
        <f>+C74-15018.5</f>
        <v>3940.9360000000015</v>
      </c>
      <c r="S74" s="2">
        <f>S$15</f>
        <v>0.5</v>
      </c>
      <c r="Z74" s="1">
        <f>F74</f>
        <v>-9652</v>
      </c>
      <c r="AA74" s="81">
        <f>AB$3+AB$4*Z74+AB$5*Z74^2+AH74</f>
        <v>2.7415261255061753E-2</v>
      </c>
      <c r="AB74" s="81">
        <f>IF(S74&lt;&gt;0,G74-AH74,-9999)</f>
        <v>9.3518542173718563E-3</v>
      </c>
      <c r="AC74" s="81">
        <f>+G74-P74</f>
        <v>3.3211200003279373E-2</v>
      </c>
      <c r="AD74" s="81">
        <f>IF(S74&lt;&gt;0,G74-AA74,-9999)</f>
        <v>5.7959387482176203E-3</v>
      </c>
      <c r="AE74" s="81">
        <f>+(G74-AA74)^2*S74</f>
        <v>1.6796452986545216E-5</v>
      </c>
      <c r="AF74" s="1">
        <f>IF(S74&lt;&gt;0,G74-P74,-9999)</f>
        <v>3.3211200003279373E-2</v>
      </c>
      <c r="AG74" s="82"/>
      <c r="AH74" s="1">
        <f>$AB$6*($AB$11/AI74*AJ74+$AB$12)</f>
        <v>2.3859345785907517E-2</v>
      </c>
      <c r="AI74" s="1">
        <f>1+$AB$7*COS(AL74)</f>
        <v>1.1728028374483175</v>
      </c>
      <c r="AJ74" s="1">
        <f>SIN(AL74+RADIANS($AB$9))</f>
        <v>0.21480093790096641</v>
      </c>
      <c r="AK74" s="1">
        <f>$AB$7*SIN(AL74)</f>
        <v>-0.34684060450743187</v>
      </c>
      <c r="AL74" s="1">
        <f>2*ATAN(AM74)</f>
        <v>2.0330187176630798</v>
      </c>
      <c r="AM74" s="1">
        <f>SQRT((1+$AB$7)/(1-$AB$7))*TAN(AN74/2)</f>
        <v>1.6154587138494896</v>
      </c>
      <c r="AN74" s="81">
        <f>$AU74+$AB$7*SIN(AO74)</f>
        <v>2.361205745576207</v>
      </c>
      <c r="AO74" s="81">
        <f>$AU74+$AB$7*SIN(AP74)</f>
        <v>2.3613079267652615</v>
      </c>
      <c r="AP74" s="81">
        <f>$AU74+$AB$7*SIN(AQ74)</f>
        <v>2.3616788814029288</v>
      </c>
      <c r="AQ74" s="81">
        <f>$AU74+$AB$7*SIN(AR74)</f>
        <v>2.363024438706999</v>
      </c>
      <c r="AR74" s="81">
        <f>$AU74+$AB$7*SIN(AS74)</f>
        <v>2.3678902564900537</v>
      </c>
      <c r="AS74" s="81">
        <f>$AU74+$AB$7*SIN(AT74)</f>
        <v>2.3852970739807726</v>
      </c>
      <c r="AT74" s="81">
        <f>$AU74+$AB$7*SIN(AU74)</f>
        <v>2.4453866452561579</v>
      </c>
      <c r="AU74" s="81">
        <f>RADIANS($AB$9)+$AB$18*(F74-AB$15)</f>
        <v>2.6338076466906593</v>
      </c>
      <c r="AW74" s="21">
        <v>400</v>
      </c>
      <c r="AX74" s="29">
        <f t="shared" si="12"/>
        <v>-1.5852578000122491E-2</v>
      </c>
      <c r="AY74" s="1">
        <f t="shared" si="13"/>
        <v>-5.6365110119790028E-2</v>
      </c>
      <c r="AZ74" s="1">
        <f t="shared" si="14"/>
        <v>4.0512532119667537E-2</v>
      </c>
      <c r="BA74" s="1">
        <f t="shared" si="15"/>
        <v>1.2235081959070975</v>
      </c>
      <c r="BB74" s="1">
        <f t="shared" si="16"/>
        <v>0.75818669627653135</v>
      </c>
      <c r="BC74" s="1">
        <f t="shared" si="17"/>
        <v>-2.1855895612423497</v>
      </c>
      <c r="BD74" s="1">
        <f t="shared" si="18"/>
        <v>-1.9302285133402186</v>
      </c>
      <c r="BE74" s="1">
        <f t="shared" si="21"/>
        <v>10.0877961460073</v>
      </c>
      <c r="BF74" s="1">
        <f t="shared" si="21"/>
        <v>10.08764415395567</v>
      </c>
      <c r="BG74" s="1">
        <f t="shared" si="21"/>
        <v>10.087146638398018</v>
      </c>
      <c r="BH74" s="1">
        <f t="shared" si="20"/>
        <v>10.085519468572356</v>
      </c>
      <c r="BI74" s="1">
        <f t="shared" si="20"/>
        <v>10.080211952804813</v>
      </c>
      <c r="BJ74" s="1">
        <f t="shared" si="20"/>
        <v>10.063047662610719</v>
      </c>
      <c r="BK74" s="1">
        <f t="shared" si="20"/>
        <v>10.008953917035264</v>
      </c>
      <c r="BL74" s="1">
        <f t="shared" si="19"/>
        <v>9.8493345754890491</v>
      </c>
    </row>
    <row r="75" spans="1:64" x14ac:dyDescent="0.2">
      <c r="A75" s="83" t="s">
        <v>101</v>
      </c>
      <c r="B75" s="84" t="s">
        <v>98</v>
      </c>
      <c r="C75" s="85">
        <v>18962.213</v>
      </c>
      <c r="D75" s="87"/>
      <c r="E75" s="80">
        <f>+(C75-C$7)/C$8</f>
        <v>-9650.985056678699</v>
      </c>
      <c r="F75" s="80">
        <f>ROUND(2*E75,0)/2</f>
        <v>-9651</v>
      </c>
      <c r="G75" s="80">
        <f>+C75-(C$7+F75*C$8)</f>
        <v>4.1375600001629209E-2</v>
      </c>
      <c r="H75" s="80">
        <f>+G75</f>
        <v>4.1375600001629209E-2</v>
      </c>
      <c r="I75" s="80"/>
      <c r="J75" s="80"/>
      <c r="K75" s="80"/>
      <c r="M75" s="80"/>
      <c r="N75" s="80"/>
      <c r="O75" s="80"/>
      <c r="P75" s="80"/>
      <c r="Q75" s="149">
        <f>+C75-15018.5</f>
        <v>3943.7129999999997</v>
      </c>
      <c r="S75" s="2">
        <f>S$15</f>
        <v>0.5</v>
      </c>
      <c r="Z75" s="1">
        <f>F75</f>
        <v>-9651</v>
      </c>
      <c r="AA75" s="81">
        <f>AB$3+AB$4*Z75+AB$5*Z75^2+AH75</f>
        <v>2.7478862157375907E-2</v>
      </c>
      <c r="AB75" s="81">
        <f>IF(S75&lt;&gt;0,G75-AH75,-9999)</f>
        <v>1.7478818860700327E-2</v>
      </c>
      <c r="AC75" s="81">
        <f>+G75-P75</f>
        <v>4.1375600001629209E-2</v>
      </c>
      <c r="AD75" s="81">
        <f>IF(S75&lt;&gt;0,G75-AA75,-9999)</f>
        <v>1.3896737844253302E-2</v>
      </c>
      <c r="AE75" s="81">
        <f>+(G75-AA75)^2*S75</f>
        <v>9.6559661355950956E-5</v>
      </c>
      <c r="AF75" s="1">
        <f>IF(S75&lt;&gt;0,G75-P75,-9999)</f>
        <v>4.1375600001629209E-2</v>
      </c>
      <c r="AG75" s="82"/>
      <c r="AH75" s="1">
        <f>$AB$6*($AB$11/AI75*AJ75+$AB$12)</f>
        <v>2.3896781140928882E-2</v>
      </c>
      <c r="AI75" s="1">
        <f>1+$AB$7*COS(AL75)</f>
        <v>1.173240057996598</v>
      </c>
      <c r="AJ75" s="1">
        <f>SIN(AL75+RADIANS($AB$9))</f>
        <v>0.21603230995209105</v>
      </c>
      <c r="AK75" s="1">
        <f>$AB$7*SIN(AL75)</f>
        <v>-0.34662242840099922</v>
      </c>
      <c r="AL75" s="1">
        <f>2*ATAN(AM75)</f>
        <v>2.0342796947291899</v>
      </c>
      <c r="AM75" s="1">
        <f>SQRT((1+$AB$7)/(1-$AB$7))*TAN(AN75/2)</f>
        <v>1.6177369133422734</v>
      </c>
      <c r="AN75" s="81">
        <f>$AU75+$AB$7*SIN(AO75)</f>
        <v>2.3621967372684995</v>
      </c>
      <c r="AO75" s="81">
        <f>$AU75+$AB$7*SIN(AP75)</f>
        <v>2.362299334373902</v>
      </c>
      <c r="AP75" s="81">
        <f>$AU75+$AB$7*SIN(AQ75)</f>
        <v>2.3626714338972823</v>
      </c>
      <c r="AQ75" s="81">
        <f>$AU75+$AB$7*SIN(AR75)</f>
        <v>2.3640198208430938</v>
      </c>
      <c r="AR75" s="81">
        <f>$AU75+$AB$7*SIN(AS75)</f>
        <v>2.3688911008035434</v>
      </c>
      <c r="AS75" s="81">
        <f>$AU75+$AB$7*SIN(AT75)</f>
        <v>2.3863007163953593</v>
      </c>
      <c r="AT75" s="81">
        <f>$AU75+$AB$7*SIN(AU75)</f>
        <v>2.4463475748682346</v>
      </c>
      <c r="AU75" s="81">
        <f>RADIANS($AB$9)+$AB$18*(F75-AB$15)</f>
        <v>2.6345254667193898</v>
      </c>
      <c r="AW75" s="21">
        <v>600</v>
      </c>
      <c r="AX75" s="29">
        <f t="shared" si="12"/>
        <v>-2.8136863690741025E-2</v>
      </c>
      <c r="AY75" s="1">
        <f t="shared" si="13"/>
        <v>-6.4111155326860902E-2</v>
      </c>
      <c r="AZ75" s="1">
        <f t="shared" si="14"/>
        <v>3.5974291636119878E-2</v>
      </c>
      <c r="BA75" s="1">
        <f t="shared" si="15"/>
        <v>1.1363421723319209</v>
      </c>
      <c r="BB75" s="1">
        <f t="shared" si="16"/>
        <v>0.56899089793201718</v>
      </c>
      <c r="BC75" s="1">
        <f t="shared" si="17"/>
        <v>-1.9303401702112191</v>
      </c>
      <c r="BD75" s="1">
        <f t="shared" si="18"/>
        <v>-1.4441926898985304</v>
      </c>
      <c r="BE75" s="1">
        <f t="shared" si="21"/>
        <v>10.287145689198727</v>
      </c>
      <c r="BF75" s="1">
        <f t="shared" si="21"/>
        <v>10.287075945161465</v>
      </c>
      <c r="BG75" s="1">
        <f t="shared" si="21"/>
        <v>10.286799388550635</v>
      </c>
      <c r="BH75" s="1">
        <f t="shared" si="20"/>
        <v>10.285703633163557</v>
      </c>
      <c r="BI75" s="1">
        <f t="shared" si="20"/>
        <v>10.281375753485875</v>
      </c>
      <c r="BJ75" s="1">
        <f t="shared" si="20"/>
        <v>10.264488437235405</v>
      </c>
      <c r="BK75" s="1">
        <f t="shared" si="20"/>
        <v>10.201394574543606</v>
      </c>
      <c r="BL75" s="1">
        <f t="shared" si="19"/>
        <v>9.9928985812351367</v>
      </c>
    </row>
    <row r="76" spans="1:64" x14ac:dyDescent="0.2">
      <c r="A76" s="83" t="s">
        <v>106</v>
      </c>
      <c r="B76" s="84" t="s">
        <v>98</v>
      </c>
      <c r="C76" s="85">
        <v>18981.581999999999</v>
      </c>
      <c r="D76" s="87"/>
      <c r="E76" s="80">
        <f>+(C76-C$7)/C$8</f>
        <v>-9643.9896973298091</v>
      </c>
      <c r="F76" s="80">
        <f>ROUND(2*E76,0)/2</f>
        <v>-9644</v>
      </c>
      <c r="G76" s="80">
        <f>+C76-(C$7+F76*C$8)</f>
        <v>2.8526400001283037E-2</v>
      </c>
      <c r="H76" s="80">
        <f>+G76</f>
        <v>2.8526400001283037E-2</v>
      </c>
      <c r="I76" s="80"/>
      <c r="J76" s="80"/>
      <c r="K76" s="80"/>
      <c r="M76" s="80"/>
      <c r="N76" s="80"/>
      <c r="O76" s="80"/>
      <c r="P76" s="80"/>
      <c r="Q76" s="149">
        <f>+C76-15018.5</f>
        <v>3963.0819999999985</v>
      </c>
      <c r="S76" s="2">
        <f>S$15</f>
        <v>0.5</v>
      </c>
      <c r="Z76" s="1">
        <f>F76</f>
        <v>-9644</v>
      </c>
      <c r="AA76" s="81">
        <f>AB$3+AB$4*Z76+AB$5*Z76^2+AH76</f>
        <v>2.7923619779930318E-2</v>
      </c>
      <c r="AB76" s="81">
        <f>IF(S76&lt;&gt;0,G76-AH76,-9999)</f>
        <v>4.3678410724789299E-3</v>
      </c>
      <c r="AC76" s="81">
        <f>+G76-P76</f>
        <v>2.8526400001283037E-2</v>
      </c>
      <c r="AD76" s="81">
        <f>IF(S76&lt;&gt;0,G76-AA76,-9999)</f>
        <v>6.0278022135271808E-4</v>
      </c>
      <c r="AE76" s="81">
        <f>+(G76-AA76)^2*S76</f>
        <v>1.816719976270159E-7</v>
      </c>
      <c r="AF76" s="1">
        <f>IF(S76&lt;&gt;0,G76-P76,-9999)</f>
        <v>2.8526400001283037E-2</v>
      </c>
      <c r="AG76" s="82"/>
      <c r="AH76" s="1">
        <f>$AB$6*($AB$11/AI76*AJ76+$AB$12)</f>
        <v>2.4158558928804107E-2</v>
      </c>
      <c r="AI76" s="1">
        <f>1+$AB$7*COS(AL76)</f>
        <v>1.1763019495523857</v>
      </c>
      <c r="AJ76" s="1">
        <f>SIN(AL76+RADIANS($AB$9))</f>
        <v>0.22466788212237906</v>
      </c>
      <c r="AK76" s="1">
        <f>$AB$7*SIN(AL76)</f>
        <v>-0.3450751340640158</v>
      </c>
      <c r="AL76" s="1">
        <f>2*ATAN(AM76)</f>
        <v>2.0431329037697741</v>
      </c>
      <c r="AM76" s="1">
        <f>SQRT((1+$AB$7)/(1-$AB$7))*TAN(AN76/2)</f>
        <v>1.6338638554809062</v>
      </c>
      <c r="AN76" s="81">
        <f>$AU76+$AB$7*SIN(AO76)</f>
        <v>2.3691440381190598</v>
      </c>
      <c r="AO76" s="81">
        <f>$AU76+$AB$7*SIN(AP76)</f>
        <v>2.369249561447107</v>
      </c>
      <c r="AP76" s="81">
        <f>$AU76+$AB$7*SIN(AQ76)</f>
        <v>2.3696296726858557</v>
      </c>
      <c r="AQ76" s="81">
        <f>$AU76+$AB$7*SIN(AR76)</f>
        <v>2.370997727854641</v>
      </c>
      <c r="AR76" s="81">
        <f>$AU76+$AB$7*SIN(AS76)</f>
        <v>2.3759065355435283</v>
      </c>
      <c r="AS76" s="81">
        <f>$AU76+$AB$7*SIN(AT76)</f>
        <v>2.393333426567521</v>
      </c>
      <c r="AT76" s="81">
        <f>$AU76+$AB$7*SIN(AU76)</f>
        <v>2.4530767900560795</v>
      </c>
      <c r="AU76" s="81">
        <f>RADIANS($AB$9)+$AB$18*(F76-AB$15)</f>
        <v>2.6395502069205028</v>
      </c>
      <c r="AW76" s="21">
        <v>800</v>
      </c>
      <c r="AX76" s="29">
        <f t="shared" si="12"/>
        <v>-4.1627035394479178E-2</v>
      </c>
      <c r="AY76" s="1">
        <f t="shared" si="13"/>
        <v>-7.2112909634372613E-2</v>
      </c>
      <c r="AZ76" s="1">
        <f t="shared" si="14"/>
        <v>3.0485874239893435E-2</v>
      </c>
      <c r="BA76" s="1">
        <f t="shared" si="15"/>
        <v>1.0540297278008166</v>
      </c>
      <c r="BB76" s="1">
        <f t="shared" si="16"/>
        <v>0.37613398508567719</v>
      </c>
      <c r="BC76" s="1">
        <f t="shared" si="17"/>
        <v>-1.710682271253849</v>
      </c>
      <c r="BD76" s="1">
        <f t="shared" si="18"/>
        <v>-1.150670027757186</v>
      </c>
      <c r="BE76" s="1">
        <f t="shared" si="21"/>
        <v>10.472064082117674</v>
      </c>
      <c r="BF76" s="1">
        <f t="shared" si="21"/>
        <v>10.47204429543188</v>
      </c>
      <c r="BG76" s="1">
        <f t="shared" si="21"/>
        <v>10.471942168479302</v>
      </c>
      <c r="BH76" s="1">
        <f t="shared" si="20"/>
        <v>10.471415337612475</v>
      </c>
      <c r="BI76" s="1">
        <f t="shared" si="20"/>
        <v>10.468705221902367</v>
      </c>
      <c r="BJ76" s="1">
        <f t="shared" si="20"/>
        <v>10.454958369381702</v>
      </c>
      <c r="BK76" s="1">
        <f t="shared" si="20"/>
        <v>10.389545375232638</v>
      </c>
      <c r="BL76" s="1">
        <f t="shared" si="19"/>
        <v>10.136462586981224</v>
      </c>
    </row>
    <row r="77" spans="1:64" x14ac:dyDescent="0.2">
      <c r="A77" s="83" t="s">
        <v>106</v>
      </c>
      <c r="B77" s="84" t="s">
        <v>98</v>
      </c>
      <c r="C77" s="85">
        <v>19067.417000000001</v>
      </c>
      <c r="D77" s="87"/>
      <c r="E77" s="80">
        <f>+(C77-C$7)/C$8</f>
        <v>-9612.9893013510791</v>
      </c>
      <c r="F77" s="80">
        <f>ROUND(2*E77,0)/2</f>
        <v>-9613</v>
      </c>
      <c r="G77" s="80">
        <f>+C77-(C$7+F77*C$8)</f>
        <v>2.9622800004290184E-2</v>
      </c>
      <c r="H77" s="80">
        <f>+G77</f>
        <v>2.9622800004290184E-2</v>
      </c>
      <c r="I77" s="80"/>
      <c r="J77" s="80"/>
      <c r="K77" s="80"/>
      <c r="M77" s="80"/>
      <c r="N77" s="80"/>
      <c r="O77" s="80"/>
      <c r="P77" s="80"/>
      <c r="Q77" s="149">
        <f>+C77-15018.5</f>
        <v>4048.9170000000013</v>
      </c>
      <c r="S77" s="2">
        <f>S$15</f>
        <v>0.5</v>
      </c>
      <c r="Z77" s="1">
        <f>F77</f>
        <v>-9613</v>
      </c>
      <c r="AA77" s="81">
        <f>AB$3+AB$4*Z77+AB$5*Z77^2+AH77</f>
        <v>2.9883341688608886E-2</v>
      </c>
      <c r="AB77" s="81">
        <f>IF(S77&lt;&gt;0,G77-AH77,-9999)</f>
        <v>4.3110931181680329E-3</v>
      </c>
      <c r="AC77" s="81">
        <f>+G77-P77</f>
        <v>2.9622800004290184E-2</v>
      </c>
      <c r="AD77" s="81">
        <f>IF(S77&lt;&gt;0,G77-AA77,-9999)</f>
        <v>-2.6054168431870195E-4</v>
      </c>
      <c r="AE77" s="81">
        <f>+(G77-AA77)^2*S77</f>
        <v>3.394098463381307E-8</v>
      </c>
      <c r="AF77" s="1">
        <f>IF(S77&lt;&gt;0,G77-P77,-9999)</f>
        <v>2.9622800004290184E-2</v>
      </c>
      <c r="AG77" s="82"/>
      <c r="AH77" s="1">
        <f>$AB$6*($AB$11/AI77*AJ77+$AB$12)</f>
        <v>2.5311706886122151E-2</v>
      </c>
      <c r="AI77" s="1">
        <f>1+$AB$7*COS(AL77)</f>
        <v>1.189880895211608</v>
      </c>
      <c r="AJ77" s="1">
        <f>SIN(AL77+RADIANS($AB$9))</f>
        <v>0.26322854594616124</v>
      </c>
      <c r="AK77" s="1">
        <f>$AB$7*SIN(AL77)</f>
        <v>-0.33779353338823526</v>
      </c>
      <c r="AL77" s="1">
        <f>2*ATAN(AM77)</f>
        <v>2.0828979623792061</v>
      </c>
      <c r="AM77" s="1">
        <f>SQRT((1+$AB$7)/(1-$AB$7))*TAN(AN77/2)</f>
        <v>1.7092829718798721</v>
      </c>
      <c r="AN77" s="81">
        <f>$AU77+$AB$7*SIN(AO77)</f>
        <v>2.4001287893407568</v>
      </c>
      <c r="AO77" s="81">
        <f>$AU77+$AB$7*SIN(AP77)</f>
        <v>2.4002475279813456</v>
      </c>
      <c r="AP77" s="81">
        <f>$AU77+$AB$7*SIN(AQ77)</f>
        <v>2.4006628984567171</v>
      </c>
      <c r="AQ77" s="81">
        <f>$AU77+$AB$7*SIN(AR77)</f>
        <v>2.4021147041545805</v>
      </c>
      <c r="AR77" s="81">
        <f>$AU77+$AB$7*SIN(AS77)</f>
        <v>2.4071740513244668</v>
      </c>
      <c r="AS77" s="81">
        <f>$AU77+$AB$7*SIN(AT77)</f>
        <v>2.4246282041873264</v>
      </c>
      <c r="AT77" s="81">
        <f>$AU77+$AB$7*SIN(AU77)</f>
        <v>2.4829335993352828</v>
      </c>
      <c r="AU77" s="81">
        <f>RADIANS($AB$9)+$AB$18*(F77-AB$15)</f>
        <v>2.6618026278111468</v>
      </c>
      <c r="AW77" s="21">
        <v>1000</v>
      </c>
      <c r="AX77" s="29">
        <f t="shared" si="12"/>
        <v>-5.5917212079019479E-2</v>
      </c>
      <c r="AY77" s="1">
        <f t="shared" si="13"/>
        <v>-8.0370373042325152E-2</v>
      </c>
      <c r="AZ77" s="1">
        <f t="shared" si="14"/>
        <v>2.4453160963305676E-2</v>
      </c>
      <c r="BA77" s="1">
        <f t="shared" si="15"/>
        <v>0.9807964139755545</v>
      </c>
      <c r="BB77" s="1">
        <f t="shared" si="16"/>
        <v>0.1949014063963225</v>
      </c>
      <c r="BC77" s="1">
        <f t="shared" si="17"/>
        <v>-1.5212188693524009</v>
      </c>
      <c r="BD77" s="1">
        <f t="shared" si="18"/>
        <v>-0.95161210539575991</v>
      </c>
      <c r="BE77" s="1">
        <f t="shared" si="21"/>
        <v>10.643800468068683</v>
      </c>
      <c r="BF77" s="1">
        <f t="shared" si="21"/>
        <v>10.643797546317554</v>
      </c>
      <c r="BG77" s="1">
        <f t="shared" si="21"/>
        <v>10.643775664596296</v>
      </c>
      <c r="BH77" s="1">
        <f t="shared" si="20"/>
        <v>10.643611828387581</v>
      </c>
      <c r="BI77" s="1">
        <f t="shared" si="20"/>
        <v>10.642387442885235</v>
      </c>
      <c r="BJ77" s="1">
        <f t="shared" si="20"/>
        <v>10.633362866784095</v>
      </c>
      <c r="BK77" s="1">
        <f t="shared" si="20"/>
        <v>10.572488934728197</v>
      </c>
      <c r="BL77" s="1">
        <f t="shared" si="19"/>
        <v>10.280026592727314</v>
      </c>
    </row>
    <row r="78" spans="1:64" x14ac:dyDescent="0.2">
      <c r="A78" s="83" t="s">
        <v>107</v>
      </c>
      <c r="B78" s="84" t="s">
        <v>98</v>
      </c>
      <c r="C78" s="85">
        <v>19067.418000000001</v>
      </c>
      <c r="D78" s="87"/>
      <c r="E78" s="80">
        <f>+(C78-C$7)/C$8</f>
        <v>-9612.9889401884302</v>
      </c>
      <c r="F78" s="80">
        <f>ROUND(2*E78,0)/2</f>
        <v>-9613</v>
      </c>
      <c r="G78" s="80">
        <f>+C78-(C$7+F78*C$8)</f>
        <v>3.0622800004493911E-2</v>
      </c>
      <c r="H78" s="80">
        <f>+G78</f>
        <v>3.0622800004493911E-2</v>
      </c>
      <c r="I78" s="80"/>
      <c r="J78" s="80"/>
      <c r="K78" s="80"/>
      <c r="M78" s="80"/>
      <c r="N78" s="80"/>
      <c r="O78" s="80"/>
      <c r="P78" s="80"/>
      <c r="Q78" s="149">
        <f>+C78-15018.5</f>
        <v>4048.9180000000015</v>
      </c>
      <c r="S78" s="2">
        <f>S$15</f>
        <v>0.5</v>
      </c>
      <c r="Z78" s="1">
        <f>F78</f>
        <v>-9613</v>
      </c>
      <c r="AA78" s="81">
        <f>AB$3+AB$4*Z78+AB$5*Z78^2+AH78</f>
        <v>2.9883341688608886E-2</v>
      </c>
      <c r="AB78" s="81">
        <f>IF(S78&lt;&gt;0,G78-AH78,-9999)</f>
        <v>5.3110931183717597E-3</v>
      </c>
      <c r="AC78" s="81">
        <f>+G78-P78</f>
        <v>3.0622800004493911E-2</v>
      </c>
      <c r="AD78" s="81">
        <f>IF(S78&lt;&gt;0,G78-AA78,-9999)</f>
        <v>7.3945831588502486E-4</v>
      </c>
      <c r="AE78" s="81">
        <f>+(G78-AA78)^2*S78</f>
        <v>2.7339930046575859E-7</v>
      </c>
      <c r="AF78" s="1">
        <f>IF(S78&lt;&gt;0,G78-P78,-9999)</f>
        <v>3.0622800004493911E-2</v>
      </c>
      <c r="AG78" s="82"/>
      <c r="AH78" s="1">
        <f>$AB$6*($AB$11/AI78*AJ78+$AB$12)</f>
        <v>2.5311706886122151E-2</v>
      </c>
      <c r="AI78" s="1">
        <f>1+$AB$7*COS(AL78)</f>
        <v>1.189880895211608</v>
      </c>
      <c r="AJ78" s="1">
        <f>SIN(AL78+RADIANS($AB$9))</f>
        <v>0.26322854594616124</v>
      </c>
      <c r="AK78" s="1">
        <f>$AB$7*SIN(AL78)</f>
        <v>-0.33779353338823526</v>
      </c>
      <c r="AL78" s="1">
        <f>2*ATAN(AM78)</f>
        <v>2.0828979623792061</v>
      </c>
      <c r="AM78" s="1">
        <f>SQRT((1+$AB$7)/(1-$AB$7))*TAN(AN78/2)</f>
        <v>1.7092829718798721</v>
      </c>
      <c r="AN78" s="81">
        <f>$AU78+$AB$7*SIN(AO78)</f>
        <v>2.4001287893407568</v>
      </c>
      <c r="AO78" s="81">
        <f>$AU78+$AB$7*SIN(AP78)</f>
        <v>2.4002475279813456</v>
      </c>
      <c r="AP78" s="81">
        <f>$AU78+$AB$7*SIN(AQ78)</f>
        <v>2.4006628984567171</v>
      </c>
      <c r="AQ78" s="81">
        <f>$AU78+$AB$7*SIN(AR78)</f>
        <v>2.4021147041545805</v>
      </c>
      <c r="AR78" s="81">
        <f>$AU78+$AB$7*SIN(AS78)</f>
        <v>2.4071740513244668</v>
      </c>
      <c r="AS78" s="81">
        <f>$AU78+$AB$7*SIN(AT78)</f>
        <v>2.4246282041873264</v>
      </c>
      <c r="AT78" s="81">
        <f>$AU78+$AB$7*SIN(AU78)</f>
        <v>2.4829335993352828</v>
      </c>
      <c r="AU78" s="81">
        <f>RADIANS($AB$9)+$AB$18*(F78-AB$15)</f>
        <v>2.6618026278111468</v>
      </c>
      <c r="AW78" s="21">
        <v>1200</v>
      </c>
      <c r="AX78" s="29">
        <f t="shared" si="12"/>
        <v>-7.0710546554900708E-2</v>
      </c>
      <c r="AY78" s="1">
        <f t="shared" si="13"/>
        <v>-8.8883545550718507E-2</v>
      </c>
      <c r="AZ78" s="1">
        <f t="shared" si="14"/>
        <v>1.8172998995817796E-2</v>
      </c>
      <c r="BA78" s="1">
        <f t="shared" si="15"/>
        <v>0.91753696006773056</v>
      </c>
      <c r="BB78" s="1">
        <f t="shared" si="16"/>
        <v>3.1283704205615451E-2</v>
      </c>
      <c r="BC78" s="1">
        <f t="shared" si="17"/>
        <v>-1.3563507507021175</v>
      </c>
      <c r="BD78" s="1">
        <f t="shared" si="18"/>
        <v>-0.8056480107079097</v>
      </c>
      <c r="BE78" s="1">
        <f t="shared" si="21"/>
        <v>10.804005740588495</v>
      </c>
      <c r="BF78" s="1">
        <f t="shared" si="21"/>
        <v>10.804005612931961</v>
      </c>
      <c r="BG78" s="1">
        <f t="shared" si="21"/>
        <v>10.804003882716458</v>
      </c>
      <c r="BH78" s="1">
        <f t="shared" si="20"/>
        <v>10.803980433455804</v>
      </c>
      <c r="BI78" s="1">
        <f t="shared" si="20"/>
        <v>10.803662909459716</v>
      </c>
      <c r="BJ78" s="1">
        <f t="shared" si="20"/>
        <v>10.799413321731462</v>
      </c>
      <c r="BK78" s="1">
        <f t="shared" si="20"/>
        <v>10.749415008936317</v>
      </c>
      <c r="BL78" s="1">
        <f t="shared" si="19"/>
        <v>10.423590598473403</v>
      </c>
    </row>
    <row r="79" spans="1:64" x14ac:dyDescent="0.2">
      <c r="A79" s="83" t="s">
        <v>107</v>
      </c>
      <c r="B79" s="84" t="s">
        <v>98</v>
      </c>
      <c r="C79" s="85">
        <v>19078.496999999999</v>
      </c>
      <c r="D79" s="87"/>
      <c r="E79" s="80">
        <f>+(C79-C$7)/C$8</f>
        <v>-9608.9876191999265</v>
      </c>
      <c r="F79" s="80">
        <f>ROUND(2*E79,0)/2</f>
        <v>-9609</v>
      </c>
      <c r="G79" s="80">
        <f>+C79-(C$7+F79*C$8)</f>
        <v>3.4280400002899114E-2</v>
      </c>
      <c r="H79" s="80">
        <f>+G79</f>
        <v>3.4280400002899114E-2</v>
      </c>
      <c r="I79" s="80"/>
      <c r="J79" s="80"/>
      <c r="K79" s="80"/>
      <c r="M79" s="80"/>
      <c r="N79" s="80"/>
      <c r="O79" s="80"/>
      <c r="P79" s="80"/>
      <c r="Q79" s="149">
        <f>+C79-15018.5</f>
        <v>4059.9969999999994</v>
      </c>
      <c r="S79" s="2">
        <f>S$15</f>
        <v>0.5</v>
      </c>
      <c r="Z79" s="1">
        <f>F79</f>
        <v>-9609</v>
      </c>
      <c r="AA79" s="81">
        <f>AB$3+AB$4*Z79+AB$5*Z79^2+AH79</f>
        <v>3.0134967552720684E-2</v>
      </c>
      <c r="AB79" s="81">
        <f>IF(S79&lt;&gt;0,G79-AH79,-9999)</f>
        <v>8.820693819979495E-3</v>
      </c>
      <c r="AC79" s="81">
        <f>+G79-P79</f>
        <v>3.4280400002899114E-2</v>
      </c>
      <c r="AD79" s="81">
        <f>IF(S79&lt;&gt;0,G79-AA79,-9999)</f>
        <v>4.1454324501784302E-3</v>
      </c>
      <c r="AE79" s="81">
        <f>+(G79-AA79)^2*S79</f>
        <v>8.5923050994961723E-6</v>
      </c>
      <c r="AF79" s="1">
        <f>IF(S79&lt;&gt;0,G79-P79,-9999)</f>
        <v>3.4280400002899114E-2</v>
      </c>
      <c r="AG79" s="82"/>
      <c r="AH79" s="1">
        <f>$AB$6*($AB$11/AI79*AJ79+$AB$12)</f>
        <v>2.5459706182919619E-2</v>
      </c>
      <c r="AI79" s="1">
        <f>1+$AB$7*COS(AL79)</f>
        <v>1.1916340660511571</v>
      </c>
      <c r="AJ79" s="1">
        <f>SIN(AL79+RADIANS($AB$9))</f>
        <v>0.26823934644335801</v>
      </c>
      <c r="AK79" s="1">
        <f>$AB$7*SIN(AL79)</f>
        <v>-0.33680203427825556</v>
      </c>
      <c r="AL79" s="1">
        <f>2*ATAN(AM79)</f>
        <v>2.0880956451883401</v>
      </c>
      <c r="AM79" s="1">
        <f>SQRT((1+$AB$7)/(1-$AB$7))*TAN(AN79/2)</f>
        <v>1.7195202122583644</v>
      </c>
      <c r="AN79" s="81">
        <f>$AU79+$AB$7*SIN(AO79)</f>
        <v>2.4041527632703334</v>
      </c>
      <c r="AO79" s="81">
        <f>$AU79+$AB$7*SIN(AP79)</f>
        <v>2.404273230022917</v>
      </c>
      <c r="AP79" s="81">
        <f>$AU79+$AB$7*SIN(AQ79)</f>
        <v>2.4046931014066524</v>
      </c>
      <c r="AQ79" s="81">
        <f>$AU79+$AB$7*SIN(AR79)</f>
        <v>2.4061552608604799</v>
      </c>
      <c r="AR79" s="81">
        <f>$AU79+$AB$7*SIN(AS79)</f>
        <v>2.4112320750730776</v>
      </c>
      <c r="AS79" s="81">
        <f>$AU79+$AB$7*SIN(AT79)</f>
        <v>2.4286838192356051</v>
      </c>
      <c r="AT79" s="81">
        <f>$AU79+$AB$7*SIN(AU79)</f>
        <v>2.4867926222706789</v>
      </c>
      <c r="AU79" s="81">
        <f>RADIANS($AB$9)+$AB$18*(F79-AB$15)</f>
        <v>2.6646739079260682</v>
      </c>
      <c r="AW79" s="21">
        <v>1400</v>
      </c>
      <c r="AX79" s="29">
        <f t="shared" si="12"/>
        <v>-8.579863511445586E-2</v>
      </c>
      <c r="AY79" s="1">
        <f t="shared" si="13"/>
        <v>-9.7652427159552704E-2</v>
      </c>
      <c r="AZ79" s="1">
        <f t="shared" si="14"/>
        <v>1.1853792045096841E-2</v>
      </c>
      <c r="BA79" s="1">
        <f t="shared" si="15"/>
        <v>0.86364020897874261</v>
      </c>
      <c r="BB79" s="1">
        <f t="shared" si="16"/>
        <v>-0.11361218836177621</v>
      </c>
      <c r="BC79" s="1">
        <f t="shared" si="17"/>
        <v>-1.211203909916009</v>
      </c>
      <c r="BD79" s="1">
        <f t="shared" si="18"/>
        <v>-0.69239244619163942</v>
      </c>
      <c r="BE79" s="1">
        <f t="shared" si="21"/>
        <v>10.95432888281087</v>
      </c>
      <c r="BF79" s="1">
        <f t="shared" si="21"/>
        <v>10.954328882759894</v>
      </c>
      <c r="BG79" s="1">
        <f t="shared" si="21"/>
        <v>10.954328879569498</v>
      </c>
      <c r="BH79" s="1">
        <f t="shared" si="20"/>
        <v>10.954328679898513</v>
      </c>
      <c r="BI79" s="1">
        <f t="shared" si="20"/>
        <v>10.95431618540508</v>
      </c>
      <c r="BJ79" s="1">
        <f t="shared" si="20"/>
        <v>10.953541720326456</v>
      </c>
      <c r="BK79" s="1">
        <f t="shared" si="20"/>
        <v>10.919637165016596</v>
      </c>
      <c r="BL79" s="1">
        <f t="shared" si="19"/>
        <v>10.567154604219489</v>
      </c>
    </row>
    <row r="80" spans="1:64" x14ac:dyDescent="0.2">
      <c r="A80" s="83" t="s">
        <v>106</v>
      </c>
      <c r="B80" s="84" t="s">
        <v>98</v>
      </c>
      <c r="C80" s="85">
        <v>19258.474999999999</v>
      </c>
      <c r="D80" s="87"/>
      <c r="E80" s="80">
        <f>+(C80-C$7)/C$8</f>
        <v>-9543.9862879544016</v>
      </c>
      <c r="F80" s="80">
        <f>ROUND(2*E80,0)/2</f>
        <v>-9544</v>
      </c>
      <c r="G80" s="80">
        <f>+C80-(C$7+F80*C$8)</f>
        <v>3.7966400002915179E-2</v>
      </c>
      <c r="H80" s="80">
        <f>+G80</f>
        <v>3.7966400002915179E-2</v>
      </c>
      <c r="I80" s="80"/>
      <c r="J80" s="80"/>
      <c r="K80" s="80"/>
      <c r="M80" s="80"/>
      <c r="N80" s="80"/>
      <c r="O80" s="80"/>
      <c r="P80" s="80"/>
      <c r="Q80" s="149">
        <f>+C80-15018.5</f>
        <v>4239.9749999999985</v>
      </c>
      <c r="S80" s="2">
        <f>S$15</f>
        <v>0.5</v>
      </c>
      <c r="Z80" s="1">
        <f>F80</f>
        <v>-9544</v>
      </c>
      <c r="AA80" s="81">
        <f>AB$3+AB$4*Z80+AB$5*Z80^2+AH80</f>
        <v>3.4179118193997181E-2</v>
      </c>
      <c r="AB80" s="81">
        <f>IF(S80&lt;&gt;0,G80-AH80,-9999)</f>
        <v>1.0132139206133019E-2</v>
      </c>
      <c r="AC80" s="81">
        <f>+G80-P80</f>
        <v>3.7966400002915179E-2</v>
      </c>
      <c r="AD80" s="81">
        <f>IF(S80&lt;&gt;0,G80-AA80,-9999)</f>
        <v>3.7872818089179985E-3</v>
      </c>
      <c r="AE80" s="81">
        <f>+(G80-AA80)^2*S80</f>
        <v>7.1717517500805937E-6</v>
      </c>
      <c r="AF80" s="1">
        <f>IF(S80&lt;&gt;0,G80-P80,-9999)</f>
        <v>3.7966400002915179E-2</v>
      </c>
      <c r="AG80" s="82"/>
      <c r="AH80" s="1">
        <f>$AB$6*($AB$11/AI80*AJ80+$AB$12)</f>
        <v>2.7834260796782161E-2</v>
      </c>
      <c r="AI80" s="1">
        <f>1+$AB$7*COS(AL80)</f>
        <v>1.2200540204526527</v>
      </c>
      <c r="AJ80" s="1">
        <f>SIN(AL80+RADIANS($AB$9))</f>
        <v>0.35057816430668381</v>
      </c>
      <c r="AK80" s="1">
        <f>$AB$7*SIN(AL80)</f>
        <v>-0.31895995618242423</v>
      </c>
      <c r="AL80" s="1">
        <f>2*ATAN(AM80)</f>
        <v>2.1747190894999653</v>
      </c>
      <c r="AM80" s="1">
        <f>SQRT((1+$AB$7)/(1-$AB$7))*TAN(AN80/2)</f>
        <v>1.9048092028367571</v>
      </c>
      <c r="AN80" s="81">
        <f>$AU80+$AB$7*SIN(AO80)</f>
        <v>2.4703724019491267</v>
      </c>
      <c r="AO80" s="81">
        <f>$AU80+$AB$7*SIN(AP80)</f>
        <v>2.4705210186120024</v>
      </c>
      <c r="AP80" s="81">
        <f>$AU80+$AB$7*SIN(AQ80)</f>
        <v>2.4710106384034942</v>
      </c>
      <c r="AQ80" s="81">
        <f>$AU80+$AB$7*SIN(AR80)</f>
        <v>2.4726223552208388</v>
      </c>
      <c r="AR80" s="81">
        <f>$AU80+$AB$7*SIN(AS80)</f>
        <v>2.4779133362684047</v>
      </c>
      <c r="AS80" s="81">
        <f>$AU80+$AB$7*SIN(AT80)</f>
        <v>2.4951316073004883</v>
      </c>
      <c r="AT80" s="81">
        <f>$AU80+$AB$7*SIN(AU80)</f>
        <v>2.5497014432658345</v>
      </c>
      <c r="AU80" s="81">
        <f>RADIANS($AB$9)+$AB$18*(F80-AB$15)</f>
        <v>2.7113322097935471</v>
      </c>
      <c r="AW80" s="21">
        <v>1600</v>
      </c>
      <c r="AX80" s="29">
        <f t="shared" si="12"/>
        <v>-0.10103755378701727</v>
      </c>
      <c r="AY80" s="1">
        <f t="shared" si="13"/>
        <v>-0.10667701786882773</v>
      </c>
      <c r="AZ80" s="1">
        <f t="shared" si="14"/>
        <v>5.6394640818104519E-3</v>
      </c>
      <c r="BA80" s="1">
        <f t="shared" si="15"/>
        <v>0.81798029119250648</v>
      </c>
      <c r="BB80" s="1">
        <f t="shared" si="16"/>
        <v>-0.24085171793013441</v>
      </c>
      <c r="BC80" s="1">
        <f t="shared" si="17"/>
        <v>-1.0818186345372762</v>
      </c>
      <c r="BD80" s="1">
        <f t="shared" si="18"/>
        <v>-0.60066634700349686</v>
      </c>
      <c r="BE80" s="1">
        <f t="shared" si="21"/>
        <v>11.096259928968639</v>
      </c>
      <c r="BF80" s="1">
        <f t="shared" si="21"/>
        <v>11.096259930157133</v>
      </c>
      <c r="BG80" s="1">
        <f t="shared" si="21"/>
        <v>11.096259899643924</v>
      </c>
      <c r="BH80" s="1">
        <f t="shared" si="20"/>
        <v>11.096260683031733</v>
      </c>
      <c r="BI80" s="1">
        <f t="shared" si="20"/>
        <v>11.096240568622388</v>
      </c>
      <c r="BJ80" s="1">
        <f t="shared" si="20"/>
        <v>11.096755767430276</v>
      </c>
      <c r="BK80" s="1">
        <f t="shared" si="20"/>
        <v>11.082606904908305</v>
      </c>
      <c r="BL80" s="1">
        <f t="shared" si="19"/>
        <v>10.710718609965578</v>
      </c>
    </row>
    <row r="81" spans="1:64" x14ac:dyDescent="0.2">
      <c r="A81" s="83" t="s">
        <v>107</v>
      </c>
      <c r="B81" s="84" t="s">
        <v>98</v>
      </c>
      <c r="C81" s="85">
        <v>19280.618999999999</v>
      </c>
      <c r="D81" s="87"/>
      <c r="E81" s="80">
        <f>+(C81-C$7)/C$8</f>
        <v>-9535.9887022544772</v>
      </c>
      <c r="F81" s="80">
        <f>ROUND(2*E81,0)/2</f>
        <v>-9536</v>
      </c>
      <c r="G81" s="80">
        <f>+C81-(C$7+F81*C$8)</f>
        <v>3.1281600000511389E-2</v>
      </c>
      <c r="H81" s="80">
        <f>+G81</f>
        <v>3.1281600000511389E-2</v>
      </c>
      <c r="I81" s="80"/>
      <c r="J81" s="80"/>
      <c r="K81" s="80"/>
      <c r="M81" s="80"/>
      <c r="N81" s="80"/>
      <c r="O81" s="80"/>
      <c r="P81" s="80"/>
      <c r="Q81" s="149">
        <f>+C81-15018.5</f>
        <v>4262.1189999999988</v>
      </c>
      <c r="S81" s="2">
        <f>S$15</f>
        <v>0.5</v>
      </c>
      <c r="Z81" s="1">
        <f>F81</f>
        <v>-9536</v>
      </c>
      <c r="AA81" s="81">
        <f>AB$3+AB$4*Z81+AB$5*Z81^2+AH81</f>
        <v>3.4670507358612712E-2</v>
      </c>
      <c r="AB81" s="81">
        <f>IF(S81&lt;&gt;0,G81-AH81,-9999)</f>
        <v>3.1595721045160029E-3</v>
      </c>
      <c r="AC81" s="81">
        <f>+G81-P81</f>
        <v>3.1281600000511389E-2</v>
      </c>
      <c r="AD81" s="81">
        <f>IF(S81&lt;&gt;0,G81-AA81,-9999)</f>
        <v>-3.3889073581013229E-3</v>
      </c>
      <c r="AE81" s="81">
        <f>+(G81-AA81)^2*S81</f>
        <v>5.7423465408966444E-6</v>
      </c>
      <c r="AF81" s="1">
        <f>IF(S81&lt;&gt;0,G81-P81,-9999)</f>
        <v>3.1281600000511389E-2</v>
      </c>
      <c r="AG81" s="82"/>
      <c r="AH81" s="1">
        <f>$AB$6*($AB$11/AI81*AJ81+$AB$12)</f>
        <v>2.8122027895995386E-2</v>
      </c>
      <c r="AI81" s="1">
        <f>1+$AB$7*COS(AL81)</f>
        <v>1.2235316277610719</v>
      </c>
      <c r="AJ81" s="1">
        <f>SIN(AL81+RADIANS($AB$9))</f>
        <v>0.36080685075458185</v>
      </c>
      <c r="AK81" s="1">
        <f>$AB$7*SIN(AL81)</f>
        <v>-0.31653252116608177</v>
      </c>
      <c r="AL81" s="1">
        <f>2*ATAN(AM81)</f>
        <v>2.1856635859949107</v>
      </c>
      <c r="AM81" s="1">
        <f>SQRT((1+$AB$7)/(1-$AB$7))*TAN(AN81/2)</f>
        <v>1.9304034382631567</v>
      </c>
      <c r="AN81" s="81">
        <f>$AU81+$AB$7*SIN(AO81)</f>
        <v>2.4786302427259193</v>
      </c>
      <c r="AO81" s="81">
        <f>$AU81+$AB$7*SIN(AP81)</f>
        <v>2.4787822575920551</v>
      </c>
      <c r="AP81" s="81">
        <f>$AU81+$AB$7*SIN(AQ81)</f>
        <v>2.479279826155294</v>
      </c>
      <c r="AQ81" s="81">
        <f>$AU81+$AB$7*SIN(AR81)</f>
        <v>2.4809070985162993</v>
      </c>
      <c r="AR81" s="81">
        <f>$AU81+$AB$7*SIN(AS81)</f>
        <v>2.4862147189524948</v>
      </c>
      <c r="AS81" s="81">
        <f>$AU81+$AB$7*SIN(AT81)</f>
        <v>2.5033786234847204</v>
      </c>
      <c r="AT81" s="81">
        <f>$AU81+$AB$7*SIN(AU81)</f>
        <v>2.5574691046373887</v>
      </c>
      <c r="AU81" s="81">
        <f>RADIANS($AB$9)+$AB$18*(F81-AB$15)</f>
        <v>2.7170747700233906</v>
      </c>
      <c r="AW81" s="21">
        <v>1800</v>
      </c>
      <c r="AX81" s="29">
        <f t="shared" si="12"/>
        <v>-0.11632824008963398</v>
      </c>
      <c r="AY81" s="1">
        <f t="shared" si="13"/>
        <v>-0.11595731767854356</v>
      </c>
      <c r="AZ81" s="1">
        <f t="shared" si="14"/>
        <v>-3.7092241109042026E-4</v>
      </c>
      <c r="BA81" s="1">
        <f t="shared" si="15"/>
        <v>0.7793690064021106</v>
      </c>
      <c r="BB81" s="1">
        <f t="shared" si="16"/>
        <v>-0.35227276288626974</v>
      </c>
      <c r="BC81" s="1">
        <f t="shared" si="17"/>
        <v>-0.965063512610976</v>
      </c>
      <c r="BD81" s="1">
        <f t="shared" si="18"/>
        <v>-0.52383305066073693</v>
      </c>
      <c r="BE81" s="1">
        <f t="shared" si="21"/>
        <v>11.23108915575266</v>
      </c>
      <c r="BF81" s="1">
        <f t="shared" si="21"/>
        <v>11.23108911011095</v>
      </c>
      <c r="BG81" s="1">
        <f t="shared" si="21"/>
        <v>11.231089614876247</v>
      </c>
      <c r="BH81" s="1">
        <f t="shared" si="20"/>
        <v>11.23108403246699</v>
      </c>
      <c r="BI81" s="1">
        <f t="shared" si="20"/>
        <v>11.231145763429744</v>
      </c>
      <c r="BJ81" s="1">
        <f t="shared" si="20"/>
        <v>11.230462249436401</v>
      </c>
      <c r="BK81" s="1">
        <f t="shared" si="20"/>
        <v>11.237924950814117</v>
      </c>
      <c r="BL81" s="1">
        <f t="shared" si="19"/>
        <v>10.854282615711666</v>
      </c>
    </row>
    <row r="82" spans="1:64" x14ac:dyDescent="0.2">
      <c r="A82" s="83" t="s">
        <v>106</v>
      </c>
      <c r="B82" s="84" t="s">
        <v>98</v>
      </c>
      <c r="C82" s="85">
        <v>19283.401000000002</v>
      </c>
      <c r="D82" s="87"/>
      <c r="E82" s="80">
        <f>+(C82-C$7)/C$8</f>
        <v>-9534.9839477649002</v>
      </c>
      <c r="F82" s="80">
        <f>ROUND(2*E82,0)/2</f>
        <v>-9535</v>
      </c>
      <c r="G82" s="80">
        <f>+C82-(C$7+F82*C$8)</f>
        <v>4.4446000003517838E-2</v>
      </c>
      <c r="H82" s="80">
        <f>+G82</f>
        <v>4.4446000003517838E-2</v>
      </c>
      <c r="I82" s="80"/>
      <c r="J82" s="80"/>
      <c r="K82" s="80"/>
      <c r="M82" s="80"/>
      <c r="N82" s="80"/>
      <c r="O82" s="80"/>
      <c r="P82" s="80"/>
      <c r="Q82" s="149">
        <f>+C82-15018.5</f>
        <v>4264.9010000000017</v>
      </c>
      <c r="S82" s="2">
        <f>S$15</f>
        <v>0.5</v>
      </c>
      <c r="Z82" s="1">
        <f>F82</f>
        <v>-9535</v>
      </c>
      <c r="AA82" s="81">
        <f>AB$3+AB$4*Z82+AB$5*Z82^2+AH82</f>
        <v>3.4731825134473301E-2</v>
      </c>
      <c r="AB82" s="81">
        <f>IF(S82&lt;&gt;0,G82-AH82,-9999)</f>
        <v>1.6288078322563414E-2</v>
      </c>
      <c r="AC82" s="81">
        <f>+G82-P82</f>
        <v>4.4446000003517838E-2</v>
      </c>
      <c r="AD82" s="81">
        <f>IF(S82&lt;&gt;0,G82-AA82,-9999)</f>
        <v>9.7141748690445368E-3</v>
      </c>
      <c r="AE82" s="81">
        <f>+(G82-AA82)^2*S82</f>
        <v>4.7182596693188224E-5</v>
      </c>
      <c r="AF82" s="1">
        <f>IF(S82&lt;&gt;0,G82-P82,-9999)</f>
        <v>4.4446000003517838E-2</v>
      </c>
      <c r="AG82" s="82"/>
      <c r="AH82" s="1">
        <f>$AB$6*($AB$11/AI82*AJ82+$AB$12)</f>
        <v>2.8157921680954424E-2</v>
      </c>
      <c r="AI82" s="1">
        <f>1+$AB$7*COS(AL82)</f>
        <v>1.2239658401793909</v>
      </c>
      <c r="AJ82" s="1">
        <f>SIN(AL82+RADIANS($AB$9))</f>
        <v>0.36208650724384778</v>
      </c>
      <c r="AK82" s="1">
        <f>$AB$7*SIN(AL82)</f>
        <v>-0.31622543856876845</v>
      </c>
      <c r="AL82" s="1">
        <f>2*ATAN(AM82)</f>
        <v>2.1870360297342009</v>
      </c>
      <c r="AM82" s="1">
        <f>SQRT((1+$AB$7)/(1-$AB$7))*TAN(AN82/2)</f>
        <v>1.9336511394115901</v>
      </c>
      <c r="AN82" s="81">
        <f>$AU82+$AB$7*SIN(AO82)</f>
        <v>2.4796641249516775</v>
      </c>
      <c r="AO82" s="81">
        <f>$AU82+$AB$7*SIN(AP82)</f>
        <v>2.4798165623721697</v>
      </c>
      <c r="AP82" s="81">
        <f>$AU82+$AB$7*SIN(AQ82)</f>
        <v>2.4803151117776956</v>
      </c>
      <c r="AQ82" s="81">
        <f>$AU82+$AB$7*SIN(AR82)</f>
        <v>2.4819442785308388</v>
      </c>
      <c r="AR82" s="81">
        <f>$AU82+$AB$7*SIN(AS82)</f>
        <v>2.4872538201374774</v>
      </c>
      <c r="AS82" s="81">
        <f>$AU82+$AB$7*SIN(AT82)</f>
        <v>2.50441053034716</v>
      </c>
      <c r="AT82" s="81">
        <f>$AU82+$AB$7*SIN(AU82)</f>
        <v>2.5584404337561457</v>
      </c>
      <c r="AU82" s="81">
        <f>RADIANS($AB$9)+$AB$18*(F82-AB$15)</f>
        <v>2.7177925900521211</v>
      </c>
      <c r="AW82" s="21">
        <v>2000</v>
      </c>
      <c r="AX82" s="29">
        <f t="shared" si="12"/>
        <v>-0.13160222396150806</v>
      </c>
      <c r="AY82" s="1">
        <f t="shared" si="13"/>
        <v>-0.12549332658870024</v>
      </c>
      <c r="AZ82" s="1">
        <f t="shared" si="14"/>
        <v>-6.1088973728078118E-3</v>
      </c>
      <c r="BA82" s="1">
        <f t="shared" si="15"/>
        <v>0.7467317670405571</v>
      </c>
      <c r="BB82" s="1">
        <f t="shared" si="16"/>
        <v>-0.44983660177847262</v>
      </c>
      <c r="BC82" s="1">
        <f t="shared" si="17"/>
        <v>-0.85847956491068189</v>
      </c>
      <c r="BD82" s="1">
        <f t="shared" si="18"/>
        <v>-0.45770122743051339</v>
      </c>
      <c r="BE82" s="1">
        <f t="shared" si="21"/>
        <v>11.359914547748417</v>
      </c>
      <c r="BF82" s="1">
        <f t="shared" si="21"/>
        <v>11.35991305274152</v>
      </c>
      <c r="BG82" s="1">
        <f t="shared" si="21"/>
        <v>11.359923879707088</v>
      </c>
      <c r="BH82" s="1">
        <f t="shared" si="20"/>
        <v>11.359845462963868</v>
      </c>
      <c r="BI82" s="1">
        <f t="shared" si="20"/>
        <v>11.36041304991174</v>
      </c>
      <c r="BJ82" s="1">
        <f t="shared" si="20"/>
        <v>11.356285546745413</v>
      </c>
      <c r="BK82" s="1">
        <f t="shared" si="20"/>
        <v>11.385349460439928</v>
      </c>
      <c r="BL82" s="1">
        <f t="shared" si="19"/>
        <v>10.997846621457754</v>
      </c>
    </row>
    <row r="83" spans="1:64" x14ac:dyDescent="0.2">
      <c r="A83" s="83" t="s">
        <v>106</v>
      </c>
      <c r="B83" s="84" t="s">
        <v>98</v>
      </c>
      <c r="C83" s="85">
        <v>19294.471000000001</v>
      </c>
      <c r="D83" s="87"/>
      <c r="E83" s="80">
        <f>+(C83-C$7)/C$8</f>
        <v>-9530.9858772402367</v>
      </c>
      <c r="F83" s="80">
        <f>ROUND(2*E83,0)/2</f>
        <v>-9531</v>
      </c>
      <c r="G83" s="80">
        <f>+C83-(C$7+F83*C$8)</f>
        <v>3.9103600003727479E-2</v>
      </c>
      <c r="H83" s="80">
        <f>+G83</f>
        <v>3.9103600003727479E-2</v>
      </c>
      <c r="I83" s="80"/>
      <c r="J83" s="80"/>
      <c r="K83" s="80"/>
      <c r="M83" s="80"/>
      <c r="N83" s="80"/>
      <c r="O83" s="80"/>
      <c r="P83" s="80"/>
      <c r="Q83" s="149">
        <f>+C83-15018.5</f>
        <v>4275.9710000000014</v>
      </c>
      <c r="S83" s="2">
        <f>S$15</f>
        <v>0.5</v>
      </c>
      <c r="Z83" s="1">
        <f>F83</f>
        <v>-9531</v>
      </c>
      <c r="AA83" s="81">
        <f>AB$3+AB$4*Z83+AB$5*Z83^2+AH83</f>
        <v>3.4976857772804293E-2</v>
      </c>
      <c r="AB83" s="81">
        <f>IF(S83&lt;&gt;0,G83-AH83,-9999)</f>
        <v>1.0802277720772857E-2</v>
      </c>
      <c r="AC83" s="81">
        <f>+G83-P83</f>
        <v>3.9103600003727479E-2</v>
      </c>
      <c r="AD83" s="81">
        <f>IF(S83&lt;&gt;0,G83-AA83,-9999)</f>
        <v>4.126742230923186E-3</v>
      </c>
      <c r="AE83" s="81">
        <f>+(G83-AA83)^2*S83</f>
        <v>8.5150007202424376E-6</v>
      </c>
      <c r="AF83" s="1">
        <f>IF(S83&lt;&gt;0,G83-P83,-9999)</f>
        <v>3.9103600003727479E-2</v>
      </c>
      <c r="AG83" s="82"/>
      <c r="AH83" s="1">
        <f>$AB$6*($AB$11/AI83*AJ83+$AB$12)</f>
        <v>2.8301322282954622E-2</v>
      </c>
      <c r="AI83" s="1">
        <f>1+$AB$7*COS(AL83)</f>
        <v>1.2257015313307316</v>
      </c>
      <c r="AJ83" s="1">
        <f>SIN(AL83+RADIANS($AB$9))</f>
        <v>0.36720734920677023</v>
      </c>
      <c r="AK83" s="1">
        <f>$AB$7*SIN(AL83)</f>
        <v>-0.31498895904496915</v>
      </c>
      <c r="AL83" s="1">
        <f>2*ATAN(AM83)</f>
        <v>2.1925355455351148</v>
      </c>
      <c r="AM83" s="1">
        <f>SQRT((1+$AB$7)/(1-$AB$7))*TAN(AN83/2)</f>
        <v>1.9467519515921368</v>
      </c>
      <c r="AN83" s="81">
        <f>$AU83+$AB$7*SIN(AO83)</f>
        <v>2.4838033208983283</v>
      </c>
      <c r="AO83" s="81">
        <f>$AU83+$AB$7*SIN(AP83)</f>
        <v>2.4839574431035558</v>
      </c>
      <c r="AP83" s="81">
        <f>$AU83+$AB$7*SIN(AQ83)</f>
        <v>2.4844598863565395</v>
      </c>
      <c r="AQ83" s="81">
        <f>$AU83+$AB$7*SIN(AR83)</f>
        <v>2.4860965171194223</v>
      </c>
      <c r="AR83" s="81">
        <f>$AU83+$AB$7*SIN(AS83)</f>
        <v>2.4914133873893602</v>
      </c>
      <c r="AS83" s="81">
        <f>$AU83+$AB$7*SIN(AT83)</f>
        <v>2.5085404338931001</v>
      </c>
      <c r="AT83" s="81">
        <f>$AU83+$AB$7*SIN(AU83)</f>
        <v>2.5623265700110922</v>
      </c>
      <c r="AU83" s="81">
        <f>RADIANS($AB$9)+$AB$18*(F83-AB$15)</f>
        <v>2.7206638701670425</v>
      </c>
      <c r="AW83" s="21">
        <v>2200</v>
      </c>
      <c r="AX83" s="29">
        <f t="shared" si="12"/>
        <v>-0.1468117868016042</v>
      </c>
      <c r="AY83" s="1">
        <f t="shared" si="13"/>
        <v>-0.13528504459929774</v>
      </c>
      <c r="AZ83" s="1">
        <f t="shared" si="14"/>
        <v>-1.1526742202306463E-2</v>
      </c>
      <c r="BA83" s="1">
        <f t="shared" si="15"/>
        <v>0.7191576746271281</v>
      </c>
      <c r="BB83" s="1">
        <f t="shared" si="16"/>
        <v>-0.53535926781200482</v>
      </c>
      <c r="BC83" s="1">
        <f t="shared" si="17"/>
        <v>-0.76012889363224456</v>
      </c>
      <c r="BD83" s="1">
        <f t="shared" si="18"/>
        <v>-0.39948745142728831</v>
      </c>
      <c r="BE83" s="1">
        <f t="shared" si="21"/>
        <v>11.483667010550676</v>
      </c>
      <c r="BF83" s="1">
        <f t="shared" si="21"/>
        <v>11.483657070648052</v>
      </c>
      <c r="BG83" s="1">
        <f t="shared" si="21"/>
        <v>11.48371176879102</v>
      </c>
      <c r="BH83" s="1">
        <f t="shared" si="20"/>
        <v>11.48341070133826</v>
      </c>
      <c r="BI83" s="1">
        <f t="shared" si="20"/>
        <v>11.485065715247789</v>
      </c>
      <c r="BJ83" s="1">
        <f t="shared" si="20"/>
        <v>11.475903063175574</v>
      </c>
      <c r="BK83" s="1">
        <f t="shared" si="20"/>
        <v>11.524801002960086</v>
      </c>
      <c r="BL83" s="1">
        <f t="shared" si="19"/>
        <v>11.141410627203843</v>
      </c>
    </row>
    <row r="84" spans="1:64" x14ac:dyDescent="0.2">
      <c r="A84" s="83" t="s">
        <v>106</v>
      </c>
      <c r="B84" s="84" t="s">
        <v>98</v>
      </c>
      <c r="C84" s="85">
        <v>19355.386999999999</v>
      </c>
      <c r="D84" s="87"/>
      <c r="E84" s="80">
        <f>+(C84-C$7)/C$8</f>
        <v>-9508.9852933124657</v>
      </c>
      <c r="F84" s="80">
        <f>ROUND(2*E84,0)/2</f>
        <v>-9509</v>
      </c>
      <c r="G84" s="80">
        <f>+C84-(C$7+F84*C$8)</f>
        <v>4.0720400000282098E-2</v>
      </c>
      <c r="H84" s="80">
        <f>+G84</f>
        <v>4.0720400000282098E-2</v>
      </c>
      <c r="I84" s="80"/>
      <c r="J84" s="80"/>
      <c r="K84" s="80"/>
      <c r="M84" s="80"/>
      <c r="N84" s="80"/>
      <c r="O84" s="80"/>
      <c r="P84" s="80"/>
      <c r="Q84" s="149">
        <f>+C84-15018.5</f>
        <v>4336.8869999999988</v>
      </c>
      <c r="S84" s="2">
        <f>S$15</f>
        <v>0.5</v>
      </c>
      <c r="Z84" s="1">
        <f>F84</f>
        <v>-9509</v>
      </c>
      <c r="AA84" s="81">
        <f>AB$3+AB$4*Z84+AB$5*Z84^2+AH84</f>
        <v>3.6317524929498121E-2</v>
      </c>
      <c r="AB84" s="81">
        <f>IF(S84&lt;&gt;0,G84-AH84,-9999)</f>
        <v>1.1635558440385285E-2</v>
      </c>
      <c r="AC84" s="81">
        <f>+G84-P84</f>
        <v>4.0720400000282098E-2</v>
      </c>
      <c r="AD84" s="81">
        <f>IF(S84&lt;&gt;0,G84-AA84,-9999)</f>
        <v>4.4028750707839764E-3</v>
      </c>
      <c r="AE84" s="81">
        <f>+(G84-AA84)^2*S84</f>
        <v>9.6926544444655029E-6</v>
      </c>
      <c r="AF84" s="1">
        <f>IF(S84&lt;&gt;0,G84-P84,-9999)</f>
        <v>4.0720400000282098E-2</v>
      </c>
      <c r="AG84" s="82"/>
      <c r="AH84" s="1">
        <f>$AB$6*($AB$11/AI84*AJ84+$AB$12)</f>
        <v>2.9084841559896813E-2</v>
      </c>
      <c r="AI84" s="1">
        <f>1+$AB$7*COS(AL84)</f>
        <v>1.2352102577863791</v>
      </c>
      <c r="AJ84" s="1">
        <f>SIN(AL84+RADIANS($AB$9))</f>
        <v>0.395425341727147</v>
      </c>
      <c r="AK84" s="1">
        <f>$AB$7*SIN(AL84)</f>
        <v>-0.30795350330420906</v>
      </c>
      <c r="AL84" s="1">
        <f>2*ATAN(AM84)</f>
        <v>2.2230616009398876</v>
      </c>
      <c r="AM84" s="1">
        <f>SQRT((1+$AB$7)/(1-$AB$7))*TAN(AN84/2)</f>
        <v>2.0221042804350704</v>
      </c>
      <c r="AN84" s="81">
        <f>$AU84+$AB$7*SIN(AO84)</f>
        <v>2.5066734840927474</v>
      </c>
      <c r="AO84" s="81">
        <f>$AU84+$AB$7*SIN(AP84)</f>
        <v>2.5068366870466749</v>
      </c>
      <c r="AP84" s="81">
        <f>$AU84+$AB$7*SIN(AQ84)</f>
        <v>2.5073596317650191</v>
      </c>
      <c r="AQ84" s="81">
        <f>$AU84+$AB$7*SIN(AR84)</f>
        <v>2.5090339300112836</v>
      </c>
      <c r="AR84" s="81">
        <f>$AU84+$AB$7*SIN(AS84)</f>
        <v>2.5143807415169128</v>
      </c>
      <c r="AS84" s="81">
        <f>$AU84+$AB$7*SIN(AT84)</f>
        <v>2.5313192507821944</v>
      </c>
      <c r="AT84" s="81">
        <f>$AU84+$AB$7*SIN(AU84)</f>
        <v>2.5837234280541579</v>
      </c>
      <c r="AU84" s="81">
        <f>RADIANS($AB$9)+$AB$18*(F84-AB$15)</f>
        <v>2.7364559107991124</v>
      </c>
      <c r="AW84" s="21">
        <v>2400</v>
      </c>
      <c r="AX84" s="29">
        <f t="shared" si="12"/>
        <v>-0.16192328276851412</v>
      </c>
      <c r="AY84" s="1">
        <f t="shared" si="13"/>
        <v>-0.14533247171033609</v>
      </c>
      <c r="AZ84" s="1">
        <f t="shared" si="14"/>
        <v>-1.6590811058178022E-2</v>
      </c>
      <c r="BA84" s="1">
        <f t="shared" si="15"/>
        <v>0.69589822706880144</v>
      </c>
      <c r="BB84" s="1">
        <f t="shared" si="16"/>
        <v>-0.61042113133893361</v>
      </c>
      <c r="BC84" s="1">
        <f t="shared" si="17"/>
        <v>-0.66846977967324328</v>
      </c>
      <c r="BD84" s="1">
        <f t="shared" si="18"/>
        <v>-0.34726351054418381</v>
      </c>
      <c r="BE84" s="1">
        <f t="shared" si="21"/>
        <v>11.603138916513544</v>
      </c>
      <c r="BF84" s="1">
        <f t="shared" si="21"/>
        <v>11.603103438090908</v>
      </c>
      <c r="BG84" s="1">
        <f t="shared" si="21"/>
        <v>11.603263808206256</v>
      </c>
      <c r="BH84" s="1">
        <f t="shared" si="20"/>
        <v>11.60253860615018</v>
      </c>
      <c r="BI84" s="1">
        <f t="shared" si="20"/>
        <v>11.60581201047226</v>
      </c>
      <c r="BJ84" s="1">
        <f t="shared" si="20"/>
        <v>11.590911890416713</v>
      </c>
      <c r="BK84" s="1">
        <f t="shared" si="20"/>
        <v>11.656364193326333</v>
      </c>
      <c r="BL84" s="1">
        <f t="shared" si="19"/>
        <v>11.284974632949931</v>
      </c>
    </row>
    <row r="85" spans="1:64" x14ac:dyDescent="0.2">
      <c r="A85" s="83" t="s">
        <v>100</v>
      </c>
      <c r="B85" s="84" t="s">
        <v>98</v>
      </c>
      <c r="C85" s="85">
        <v>19363.687000000002</v>
      </c>
      <c r="D85" s="87"/>
      <c r="E85" s="80">
        <f>+(C85-C$7)/C$8</f>
        <v>-9505.9876433255904</v>
      </c>
      <c r="F85" s="80">
        <f>ROUND(2*E85,0)/2</f>
        <v>-9506</v>
      </c>
      <c r="G85" s="80">
        <f>+C85-(C$7+F85*C$8)</f>
        <v>3.421360000356799E-2</v>
      </c>
      <c r="H85" s="80">
        <f>+G85</f>
        <v>3.421360000356799E-2</v>
      </c>
      <c r="I85" s="80"/>
      <c r="J85" s="80"/>
      <c r="K85" s="80"/>
      <c r="M85" s="80"/>
      <c r="N85" s="80"/>
      <c r="O85" s="80"/>
      <c r="P85" s="80"/>
      <c r="Q85" s="149">
        <f>+C85-15018.5</f>
        <v>4345.1870000000017</v>
      </c>
      <c r="S85" s="2">
        <f>S$15</f>
        <v>0.5</v>
      </c>
      <c r="Z85" s="1">
        <f>F85</f>
        <v>-9506</v>
      </c>
      <c r="AA85" s="81">
        <f>AB$3+AB$4*Z85+AB$5*Z85^2+AH85</f>
        <v>3.6499396386874536E-2</v>
      </c>
      <c r="AB85" s="81">
        <f>IF(S85&lt;&gt;0,G85-AH85,-9999)</f>
        <v>5.0226219698882475E-3</v>
      </c>
      <c r="AC85" s="81">
        <f>+G85-P85</f>
        <v>3.421360000356799E-2</v>
      </c>
      <c r="AD85" s="81">
        <f>IF(S85&lt;&gt;0,G85-AA85,-9999)</f>
        <v>-2.2857963833065459E-3</v>
      </c>
      <c r="AE85" s="81">
        <f>+(G85-AA85)^2*S85</f>
        <v>2.6124325529686428E-6</v>
      </c>
      <c r="AF85" s="1">
        <f>IF(S85&lt;&gt;0,G85-P85,-9999)</f>
        <v>3.421360000356799E-2</v>
      </c>
      <c r="AG85" s="82"/>
      <c r="AH85" s="1">
        <f>$AB$6*($AB$11/AI85*AJ85+$AB$12)</f>
        <v>2.9190978033679742E-2</v>
      </c>
      <c r="AI85" s="1">
        <f>1+$AB$7*COS(AL85)</f>
        <v>1.2365013372928031</v>
      </c>
      <c r="AJ85" s="1">
        <f>SIN(AL85+RADIANS($AB$9))</f>
        <v>0.39927879755365797</v>
      </c>
      <c r="AK85" s="1">
        <f>$AB$7*SIN(AL85)</f>
        <v>-0.30696309716965364</v>
      </c>
      <c r="AL85" s="1">
        <f>2*ATAN(AM85)</f>
        <v>2.2272607967601608</v>
      </c>
      <c r="AM85" s="1">
        <f>SQRT((1+$AB$7)/(1-$AB$7))*TAN(AN85/2)</f>
        <v>2.03283450833819</v>
      </c>
      <c r="AN85" s="81">
        <f>$AU85+$AB$7*SIN(AO85)</f>
        <v>2.5098058106169647</v>
      </c>
      <c r="AO85" s="81">
        <f>$AU85+$AB$7*SIN(AP85)</f>
        <v>2.5099702231967345</v>
      </c>
      <c r="AP85" s="81">
        <f>$AU85+$AB$7*SIN(AQ85)</f>
        <v>2.5104958336987355</v>
      </c>
      <c r="AQ85" s="81">
        <f>$AU85+$AB$7*SIN(AR85)</f>
        <v>2.5121748056313886</v>
      </c>
      <c r="AR85" s="81">
        <f>$AU85+$AB$7*SIN(AS85)</f>
        <v>2.5175243158202418</v>
      </c>
      <c r="AS85" s="81">
        <f>$AU85+$AB$7*SIN(AT85)</f>
        <v>2.5344337835338648</v>
      </c>
      <c r="AT85" s="81">
        <f>$AU85+$AB$7*SIN(AU85)</f>
        <v>2.5866441638205933</v>
      </c>
      <c r="AU85" s="81">
        <f>RADIANS($AB$9)+$AB$18*(F85-AB$15)</f>
        <v>2.7386093708853041</v>
      </c>
      <c r="AW85" s="21">
        <v>2600</v>
      </c>
      <c r="AX85" s="29">
        <f t="shared" si="12"/>
        <v>-0.17691256158166385</v>
      </c>
      <c r="AY85" s="1">
        <f t="shared" si="13"/>
        <v>-0.15563560792181524</v>
      </c>
      <c r="AZ85" s="1">
        <f t="shared" si="14"/>
        <v>-2.1276953659848597E-2</v>
      </c>
      <c r="BA85" s="1">
        <f t="shared" si="15"/>
        <v>0.67634840694399267</v>
      </c>
      <c r="BB85" s="1">
        <f t="shared" si="16"/>
        <v>-0.67635395411609511</v>
      </c>
      <c r="BC85" s="1">
        <f t="shared" si="17"/>
        <v>-0.58226061587547662</v>
      </c>
      <c r="BD85" s="1">
        <f t="shared" si="18"/>
        <v>-0.29964416451126563</v>
      </c>
      <c r="BE85" s="1">
        <f t="shared" si="21"/>
        <v>11.719009340655548</v>
      </c>
      <c r="BF85" s="1">
        <f t="shared" si="21"/>
        <v>11.718921555519456</v>
      </c>
      <c r="BG85" s="1">
        <f t="shared" si="21"/>
        <v>11.719263747732297</v>
      </c>
      <c r="BH85" s="1">
        <f t="shared" si="20"/>
        <v>11.717929110040547</v>
      </c>
      <c r="BI85" s="1">
        <f t="shared" si="20"/>
        <v>11.723123197045558</v>
      </c>
      <c r="BJ85" s="1">
        <f t="shared" si="20"/>
        <v>11.702733272138532</v>
      </c>
      <c r="BK85" s="1">
        <f t="shared" si="20"/>
        <v>11.780285951294196</v>
      </c>
      <c r="BL85" s="1">
        <f t="shared" si="19"/>
        <v>11.428538638696018</v>
      </c>
    </row>
    <row r="86" spans="1:64" x14ac:dyDescent="0.2">
      <c r="A86" s="83" t="s">
        <v>97</v>
      </c>
      <c r="B86" s="84" t="s">
        <v>98</v>
      </c>
      <c r="C86" s="85">
        <v>19385.845000000001</v>
      </c>
      <c r="D86" s="87"/>
      <c r="E86" s="80">
        <f>+(C86-C$7)/C$8</f>
        <v>-9497.9850013485793</v>
      </c>
      <c r="F86" s="80">
        <f>ROUND(2*E86,0)/2</f>
        <v>-9498</v>
      </c>
      <c r="G86" s="80">
        <f>+C86-(C$7+F86*C$8)</f>
        <v>4.1528800004016375E-2</v>
      </c>
      <c r="H86" s="80">
        <f>+G86</f>
        <v>4.1528800004016375E-2</v>
      </c>
      <c r="I86" s="80"/>
      <c r="J86" s="80"/>
      <c r="K86" s="80"/>
      <c r="M86" s="80"/>
      <c r="N86" s="80"/>
      <c r="O86" s="80"/>
      <c r="P86" s="80"/>
      <c r="Q86" s="149">
        <f>+C86-15018.5</f>
        <v>4367.3450000000012</v>
      </c>
      <c r="S86" s="2">
        <f>S$15</f>
        <v>0.5</v>
      </c>
      <c r="Z86" s="1">
        <f>F86</f>
        <v>-9498</v>
      </c>
      <c r="AA86" s="81">
        <f>AB$3+AB$4*Z86+AB$5*Z86^2+AH86</f>
        <v>3.698323910892197E-2</v>
      </c>
      <c r="AB86" s="81">
        <f>IF(S86&lt;&gt;0,G86-AH86,-9999)</f>
        <v>1.2055657924528299E-2</v>
      </c>
      <c r="AC86" s="81">
        <f>+G86-P86</f>
        <v>4.1528800004016375E-2</v>
      </c>
      <c r="AD86" s="81">
        <f>IF(S86&lt;&gt;0,G86-AA86,-9999)</f>
        <v>4.5455608950944054E-3</v>
      </c>
      <c r="AE86" s="81">
        <f>+(G86-AA86)^2*S86</f>
        <v>1.0331061925505727E-5</v>
      </c>
      <c r="AF86" s="1">
        <f>IF(S86&lt;&gt;0,G86-P86,-9999)</f>
        <v>4.1528800004016375E-2</v>
      </c>
      <c r="AG86" s="82"/>
      <c r="AH86" s="1">
        <f>$AB$6*($AB$11/AI86*AJ86+$AB$12)</f>
        <v>2.9473142079488077E-2</v>
      </c>
      <c r="AI86" s="1">
        <f>1+$AB$7*COS(AL86)</f>
        <v>1.2399368132803419</v>
      </c>
      <c r="AJ86" s="1">
        <f>SIN(AL86+RADIANS($AB$9))</f>
        <v>0.4095591910223696</v>
      </c>
      <c r="AK86" s="1">
        <f>$AB$7*SIN(AL86)</f>
        <v>-0.30428531216301724</v>
      </c>
      <c r="AL86" s="1">
        <f>2*ATAN(AM86)</f>
        <v>2.238501528878718</v>
      </c>
      <c r="AM86" s="1">
        <f>SQRT((1+$AB$7)/(1-$AB$7))*TAN(AN86/2)</f>
        <v>2.0620142597097679</v>
      </c>
      <c r="AN86" s="81">
        <f>$AU86+$AB$7*SIN(AO86)</f>
        <v>2.5181746510790606</v>
      </c>
      <c r="AO86" s="81">
        <f>$AU86+$AB$7*SIN(AP86)</f>
        <v>2.5183422498131702</v>
      </c>
      <c r="AP86" s="81">
        <f>$AU86+$AB$7*SIN(AQ86)</f>
        <v>2.5188748034056188</v>
      </c>
      <c r="AQ86" s="81">
        <f>$AU86+$AB$7*SIN(AR86)</f>
        <v>2.5205656705861719</v>
      </c>
      <c r="AR86" s="81">
        <f>$AU86+$AB$7*SIN(AS86)</f>
        <v>2.525920721420774</v>
      </c>
      <c r="AS86" s="81">
        <f>$AU86+$AB$7*SIN(AT86)</f>
        <v>2.5427488341122104</v>
      </c>
      <c r="AT86" s="81">
        <f>$AU86+$AB$7*SIN(AU86)</f>
        <v>2.5944362281627558</v>
      </c>
      <c r="AU86" s="81">
        <f>RADIANS($AB$9)+$AB$18*(F86-AB$15)</f>
        <v>2.7443519311151476</v>
      </c>
      <c r="AW86" s="21">
        <v>2800</v>
      </c>
      <c r="AX86" s="29">
        <f t="shared" si="12"/>
        <v>-0.1917617939256645</v>
      </c>
      <c r="AY86" s="1">
        <f t="shared" si="13"/>
        <v>-0.16619445323373522</v>
      </c>
      <c r="AZ86" s="1">
        <f t="shared" si="14"/>
        <v>-2.5567340691929282E-2</v>
      </c>
      <c r="BA86" s="1">
        <f t="shared" si="15"/>
        <v>0.66002410524208377</v>
      </c>
      <c r="BB86" s="1">
        <f t="shared" si="16"/>
        <v>-0.73425854992850315</v>
      </c>
      <c r="BC86" s="1">
        <f t="shared" si="17"/>
        <v>-0.50048808941476164</v>
      </c>
      <c r="BD86" s="1">
        <f t="shared" si="18"/>
        <v>-0.25560189372582598</v>
      </c>
      <c r="BE86" s="1">
        <f t="shared" si="21"/>
        <v>11.831864274570279</v>
      </c>
      <c r="BF86" s="1">
        <f t="shared" si="21"/>
        <v>11.831695713088019</v>
      </c>
      <c r="BG86" s="1">
        <f t="shared" si="21"/>
        <v>11.832281763517283</v>
      </c>
      <c r="BH86" s="1">
        <f t="shared" si="20"/>
        <v>11.830242859681187</v>
      </c>
      <c r="BI86" s="1">
        <f t="shared" si="20"/>
        <v>11.837320241022042</v>
      </c>
      <c r="BJ86" s="1">
        <f t="shared" si="20"/>
        <v>11.812554873759959</v>
      </c>
      <c r="BK86" s="1">
        <f t="shared" si="20"/>
        <v>11.896970420987696</v>
      </c>
      <c r="BL86" s="1">
        <f t="shared" si="19"/>
        <v>11.572102644442108</v>
      </c>
    </row>
    <row r="87" spans="1:64" x14ac:dyDescent="0.2">
      <c r="A87" s="83" t="s">
        <v>100</v>
      </c>
      <c r="B87" s="84" t="s">
        <v>98</v>
      </c>
      <c r="C87" s="85">
        <v>19391.386999999999</v>
      </c>
      <c r="D87" s="87"/>
      <c r="E87" s="80">
        <f>+(C87-C$7)/C$8</f>
        <v>-9495.9834379477052</v>
      </c>
      <c r="F87" s="80">
        <f>ROUND(2*E87,0)/2</f>
        <v>-9496</v>
      </c>
      <c r="G87" s="80">
        <f>+C87-(C$7+F87*C$8)</f>
        <v>4.5857600001909304E-2</v>
      </c>
      <c r="H87" s="80">
        <f>+G87</f>
        <v>4.5857600001909304E-2</v>
      </c>
      <c r="I87" s="80"/>
      <c r="J87" s="80"/>
      <c r="K87" s="80"/>
      <c r="M87" s="80"/>
      <c r="N87" s="80"/>
      <c r="O87" s="80"/>
      <c r="P87" s="80"/>
      <c r="Q87" s="149">
        <f>+C87-15018.5</f>
        <v>4372.8869999999988</v>
      </c>
      <c r="S87" s="2">
        <f>S$15</f>
        <v>0.5</v>
      </c>
      <c r="Z87" s="1">
        <f>F87</f>
        <v>-9496</v>
      </c>
      <c r="AA87" s="81">
        <f>AB$3+AB$4*Z87+AB$5*Z87^2+AH87</f>
        <v>3.710393557706692E-2</v>
      </c>
      <c r="AB87" s="81">
        <f>IF(S87&lt;&gt;0,G87-AH87,-9999)</f>
        <v>1.6314117196060914E-2</v>
      </c>
      <c r="AC87" s="81">
        <f>+G87-P87</f>
        <v>4.5857600001909304E-2</v>
      </c>
      <c r="AD87" s="81">
        <f>IF(S87&lt;&gt;0,G87-AA87,-9999)</f>
        <v>8.7536644248423848E-3</v>
      </c>
      <c r="AE87" s="81">
        <f>+(G87-AA87)^2*S87</f>
        <v>3.8313320431375577E-5</v>
      </c>
      <c r="AF87" s="1">
        <f>IF(S87&lt;&gt;0,G87-P87,-9999)</f>
        <v>4.5857600001909304E-2</v>
      </c>
      <c r="AG87" s="82"/>
      <c r="AH87" s="1">
        <f>$AB$6*($AB$11/AI87*AJ87+$AB$12)</f>
        <v>2.9543482805848391E-2</v>
      </c>
      <c r="AI87" s="1">
        <f>1+$AB$7*COS(AL87)</f>
        <v>1.2407939199172036</v>
      </c>
      <c r="AJ87" s="1">
        <f>SIN(AL87+RADIANS($AB$9))</f>
        <v>0.41213013039257945</v>
      </c>
      <c r="AK87" s="1">
        <f>$AB$7*SIN(AL87)</f>
        <v>-0.30360749940701037</v>
      </c>
      <c r="AL87" s="1">
        <f>2*ATAN(AM87)</f>
        <v>2.2413214538805408</v>
      </c>
      <c r="AM87" s="1">
        <f>SQRT((1+$AB$7)/(1-$AB$7))*TAN(AN87/2)</f>
        <v>2.0694408424179196</v>
      </c>
      <c r="AN87" s="81">
        <f>$AU87+$AB$7*SIN(AO87)</f>
        <v>2.5202704840598704</v>
      </c>
      <c r="AO87" s="81">
        <f>$AU87+$AB$7*SIN(AP87)</f>
        <v>2.520438869816191</v>
      </c>
      <c r="AP87" s="81">
        <f>$AU87+$AB$7*SIN(AQ87)</f>
        <v>2.5209731203413579</v>
      </c>
      <c r="AQ87" s="81">
        <f>$AU87+$AB$7*SIN(AR87)</f>
        <v>2.522666830075424</v>
      </c>
      <c r="AR87" s="81">
        <f>$AU87+$AB$7*SIN(AS87)</f>
        <v>2.5280228870496746</v>
      </c>
      <c r="AS87" s="81">
        <f>$AU87+$AB$7*SIN(AT87)</f>
        <v>2.5448297722670801</v>
      </c>
      <c r="AT87" s="81">
        <f>$AU87+$AB$7*SIN(AU87)</f>
        <v>2.5963850193538995</v>
      </c>
      <c r="AU87" s="81">
        <f>RADIANS($AB$9)+$AB$18*(F87-AB$15)</f>
        <v>2.7457875711726083</v>
      </c>
      <c r="AW87" s="21">
        <v>3000</v>
      </c>
      <c r="AX87" s="29">
        <f t="shared" si="12"/>
        <v>-0.20645729570476265</v>
      </c>
      <c r="AY87" s="1">
        <f t="shared" si="13"/>
        <v>-0.17700900764609601</v>
      </c>
      <c r="AZ87" s="1">
        <f t="shared" si="14"/>
        <v>-2.9448288058666644E-2</v>
      </c>
      <c r="BA87" s="1">
        <f t="shared" si="15"/>
        <v>0.64654099897538586</v>
      </c>
      <c r="BB87" s="1">
        <f t="shared" si="16"/>
        <v>-0.78503252727332962</v>
      </c>
      <c r="BC87" s="1">
        <f t="shared" si="17"/>
        <v>-0.42231330667885181</v>
      </c>
      <c r="BD87" s="1">
        <f t="shared" si="18"/>
        <v>-0.21435194285748904</v>
      </c>
      <c r="BE87" s="1">
        <f t="shared" si="21"/>
        <v>11.942212996623114</v>
      </c>
      <c r="BF87" s="1">
        <f t="shared" si="21"/>
        <v>11.9419467635428</v>
      </c>
      <c r="BG87" s="1">
        <f t="shared" si="21"/>
        <v>11.94279335149435</v>
      </c>
      <c r="BH87" s="1">
        <f t="shared" si="20"/>
        <v>11.940099514294385</v>
      </c>
      <c r="BI87" s="1">
        <f t="shared" si="20"/>
        <v>11.948653267477118</v>
      </c>
      <c r="BJ87" s="1">
        <f t="shared" si="20"/>
        <v>11.92130630200232</v>
      </c>
      <c r="BK87" s="1">
        <f t="shared" si="20"/>
        <v>12.006970655533681</v>
      </c>
      <c r="BL87" s="1">
        <f t="shared" si="19"/>
        <v>11.715666650188195</v>
      </c>
    </row>
    <row r="88" spans="1:64" x14ac:dyDescent="0.2">
      <c r="A88" s="83" t="s">
        <v>108</v>
      </c>
      <c r="B88" s="84" t="s">
        <v>98</v>
      </c>
      <c r="C88" s="85">
        <v>19665.501</v>
      </c>
      <c r="D88" s="87"/>
      <c r="E88" s="80">
        <f>+(C88-C$7)/C$8</f>
        <v>-9396.9836995739279</v>
      </c>
      <c r="F88" s="80">
        <f>ROUND(2*E88,0)/2</f>
        <v>-9397</v>
      </c>
      <c r="G88" s="80">
        <f>+C88-(C$7+F88*C$8)</f>
        <v>4.5133200001146179E-2</v>
      </c>
      <c r="H88" s="80">
        <f>+G88</f>
        <v>4.5133200001146179E-2</v>
      </c>
      <c r="I88" s="80"/>
      <c r="J88" s="80"/>
      <c r="K88" s="80"/>
      <c r="M88" s="80"/>
      <c r="N88" s="80"/>
      <c r="O88" s="80"/>
      <c r="P88" s="80"/>
      <c r="Q88" s="149">
        <f>+C88-15018.5</f>
        <v>4647.0010000000002</v>
      </c>
      <c r="S88" s="2">
        <f>S$15</f>
        <v>0.5</v>
      </c>
      <c r="Z88" s="1">
        <f>F88</f>
        <v>-9397</v>
      </c>
      <c r="AA88" s="81">
        <f>AB$3+AB$4*Z88+AB$5*Z88^2+AH88</f>
        <v>4.2931878596218102E-2</v>
      </c>
      <c r="AB88" s="81">
        <f>IF(S88&lt;&gt;0,G88-AH88,-9999)</f>
        <v>1.2222422953294849E-2</v>
      </c>
      <c r="AC88" s="81">
        <f>+G88-P88</f>
        <v>4.5133200001146179E-2</v>
      </c>
      <c r="AD88" s="81">
        <f>IF(S88&lt;&gt;0,G88-AA88,-9999)</f>
        <v>2.2013214049280763E-3</v>
      </c>
      <c r="AE88" s="81">
        <f>+(G88-AA88)^2*S88</f>
        <v>2.4229079638972598E-6</v>
      </c>
      <c r="AF88" s="1">
        <f>IF(S88&lt;&gt;0,G88-P88,-9999)</f>
        <v>4.5133200001146179E-2</v>
      </c>
      <c r="AG88" s="82"/>
      <c r="AH88" s="1">
        <f>$AB$6*($AB$11/AI88*AJ88+$AB$12)</f>
        <v>3.2910777047851329E-2</v>
      </c>
      <c r="AI88" s="1">
        <f>1+$AB$7*COS(AL88)</f>
        <v>1.2819819065943827</v>
      </c>
      <c r="AJ88" s="1">
        <f>SIN(AL88+RADIANS($AB$9))</f>
        <v>0.53896749049038062</v>
      </c>
      <c r="AK88" s="1">
        <f>$AB$7*SIN(AL88)</f>
        <v>-0.26579208024067835</v>
      </c>
      <c r="AL88" s="1">
        <f>2*ATAN(AM88)</f>
        <v>2.3857415571790583</v>
      </c>
      <c r="AM88" s="1">
        <f>SQRT((1+$AB$7)/(1-$AB$7))*TAN(AN88/2)</f>
        <v>2.5188325604291602</v>
      </c>
      <c r="AN88" s="81">
        <f>$AU88+$AB$7*SIN(AO88)</f>
        <v>2.6257892412631945</v>
      </c>
      <c r="AO88" s="81">
        <f>$AU88+$AB$7*SIN(AP88)</f>
        <v>2.6259895182479385</v>
      </c>
      <c r="AP88" s="81">
        <f>$AU88+$AB$7*SIN(AQ88)</f>
        <v>2.6265834888670314</v>
      </c>
      <c r="AQ88" s="81">
        <f>$AU88+$AB$7*SIN(AR88)</f>
        <v>2.6283438824952516</v>
      </c>
      <c r="AR88" s="81">
        <f>$AU88+$AB$7*SIN(AS88)</f>
        <v>2.6335510793056374</v>
      </c>
      <c r="AS88" s="81">
        <f>$AU88+$AB$7*SIN(AT88)</f>
        <v>2.6488667257114193</v>
      </c>
      <c r="AT88" s="81">
        <f>$AU88+$AB$7*SIN(AU88)</f>
        <v>2.6932135241060786</v>
      </c>
      <c r="AU88" s="81">
        <f>RADIANS($AB$9)+$AB$18*(F88-AB$15)</f>
        <v>2.8168517540169216</v>
      </c>
      <c r="AW88" s="21">
        <v>3200</v>
      </c>
      <c r="AX88" s="29">
        <f t="shared" si="12"/>
        <v>-0.2209880955279537</v>
      </c>
      <c r="AY88" s="1">
        <f t="shared" si="13"/>
        <v>-0.18807927115889764</v>
      </c>
      <c r="AZ88" s="1">
        <f t="shared" si="14"/>
        <v>-3.2908824369056074E-2</v>
      </c>
      <c r="BA88" s="1">
        <f t="shared" si="15"/>
        <v>0.63559647152103516</v>
      </c>
      <c r="BB88" s="1">
        <f t="shared" si="16"/>
        <v>-0.82939936240928391</v>
      </c>
      <c r="BC88" s="1">
        <f t="shared" si="17"/>
        <v>-0.3470302639815574</v>
      </c>
      <c r="BD88" s="1">
        <f t="shared" si="18"/>
        <v>-0.17527773102406433</v>
      </c>
      <c r="BE88" s="1">
        <f t="shared" si="21"/>
        <v>12.050502616935429</v>
      </c>
      <c r="BF88" s="1">
        <f t="shared" si="21"/>
        <v>12.050146094796364</v>
      </c>
      <c r="BG88" s="1">
        <f t="shared" si="21"/>
        <v>12.05120368227441</v>
      </c>
      <c r="BH88" s="1">
        <f t="shared" si="20"/>
        <v>12.048064599401153</v>
      </c>
      <c r="BI88" s="1">
        <f t="shared" si="20"/>
        <v>12.057365672114358</v>
      </c>
      <c r="BJ88" s="1">
        <f t="shared" si="20"/>
        <v>12.029660902969528</v>
      </c>
      <c r="BK88" s="1">
        <f t="shared" si="20"/>
        <v>12.110977237856456</v>
      </c>
      <c r="BL88" s="1">
        <f t="shared" si="19"/>
        <v>11.859230655934283</v>
      </c>
    </row>
    <row r="89" spans="1:64" x14ac:dyDescent="0.2">
      <c r="A89" s="83" t="s">
        <v>107</v>
      </c>
      <c r="B89" s="84" t="s">
        <v>98</v>
      </c>
      <c r="C89" s="85">
        <v>19773.490000000002</v>
      </c>
      <c r="D89" s="87"/>
      <c r="E89" s="80">
        <f>+(C89-C$7)/C$8</f>
        <v>-9357.9821062687861</v>
      </c>
      <c r="F89" s="80">
        <f>ROUND(2*E89,0)/2</f>
        <v>-9358</v>
      </c>
      <c r="G89" s="80">
        <f>+C89-(C$7+F89*C$8)</f>
        <v>4.9544800003786804E-2</v>
      </c>
      <c r="H89" s="80">
        <f>+G89</f>
        <v>4.9544800003786804E-2</v>
      </c>
      <c r="I89" s="80"/>
      <c r="J89" s="80"/>
      <c r="K89" s="80"/>
      <c r="M89" s="80"/>
      <c r="N89" s="80"/>
      <c r="O89" s="80"/>
      <c r="P89" s="80"/>
      <c r="Q89" s="149">
        <f>+C89-15018.5</f>
        <v>4754.9900000000016</v>
      </c>
      <c r="S89" s="2">
        <f>S$15</f>
        <v>0.5</v>
      </c>
      <c r="Z89" s="1">
        <f>F89</f>
        <v>-9358</v>
      </c>
      <c r="AA89" s="81">
        <f>AB$3+AB$4*Z89+AB$5*Z89^2+AH89</f>
        <v>4.5138542038571615E-2</v>
      </c>
      <c r="AB89" s="81">
        <f>IF(S89&lt;&gt;0,G89-AH89,-9999)</f>
        <v>1.5379503171817334E-2</v>
      </c>
      <c r="AC89" s="81">
        <f>+G89-P89</f>
        <v>4.9544800003786804E-2</v>
      </c>
      <c r="AD89" s="81">
        <f>IF(S89&lt;&gt;0,G89-AA89,-9999)</f>
        <v>4.4062579652151893E-3</v>
      </c>
      <c r="AE89" s="81">
        <f>+(G89-AA89)^2*S89</f>
        <v>9.7075546280111497E-6</v>
      </c>
      <c r="AF89" s="1">
        <f>IF(S89&lt;&gt;0,G89-P89,-9999)</f>
        <v>4.9544800003786804E-2</v>
      </c>
      <c r="AG89" s="82"/>
      <c r="AH89" s="1">
        <f>$AB$6*($AB$11/AI89*AJ89+$AB$12)</f>
        <v>3.416529683196947E-2</v>
      </c>
      <c r="AI89" s="1">
        <f>1+$AB$7*COS(AL89)</f>
        <v>1.2972742762921878</v>
      </c>
      <c r="AJ89" s="1">
        <f>SIN(AL89+RADIANS($AB$9))</f>
        <v>0.58805725759918925</v>
      </c>
      <c r="AK89" s="1">
        <f>$AB$7*SIN(AL89)</f>
        <v>-0.24857037277243327</v>
      </c>
      <c r="AL89" s="1">
        <f>2*ATAN(AM89)</f>
        <v>2.4451855009283121</v>
      </c>
      <c r="AM89" s="1">
        <f>SQRT((1+$AB$7)/(1-$AB$7))*TAN(AN89/2)</f>
        <v>2.754866189701302</v>
      </c>
      <c r="AN89" s="81">
        <f>$AU89+$AB$7*SIN(AO89)</f>
        <v>2.6682793920068071</v>
      </c>
      <c r="AO89" s="81">
        <f>$AU89+$AB$7*SIN(AP89)</f>
        <v>2.66848683612249</v>
      </c>
      <c r="AP89" s="81">
        <f>$AU89+$AB$7*SIN(AQ89)</f>
        <v>2.6690881365251089</v>
      </c>
      <c r="AQ89" s="81">
        <f>$AU89+$AB$7*SIN(AR89)</f>
        <v>2.6708300317663873</v>
      </c>
      <c r="AR89" s="81">
        <f>$AU89+$AB$7*SIN(AS89)</f>
        <v>2.6758674186816571</v>
      </c>
      <c r="AS89" s="81">
        <f>$AU89+$AB$7*SIN(AT89)</f>
        <v>2.6903642315691059</v>
      </c>
      <c r="AT89" s="81">
        <f>$AU89+$AB$7*SIN(AU89)</f>
        <v>2.7315367743935348</v>
      </c>
      <c r="AU89" s="81">
        <f>RADIANS($AB$9)+$AB$18*(F89-AB$15)</f>
        <v>2.8448467351374092</v>
      </c>
      <c r="AW89" s="21">
        <v>3400</v>
      </c>
      <c r="AX89" s="29">
        <f t="shared" si="12"/>
        <v>-0.23534502684637681</v>
      </c>
      <c r="AY89" s="1">
        <f t="shared" si="13"/>
        <v>-0.19940524377214014</v>
      </c>
      <c r="AZ89" s="1">
        <f t="shared" si="14"/>
        <v>-3.5939783074236682E-2</v>
      </c>
      <c r="BA89" s="1">
        <f t="shared" si="15"/>
        <v>0.62695493286073811</v>
      </c>
      <c r="BB89" s="1">
        <f t="shared" si="16"/>
        <v>-0.86793487635635658</v>
      </c>
      <c r="BC89" s="1">
        <f t="shared" si="17"/>
        <v>-0.27403272109360993</v>
      </c>
      <c r="BD89" s="1">
        <f t="shared" si="18"/>
        <v>-0.13788027336273914</v>
      </c>
      <c r="BE89" s="1">
        <f t="shared" si="21"/>
        <v>12.15713213786645</v>
      </c>
      <c r="BF89" s="1">
        <f t="shared" si="21"/>
        <v>12.156722790900233</v>
      </c>
      <c r="BG89" s="1">
        <f t="shared" si="21"/>
        <v>12.157874158800514</v>
      </c>
      <c r="BH89" s="1">
        <f t="shared" si="20"/>
        <v>12.154634243022496</v>
      </c>
      <c r="BI89" s="1">
        <f t="shared" si="20"/>
        <v>12.163739728182522</v>
      </c>
      <c r="BJ89" s="1">
        <f t="shared" si="20"/>
        <v>12.1380562873664</v>
      </c>
      <c r="BK89" s="1">
        <f t="shared" si="20"/>
        <v>12.209804071762683</v>
      </c>
      <c r="BL89" s="1">
        <f t="shared" si="19"/>
        <v>12.002794661680372</v>
      </c>
    </row>
    <row r="90" spans="1:64" x14ac:dyDescent="0.2">
      <c r="A90" s="83" t="s">
        <v>101</v>
      </c>
      <c r="B90" s="84" t="s">
        <v>98</v>
      </c>
      <c r="C90" s="85">
        <v>19820.564999999999</v>
      </c>
      <c r="D90" s="87"/>
      <c r="E90" s="80">
        <f>+(C90-C$7)/C$8</f>
        <v>-9340.9803745661175</v>
      </c>
      <c r="F90" s="80">
        <f>ROUND(2*E90,0)/2</f>
        <v>-9341</v>
      </c>
      <c r="G90" s="80">
        <f>+C90-(C$7+F90*C$8)</f>
        <v>5.4339600003004307E-2</v>
      </c>
      <c r="H90" s="80">
        <f>+G90</f>
        <v>5.4339600003004307E-2</v>
      </c>
      <c r="I90" s="80"/>
      <c r="J90" s="80"/>
      <c r="K90" s="80"/>
      <c r="M90" s="80"/>
      <c r="N90" s="80"/>
      <c r="O90" s="80"/>
      <c r="P90" s="80"/>
      <c r="Q90" s="149">
        <f>+C90-15018.5</f>
        <v>4802.0649999999987</v>
      </c>
      <c r="S90" s="2">
        <f>S$15</f>
        <v>0.5</v>
      </c>
      <c r="Z90" s="1">
        <f>F90</f>
        <v>-9341</v>
      </c>
      <c r="AA90" s="81">
        <f>AB$3+AB$4*Z90+AB$5*Z90^2+AH90</f>
        <v>4.6082567036199396E-2</v>
      </c>
      <c r="AB90" s="81">
        <f>IF(S90&lt;&gt;0,G90-AH90,-9999)</f>
        <v>1.964227221434256E-2</v>
      </c>
      <c r="AC90" s="81">
        <f>+G90-P90</f>
        <v>5.4339600003004307E-2</v>
      </c>
      <c r="AD90" s="81">
        <f>IF(S90&lt;&gt;0,G90-AA90,-9999)</f>
        <v>8.2570329668049114E-3</v>
      </c>
      <c r="AE90" s="81">
        <f>+(G90-AA90)^2*S90</f>
        <v>3.4089296707451562E-5</v>
      </c>
      <c r="AF90" s="1">
        <f>IF(S90&lt;&gt;0,G90-P90,-9999)</f>
        <v>5.4339600003004307E-2</v>
      </c>
      <c r="AG90" s="82"/>
      <c r="AH90" s="1">
        <f>$AB$6*($AB$11/AI90*AJ90+$AB$12)</f>
        <v>3.4697327788661747E-2</v>
      </c>
      <c r="AI90" s="1">
        <f>1+$AB$7*COS(AL90)</f>
        <v>1.3037194537887655</v>
      </c>
      <c r="AJ90" s="1">
        <f>SIN(AL90+RADIANS($AB$9))</f>
        <v>0.60916074169235257</v>
      </c>
      <c r="AK90" s="1">
        <f>$AB$7*SIN(AL90)</f>
        <v>-0.24065269363862185</v>
      </c>
      <c r="AL90" s="1">
        <f>2*ATAN(AM90)</f>
        <v>2.4715326014536241</v>
      </c>
      <c r="AM90" s="1">
        <f>SQRT((1+$AB$7)/(1-$AB$7))*TAN(AN90/2)</f>
        <v>2.8722857108210249</v>
      </c>
      <c r="AN90" s="81">
        <f>$AU90+$AB$7*SIN(AO90)</f>
        <v>2.6869555433479135</v>
      </c>
      <c r="AO90" s="81">
        <f>$AU90+$AB$7*SIN(AP90)</f>
        <v>2.6871648610270924</v>
      </c>
      <c r="AP90" s="81">
        <f>$AU90+$AB$7*SIN(AQ90)</f>
        <v>2.6877659546465411</v>
      </c>
      <c r="AQ90" s="81">
        <f>$AU90+$AB$7*SIN(AR90)</f>
        <v>2.6894911256433476</v>
      </c>
      <c r="AR90" s="81">
        <f>$AU90+$AB$7*SIN(AS90)</f>
        <v>2.6944344688152153</v>
      </c>
      <c r="AS90" s="81">
        <f>$AU90+$AB$7*SIN(AT90)</f>
        <v>2.7085351797027744</v>
      </c>
      <c r="AT90" s="81">
        <f>$AU90+$AB$7*SIN(AU90)</f>
        <v>2.7482700491008831</v>
      </c>
      <c r="AU90" s="81">
        <f>RADIANS($AB$9)+$AB$18*(F90-AB$15)</f>
        <v>2.8570496756258263</v>
      </c>
      <c r="AW90" s="21">
        <v>3600</v>
      </c>
      <c r="AX90" s="29">
        <f t="shared" si="12"/>
        <v>-0.24952013140915466</v>
      </c>
      <c r="AY90" s="1">
        <f t="shared" si="13"/>
        <v>-0.21098692548582343</v>
      </c>
      <c r="AZ90" s="1">
        <f t="shared" si="14"/>
        <v>-3.8533205923331232E-2</v>
      </c>
      <c r="BA90" s="1">
        <f t="shared" si="15"/>
        <v>0.62043648615729086</v>
      </c>
      <c r="BB90" s="1">
        <f t="shared" si="16"/>
        <v>-0.90108917677839273</v>
      </c>
      <c r="BC90" s="1">
        <f t="shared" si="17"/>
        <v>-0.2027872016794415</v>
      </c>
      <c r="BD90" s="1">
        <f t="shared" si="18"/>
        <v>-0.10174250013255608</v>
      </c>
      <c r="BE90" s="1">
        <f t="shared" si="21"/>
        <v>12.262466107267221</v>
      </c>
      <c r="BF90" s="1">
        <f t="shared" si="21"/>
        <v>12.262066709757386</v>
      </c>
      <c r="BG90" s="1">
        <f t="shared" si="21"/>
        <v>12.263146854648506</v>
      </c>
      <c r="BH90" s="1">
        <f t="shared" si="20"/>
        <v>12.260224826548624</v>
      </c>
      <c r="BI90" s="1">
        <f t="shared" si="20"/>
        <v>12.268123412951693</v>
      </c>
      <c r="BJ90" s="1">
        <f t="shared" si="20"/>
        <v>12.246726745984514</v>
      </c>
      <c r="BK90" s="1">
        <f t="shared" si="20"/>
        <v>12.304371635668504</v>
      </c>
      <c r="BL90" s="1">
        <f t="shared" si="19"/>
        <v>12.146358667426458</v>
      </c>
    </row>
    <row r="91" spans="1:64" x14ac:dyDescent="0.2">
      <c r="A91" s="83" t="s">
        <v>97</v>
      </c>
      <c r="B91" s="84" t="s">
        <v>98</v>
      </c>
      <c r="C91" s="85">
        <v>20493.396000000001</v>
      </c>
      <c r="D91" s="87"/>
      <c r="E91" s="80">
        <f>+(C91-C$7)/C$8</f>
        <v>-9097.978948262582</v>
      </c>
      <c r="F91" s="80">
        <f>ROUND(2*E91,0)/2</f>
        <v>-9098</v>
      </c>
      <c r="G91" s="80">
        <f>+C91-(C$7+F91*C$8)</f>
        <v>5.8288800002628705E-2</v>
      </c>
      <c r="H91" s="80">
        <f>+G91</f>
        <v>5.8288800002628705E-2</v>
      </c>
      <c r="I91" s="80"/>
      <c r="J91" s="80"/>
      <c r="K91" s="80"/>
      <c r="M91" s="80"/>
      <c r="N91" s="80"/>
      <c r="O91" s="80"/>
      <c r="P91" s="80"/>
      <c r="Q91" s="149">
        <f>+C91-15018.5</f>
        <v>5474.8960000000006</v>
      </c>
      <c r="S91" s="2">
        <f>S$15</f>
        <v>0.5</v>
      </c>
      <c r="Z91" s="1">
        <f>F91</f>
        <v>-9098</v>
      </c>
      <c r="AA91" s="81">
        <f>AB$3+AB$4*Z91+AB$5*Z91^2+AH91</f>
        <v>5.8123711634505533E-2</v>
      </c>
      <c r="AB91" s="81">
        <f>IF(S91&lt;&gt;0,G91-AH91,-9999)</f>
        <v>1.7237472644607614E-2</v>
      </c>
      <c r="AC91" s="81">
        <f>+G91-P91</f>
        <v>5.8288800002628705E-2</v>
      </c>
      <c r="AD91" s="81">
        <f>IF(S91&lt;&gt;0,G91-AA91,-9999)</f>
        <v>1.6508836812317157E-4</v>
      </c>
      <c r="AE91" s="81">
        <f>+(G91-AA91)^2*S91</f>
        <v>1.3627084644785905E-8</v>
      </c>
      <c r="AF91" s="1">
        <f>IF(S91&lt;&gt;0,G91-P91,-9999)</f>
        <v>5.8288800002628705E-2</v>
      </c>
      <c r="AG91" s="82"/>
      <c r="AH91" s="1">
        <f>$AB$6*($AB$11/AI91*AJ91+$AB$12)</f>
        <v>4.1051327358021091E-2</v>
      </c>
      <c r="AI91" s="1">
        <f>1+$AB$7*COS(AL91)</f>
        <v>1.3736047931033264</v>
      </c>
      <c r="AJ91" s="1">
        <f>SIN(AL91+RADIANS($AB$9))</f>
        <v>0.87059900046133598</v>
      </c>
      <c r="AK91" s="1">
        <f>$AB$7*SIN(AL91)</f>
        <v>-0.10285273032589382</v>
      </c>
      <c r="AL91" s="1">
        <f>2*ATAN(AM91)</f>
        <v>2.8729492215155097</v>
      </c>
      <c r="AM91" s="1">
        <f>SQRT((1+$AB$7)/(1-$AB$7))*TAN(AN91/2)</f>
        <v>7.3999847170974906</v>
      </c>
      <c r="AN91" s="81">
        <f>$AU91+$AB$7*SIN(AO91)</f>
        <v>2.9625028670813309</v>
      </c>
      <c r="AO91" s="81">
        <f>$AU91+$AB$7*SIN(AP91)</f>
        <v>2.9626353840424753</v>
      </c>
      <c r="AP91" s="81">
        <f>$AU91+$AB$7*SIN(AQ91)</f>
        <v>2.9629828990380718</v>
      </c>
      <c r="AQ91" s="81">
        <f>$AU91+$AB$7*SIN(AR91)</f>
        <v>2.9638941255309672</v>
      </c>
      <c r="AR91" s="81">
        <f>$AU91+$AB$7*SIN(AS91)</f>
        <v>2.9662827660721205</v>
      </c>
      <c r="AS91" s="81">
        <f>$AU91+$AB$7*SIN(AT91)</f>
        <v>2.9725394643494387</v>
      </c>
      <c r="AT91" s="81">
        <f>$AU91+$AB$7*SIN(AU91)</f>
        <v>2.9888970178528504</v>
      </c>
      <c r="AU91" s="81">
        <f>RADIANS($AB$9)+$AB$18*(F91-AB$15)</f>
        <v>3.0314799426073238</v>
      </c>
      <c r="AW91" s="21">
        <v>3800</v>
      </c>
      <c r="AX91" s="29">
        <f t="shared" si="12"/>
        <v>-0.26350619309404033</v>
      </c>
      <c r="AY91" s="1">
        <f t="shared" si="13"/>
        <v>-0.22282431629994756</v>
      </c>
      <c r="AZ91" s="1">
        <f t="shared" si="14"/>
        <v>-4.0681876794092749E-2</v>
      </c>
      <c r="BA91" s="1">
        <f t="shared" si="15"/>
        <v>0.61590868485623629</v>
      </c>
      <c r="BB91" s="1">
        <f t="shared" si="16"/>
        <v>-0.92920319340108293</v>
      </c>
      <c r="BC91" s="1">
        <f t="shared" si="17"/>
        <v>-0.13281101589874436</v>
      </c>
      <c r="BD91" s="1">
        <f t="shared" si="18"/>
        <v>-6.6503289695604414E-2</v>
      </c>
      <c r="BE91" s="1">
        <f t="shared" si="21"/>
        <v>12.366846946449204</v>
      </c>
      <c r="BF91" s="1">
        <f t="shared" si="21"/>
        <v>12.366530849926082</v>
      </c>
      <c r="BG91" s="1">
        <f t="shared" si="21"/>
        <v>12.367363068641872</v>
      </c>
      <c r="BH91" s="1">
        <f t="shared" si="20"/>
        <v>12.365171701897925</v>
      </c>
      <c r="BI91" s="1">
        <f t="shared" si="20"/>
        <v>12.370939849522433</v>
      </c>
      <c r="BJ91" s="1">
        <f t="shared" si="20"/>
        <v>12.355742153711626</v>
      </c>
      <c r="BK91" s="1">
        <f t="shared" si="20"/>
        <v>12.395688043527651</v>
      </c>
      <c r="BL91" s="1">
        <f t="shared" si="19"/>
        <v>12.289922673172548</v>
      </c>
    </row>
    <row r="92" spans="1:64" x14ac:dyDescent="0.2">
      <c r="A92" s="83" t="s">
        <v>109</v>
      </c>
      <c r="B92" s="84" t="s">
        <v>98</v>
      </c>
      <c r="C92" s="85">
        <v>20554.313999999998</v>
      </c>
      <c r="D92" s="87"/>
      <c r="E92" s="80">
        <f>+(C92-C$7)/C$8</f>
        <v>-9075.977642009515</v>
      </c>
      <c r="F92" s="80">
        <f>ROUND(2*E92,0)/2</f>
        <v>-9076</v>
      </c>
      <c r="G92" s="80">
        <f>+C92-(C$7+F92*C$8)</f>
        <v>6.1905599999590777E-2</v>
      </c>
      <c r="H92" s="80">
        <f>+G92</f>
        <v>6.1905599999590777E-2</v>
      </c>
      <c r="I92" s="80"/>
      <c r="J92" s="80"/>
      <c r="K92" s="80"/>
      <c r="M92" s="80"/>
      <c r="N92" s="80"/>
      <c r="O92" s="80"/>
      <c r="P92" s="80"/>
      <c r="Q92" s="149">
        <f>+C92-15018.5</f>
        <v>5535.8139999999985</v>
      </c>
      <c r="S92" s="2">
        <f>S$15</f>
        <v>0.5</v>
      </c>
      <c r="Z92" s="1">
        <f>F92</f>
        <v>-9076</v>
      </c>
      <c r="AA92" s="81">
        <f>AB$3+AB$4*Z92+AB$5*Z92^2+AH92</f>
        <v>5.9057777454776125E-2</v>
      </c>
      <c r="AB92" s="81">
        <f>IF(S92&lt;&gt;0,G92-AH92,-9999)</f>
        <v>2.0416457578780647E-2</v>
      </c>
      <c r="AC92" s="81">
        <f>+G92-P92</f>
        <v>6.1905599999590777E-2</v>
      </c>
      <c r="AD92" s="81">
        <f>IF(S92&lt;&gt;0,G92-AA92,-9999)</f>
        <v>2.8478225448146516E-3</v>
      </c>
      <c r="AE92" s="81">
        <f>+(G92-AA92)^2*S92</f>
        <v>4.0550466233772994E-6</v>
      </c>
      <c r="AF92" s="1">
        <f>IF(S92&lt;&gt;0,G92-P92,-9999)</f>
        <v>6.1905599999590777E-2</v>
      </c>
      <c r="AG92" s="82"/>
      <c r="AH92" s="1">
        <f>$AB$6*($AB$11/AI92*AJ92+$AB$12)</f>
        <v>4.1489142420810129E-2</v>
      </c>
      <c r="AI92" s="1">
        <f>1+$AB$7*COS(AL92)</f>
        <v>1.3772533052767657</v>
      </c>
      <c r="AJ92" s="1">
        <f>SIN(AL92+RADIANS($AB$9))</f>
        <v>0.88871745202884422</v>
      </c>
      <c r="AK92" s="1">
        <f>$AB$7*SIN(AL92)</f>
        <v>-8.8539083025667084E-2</v>
      </c>
      <c r="AL92" s="1">
        <f>2*ATAN(AM92)</f>
        <v>2.911070709049302</v>
      </c>
      <c r="AM92" s="1">
        <f>SQRT((1+$AB$7)/(1-$AB$7))*TAN(AN92/2)</f>
        <v>8.6375092056815532</v>
      </c>
      <c r="AN92" s="81">
        <f>$AU92+$AB$7*SIN(AO92)</f>
        <v>2.9880525976949444</v>
      </c>
      <c r="AO92" s="81">
        <f>$AU92+$AB$7*SIN(AP92)</f>
        <v>2.9881687502002205</v>
      </c>
      <c r="AP92" s="81">
        <f>$AU92+$AB$7*SIN(AQ92)</f>
        <v>2.988472051295874</v>
      </c>
      <c r="AQ92" s="81">
        <f>$AU92+$AB$7*SIN(AR92)</f>
        <v>2.9892639738521596</v>
      </c>
      <c r="AR92" s="81">
        <f>$AU92+$AB$7*SIN(AS92)</f>
        <v>2.9913312400417875</v>
      </c>
      <c r="AS92" s="81">
        <f>$AU92+$AB$7*SIN(AT92)</f>
        <v>2.9967246897518058</v>
      </c>
      <c r="AT92" s="81">
        <f>$AU92+$AB$7*SIN(AU92)</f>
        <v>3.0107765305156442</v>
      </c>
      <c r="AU92" s="81">
        <f>RADIANS($AB$9)+$AB$18*(F92-AB$15)</f>
        <v>3.0472719832393933</v>
      </c>
      <c r="AW92" s="21">
        <v>4000</v>
      </c>
      <c r="AX92" s="29">
        <f t="shared" si="12"/>
        <v>-0.27729629378604509</v>
      </c>
      <c r="AY92" s="1">
        <f t="shared" si="13"/>
        <v>-0.23491741621451251</v>
      </c>
      <c r="AZ92" s="1">
        <f t="shared" si="14"/>
        <v>-4.2378877571532581E-2</v>
      </c>
      <c r="BA92" s="1">
        <f t="shared" si="15"/>
        <v>0.6132809634984574</v>
      </c>
      <c r="BB92" s="1">
        <f t="shared" si="16"/>
        <v>-0.95251975043776616</v>
      </c>
      <c r="BC92" s="1">
        <f t="shared" si="17"/>
        <v>-6.3654721456162022E-2</v>
      </c>
      <c r="BD92" s="1">
        <f t="shared" si="18"/>
        <v>-3.1838111920478279E-2</v>
      </c>
      <c r="BE92" s="1">
        <f t="shared" si="21"/>
        <v>12.470604774562107</v>
      </c>
      <c r="BF92" s="1">
        <f t="shared" si="21"/>
        <v>12.470435841587493</v>
      </c>
      <c r="BG92" s="1">
        <f t="shared" si="21"/>
        <v>12.470873797975488</v>
      </c>
      <c r="BH92" s="1">
        <f t="shared" si="20"/>
        <v>12.46973836399086</v>
      </c>
      <c r="BI92" s="1">
        <f t="shared" si="20"/>
        <v>12.472681805386426</v>
      </c>
      <c r="BJ92" s="1">
        <f t="shared" si="20"/>
        <v>12.465049632838676</v>
      </c>
      <c r="BK92" s="1">
        <f t="shared" si="20"/>
        <v>12.484828302636576</v>
      </c>
      <c r="BL92" s="1">
        <f t="shared" si="19"/>
        <v>12.433486678918635</v>
      </c>
    </row>
    <row r="93" spans="1:64" x14ac:dyDescent="0.2">
      <c r="A93" s="83" t="s">
        <v>109</v>
      </c>
      <c r="B93" s="84" t="s">
        <v>98</v>
      </c>
      <c r="C93" s="85">
        <v>20781.358</v>
      </c>
      <c r="D93" s="87"/>
      <c r="E93" s="80">
        <f>+(C93-C$7)/C$8</f>
        <v>-8993.9778295251617</v>
      </c>
      <c r="F93" s="80">
        <f>ROUND(2*E93,0)/2</f>
        <v>-8994</v>
      </c>
      <c r="G93" s="80">
        <f>+C93-(C$7+F93*C$8)</f>
        <v>6.1386400004266761E-2</v>
      </c>
      <c r="H93" s="80">
        <f>+G93</f>
        <v>6.1386400004266761E-2</v>
      </c>
      <c r="I93" s="80"/>
      <c r="J93" s="80"/>
      <c r="K93" s="80"/>
      <c r="M93" s="80"/>
      <c r="N93" s="80"/>
      <c r="O93" s="80"/>
      <c r="P93" s="80"/>
      <c r="Q93" s="149">
        <f>+C93-15018.5</f>
        <v>5762.8580000000002</v>
      </c>
      <c r="S93" s="2">
        <f>S$15</f>
        <v>0.5</v>
      </c>
      <c r="Z93" s="1">
        <f>F93</f>
        <v>-8994</v>
      </c>
      <c r="AA93" s="81">
        <f>AB$3+AB$4*Z93+AB$5*Z93^2+AH93</f>
        <v>6.227721403485461E-2</v>
      </c>
      <c r="AB93" s="81">
        <f>IF(S93&lt;&gt;0,G93-AH93,-9999)</f>
        <v>1.8500224327520833E-2</v>
      </c>
      <c r="AC93" s="81">
        <f>+G93-P93</f>
        <v>6.1386400004266761E-2</v>
      </c>
      <c r="AD93" s="81">
        <f>IF(S93&lt;&gt;0,G93-AA93,-9999)</f>
        <v>-8.9081403058784842E-4</v>
      </c>
      <c r="AE93" s="81">
        <f>+(G93-AA93)^2*S93</f>
        <v>3.9677481854608408E-7</v>
      </c>
      <c r="AF93" s="1">
        <f>IF(S93&lt;&gt;0,G93-P93,-9999)</f>
        <v>6.1386400004266761E-2</v>
      </c>
      <c r="AG93" s="82"/>
      <c r="AH93" s="1">
        <f>$AB$6*($AB$11/AI93*AJ93+$AB$12)</f>
        <v>4.2886175676745929E-2</v>
      </c>
      <c r="AI93" s="1">
        <f>1+$AB$7*COS(AL93)</f>
        <v>1.3860372458233563</v>
      </c>
      <c r="AJ93" s="1">
        <f>SIN(AL93+RADIANS($AB$9))</f>
        <v>0.94514295208843857</v>
      </c>
      <c r="AK93" s="1">
        <f>$AB$7*SIN(AL93)</f>
        <v>-3.3681900219374603E-2</v>
      </c>
      <c r="AL93" s="1">
        <f>2*ATAN(AM93)</f>
        <v>3.0545626595339495</v>
      </c>
      <c r="AM93" s="1">
        <f>SQRT((1+$AB$7)/(1-$AB$7))*TAN(AN93/2)</f>
        <v>22.96607614787829</v>
      </c>
      <c r="AN93" s="81">
        <f>$AU93+$AB$7*SIN(AO93)</f>
        <v>3.0837488732992919</v>
      </c>
      <c r="AO93" s="81">
        <f>$AU93+$AB$7*SIN(AP93)</f>
        <v>3.0837949813368044</v>
      </c>
      <c r="AP93" s="81">
        <f>$AU93+$AB$7*SIN(AQ93)</f>
        <v>3.0839141672508403</v>
      </c>
      <c r="AQ93" s="81">
        <f>$AU93+$AB$7*SIN(AR93)</f>
        <v>3.0842222503493666</v>
      </c>
      <c r="AR93" s="81">
        <f>$AU93+$AB$7*SIN(AS93)</f>
        <v>3.0850185876908838</v>
      </c>
      <c r="AS93" s="81">
        <f>$AU93+$AB$7*SIN(AT93)</f>
        <v>3.0870768060338474</v>
      </c>
      <c r="AT93" s="81">
        <f>$AU93+$AB$7*SIN(AU93)</f>
        <v>3.092395440441674</v>
      </c>
      <c r="AU93" s="81">
        <f>RADIANS($AB$9)+$AB$18*(F93-AB$15)</f>
        <v>3.1061332255952894</v>
      </c>
      <c r="AW93" s="21">
        <v>4200</v>
      </c>
      <c r="AX93" s="29">
        <f t="shared" si="12"/>
        <v>-0.29088337152410704</v>
      </c>
      <c r="AY93" s="1">
        <f t="shared" si="13"/>
        <v>-0.24726622522951827</v>
      </c>
      <c r="AZ93" s="1">
        <f t="shared" si="14"/>
        <v>-4.3617146294588766E-2</v>
      </c>
      <c r="BA93" s="1">
        <f t="shared" si="15"/>
        <v>0.61250122298937759</v>
      </c>
      <c r="BB93" s="1">
        <f t="shared" si="16"/>
        <v>-0.9711897466508258</v>
      </c>
      <c r="BC93" s="1">
        <f t="shared" si="17"/>
        <v>5.1115910176604117E-3</v>
      </c>
      <c r="BD93" s="1">
        <f t="shared" si="18"/>
        <v>2.5558010737407565E-3</v>
      </c>
      <c r="BE93" s="1">
        <f t="shared" si="21"/>
        <v>12.574064049790444</v>
      </c>
      <c r="BF93" s="1">
        <f t="shared" si="21"/>
        <v>12.574078059139545</v>
      </c>
      <c r="BG93" s="1">
        <f t="shared" si="21"/>
        <v>12.574041905269961</v>
      </c>
      <c r="BH93" s="1">
        <f t="shared" si="20"/>
        <v>12.574135207433004</v>
      </c>
      <c r="BI93" s="1">
        <f t="shared" si="20"/>
        <v>12.573894423007552</v>
      </c>
      <c r="BJ93" s="1">
        <f t="shared" si="20"/>
        <v>12.574515815093593</v>
      </c>
      <c r="BK93" s="1">
        <f t="shared" si="20"/>
        <v>12.572912195092471</v>
      </c>
      <c r="BL93" s="1">
        <f t="shared" si="19"/>
        <v>12.577050684664723</v>
      </c>
    </row>
    <row r="94" spans="1:64" x14ac:dyDescent="0.2">
      <c r="A94" s="83" t="s">
        <v>109</v>
      </c>
      <c r="B94" s="84" t="s">
        <v>98</v>
      </c>
      <c r="C94" s="85">
        <v>21077.626</v>
      </c>
      <c r="D94" s="87"/>
      <c r="E94" s="80">
        <f>+(C94-C$7)/C$8</f>
        <v>-8886.9768938249708</v>
      </c>
      <c r="F94" s="80">
        <f>ROUND(2*E94,0)/2</f>
        <v>-8887</v>
      </c>
      <c r="G94" s="80">
        <f>+C94-(C$7+F94*C$8)</f>
        <v>6.3977200003137114E-2</v>
      </c>
      <c r="H94" s="80">
        <f>+G94</f>
        <v>6.3977200003137114E-2</v>
      </c>
      <c r="I94" s="80"/>
      <c r="J94" s="80"/>
      <c r="K94" s="80"/>
      <c r="M94" s="80"/>
      <c r="N94" s="80"/>
      <c r="O94" s="80"/>
      <c r="P94" s="80"/>
      <c r="Q94" s="149">
        <f>+C94-15018.5</f>
        <v>6059.1260000000002</v>
      </c>
      <c r="S94" s="2">
        <f>S$15</f>
        <v>0.5</v>
      </c>
      <c r="Z94" s="1">
        <f>F94</f>
        <v>-8887</v>
      </c>
      <c r="AA94" s="81">
        <f>AB$3+AB$4*Z94+AB$5*Z94^2+AH94</f>
        <v>6.5824824542487934E-2</v>
      </c>
      <c r="AB94" s="81">
        <f>IF(S94&lt;&gt;0,G94-AH94,-9999)</f>
        <v>1.9856787848228599E-2</v>
      </c>
      <c r="AC94" s="81">
        <f>+G94-P94</f>
        <v>6.3977200003137114E-2</v>
      </c>
      <c r="AD94" s="81">
        <f>IF(S94&lt;&gt;0,G94-AA94,-9999)</f>
        <v>-1.84762453935082E-3</v>
      </c>
      <c r="AE94" s="81">
        <f>+(G94-AA94)^2*S94</f>
        <v>1.706858219205665E-6</v>
      </c>
      <c r="AF94" s="1">
        <f>IF(S94&lt;&gt;0,G94-P94,-9999)</f>
        <v>6.3977200003137114E-2</v>
      </c>
      <c r="AG94" s="82"/>
      <c r="AH94" s="1">
        <f>$AB$6*($AB$11/AI94*AJ94+$AB$12)</f>
        <v>4.4120412154908514E-2</v>
      </c>
      <c r="AI94" s="1">
        <f>1+$AB$7*COS(AL94)</f>
        <v>1.3855112205584015</v>
      </c>
      <c r="AJ94" s="1">
        <f>SIN(AL94+RADIANS($AB$9))</f>
        <v>0.98960983727415508</v>
      </c>
      <c r="AK94" s="1">
        <f>$AB$7*SIN(AL94)</f>
        <v>3.9246966619625262E-2</v>
      </c>
      <c r="AL94" s="1">
        <f>2*ATAN(AM94)</f>
        <v>-3.0401372018012736</v>
      </c>
      <c r="AM94" s="1">
        <f>SQRT((1+$AB$7)/(1-$AB$7))*TAN(AN94/2)</f>
        <v>-19.696173400364025</v>
      </c>
      <c r="AN94" s="81">
        <f>$AU94+$AB$7*SIN(AO94)</f>
        <v>3.2090327337702869</v>
      </c>
      <c r="AO94" s="81">
        <f>$AU94+$AB$7*SIN(AP94)</f>
        <v>3.2089791424962417</v>
      </c>
      <c r="AP94" s="81">
        <f>$AU94+$AB$7*SIN(AQ94)</f>
        <v>3.2088405298542155</v>
      </c>
      <c r="AQ94" s="81">
        <f>$AU94+$AB$7*SIN(AR94)</f>
        <v>3.2084820173242972</v>
      </c>
      <c r="AR94" s="81">
        <f>$AU94+$AB$7*SIN(AS94)</f>
        <v>3.2075547879402642</v>
      </c>
      <c r="AS94" s="81">
        <f>$AU94+$AB$7*SIN(AT94)</f>
        <v>3.2051569341829449</v>
      </c>
      <c r="AT94" s="81">
        <f>$AU94+$AB$7*SIN(AU94)</f>
        <v>3.1989576471303032</v>
      </c>
      <c r="AU94" s="81">
        <f>RADIANS($AB$9)+$AB$18*(F94-AB$15)</f>
        <v>3.1829399686694466</v>
      </c>
      <c r="AW94" s="21">
        <v>4400</v>
      </c>
      <c r="AX94" s="29">
        <f t="shared" si="12"/>
        <v>-0.30425982857208461</v>
      </c>
      <c r="AY94" s="1">
        <f t="shared" si="13"/>
        <v>-0.25987074334496491</v>
      </c>
      <c r="AZ94" s="1">
        <f t="shared" si="14"/>
        <v>-4.43890852271197E-2</v>
      </c>
      <c r="BA94" s="1">
        <f t="shared" si="15"/>
        <v>0.61355406087296016</v>
      </c>
      <c r="BB94" s="1">
        <f t="shared" si="16"/>
        <v>-0.98527432795649639</v>
      </c>
      <c r="BC94" s="1">
        <f t="shared" si="17"/>
        <v>7.3909151157901684E-2</v>
      </c>
      <c r="BD94" s="1">
        <f t="shared" si="18"/>
        <v>3.6971406996892754E-2</v>
      </c>
      <c r="BE94" s="1">
        <f t="shared" si="21"/>
        <v>12.677547301893382</v>
      </c>
      <c r="BF94" s="1">
        <f t="shared" si="21"/>
        <v>12.677741247624738</v>
      </c>
      <c r="BG94" s="1">
        <f t="shared" si="21"/>
        <v>12.677237641551713</v>
      </c>
      <c r="BH94" s="1">
        <f t="shared" si="20"/>
        <v>12.678545381037772</v>
      </c>
      <c r="BI94" s="1">
        <f t="shared" si="20"/>
        <v>12.675149901133922</v>
      </c>
      <c r="BJ94" s="1">
        <f t="shared" si="20"/>
        <v>12.683968803730336</v>
      </c>
      <c r="BK94" s="1">
        <f t="shared" si="20"/>
        <v>12.661081237998655</v>
      </c>
      <c r="BL94" s="1">
        <f t="shared" si="19"/>
        <v>12.720614690410812</v>
      </c>
    </row>
    <row r="95" spans="1:64" x14ac:dyDescent="0.2">
      <c r="A95" s="83" t="s">
        <v>109</v>
      </c>
      <c r="B95" s="84" t="s">
        <v>98</v>
      </c>
      <c r="C95" s="85">
        <v>21091.472000000002</v>
      </c>
      <c r="D95" s="87"/>
      <c r="E95" s="80">
        <f>+(C95-C$7)/C$8</f>
        <v>-8881.9762357866239</v>
      </c>
      <c r="F95" s="80">
        <f>ROUND(2*E95,0)/2</f>
        <v>-8882</v>
      </c>
      <c r="G95" s="80">
        <f>+C95-(C$7+F95*C$8)</f>
        <v>6.5799200005130842E-2</v>
      </c>
      <c r="H95" s="80">
        <f>+G95</f>
        <v>6.5799200005130842E-2</v>
      </c>
      <c r="I95" s="80"/>
      <c r="J95" s="80"/>
      <c r="K95" s="80"/>
      <c r="M95" s="80"/>
      <c r="N95" s="80"/>
      <c r="O95" s="80"/>
      <c r="P95" s="80"/>
      <c r="Q95" s="149">
        <f>+C95-15018.5</f>
        <v>6072.9720000000016</v>
      </c>
      <c r="S95" s="2">
        <f>S$15</f>
        <v>0.5</v>
      </c>
      <c r="Z95" s="1">
        <f>F95</f>
        <v>-8882</v>
      </c>
      <c r="AA95" s="81">
        <f>AB$3+AB$4*Z95+AB$5*Z95^2+AH95</f>
        <v>6.5971958940341774E-2</v>
      </c>
      <c r="AB95" s="81">
        <f>IF(S95&lt;&gt;0,G95-AH95,-9999)</f>
        <v>2.1637965078827502E-2</v>
      </c>
      <c r="AC95" s="81">
        <f>+G95-P95</f>
        <v>6.5799200005130842E-2</v>
      </c>
      <c r="AD95" s="81">
        <f>IF(S95&lt;&gt;0,G95-AA95,-9999)</f>
        <v>-1.7275893521093155E-4</v>
      </c>
      <c r="AE95" s="81">
        <f>+(G95-AA95)^2*S95</f>
        <v>1.4922824847607422E-8</v>
      </c>
      <c r="AF95" s="1">
        <f>IF(S95&lt;&gt;0,G95-P95,-9999)</f>
        <v>6.5799200005130842E-2</v>
      </c>
      <c r="AG95" s="82"/>
      <c r="AH95" s="1">
        <f>$AB$6*($AB$11/AI95*AJ95+$AB$12)</f>
        <v>4.416123492630334E-2</v>
      </c>
      <c r="AI95" s="1">
        <f>1+$AB$7*COS(AL95)</f>
        <v>1.3851514472373538</v>
      </c>
      <c r="AJ95" s="1">
        <f>SIN(AL95+RADIANS($AB$9))</f>
        <v>0.9908351026900063</v>
      </c>
      <c r="AK95" s="1">
        <f>$AB$7*SIN(AL95)</f>
        <v>4.2633182572290103E-2</v>
      </c>
      <c r="AL95" s="1">
        <f>2*ATAN(AM95)</f>
        <v>-3.0313494550929643</v>
      </c>
      <c r="AM95" s="1">
        <f>SQRT((1+$AB$7)/(1-$AB$7))*TAN(AN95/2)</f>
        <v>-18.123331171611579</v>
      </c>
      <c r="AN95" s="81">
        <f>$AU95+$AB$7*SIN(AO95)</f>
        <v>3.214880525280599</v>
      </c>
      <c r="AO95" s="81">
        <f>$AU95+$AB$7*SIN(AP95)</f>
        <v>3.2148224103482392</v>
      </c>
      <c r="AP95" s="81">
        <f>$AU95+$AB$7*SIN(AQ95)</f>
        <v>3.2146720356224558</v>
      </c>
      <c r="AQ95" s="81">
        <f>$AU95+$AB$7*SIN(AR95)</f>
        <v>3.2142829426442083</v>
      </c>
      <c r="AR95" s="81">
        <f>$AU95+$AB$7*SIN(AS95)</f>
        <v>3.2132762197853308</v>
      </c>
      <c r="AS95" s="81">
        <f>$AU95+$AB$7*SIN(AT95)</f>
        <v>3.2106718024431453</v>
      </c>
      <c r="AT95" s="81">
        <f>$AU95+$AB$7*SIN(AU95)</f>
        <v>3.2039362425310958</v>
      </c>
      <c r="AU95" s="81">
        <f>RADIANS($AB$9)+$AB$18*(F95-AB$15)</f>
        <v>3.1865290688130985</v>
      </c>
      <c r="AW95" s="21">
        <v>4600</v>
      </c>
      <c r="AX95" s="29">
        <f t="shared" si="12"/>
        <v>-0.31741725747252136</v>
      </c>
      <c r="AY95" s="1">
        <f t="shared" si="13"/>
        <v>-0.27273097056085233</v>
      </c>
      <c r="AZ95" s="1">
        <f t="shared" si="14"/>
        <v>-4.4686286911669058E-2</v>
      </c>
      <c r="BA95" s="1">
        <f t="shared" si="15"/>
        <v>0.61646028009891429</v>
      </c>
      <c r="BB95" s="1">
        <f t="shared" si="16"/>
        <v>-0.99474384525591408</v>
      </c>
      <c r="BC95" s="1">
        <f t="shared" si="17"/>
        <v>0.14315986860532459</v>
      </c>
      <c r="BD95" s="1">
        <f t="shared" si="18"/>
        <v>7.1702436433309855E-2</v>
      </c>
      <c r="BE95" s="1">
        <f t="shared" si="21"/>
        <v>12.781377195291229</v>
      </c>
      <c r="BF95" s="1">
        <f t="shared" si="21"/>
        <v>12.781710192053284</v>
      </c>
      <c r="BG95" s="1">
        <f t="shared" si="21"/>
        <v>12.780830621982762</v>
      </c>
      <c r="BH95" s="1">
        <f t="shared" si="20"/>
        <v>12.783154265611604</v>
      </c>
      <c r="BI95" s="1">
        <f t="shared" si="20"/>
        <v>12.777018218439196</v>
      </c>
      <c r="BJ95" s="1">
        <f t="shared" si="20"/>
        <v>12.793239793824148</v>
      </c>
      <c r="BK95" s="1">
        <f t="shared" si="20"/>
        <v>12.750475196466788</v>
      </c>
      <c r="BL95" s="1">
        <f t="shared" si="19"/>
        <v>12.864178696156902</v>
      </c>
    </row>
    <row r="96" spans="1:64" x14ac:dyDescent="0.2">
      <c r="A96" s="83" t="s">
        <v>109</v>
      </c>
      <c r="B96" s="84" t="s">
        <v>98</v>
      </c>
      <c r="C96" s="85">
        <v>21102.545999999998</v>
      </c>
      <c r="D96" s="87"/>
      <c r="E96" s="80">
        <f>+(C96-C$7)/C$8</f>
        <v>-8877.9767206113647</v>
      </c>
      <c r="F96" s="80">
        <f>ROUND(2*E96,0)/2</f>
        <v>-8878</v>
      </c>
      <c r="G96" s="80">
        <f>+C96-(C$7+F96*C$8)</f>
        <v>6.4456800002517411E-2</v>
      </c>
      <c r="H96" s="80">
        <f>+G96</f>
        <v>6.4456800002517411E-2</v>
      </c>
      <c r="I96" s="80"/>
      <c r="J96" s="80"/>
      <c r="K96" s="80"/>
      <c r="M96" s="80"/>
      <c r="N96" s="80"/>
      <c r="O96" s="80"/>
      <c r="P96" s="80"/>
      <c r="Q96" s="149">
        <f>+C96-15018.5</f>
        <v>6084.0459999999985</v>
      </c>
      <c r="S96" s="2">
        <f>S$15</f>
        <v>0.5</v>
      </c>
      <c r="Z96" s="1">
        <f>F96</f>
        <v>-8878</v>
      </c>
      <c r="AA96" s="81">
        <f>AB$3+AB$4*Z96+AB$5*Z96^2+AH96</f>
        <v>6.6088456725428832E-2</v>
      </c>
      <c r="AB96" s="81">
        <f>IF(S96&lt;&gt;0,G96-AH96,-9999)</f>
        <v>2.026400152319914E-2</v>
      </c>
      <c r="AC96" s="81">
        <f>+G96-P96</f>
        <v>6.4456800002517411E-2</v>
      </c>
      <c r="AD96" s="81">
        <f>IF(S96&lt;&gt;0,G96-AA96,-9999)</f>
        <v>-1.6316567229114204E-3</v>
      </c>
      <c r="AE96" s="81">
        <f>+(G96-AA96)^2*S96</f>
        <v>1.3311518307110179E-6</v>
      </c>
      <c r="AF96" s="1">
        <f>IF(S96&lt;&gt;0,G96-P96,-9999)</f>
        <v>6.4456800002517411E-2</v>
      </c>
      <c r="AG96" s="82"/>
      <c r="AH96" s="1">
        <f>$AB$6*($AB$11/AI96*AJ96+$AB$12)</f>
        <v>4.4192798479318271E-2</v>
      </c>
      <c r="AI96" s="1">
        <f>1+$AB$7*COS(AL96)</f>
        <v>1.3848423653894815</v>
      </c>
      <c r="AJ96" s="1">
        <f>SIN(AL96+RADIANS($AB$9))</f>
        <v>0.99175979498211997</v>
      </c>
      <c r="AK96" s="1">
        <f>$AB$7*SIN(AL96)</f>
        <v>4.533849762287355E-2</v>
      </c>
      <c r="AL96" s="1">
        <f>2*ATAN(AM96)</f>
        <v>-3.0243226352024748</v>
      </c>
      <c r="AM96" s="1">
        <f>SQRT((1+$AB$7)/(1-$AB$7))*TAN(AN96/2)</f>
        <v>-17.035108027484938</v>
      </c>
      <c r="AN96" s="81">
        <f>$AU96+$AB$7*SIN(AO96)</f>
        <v>3.2195576430530664</v>
      </c>
      <c r="AO96" s="81">
        <f>$AU96+$AB$7*SIN(AP96)</f>
        <v>3.2194959318816823</v>
      </c>
      <c r="AP96" s="81">
        <f>$AU96+$AB$7*SIN(AQ96)</f>
        <v>3.2193361953468633</v>
      </c>
      <c r="AQ96" s="81">
        <f>$AU96+$AB$7*SIN(AR96)</f>
        <v>3.2189227338788537</v>
      </c>
      <c r="AR96" s="81">
        <f>$AU96+$AB$7*SIN(AS96)</f>
        <v>3.217852593049944</v>
      </c>
      <c r="AS96" s="81">
        <f>$AU96+$AB$7*SIN(AT96)</f>
        <v>3.2150832063945951</v>
      </c>
      <c r="AT96" s="81">
        <f>$AU96+$AB$7*SIN(AU96)</f>
        <v>3.2079189582632406</v>
      </c>
      <c r="AU96" s="81">
        <f>RADIANS($AB$9)+$AB$18*(F96-AB$15)</f>
        <v>3.1894003489280207</v>
      </c>
      <c r="AW96" s="21">
        <v>4800</v>
      </c>
      <c r="AX96" s="29">
        <f t="shared" si="12"/>
        <v>-0.33034632477341752</v>
      </c>
      <c r="AY96" s="1">
        <f t="shared" si="13"/>
        <v>-0.28584690687718062</v>
      </c>
      <c r="AZ96" s="1">
        <f t="shared" si="14"/>
        <v>-4.4499417896236911E-2</v>
      </c>
      <c r="BA96" s="1">
        <f t="shared" si="15"/>
        <v>0.62127755611119906</v>
      </c>
      <c r="BB96" s="1">
        <f t="shared" si="16"/>
        <v>-0.99947391574067579</v>
      </c>
      <c r="BC96" s="1">
        <f t="shared" si="17"/>
        <v>0.21329581585778359</v>
      </c>
      <c r="BD96" s="1">
        <f t="shared" si="18"/>
        <v>0.10705408575396889</v>
      </c>
      <c r="BE96" s="1">
        <f t="shared" si="21"/>
        <v>12.8858787333469</v>
      </c>
      <c r="BF96" s="1">
        <f t="shared" si="21"/>
        <v>12.886284213640943</v>
      </c>
      <c r="BG96" s="1">
        <f t="shared" si="21"/>
        <v>12.885182095414056</v>
      </c>
      <c r="BH96" s="1">
        <f t="shared" si="20"/>
        <v>12.888178655615846</v>
      </c>
      <c r="BI96" s="1">
        <f t="shared" si="20"/>
        <v>12.880038177408867</v>
      </c>
      <c r="BJ96" s="1">
        <f t="shared" si="20"/>
        <v>12.90220472478838</v>
      </c>
      <c r="BK96" s="1">
        <f t="shared" si="20"/>
        <v>12.842208632666768</v>
      </c>
      <c r="BL96" s="1">
        <f t="shared" si="19"/>
        <v>13.007742701902988</v>
      </c>
    </row>
    <row r="97" spans="1:64" x14ac:dyDescent="0.2">
      <c r="A97" s="83" t="s">
        <v>109</v>
      </c>
      <c r="B97" s="84" t="s">
        <v>98</v>
      </c>
      <c r="C97" s="85">
        <v>21113.617999999999</v>
      </c>
      <c r="D97" s="87"/>
      <c r="E97" s="80">
        <f>+(C97-C$7)/C$8</f>
        <v>-8873.9779277614016</v>
      </c>
      <c r="F97" s="80">
        <f>ROUND(2*E97,0)/2</f>
        <v>-8874</v>
      </c>
      <c r="G97" s="80">
        <f>+C97-(C$7+F97*C$8)</f>
        <v>6.1114399999496527E-2</v>
      </c>
      <c r="H97" s="80">
        <f>+G97</f>
        <v>6.1114399999496527E-2</v>
      </c>
      <c r="I97" s="80"/>
      <c r="J97" s="80"/>
      <c r="K97" s="80"/>
      <c r="M97" s="80"/>
      <c r="N97" s="80"/>
      <c r="O97" s="80"/>
      <c r="P97" s="80"/>
      <c r="Q97" s="149">
        <f>+C97-15018.5</f>
        <v>6095.1179999999986</v>
      </c>
      <c r="S97" s="2">
        <f>S$15</f>
        <v>0.5</v>
      </c>
      <c r="Z97" s="1">
        <f>F97</f>
        <v>-8874</v>
      </c>
      <c r="AA97" s="81">
        <f>AB$3+AB$4*Z97+AB$5*Z97^2+AH97</f>
        <v>6.6203878670111183E-2</v>
      </c>
      <c r="AB97" s="81">
        <f>IF(S97&lt;&gt;0,G97-AH97,-9999)</f>
        <v>1.689101152392785E-2</v>
      </c>
      <c r="AC97" s="81">
        <f>+G97-P97</f>
        <v>6.1114399999496527E-2</v>
      </c>
      <c r="AD97" s="81">
        <f>IF(S97&lt;&gt;0,G97-AA97,-9999)</f>
        <v>-5.0894786706146555E-3</v>
      </c>
      <c r="AE97" s="81">
        <f>+(G97-AA97)^2*S97</f>
        <v>1.2951396569320761E-5</v>
      </c>
      <c r="AF97" s="1">
        <f>IF(S97&lt;&gt;0,G97-P97,-9999)</f>
        <v>6.1114399999496527E-2</v>
      </c>
      <c r="AG97" s="82"/>
      <c r="AH97" s="1">
        <f>$AB$6*($AB$11/AI97*AJ97+$AB$12)</f>
        <v>4.4223388475568677E-2</v>
      </c>
      <c r="AI97" s="1">
        <f>1+$AB$7*COS(AL97)</f>
        <v>1.3845144356578984</v>
      </c>
      <c r="AJ97" s="1">
        <f>SIN(AL97+RADIANS($AB$9))</f>
        <v>0.99263512958987998</v>
      </c>
      <c r="AK97" s="1">
        <f>$AB$7*SIN(AL97)</f>
        <v>4.8040340714427122E-2</v>
      </c>
      <c r="AL97" s="1">
        <f>2*ATAN(AM97)</f>
        <v>-3.0172990228010899</v>
      </c>
      <c r="AM97" s="1">
        <f>SQRT((1+$AB$7)/(1-$AB$7))*TAN(AN97/2)</f>
        <v>-16.070208154166764</v>
      </c>
      <c r="AN97" s="81">
        <f>$AU97+$AB$7*SIN(AO97)</f>
        <v>3.2242337012474964</v>
      </c>
      <c r="AO97" s="81">
        <f>$AU97+$AB$7*SIN(AP97)</f>
        <v>3.2241684153344754</v>
      </c>
      <c r="AP97" s="81">
        <f>$AU97+$AB$7*SIN(AQ97)</f>
        <v>3.2239993623680006</v>
      </c>
      <c r="AQ97" s="81">
        <f>$AU97+$AB$7*SIN(AR97)</f>
        <v>3.2235616233705175</v>
      </c>
      <c r="AR97" s="81">
        <f>$AU97+$AB$7*SIN(AS97)</f>
        <v>3.2224282324387246</v>
      </c>
      <c r="AS97" s="81">
        <f>$AU97+$AB$7*SIN(AT97)</f>
        <v>3.2194941439496718</v>
      </c>
      <c r="AT97" s="81">
        <f>$AU97+$AB$7*SIN(AU97)</f>
        <v>3.211901521323453</v>
      </c>
      <c r="AU97" s="81">
        <f>RADIANS($AB$9)+$AB$18*(F97-AB$15)</f>
        <v>3.192271629042942</v>
      </c>
      <c r="AW97" s="21">
        <v>5000</v>
      </c>
      <c r="AX97" s="29">
        <f t="shared" si="12"/>
        <v>-0.3430367970703887</v>
      </c>
      <c r="AY97" s="1">
        <f t="shared" si="13"/>
        <v>-0.29921855229394967</v>
      </c>
      <c r="AZ97" s="1">
        <f t="shared" si="14"/>
        <v>-4.381824477643903E-2</v>
      </c>
      <c r="BA97" s="1">
        <f t="shared" si="15"/>
        <v>0.62810242323573884</v>
      </c>
      <c r="BB97" s="1">
        <f t="shared" si="16"/>
        <v>-0.99923819037225892</v>
      </c>
      <c r="BC97" s="1">
        <f t="shared" si="17"/>
        <v>0.28477042947602693</v>
      </c>
      <c r="BD97" s="1">
        <f t="shared" si="18"/>
        <v>0.14335530022235485</v>
      </c>
      <c r="BE97" s="1">
        <f t="shared" si="21"/>
        <v>12.991383365829217</v>
      </c>
      <c r="BF97" s="1">
        <f t="shared" si="21"/>
        <v>12.991788339043369</v>
      </c>
      <c r="BG97" s="1">
        <f t="shared" si="21"/>
        <v>12.990641287709199</v>
      </c>
      <c r="BH97" s="1">
        <f t="shared" si="20"/>
        <v>12.993891760232367</v>
      </c>
      <c r="BI97" s="1">
        <f t="shared" si="20"/>
        <v>12.984693031213482</v>
      </c>
      <c r="BJ97" s="1">
        <f t="shared" si="20"/>
        <v>13.0108263056496</v>
      </c>
      <c r="BK97" s="1">
        <f t="shared" si="20"/>
        <v>12.937347973433416</v>
      </c>
      <c r="BL97" s="1">
        <f t="shared" si="19"/>
        <v>13.151306707649077</v>
      </c>
    </row>
    <row r="98" spans="1:64" x14ac:dyDescent="0.2">
      <c r="A98" s="83" t="s">
        <v>109</v>
      </c>
      <c r="B98" s="84" t="s">
        <v>98</v>
      </c>
      <c r="C98" s="85">
        <v>21116.396000000001</v>
      </c>
      <c r="D98" s="87"/>
      <c r="E98" s="80">
        <f>+(C98-C$7)/C$8</f>
        <v>-8872.9746179224203</v>
      </c>
      <c r="F98" s="80">
        <f>ROUND(2*E98,0)/2</f>
        <v>-8873</v>
      </c>
      <c r="G98" s="80">
        <f>+C98-(C$7+F98*C$8)</f>
        <v>7.0278800001688069E-2</v>
      </c>
      <c r="H98" s="80">
        <f>+G98</f>
        <v>7.0278800001688069E-2</v>
      </c>
      <c r="I98" s="80"/>
      <c r="J98" s="80"/>
      <c r="K98" s="80"/>
      <c r="M98" s="80"/>
      <c r="N98" s="80"/>
      <c r="O98" s="80"/>
      <c r="P98" s="80"/>
      <c r="Q98" s="149">
        <f>+C98-15018.5</f>
        <v>6097.8960000000006</v>
      </c>
      <c r="S98" s="2">
        <f>S$15</f>
        <v>0.5</v>
      </c>
      <c r="Z98" s="1">
        <f>F98</f>
        <v>-8873</v>
      </c>
      <c r="AA98" s="81">
        <f>AB$3+AB$4*Z98+AB$5*Z98^2+AH98</f>
        <v>6.6232566007426691E-2</v>
      </c>
      <c r="AB98" s="81">
        <f>IF(S98&lt;&gt;0,G98-AH98,-9999)</f>
        <v>2.6047916194093107E-2</v>
      </c>
      <c r="AC98" s="81">
        <f>+G98-P98</f>
        <v>7.0278800001688069E-2</v>
      </c>
      <c r="AD98" s="81">
        <f>IF(S98&lt;&gt;0,G98-AA98,-9999)</f>
        <v>4.0462339942613779E-3</v>
      </c>
      <c r="AE98" s="81">
        <f>+(G98-AA98)^2*S98</f>
        <v>8.1860047681581914E-6</v>
      </c>
      <c r="AF98" s="1">
        <f>IF(S98&lt;&gt;0,G98-P98,-9999)</f>
        <v>7.0278800001688069E-2</v>
      </c>
      <c r="AG98" s="82"/>
      <c r="AH98" s="1">
        <f>$AB$6*($AB$11/AI98*AJ98+$AB$12)</f>
        <v>4.4230883807594962E-2</v>
      </c>
      <c r="AI98" s="1">
        <f>1+$AB$7*COS(AL98)</f>
        <v>1.3844295142449741</v>
      </c>
      <c r="AJ98" s="1">
        <f>SIN(AL98+RADIANS($AB$9))</f>
        <v>0.99284625120262704</v>
      </c>
      <c r="AK98" s="1">
        <f>$AB$7*SIN(AL98)</f>
        <v>4.8715235221064447E-2</v>
      </c>
      <c r="AL98" s="1">
        <f>2*ATAN(AM98)</f>
        <v>-3.0155436430145053</v>
      </c>
      <c r="AM98" s="1">
        <f>SQRT((1+$AB$7)/(1-$AB$7))*TAN(AN98/2)</f>
        <v>-15.845830368303922</v>
      </c>
      <c r="AN98" s="81">
        <f>$AU98+$AB$7*SIN(AO98)</f>
        <v>3.2254025428886375</v>
      </c>
      <c r="AO98" s="81">
        <f>$AU98+$AB$7*SIN(AP98)</f>
        <v>3.2253363667918569</v>
      </c>
      <c r="AP98" s="81">
        <f>$AU98+$AB$7*SIN(AQ98)</f>
        <v>3.2251649921124348</v>
      </c>
      <c r="AQ98" s="81">
        <f>$AU98+$AB$7*SIN(AR98)</f>
        <v>3.2247211985631825</v>
      </c>
      <c r="AR98" s="81">
        <f>$AU98+$AB$7*SIN(AS98)</f>
        <v>3.2235720224885958</v>
      </c>
      <c r="AS98" s="81">
        <f>$AU98+$AB$7*SIN(AT98)</f>
        <v>3.2205968021926612</v>
      </c>
      <c r="AT98" s="81">
        <f>$AU98+$AB$7*SIN(AU98)</f>
        <v>3.212897137159854</v>
      </c>
      <c r="AU98" s="81">
        <f>RADIANS($AB$9)+$AB$18*(F98-AB$15)</f>
        <v>3.192989449071673</v>
      </c>
      <c r="AW98" s="21">
        <v>5200</v>
      </c>
      <c r="AX98" s="29">
        <f t="shared" si="12"/>
        <v>-0.35547764704246104</v>
      </c>
      <c r="AY98" s="1">
        <f t="shared" si="13"/>
        <v>-0.31284590681115954</v>
      </c>
      <c r="AZ98" s="1">
        <f t="shared" si="14"/>
        <v>-4.2631740231301486E-2</v>
      </c>
      <c r="BA98" s="1">
        <f t="shared" si="15"/>
        <v>0.63707397595349313</v>
      </c>
      <c r="BB98" s="1">
        <f t="shared" si="16"/>
        <v>-0.99369667981641963</v>
      </c>
      <c r="BC98" s="1">
        <f t="shared" si="17"/>
        <v>0.35807274303666226</v>
      </c>
      <c r="BD98" s="1">
        <f t="shared" si="18"/>
        <v>0.18097416624561632</v>
      </c>
      <c r="BE98" s="1">
        <f t="shared" si="21"/>
        <v>13.098236111811811</v>
      </c>
      <c r="BF98" s="1">
        <f t="shared" si="21"/>
        <v>13.098580842491288</v>
      </c>
      <c r="BG98" s="1">
        <f t="shared" si="21"/>
        <v>13.097548741515878</v>
      </c>
      <c r="BH98" s="1">
        <f t="shared" si="20"/>
        <v>13.100640659714541</v>
      </c>
      <c r="BI98" s="1">
        <f t="shared" si="20"/>
        <v>13.091394741004972</v>
      </c>
      <c r="BJ98" s="1">
        <f t="shared" si="20"/>
        <v>13.119196271249077</v>
      </c>
      <c r="BK98" s="1">
        <f t="shared" si="20"/>
        <v>13.036889568269608</v>
      </c>
      <c r="BL98" s="1">
        <f t="shared" si="19"/>
        <v>13.294870713395163</v>
      </c>
    </row>
    <row r="99" spans="1:64" x14ac:dyDescent="0.2">
      <c r="A99" s="83" t="s">
        <v>109</v>
      </c>
      <c r="B99" s="84" t="s">
        <v>98</v>
      </c>
      <c r="C99" s="85">
        <v>21437.580999999998</v>
      </c>
      <c r="D99" s="87"/>
      <c r="E99" s="80">
        <f>+(C99-C$7)/C$8</f>
        <v>-8756.9745924965719</v>
      </c>
      <c r="F99" s="80">
        <f>ROUND(2*E99,0)/2</f>
        <v>-8757</v>
      </c>
      <c r="G99" s="80">
        <f>+C99-(C$7+F99*C$8)</f>
        <v>7.0349199999327539E-2</v>
      </c>
      <c r="H99" s="80">
        <f>+G99</f>
        <v>7.0349199999327539E-2</v>
      </c>
      <c r="I99" s="80"/>
      <c r="J99" s="80"/>
      <c r="K99" s="80"/>
      <c r="M99" s="80"/>
      <c r="N99" s="80"/>
      <c r="O99" s="80"/>
      <c r="P99" s="80"/>
      <c r="Q99" s="149">
        <f>+C99-15018.5</f>
        <v>6419.0809999999983</v>
      </c>
      <c r="S99" s="2">
        <f>S$15</f>
        <v>0.5</v>
      </c>
      <c r="Z99" s="1">
        <f>F99</f>
        <v>-8757</v>
      </c>
      <c r="AA99" s="81">
        <f>AB$3+AB$4*Z99+AB$5*Z99^2+AH99</f>
        <v>6.9104557590933341E-2</v>
      </c>
      <c r="AB99" s="81">
        <f>IF(S99&lt;&gt;0,G99-AH99,-9999)</f>
        <v>2.5661216172883021E-2</v>
      </c>
      <c r="AC99" s="81">
        <f>+G99-P99</f>
        <v>7.0349199999327539E-2</v>
      </c>
      <c r="AD99" s="81">
        <f>IF(S99&lt;&gt;0,G99-AA99,-9999)</f>
        <v>1.2446424083941976E-3</v>
      </c>
      <c r="AE99" s="81">
        <f>+(G99-AA99)^2*S99</f>
        <v>7.7456736238665428E-7</v>
      </c>
      <c r="AF99" s="1">
        <f>IF(S99&lt;&gt;0,G99-P99,-9999)</f>
        <v>7.0349199999327539E-2</v>
      </c>
      <c r="AG99" s="82"/>
      <c r="AH99" s="1">
        <f>$AB$6*($AB$11/AI99*AJ99+$AB$12)</f>
        <v>4.4687983826444518E-2</v>
      </c>
      <c r="AI99" s="1">
        <f>1+$AB$7*COS(AL99)</f>
        <v>1.3669112555801775</v>
      </c>
      <c r="AJ99" s="1">
        <f>SIN(AL99+RADIANS($AB$9))</f>
        <v>0.99666130867670899</v>
      </c>
      <c r="AK99" s="1">
        <f>$AB$7*SIN(AL99)</f>
        <v>0.12464090858882643</v>
      </c>
      <c r="AL99" s="1">
        <f>2*ATAN(AM99)</f>
        <v>-2.8141202625907189</v>
      </c>
      <c r="AM99" s="1">
        <f>SQRT((1+$AB$7)/(1-$AB$7))*TAN(AN99/2)</f>
        <v>-6.0527085652827584</v>
      </c>
      <c r="AN99" s="81">
        <f>$AU99+$AB$7*SIN(AO99)</f>
        <v>3.3602577751458509</v>
      </c>
      <c r="AO99" s="81">
        <f>$AU99+$AB$7*SIN(AP99)</f>
        <v>3.3601025054433658</v>
      </c>
      <c r="AP99" s="81">
        <f>$AU99+$AB$7*SIN(AQ99)</f>
        <v>3.3596920721919354</v>
      </c>
      <c r="AQ99" s="81">
        <f>$AU99+$AB$7*SIN(AR99)</f>
        <v>3.3586073301431654</v>
      </c>
      <c r="AR99" s="81">
        <f>$AU99+$AB$7*SIN(AS99)</f>
        <v>3.3557416890026475</v>
      </c>
      <c r="AS99" s="81">
        <f>$AU99+$AB$7*SIN(AT99)</f>
        <v>3.3481798339072673</v>
      </c>
      <c r="AT99" s="81">
        <f>$AU99+$AB$7*SIN(AU99)</f>
        <v>3.3282817839204517</v>
      </c>
      <c r="AU99" s="81">
        <f>RADIANS($AB$9)+$AB$18*(F99-AB$15)</f>
        <v>3.2762565724044039</v>
      </c>
      <c r="AW99" s="21">
        <v>5400</v>
      </c>
      <c r="AX99" s="29">
        <f t="shared" si="12"/>
        <v>-0.36765716922205316</v>
      </c>
      <c r="AY99" s="1">
        <f t="shared" si="13"/>
        <v>-0.32672897042881033</v>
      </c>
      <c r="AZ99" s="1">
        <f t="shared" si="14"/>
        <v>-4.0928198793242852E-2</v>
      </c>
      <c r="BA99" s="1">
        <f t="shared" si="15"/>
        <v>0.64837980446241406</v>
      </c>
      <c r="BB99" s="1">
        <f t="shared" si="16"/>
        <v>-0.98237790137086112</v>
      </c>
      <c r="BC99" s="1">
        <f t="shared" si="17"/>
        <v>0.43374555316492819</v>
      </c>
      <c r="BD99" s="1">
        <f t="shared" si="18"/>
        <v>0.2203381032301551</v>
      </c>
      <c r="BE99" s="1">
        <f t="shared" si="21"/>
        <v>13.206805818776232</v>
      </c>
      <c r="BF99" s="1">
        <f t="shared" si="21"/>
        <v>13.207057287784622</v>
      </c>
      <c r="BG99" s="1">
        <f t="shared" si="21"/>
        <v>13.206248054975791</v>
      </c>
      <c r="BH99" s="1">
        <f t="shared" si="20"/>
        <v>13.20885392963676</v>
      </c>
      <c r="BI99" s="1">
        <f t="shared" si="20"/>
        <v>13.200480512124534</v>
      </c>
      <c r="BJ99" s="1">
        <f t="shared" si="20"/>
        <v>13.227576807114744</v>
      </c>
      <c r="BK99" s="1">
        <f t="shared" si="20"/>
        <v>13.141739189207929</v>
      </c>
      <c r="BL99" s="1">
        <f t="shared" si="19"/>
        <v>13.438434719141252</v>
      </c>
    </row>
    <row r="100" spans="1:64" x14ac:dyDescent="0.2">
      <c r="A100" s="83" t="s">
        <v>109</v>
      </c>
      <c r="B100" s="84" t="s">
        <v>98</v>
      </c>
      <c r="C100" s="85">
        <v>21462.5</v>
      </c>
      <c r="D100" s="87"/>
      <c r="E100" s="80">
        <f>+(C100-C$7)/C$8</f>
        <v>-8747.9747804456129</v>
      </c>
      <c r="F100" s="80">
        <f>ROUND(2*E100,0)/2</f>
        <v>-8748</v>
      </c>
      <c r="G100" s="80">
        <f>+C100-(C$7+F100*C$8)</f>
        <v>6.9828800002142088E-2</v>
      </c>
      <c r="H100" s="80">
        <f>+G100</f>
        <v>6.9828800002142088E-2</v>
      </c>
      <c r="I100" s="80"/>
      <c r="J100" s="80"/>
      <c r="K100" s="80"/>
      <c r="M100" s="80"/>
      <c r="N100" s="80"/>
      <c r="O100" s="80"/>
      <c r="P100" s="80"/>
      <c r="Q100" s="149">
        <f>+C100-15018.5</f>
        <v>6444</v>
      </c>
      <c r="S100" s="2">
        <f>S$15</f>
        <v>0.5</v>
      </c>
      <c r="Z100" s="1">
        <f>F100</f>
        <v>-8748</v>
      </c>
      <c r="AA100" s="81">
        <f>AB$3+AB$4*Z100+AB$5*Z100^2+AH100</f>
        <v>6.9289882380281137E-2</v>
      </c>
      <c r="AB100" s="81">
        <f>IF(S100&lt;&gt;0,G100-AH100,-9999)</f>
        <v>2.513925775369303E-2</v>
      </c>
      <c r="AC100" s="81">
        <f>+G100-P100</f>
        <v>6.9828800002142088E-2</v>
      </c>
      <c r="AD100" s="81">
        <f>IF(S100&lt;&gt;0,G100-AA100,-9999)</f>
        <v>5.3891762186095149E-4</v>
      </c>
      <c r="AE100" s="81">
        <f>+(G100-AA100)^2*S100</f>
        <v>1.4521610157613174E-7</v>
      </c>
      <c r="AF100" s="1">
        <f>IF(S100&lt;&gt;0,G100-P100,-9999)</f>
        <v>6.9828800002142088E-2</v>
      </c>
      <c r="AG100" s="82"/>
      <c r="AH100" s="1">
        <f>$AB$6*($AB$11/AI100*AJ100+$AB$12)</f>
        <v>4.4689542248449059E-2</v>
      </c>
      <c r="AI100" s="1">
        <f>1+$AB$7*COS(AL100)</f>
        <v>1.3649508222822209</v>
      </c>
      <c r="AJ100" s="1">
        <f>SIN(AL100+RADIANS($AB$9))</f>
        <v>0.99528764993166963</v>
      </c>
      <c r="AK100" s="1">
        <f>$AB$7*SIN(AL100)</f>
        <v>0.13026942419770385</v>
      </c>
      <c r="AL100" s="1">
        <f>2*ATAN(AM100)</f>
        <v>-2.7987392097557331</v>
      </c>
      <c r="AM100" s="1">
        <f>SQRT((1+$AB$7)/(1-$AB$7))*TAN(AN100/2)</f>
        <v>-5.7761417641663435</v>
      </c>
      <c r="AN100" s="81">
        <f>$AU100+$AB$7*SIN(AO100)</f>
        <v>3.3706384085243588</v>
      </c>
      <c r="AO100" s="81">
        <f>$AU100+$AB$7*SIN(AP100)</f>
        <v>3.3704777434749555</v>
      </c>
      <c r="AP100" s="81">
        <f>$AU100+$AB$7*SIN(AQ100)</f>
        <v>3.3700520464530759</v>
      </c>
      <c r="AQ100" s="81">
        <f>$AU100+$AB$7*SIN(AR100)</f>
        <v>3.36892432599074</v>
      </c>
      <c r="AR100" s="81">
        <f>$AU100+$AB$7*SIN(AS100)</f>
        <v>3.3659382817414887</v>
      </c>
      <c r="AS100" s="81">
        <f>$AU100+$AB$7*SIN(AT100)</f>
        <v>3.358041397276665</v>
      </c>
      <c r="AT100" s="81">
        <f>$AU100+$AB$7*SIN(AU100)</f>
        <v>3.3372218186941653</v>
      </c>
      <c r="AU100" s="81">
        <f>RADIANS($AB$9)+$AB$18*(F100-AB$15)</f>
        <v>3.2827169526629776</v>
      </c>
      <c r="AW100" s="21">
        <v>5600</v>
      </c>
      <c r="AX100" s="29">
        <f t="shared" si="12"/>
        <v>-0.37956307830411823</v>
      </c>
      <c r="AY100" s="1">
        <f t="shared" si="13"/>
        <v>-0.34086774314690188</v>
      </c>
      <c r="AZ100" s="1">
        <f t="shared" si="14"/>
        <v>-3.8695335157216341E-2</v>
      </c>
      <c r="BA100" s="1">
        <f t="shared" si="15"/>
        <v>0.66226467452488624</v>
      </c>
      <c r="BB100" s="1">
        <f t="shared" si="16"/>
        <v>-0.96465278748830863</v>
      </c>
      <c r="BC100" s="1">
        <f t="shared" si="17"/>
        <v>0.51240810165051665</v>
      </c>
      <c r="BD100" s="1">
        <f t="shared" si="18"/>
        <v>0.26196104367291989</v>
      </c>
      <c r="BE100" s="1">
        <f t="shared" si="21"/>
        <v>13.317497765395125</v>
      </c>
      <c r="BF100" s="1">
        <f t="shared" si="21"/>
        <v>13.317652796934654</v>
      </c>
      <c r="BG100" s="1">
        <f t="shared" si="21"/>
        <v>13.317105496164658</v>
      </c>
      <c r="BH100" s="1">
        <f t="shared" si="20"/>
        <v>13.319038858594627</v>
      </c>
      <c r="BI100" s="1">
        <f t="shared" si="20"/>
        <v>13.312224688771224</v>
      </c>
      <c r="BJ100" s="1">
        <f t="shared" si="20"/>
        <v>13.336438764921148</v>
      </c>
      <c r="BK100" s="1">
        <f t="shared" si="20"/>
        <v>13.252693394326243</v>
      </c>
      <c r="BL100" s="1">
        <f t="shared" si="19"/>
        <v>13.581998724887342</v>
      </c>
    </row>
    <row r="101" spans="1:64" x14ac:dyDescent="0.2">
      <c r="A101" s="83" t="s">
        <v>97</v>
      </c>
      <c r="B101" s="84" t="s">
        <v>98</v>
      </c>
      <c r="C101" s="85">
        <v>21545.562999999998</v>
      </c>
      <c r="D101" s="87"/>
      <c r="E101" s="80">
        <f>+(C101-C$7)/C$8</f>
        <v>-8717.9755273299725</v>
      </c>
      <c r="F101" s="80">
        <f>ROUND(2*E101,0)/2</f>
        <v>-8718</v>
      </c>
      <c r="G101" s="80">
        <f>+C101-(C$7+F101*C$8)</f>
        <v>6.7760800000542076E-2</v>
      </c>
      <c r="H101" s="80">
        <f>+G101</f>
        <v>6.7760800000542076E-2</v>
      </c>
      <c r="I101" s="80"/>
      <c r="J101" s="80"/>
      <c r="K101" s="80"/>
      <c r="M101" s="80"/>
      <c r="N101" s="80"/>
      <c r="O101" s="80"/>
      <c r="P101" s="80"/>
      <c r="Q101" s="149">
        <f>+C101-15018.5</f>
        <v>6527.0629999999983</v>
      </c>
      <c r="S101" s="2">
        <f>S$15</f>
        <v>0.5</v>
      </c>
      <c r="Z101" s="1">
        <f>F101</f>
        <v>-8718</v>
      </c>
      <c r="AA101" s="81">
        <f>AB$3+AB$4*Z101+AB$5*Z101^2+AH101</f>
        <v>6.9869297387520596E-2</v>
      </c>
      <c r="AB101" s="81">
        <f>IF(S101&lt;&gt;0,G101-AH101,-9999)</f>
        <v>2.3100657557070581E-2</v>
      </c>
      <c r="AC101" s="81">
        <f>+G101-P101</f>
        <v>6.7760800000542076E-2</v>
      </c>
      <c r="AD101" s="81">
        <f>IF(S101&lt;&gt;0,G101-AA101,-9999)</f>
        <v>-2.1084973869785195E-3</v>
      </c>
      <c r="AE101" s="81">
        <f>+(G101-AA101)^2*S101</f>
        <v>2.2228806154476222E-6</v>
      </c>
      <c r="AF101" s="1">
        <f>IF(S101&lt;&gt;0,G101-P101,-9999)</f>
        <v>6.7760800000542076E-2</v>
      </c>
      <c r="AG101" s="82"/>
      <c r="AH101" s="1">
        <f>$AB$6*($AB$11/AI101*AJ101+$AB$12)</f>
        <v>4.4660142443471496E-2</v>
      </c>
      <c r="AI101" s="1">
        <f>1+$AB$7*COS(AL101)</f>
        <v>1.3578447549721262</v>
      </c>
      <c r="AJ101" s="1">
        <f>SIN(AL101+RADIANS($AB$9))</f>
        <v>0.98905965059892498</v>
      </c>
      <c r="AK101" s="1">
        <f>$AB$7*SIN(AL101)</f>
        <v>0.14868206651849258</v>
      </c>
      <c r="AL101" s="1">
        <f>2*ATAN(AM101)</f>
        <v>-2.7478018172751275</v>
      </c>
      <c r="AM101" s="1">
        <f>SQRT((1+$AB$7)/(1-$AB$7))*TAN(AN101/2)</f>
        <v>-5.0130362850415437</v>
      </c>
      <c r="AN101" s="81">
        <f>$AU101+$AB$7*SIN(AO101)</f>
        <v>3.4051286713532756</v>
      </c>
      <c r="AO101" s="81">
        <f>$AU101+$AB$7*SIN(AP101)</f>
        <v>3.4049519303686155</v>
      </c>
      <c r="AP101" s="81">
        <f>$AU101+$AB$7*SIN(AQ101)</f>
        <v>3.404479571653348</v>
      </c>
      <c r="AQ101" s="81">
        <f>$AU101+$AB$7*SIN(AR101)</f>
        <v>3.4032174380193769</v>
      </c>
      <c r="AR101" s="81">
        <f>$AU101+$AB$7*SIN(AS101)</f>
        <v>3.3998471257270197</v>
      </c>
      <c r="AS101" s="81">
        <f>$AU101+$AB$7*SIN(AT101)</f>
        <v>3.3908618478969901</v>
      </c>
      <c r="AT101" s="81">
        <f>$AU101+$AB$7*SIN(AU101)</f>
        <v>3.3670049246186702</v>
      </c>
      <c r="AU101" s="81">
        <f>RADIANS($AB$9)+$AB$18*(F101-AB$15)</f>
        <v>3.3042515535248911</v>
      </c>
      <c r="AW101" s="21">
        <v>5800</v>
      </c>
      <c r="AX101" s="29">
        <f t="shared" si="12"/>
        <v>-0.39118264295779515</v>
      </c>
      <c r="AY101" s="1">
        <f t="shared" si="13"/>
        <v>-0.35526222496543425</v>
      </c>
      <c r="AZ101" s="1">
        <f t="shared" si="14"/>
        <v>-3.592041799236087E-2</v>
      </c>
      <c r="BA101" s="1">
        <f t="shared" si="15"/>
        <v>0.67904234683851739</v>
      </c>
      <c r="BB101" s="1">
        <f t="shared" si="16"/>
        <v>-0.93969820933259962</v>
      </c>
      <c r="BC101" s="1">
        <f t="shared" si="17"/>
        <v>0.59478389549953559</v>
      </c>
      <c r="BD101" s="1">
        <f t="shared" si="18"/>
        <v>0.30648093276454957</v>
      </c>
      <c r="BE101" s="1">
        <f t="shared" si="21"/>
        <v>13.430767416440112</v>
      </c>
      <c r="BF101" s="1">
        <f t="shared" si="21"/>
        <v>13.43084552307428</v>
      </c>
      <c r="BG101" s="1">
        <f t="shared" si="21"/>
        <v>13.430535023037919</v>
      </c>
      <c r="BH101" s="1">
        <f t="shared" si="20"/>
        <v>13.431770033848286</v>
      </c>
      <c r="BI101" s="1">
        <f t="shared" si="20"/>
        <v>13.426868317693978</v>
      </c>
      <c r="BJ101" s="1">
        <f t="shared" si="20"/>
        <v>13.446492690433026</v>
      </c>
      <c r="BK101" s="1">
        <f t="shared" si="20"/>
        <v>13.370423138367515</v>
      </c>
      <c r="BL101" s="1">
        <f t="shared" si="19"/>
        <v>13.725562730633428</v>
      </c>
    </row>
    <row r="102" spans="1:64" x14ac:dyDescent="0.2">
      <c r="A102" s="83" t="s">
        <v>109</v>
      </c>
      <c r="B102" s="84" t="s">
        <v>98</v>
      </c>
      <c r="C102" s="85">
        <v>21573.258999999998</v>
      </c>
      <c r="D102" s="87"/>
      <c r="E102" s="80">
        <f>+(C102-C$7)/C$8</f>
        <v>-8707.9727666026829</v>
      </c>
      <c r="F102" s="80">
        <f>ROUND(2*E102,0)/2</f>
        <v>-8708</v>
      </c>
      <c r="G102" s="80">
        <f>+C102-(C$7+F102*C$8)</f>
        <v>7.5404800001706462E-2</v>
      </c>
      <c r="H102" s="80">
        <f>+G102</f>
        <v>7.5404800001706462E-2</v>
      </c>
      <c r="I102" s="80"/>
      <c r="J102" s="80"/>
      <c r="K102" s="80"/>
      <c r="M102" s="80"/>
      <c r="N102" s="80"/>
      <c r="O102" s="80"/>
      <c r="P102" s="80"/>
      <c r="Q102" s="149">
        <f>+C102-15018.5</f>
        <v>6554.7589999999982</v>
      </c>
      <c r="S102" s="2">
        <f>S$15</f>
        <v>0.5</v>
      </c>
      <c r="Z102" s="1">
        <f>F102</f>
        <v>-8708</v>
      </c>
      <c r="AA102" s="81">
        <f>AB$3+AB$4*Z102+AB$5*Z102^2+AH102</f>
        <v>7.0049436141744831E-2</v>
      </c>
      <c r="AB102" s="81">
        <f>IF(S102&lt;&gt;0,G102-AH102,-9999)</f>
        <v>3.0766178529247512E-2</v>
      </c>
      <c r="AC102" s="81">
        <f>+G102-P102</f>
        <v>7.5404800001706462E-2</v>
      </c>
      <c r="AD102" s="81">
        <f>IF(S102&lt;&gt;0,G102-AA102,-9999)</f>
        <v>5.3553638599616316E-3</v>
      </c>
      <c r="AE102" s="81">
        <f>+(G102-AA102)^2*S102</f>
        <v>1.4339961036291572E-5</v>
      </c>
      <c r="AF102" s="1">
        <f>IF(S102&lt;&gt;0,G102-P102,-9999)</f>
        <v>7.5404800001706462E-2</v>
      </c>
      <c r="AG102" s="82"/>
      <c r="AH102" s="1">
        <f>$AB$6*($AB$11/AI102*AJ102+$AB$12)</f>
        <v>4.463862147245895E-2</v>
      </c>
      <c r="AI102" s="1">
        <f>1+$AB$7*COS(AL102)</f>
        <v>1.3552875618542566</v>
      </c>
      <c r="AJ102" s="1">
        <f>SIN(AL102+RADIANS($AB$9))</f>
        <v>0.98643242200505765</v>
      </c>
      <c r="AK102" s="1">
        <f>$AB$7*SIN(AL102)</f>
        <v>0.15469316066629557</v>
      </c>
      <c r="AL102" s="1">
        <f>2*ATAN(AM102)</f>
        <v>-2.730943930881824</v>
      </c>
      <c r="AM102" s="1">
        <f>SQRT((1+$AB$7)/(1-$AB$7))*TAN(AN102/2)</f>
        <v>-4.8017080915209025</v>
      </c>
      <c r="AN102" s="81">
        <f>$AU102+$AB$7*SIN(AO102)</f>
        <v>3.416584548597505</v>
      </c>
      <c r="AO102" s="81">
        <f>$AU102+$AB$7*SIN(AP102)</f>
        <v>3.4164031235774748</v>
      </c>
      <c r="AP102" s="81">
        <f>$AU102+$AB$7*SIN(AQ102)</f>
        <v>3.4159167150191352</v>
      </c>
      <c r="AQ102" s="81">
        <f>$AU102+$AB$7*SIN(AR102)</f>
        <v>3.4146129601235953</v>
      </c>
      <c r="AR102" s="81">
        <f>$AU102+$AB$7*SIN(AS102)</f>
        <v>3.4111207538560677</v>
      </c>
      <c r="AS102" s="81">
        <f>$AU102+$AB$7*SIN(AT102)</f>
        <v>3.4017830535698792</v>
      </c>
      <c r="AT102" s="81">
        <f>$AU102+$AB$7*SIN(AU102)</f>
        <v>3.3769263484302705</v>
      </c>
      <c r="AU102" s="81">
        <f>RADIANS($AB$9)+$AB$18*(F102-AB$15)</f>
        <v>3.3114297538121953</v>
      </c>
      <c r="AW102" s="21">
        <v>6000</v>
      </c>
      <c r="AX102" s="29">
        <f t="shared" si="12"/>
        <v>-0.40250299227589215</v>
      </c>
      <c r="AY102" s="1">
        <f t="shared" si="13"/>
        <v>-0.36991241588440754</v>
      </c>
      <c r="AZ102" s="1">
        <f t="shared" si="14"/>
        <v>-3.2590576391484612E-2</v>
      </c>
      <c r="BA102" s="1">
        <f t="shared" si="15"/>
        <v>0.69911076528477512</v>
      </c>
      <c r="BB102" s="1">
        <f t="shared" si="16"/>
        <v>-0.90644795985990612</v>
      </c>
      <c r="BC102" s="1">
        <f t="shared" si="17"/>
        <v>0.68173490307875773</v>
      </c>
      <c r="BD102" s="1">
        <f t="shared" si="18"/>
        <v>0.35471317341854169</v>
      </c>
      <c r="BE102" s="1">
        <f t="shared" si="21"/>
        <v>13.547134519415177</v>
      </c>
      <c r="BF102" s="1">
        <f t="shared" si="21"/>
        <v>13.547164684500881</v>
      </c>
      <c r="BG102" s="1">
        <f t="shared" si="21"/>
        <v>13.547024782146073</v>
      </c>
      <c r="BH102" s="1">
        <f t="shared" si="20"/>
        <v>13.547673880716463</v>
      </c>
      <c r="BI102" s="1">
        <f t="shared" si="20"/>
        <v>13.544667578539872</v>
      </c>
      <c r="BJ102" s="1">
        <f t="shared" si="20"/>
        <v>13.55870702341028</v>
      </c>
      <c r="BK102" s="1">
        <f t="shared" si="20"/>
        <v>13.495459967679416</v>
      </c>
      <c r="BL102" s="1">
        <f t="shared" si="19"/>
        <v>13.869126736379517</v>
      </c>
    </row>
    <row r="103" spans="1:64" x14ac:dyDescent="0.2">
      <c r="A103" s="83" t="s">
        <v>109</v>
      </c>
      <c r="B103" s="84" t="s">
        <v>98</v>
      </c>
      <c r="C103" s="85">
        <v>21581.56</v>
      </c>
      <c r="D103" s="87"/>
      <c r="E103" s="80">
        <f>+(C103-C$7)/C$8</f>
        <v>-8704.9747554531568</v>
      </c>
      <c r="F103" s="80">
        <f>ROUND(2*E103,0)/2</f>
        <v>-8705</v>
      </c>
      <c r="G103" s="80">
        <f>+C103-(C$7+F103*C$8)</f>
        <v>6.9898000005196081E-2</v>
      </c>
      <c r="H103" s="80">
        <f>+G103</f>
        <v>6.9898000005196081E-2</v>
      </c>
      <c r="I103" s="80"/>
      <c r="J103" s="80"/>
      <c r="K103" s="80"/>
      <c r="M103" s="80"/>
      <c r="N103" s="80"/>
      <c r="O103" s="80"/>
      <c r="P103" s="80"/>
      <c r="Q103" s="149">
        <f>+C103-15018.5</f>
        <v>6563.0600000000013</v>
      </c>
      <c r="S103" s="2">
        <f>S$15</f>
        <v>0.5</v>
      </c>
      <c r="Z103" s="1">
        <f>F103</f>
        <v>-8705</v>
      </c>
      <c r="AA103" s="81">
        <f>AB$3+AB$4*Z103+AB$5*Z103^2+AH103</f>
        <v>7.0102220235749857E-2</v>
      </c>
      <c r="AB103" s="81">
        <f>IF(S103&lt;&gt;0,G103-AH103,-9999)</f>
        <v>2.5266967698116698E-2</v>
      </c>
      <c r="AC103" s="81">
        <f>+G103-P103</f>
        <v>6.9898000005196081E-2</v>
      </c>
      <c r="AD103" s="81">
        <f>IF(S103&lt;&gt;0,G103-AA103,-9999)</f>
        <v>-2.0422023055377547E-4</v>
      </c>
      <c r="AE103" s="81">
        <f>+(G103-AA103)^2*S103</f>
        <v>2.0852951283718605E-8</v>
      </c>
      <c r="AF103" s="1">
        <f>IF(S103&lt;&gt;0,G103-P103,-9999)</f>
        <v>6.9898000005196081E-2</v>
      </c>
      <c r="AG103" s="82"/>
      <c r="AH103" s="1">
        <f>$AB$6*($AB$11/AI103*AJ103+$AB$12)</f>
        <v>4.4631032307079384E-2</v>
      </c>
      <c r="AI103" s="1">
        <f>1+$AB$7*COS(AL103)</f>
        <v>1.3545026279777823</v>
      </c>
      <c r="AJ103" s="1">
        <f>SIN(AL103+RADIANS($AB$9))</f>
        <v>0.98559165758335354</v>
      </c>
      <c r="AK103" s="1">
        <f>$AB$7*SIN(AL103)</f>
        <v>0.15648358483277564</v>
      </c>
      <c r="AL103" s="1">
        <f>2*ATAN(AM103)</f>
        <v>-2.725899002409323</v>
      </c>
      <c r="AM103" s="1">
        <f>SQRT((1+$AB$7)/(1-$AB$7))*TAN(AN103/2)</f>
        <v>-4.7417527416102896</v>
      </c>
      <c r="AN103" s="81">
        <f>$AU103+$AB$7*SIN(AO103)</f>
        <v>3.420017106687347</v>
      </c>
      <c r="AO103" s="81">
        <f>$AU103+$AB$7*SIN(AP103)</f>
        <v>3.4198343437349967</v>
      </c>
      <c r="AP103" s="81">
        <f>$AU103+$AB$7*SIN(AQ103)</f>
        <v>3.4193438714713369</v>
      </c>
      <c r="AQ103" s="81">
        <f>$AU103+$AB$7*SIN(AR103)</f>
        <v>3.4180279529009643</v>
      </c>
      <c r="AR103" s="81">
        <f>$AU103+$AB$7*SIN(AS103)</f>
        <v>3.4144998114765519</v>
      </c>
      <c r="AS103" s="81">
        <f>$AU103+$AB$7*SIN(AT103)</f>
        <v>3.4050574523339678</v>
      </c>
      <c r="AT103" s="81">
        <f>$AU103+$AB$7*SIN(AU103)</f>
        <v>3.3799021239146745</v>
      </c>
      <c r="AU103" s="81">
        <f>RADIANS($AB$9)+$AB$18*(F103-AB$15)</f>
        <v>3.3135832138983865</v>
      </c>
      <c r="AW103" s="21"/>
      <c r="AX103" s="29"/>
    </row>
    <row r="104" spans="1:64" x14ac:dyDescent="0.2">
      <c r="A104" s="83" t="s">
        <v>109</v>
      </c>
      <c r="B104" s="84" t="s">
        <v>98</v>
      </c>
      <c r="C104" s="85">
        <v>21642.467000000001</v>
      </c>
      <c r="D104" s="87"/>
      <c r="E104" s="80">
        <f>+(C104-C$7)/C$8</f>
        <v>-8682.9774219892279</v>
      </c>
      <c r="F104" s="80">
        <f>ROUND(2*E104,0)/2</f>
        <v>-8683</v>
      </c>
      <c r="G104" s="80">
        <f>+C104-(C$7+F104*C$8)</f>
        <v>6.2514800003555138E-2</v>
      </c>
      <c r="H104" s="80">
        <f>+G104</f>
        <v>6.2514800003555138E-2</v>
      </c>
      <c r="I104" s="80"/>
      <c r="J104" s="80"/>
      <c r="K104" s="80"/>
      <c r="M104" s="80"/>
      <c r="N104" s="80"/>
      <c r="O104" s="80"/>
      <c r="P104" s="80"/>
      <c r="Q104" s="149">
        <f>+C104-15018.5</f>
        <v>6623.9670000000006</v>
      </c>
      <c r="S104" s="2">
        <f>S$15</f>
        <v>0.5</v>
      </c>
      <c r="Z104" s="1">
        <f>F104</f>
        <v>-8683</v>
      </c>
      <c r="AA104" s="81">
        <f>AB$3+AB$4*Z104+AB$5*Z104^2+AH104</f>
        <v>7.0471694694855924E-2</v>
      </c>
      <c r="AB104" s="81">
        <f>IF(S104&lt;&gt;0,G104-AH104,-9999)</f>
        <v>1.7955272472790988E-2</v>
      </c>
      <c r="AC104" s="81">
        <f>+G104-P104</f>
        <v>6.2514800003555138E-2</v>
      </c>
      <c r="AD104" s="81">
        <f>IF(S104&lt;&gt;0,G104-AA104,-9999)</f>
        <v>-7.9568946913007865E-3</v>
      </c>
      <c r="AE104" s="81">
        <f>+(G104-AA104)^2*S104</f>
        <v>3.1656086564225321E-5</v>
      </c>
      <c r="AF104" s="1">
        <f>IF(S104&lt;&gt;0,G104-P104,-9999)</f>
        <v>6.2514800003555138E-2</v>
      </c>
      <c r="AG104" s="82"/>
      <c r="AH104" s="1">
        <f>$AB$6*($AB$11/AI104*AJ104+$AB$12)</f>
        <v>4.4559527530764149E-2</v>
      </c>
      <c r="AI104" s="1">
        <f>1+$AB$7*COS(AL104)</f>
        <v>1.3485029436436975</v>
      </c>
      <c r="AJ104" s="1">
        <f>SIN(AL104+RADIANS($AB$9))</f>
        <v>0.97869846375134129</v>
      </c>
      <c r="AK104" s="1">
        <f>$AB$7*SIN(AL104)</f>
        <v>0.16942527508299429</v>
      </c>
      <c r="AL104" s="1">
        <f>2*ATAN(AM104)</f>
        <v>-2.6890849880854715</v>
      </c>
      <c r="AM104" s="1">
        <f>SQRT((1+$AB$7)/(1-$AB$7))*TAN(AN104/2)</f>
        <v>-4.3441380437670647</v>
      </c>
      <c r="AN104" s="81">
        <f>$AU104+$AB$7*SIN(AO104)</f>
        <v>3.4451274684055289</v>
      </c>
      <c r="AO104" s="81">
        <f>$AU104+$AB$7*SIN(AP104)</f>
        <v>3.4449358544255184</v>
      </c>
      <c r="AP104" s="81">
        <f>$AU104+$AB$7*SIN(AQ104)</f>
        <v>3.4444177570174328</v>
      </c>
      <c r="AQ104" s="81">
        <f>$AU104+$AB$7*SIN(AR104)</f>
        <v>3.4430173134373052</v>
      </c>
      <c r="AR104" s="81">
        <f>$AU104+$AB$7*SIN(AS104)</f>
        <v>3.4392348836638438</v>
      </c>
      <c r="AS104" s="81">
        <f>$AU104+$AB$7*SIN(AT104)</f>
        <v>3.4290407089492443</v>
      </c>
      <c r="AT104" s="81">
        <f>$AU104+$AB$7*SIN(AU104)</f>
        <v>3.4017148344410741</v>
      </c>
      <c r="AU104" s="81">
        <f>RADIANS($AB$9)+$AB$18*(F104-AB$15)</f>
        <v>3.3293752545304565</v>
      </c>
      <c r="AW104" s="21"/>
      <c r="AX104" s="29"/>
    </row>
    <row r="105" spans="1:64" x14ac:dyDescent="0.2">
      <c r="A105" s="83" t="s">
        <v>109</v>
      </c>
      <c r="B105" s="84" t="s">
        <v>98</v>
      </c>
      <c r="C105" s="85">
        <v>21667.394</v>
      </c>
      <c r="D105" s="87"/>
      <c r="E105" s="80">
        <f>+(C105-C$7)/C$8</f>
        <v>-8673.9747206370776</v>
      </c>
      <c r="F105" s="80">
        <f>ROUND(2*E105,0)/2</f>
        <v>-8674</v>
      </c>
      <c r="G105" s="80">
        <f>+C105-(C$7+F105*C$8)</f>
        <v>6.9994400004361523E-2</v>
      </c>
      <c r="H105" s="80">
        <f>+G105</f>
        <v>6.9994400004361523E-2</v>
      </c>
      <c r="I105" s="80"/>
      <c r="J105" s="80"/>
      <c r="K105" s="80"/>
      <c r="M105" s="80"/>
      <c r="N105" s="80"/>
      <c r="O105" s="80"/>
      <c r="P105" s="80"/>
      <c r="Q105" s="149">
        <f>+C105-15018.5</f>
        <v>6648.8940000000002</v>
      </c>
      <c r="S105" s="2">
        <f>S$15</f>
        <v>0.5</v>
      </c>
      <c r="Z105" s="1">
        <f>F105</f>
        <v>-8674</v>
      </c>
      <c r="AA105" s="81">
        <f>AB$3+AB$4*Z105+AB$5*Z105^2+AH105</f>
        <v>7.0613976364359343E-2</v>
      </c>
      <c r="AB105" s="81">
        <f>IF(S105&lt;&gt;0,G105-AH105,-9999)</f>
        <v>2.5472099614914978E-2</v>
      </c>
      <c r="AC105" s="81">
        <f>+G105-P105</f>
        <v>6.9994400004361523E-2</v>
      </c>
      <c r="AD105" s="81">
        <f>IF(S105&lt;&gt;0,G105-AA105,-9999)</f>
        <v>-6.195763599978199E-4</v>
      </c>
      <c r="AE105" s="81">
        <f>+(G105-AA105)^2*S105</f>
        <v>1.9193743293407406E-7</v>
      </c>
      <c r="AF105" s="1">
        <f>IF(S105&lt;&gt;0,G105-P105,-9999)</f>
        <v>6.9994400004361523E-2</v>
      </c>
      <c r="AG105" s="82"/>
      <c r="AH105" s="1">
        <f>$AB$6*($AB$11/AI105*AJ105+$AB$12)</f>
        <v>4.4522300389446545E-2</v>
      </c>
      <c r="AI105" s="1">
        <f>1+$AB$7*COS(AL105)</f>
        <v>1.3459286195898104</v>
      </c>
      <c r="AJ105" s="1">
        <f>SIN(AL105+RADIANS($AB$9))</f>
        <v>0.9755166984654664</v>
      </c>
      <c r="AK105" s="1">
        <f>$AB$7*SIN(AL105)</f>
        <v>0.17462134953652897</v>
      </c>
      <c r="AL105" s="1">
        <f>2*ATAN(AM105)</f>
        <v>-2.6741202953497591</v>
      </c>
      <c r="AM105" s="1">
        <f>SQRT((1+$AB$7)/(1-$AB$7))*TAN(AN105/2)</f>
        <v>-4.2001305164373477</v>
      </c>
      <c r="AN105" s="81">
        <f>$AU105+$AB$7*SIN(AO105)</f>
        <v>3.4553674097238494</v>
      </c>
      <c r="AO105" s="81">
        <f>$AU105+$AB$7*SIN(AP105)</f>
        <v>3.455172665997174</v>
      </c>
      <c r="AP105" s="81">
        <f>$AU105+$AB$7*SIN(AQ105)</f>
        <v>3.454644388264553</v>
      </c>
      <c r="AQ105" s="81">
        <f>$AU105+$AB$7*SIN(AR105)</f>
        <v>3.4532117932244839</v>
      </c>
      <c r="AR105" s="81">
        <f>$AU105+$AB$7*SIN(AS105)</f>
        <v>3.4493301654474822</v>
      </c>
      <c r="AS105" s="81">
        <f>$AU105+$AB$7*SIN(AT105)</f>
        <v>3.438836684017383</v>
      </c>
      <c r="AT105" s="81">
        <f>$AU105+$AB$7*SIN(AU105)</f>
        <v>3.4106331014813178</v>
      </c>
      <c r="AU105" s="81">
        <f>RADIANS($AB$9)+$AB$18*(F105-AB$15)</f>
        <v>3.3358356347890306</v>
      </c>
      <c r="AW105" s="21"/>
      <c r="AX105" s="29"/>
    </row>
    <row r="106" spans="1:64" x14ac:dyDescent="0.2">
      <c r="A106" s="83" t="s">
        <v>109</v>
      </c>
      <c r="B106" s="84" t="s">
        <v>98</v>
      </c>
      <c r="C106" s="85">
        <v>21919.360000000001</v>
      </c>
      <c r="D106" s="87"/>
      <c r="E106" s="80">
        <f>+(C106-C$7)/C$8</f>
        <v>-8582.9740126138204</v>
      </c>
      <c r="F106" s="80">
        <f>ROUND(2*E106,0)/2</f>
        <v>-8583</v>
      </c>
      <c r="G106" s="80">
        <f>+C106-(C$7+F106*C$8)</f>
        <v>7.1954800001549302E-2</v>
      </c>
      <c r="H106" s="80">
        <f>+G106</f>
        <v>7.1954800001549302E-2</v>
      </c>
      <c r="I106" s="80"/>
      <c r="J106" s="80"/>
      <c r="K106" s="80"/>
      <c r="M106" s="80"/>
      <c r="N106" s="80"/>
      <c r="O106" s="80"/>
      <c r="P106" s="80"/>
      <c r="Q106" s="149">
        <f>+C106-15018.5</f>
        <v>6900.8600000000006</v>
      </c>
      <c r="S106" s="2">
        <f>S$15</f>
        <v>0.5</v>
      </c>
      <c r="Z106" s="1">
        <f>F106</f>
        <v>-8583</v>
      </c>
      <c r="AA106" s="81">
        <f>AB$3+AB$4*Z106+AB$5*Z106^2+AH106</f>
        <v>7.1772168651799223E-2</v>
      </c>
      <c r="AB106" s="81">
        <f>IF(S106&lt;&gt;0,G106-AH106,-9999)</f>
        <v>2.8060253946121633E-2</v>
      </c>
      <c r="AC106" s="81">
        <f>+G106-P106</f>
        <v>7.1954800001549302E-2</v>
      </c>
      <c r="AD106" s="81">
        <f>IF(S106&lt;&gt;0,G106-AA106,-9999)</f>
        <v>1.8263134975007866E-4</v>
      </c>
      <c r="AE106" s="81">
        <f>+(G106-AA106)^2*S106</f>
        <v>1.6677104955767779E-8</v>
      </c>
      <c r="AF106" s="1">
        <f>IF(S106&lt;&gt;0,G106-P106,-9999)</f>
        <v>7.1954800001549302E-2</v>
      </c>
      <c r="AG106" s="82"/>
      <c r="AH106" s="1">
        <f>$AB$6*($AB$11/AI106*AJ106+$AB$12)</f>
        <v>4.3894546055427669E-2</v>
      </c>
      <c r="AI106" s="1">
        <f>1+$AB$7*COS(AL106)</f>
        <v>1.3164289103966331</v>
      </c>
      <c r="AJ106" s="1">
        <f>SIN(AL106+RADIANS($AB$9))</f>
        <v>0.93247327574957473</v>
      </c>
      <c r="AK106" s="1">
        <f>$AB$7*SIN(AL106)</f>
        <v>0.22367827393484155</v>
      </c>
      <c r="AL106" s="1">
        <f>2*ATAN(AM106)</f>
        <v>-2.5262620291234827</v>
      </c>
      <c r="AM106" s="1">
        <f>SQRT((1+$AB$7)/(1-$AB$7))*TAN(AN106/2)</f>
        <v>-3.1470769933682941</v>
      </c>
      <c r="AN106" s="81">
        <f>$AU106+$AB$7*SIN(AO106)</f>
        <v>3.5577199390227072</v>
      </c>
      <c r="AO106" s="81">
        <f>$AU106+$AB$7*SIN(AP106)</f>
        <v>3.557509436212229</v>
      </c>
      <c r="AP106" s="81">
        <f>$AU106+$AB$7*SIN(AQ106)</f>
        <v>3.5569156579318459</v>
      </c>
      <c r="AQ106" s="81">
        <f>$AU106+$AB$7*SIN(AR106)</f>
        <v>3.5552415873726373</v>
      </c>
      <c r="AR106" s="81">
        <f>$AU106+$AB$7*SIN(AS106)</f>
        <v>3.5505283863159951</v>
      </c>
      <c r="AS106" s="81">
        <f>$AU106+$AB$7*SIN(AT106)</f>
        <v>3.5373098523304911</v>
      </c>
      <c r="AT106" s="81">
        <f>$AU106+$AB$7*SIN(AU106)</f>
        <v>3.5006139017761617</v>
      </c>
      <c r="AU106" s="81">
        <f>RADIANS($AB$9)+$AB$18*(F106-AB$15)</f>
        <v>3.4011572574035007</v>
      </c>
      <c r="AW106" s="21"/>
      <c r="AX106" s="29"/>
    </row>
    <row r="107" spans="1:64" x14ac:dyDescent="0.2">
      <c r="A107" s="83" t="s">
        <v>109</v>
      </c>
      <c r="B107" s="84" t="s">
        <v>98</v>
      </c>
      <c r="C107" s="85">
        <v>21966.43</v>
      </c>
      <c r="D107" s="87"/>
      <c r="E107" s="80">
        <f>+(C107-C$7)/C$8</f>
        <v>-8565.9740867243963</v>
      </c>
      <c r="F107" s="80">
        <f>ROUND(2*E107,0)/2</f>
        <v>-8566</v>
      </c>
      <c r="G107" s="80">
        <f>+C107-(C$7+F107*C$8)</f>
        <v>7.1749600003386149E-2</v>
      </c>
      <c r="H107" s="80">
        <f>+G107</f>
        <v>7.1749600003386149E-2</v>
      </c>
      <c r="I107" s="80"/>
      <c r="J107" s="80"/>
      <c r="K107" s="80"/>
      <c r="M107" s="80"/>
      <c r="N107" s="80"/>
      <c r="O107" s="80"/>
      <c r="P107" s="80"/>
      <c r="Q107" s="149">
        <f>+C107-15018.5</f>
        <v>6947.93</v>
      </c>
      <c r="S107" s="2">
        <f>S$15</f>
        <v>0.5</v>
      </c>
      <c r="Z107" s="1">
        <f>F107</f>
        <v>-8566</v>
      </c>
      <c r="AA107" s="81">
        <f>AB$3+AB$4*Z107+AB$5*Z107^2+AH107</f>
        <v>7.1933862660930811E-2</v>
      </c>
      <c r="AB107" s="81">
        <f>IF(S107&lt;&gt;0,G107-AH107,-9999)</f>
        <v>2.8021129794804769E-2</v>
      </c>
      <c r="AC107" s="81">
        <f>+G107-P107</f>
        <v>7.1749600003386149E-2</v>
      </c>
      <c r="AD107" s="81">
        <f>IF(S107&lt;&gt;0,G107-AA107,-9999)</f>
        <v>-1.8426265754466209E-4</v>
      </c>
      <c r="AE107" s="81">
        <f>+(G107-AA107)^2*S107</f>
        <v>1.6976363482710709E-8</v>
      </c>
      <c r="AF107" s="1">
        <f>IF(S107&lt;&gt;0,G107-P107,-9999)</f>
        <v>7.1749600003386149E-2</v>
      </c>
      <c r="AG107" s="82"/>
      <c r="AH107" s="1">
        <f>$AB$6*($AB$11/AI107*AJ107+$AB$12)</f>
        <v>4.372847020858138E-2</v>
      </c>
      <c r="AI107" s="1">
        <f>1+$AB$7*COS(AL107)</f>
        <v>1.3103052193927573</v>
      </c>
      <c r="AJ107" s="1">
        <f>SIN(AL107+RADIANS($AB$9))</f>
        <v>0.92243142558412017</v>
      </c>
      <c r="AK107" s="1">
        <f>$AB$7*SIN(AL107)</f>
        <v>0.23209889354084215</v>
      </c>
      <c r="AL107" s="1">
        <f>2*ATAN(AM107)</f>
        <v>-2.4993922207997388</v>
      </c>
      <c r="AM107" s="1">
        <f>SQRT((1+$AB$7)/(1-$AB$7))*TAN(AN107/2)</f>
        <v>-3.006516093925292</v>
      </c>
      <c r="AN107" s="81">
        <f>$AU107+$AB$7*SIN(AO107)</f>
        <v>3.5765799430484422</v>
      </c>
      <c r="AO107" s="81">
        <f>$AU107+$AB$7*SIN(AP107)</f>
        <v>3.5763695579837758</v>
      </c>
      <c r="AP107" s="81">
        <f>$AU107+$AB$7*SIN(AQ107)</f>
        <v>3.5757710244320635</v>
      </c>
      <c r="AQ107" s="81">
        <f>$AU107+$AB$7*SIN(AR107)</f>
        <v>3.5740691375830198</v>
      </c>
      <c r="AR107" s="81">
        <f>$AU107+$AB$7*SIN(AS107)</f>
        <v>3.5692372187324</v>
      </c>
      <c r="AS107" s="81">
        <f>$AU107+$AB$7*SIN(AT107)</f>
        <v>3.5555759214029603</v>
      </c>
      <c r="AT107" s="81">
        <f>$AU107+$AB$7*SIN(AU107)</f>
        <v>3.5173796076968071</v>
      </c>
      <c r="AU107" s="81">
        <f>RADIANS($AB$9)+$AB$18*(F107-AB$15)</f>
        <v>3.4133601978919179</v>
      </c>
      <c r="AW107" s="21"/>
      <c r="AX107" s="29"/>
    </row>
    <row r="108" spans="1:64" x14ac:dyDescent="0.2">
      <c r="A108" s="83" t="s">
        <v>109</v>
      </c>
      <c r="B108" s="84" t="s">
        <v>98</v>
      </c>
      <c r="C108" s="85">
        <v>21977.506000000001</v>
      </c>
      <c r="D108" s="87"/>
      <c r="E108" s="80">
        <f>+(C108-C$7)/C$8</f>
        <v>-8561.9738492238375</v>
      </c>
      <c r="F108" s="80">
        <f>ROUND(2*E108,0)/2</f>
        <v>-8562</v>
      </c>
      <c r="G108" s="80">
        <f>+C108-(C$7+F108*C$8)</f>
        <v>7.2407200004818151E-2</v>
      </c>
      <c r="H108" s="80">
        <f>+G108</f>
        <v>7.2407200004818151E-2</v>
      </c>
      <c r="I108" s="80"/>
      <c r="J108" s="80"/>
      <c r="K108" s="80"/>
      <c r="M108" s="80"/>
      <c r="N108" s="80"/>
      <c r="O108" s="80"/>
      <c r="P108" s="80"/>
      <c r="Q108" s="149">
        <f>+C108-15018.5</f>
        <v>6959.0060000000012</v>
      </c>
      <c r="S108" s="2">
        <f>S$15</f>
        <v>0.5</v>
      </c>
      <c r="Z108" s="1">
        <f>F108</f>
        <v>-8562</v>
      </c>
      <c r="AA108" s="81">
        <f>AB$3+AB$4*Z108+AB$5*Z108^2+AH108</f>
        <v>7.1969497492934881E-2</v>
      </c>
      <c r="AB108" s="81">
        <f>IF(S108&lt;&gt;0,G108-AH108,-9999)</f>
        <v>2.8719948788730881E-2</v>
      </c>
      <c r="AC108" s="81">
        <f>+G108-P108</f>
        <v>7.2407200004818151E-2</v>
      </c>
      <c r="AD108" s="81">
        <f>IF(S108&lt;&gt;0,G108-AA108,-9999)</f>
        <v>4.3770251188327003E-4</v>
      </c>
      <c r="AE108" s="81">
        <f>+(G108-AA108)^2*S108</f>
        <v>9.5791744454462068E-8</v>
      </c>
      <c r="AF108" s="1">
        <f>IF(S108&lt;&gt;0,G108-P108,-9999)</f>
        <v>7.2407200004818151E-2</v>
      </c>
      <c r="AG108" s="82"/>
      <c r="AH108" s="1">
        <f>$AB$6*($AB$11/AI108*AJ108+$AB$12)</f>
        <v>4.3687251216087269E-2</v>
      </c>
      <c r="AI108" s="1">
        <f>1+$AB$7*COS(AL108)</f>
        <v>1.3088401719521949</v>
      </c>
      <c r="AJ108" s="1">
        <f>SIN(AL108+RADIANS($AB$9))</f>
        <v>0.91998588874996035</v>
      </c>
      <c r="AK108" s="1">
        <f>$AB$7*SIN(AL108)</f>
        <v>0.23404481142253314</v>
      </c>
      <c r="AL108" s="1">
        <f>2*ATAN(AM108)</f>
        <v>-2.4931064226600772</v>
      </c>
      <c r="AM108" s="1">
        <f>SQRT((1+$AB$7)/(1-$AB$7))*TAN(AN108/2)</f>
        <v>-2.9752593408921468</v>
      </c>
      <c r="AN108" s="81">
        <f>$AU108+$AB$7*SIN(AO108)</f>
        <v>3.5810048007407316</v>
      </c>
      <c r="AO108" s="81">
        <f>$AU108+$AB$7*SIN(AP108)</f>
        <v>3.5807945731537352</v>
      </c>
      <c r="AP108" s="81">
        <f>$AU108+$AB$7*SIN(AQ108)</f>
        <v>3.5801952511951072</v>
      </c>
      <c r="AQ108" s="81">
        <f>$AU108+$AB$7*SIN(AR108)</f>
        <v>3.5784876128141438</v>
      </c>
      <c r="AR108" s="81">
        <f>$AU108+$AB$7*SIN(AS108)</f>
        <v>3.5736295004235563</v>
      </c>
      <c r="AS108" s="81">
        <f>$AU108+$AB$7*SIN(AT108)</f>
        <v>3.5598672723757168</v>
      </c>
      <c r="AT108" s="81">
        <f>$AU108+$AB$7*SIN(AU108)</f>
        <v>3.5213222537284987</v>
      </c>
      <c r="AU108" s="81">
        <f>RADIANS($AB$9)+$AB$18*(F108-AB$15)</f>
        <v>3.4162314780068397</v>
      </c>
      <c r="AW108" s="21"/>
      <c r="AX108" s="29"/>
    </row>
    <row r="109" spans="1:64" x14ac:dyDescent="0.2">
      <c r="A109" s="83" t="s">
        <v>109</v>
      </c>
      <c r="B109" s="84" t="s">
        <v>98</v>
      </c>
      <c r="C109" s="85">
        <v>22254.388999999999</v>
      </c>
      <c r="D109" s="87"/>
      <c r="E109" s="80">
        <f>+(C109-C$7)/C$8</f>
        <v>-8461.9740514749228</v>
      </c>
      <c r="F109" s="80">
        <f>ROUND(2*E109,0)/2</f>
        <v>-8462</v>
      </c>
      <c r="G109" s="80">
        <f>+C109-(C$7+F109*C$8)</f>
        <v>7.1847200000775047E-2</v>
      </c>
      <c r="H109" s="80">
        <f>+G109</f>
        <v>7.1847200000775047E-2</v>
      </c>
      <c r="I109" s="80"/>
      <c r="J109" s="80"/>
      <c r="K109" s="80"/>
      <c r="M109" s="80"/>
      <c r="N109" s="80"/>
      <c r="O109" s="80"/>
      <c r="P109" s="80"/>
      <c r="Q109" s="149">
        <f>+C109-15018.5</f>
        <v>7235.8889999999992</v>
      </c>
      <c r="S109" s="2">
        <f>S$15</f>
        <v>0.5</v>
      </c>
      <c r="Z109" s="1">
        <f>F109</f>
        <v>-8462</v>
      </c>
      <c r="AA109" s="81">
        <f>AB$3+AB$4*Z109+AB$5*Z109^2+AH109</f>
        <v>7.2575222499337858E-2</v>
      </c>
      <c r="AB109" s="81">
        <f>IF(S109&lt;&gt;0,G109-AH109,-9999)</f>
        <v>2.9442327207681099E-2</v>
      </c>
      <c r="AC109" s="81">
        <f>+G109-P109</f>
        <v>7.1847200000775047E-2</v>
      </c>
      <c r="AD109" s="81">
        <f>IF(S109&lt;&gt;0,G109-AA109,-9999)</f>
        <v>-7.2802249856281087E-4</v>
      </c>
      <c r="AE109" s="81">
        <f>+(G109-AA109)^2*S109</f>
        <v>2.6500837920681899E-7</v>
      </c>
      <c r="AF109" s="1">
        <f>IF(S109&lt;&gt;0,G109-P109,-9999)</f>
        <v>7.1847200000775047E-2</v>
      </c>
      <c r="AG109" s="82"/>
      <c r="AH109" s="1">
        <f>$AB$6*($AB$11/AI109*AJ109+$AB$12)</f>
        <v>4.2404872793093948E-2</v>
      </c>
      <c r="AI109" s="1">
        <f>1+$AB$7*COS(AL109)</f>
        <v>1.2697242535912494</v>
      </c>
      <c r="AJ109" s="1">
        <f>SIN(AL109+RADIANS($AB$9))</f>
        <v>0.84980940511561842</v>
      </c>
      <c r="AK109" s="1">
        <f>$AB$7*SIN(AL109)</f>
        <v>0.27822302670683774</v>
      </c>
      <c r="AL109" s="1">
        <f>2*ATAN(AM109)</f>
        <v>-2.3406855315513289</v>
      </c>
      <c r="AM109" s="1">
        <f>SQRT((1+$AB$7)/(1-$AB$7))*TAN(AN109/2)</f>
        <v>-2.362234717918605</v>
      </c>
      <c r="AN109" s="81">
        <f>$AU109+$AB$7*SIN(AO109)</f>
        <v>3.6899503724702862</v>
      </c>
      <c r="AO109" s="81">
        <f>$AU109+$AB$7*SIN(AP109)</f>
        <v>3.6897580419831004</v>
      </c>
      <c r="AP109" s="81">
        <f>$AU109+$AB$7*SIN(AQ109)</f>
        <v>3.6891766076284718</v>
      </c>
      <c r="AQ109" s="81">
        <f>$AU109+$AB$7*SIN(AR109)</f>
        <v>3.6874201247170886</v>
      </c>
      <c r="AR109" s="81">
        <f>$AU109+$AB$7*SIN(AS109)</f>
        <v>3.6821252040415673</v>
      </c>
      <c r="AS109" s="81">
        <f>$AU109+$AB$7*SIN(AT109)</f>
        <v>3.6662639191743143</v>
      </c>
      <c r="AT109" s="81">
        <f>$AU109+$AB$7*SIN(AU109)</f>
        <v>3.6195839929237397</v>
      </c>
      <c r="AU109" s="81">
        <f>RADIANS($AB$9)+$AB$18*(F109-AB$15)</f>
        <v>3.4880134808798839</v>
      </c>
      <c r="AW109" s="21"/>
      <c r="AX109" s="29"/>
    </row>
    <row r="110" spans="1:64" x14ac:dyDescent="0.2">
      <c r="A110" s="83" t="s">
        <v>109</v>
      </c>
      <c r="B110" s="84" t="s">
        <v>98</v>
      </c>
      <c r="C110" s="85">
        <v>22279.307000000001</v>
      </c>
      <c r="D110" s="87"/>
      <c r="E110" s="80">
        <f>+(C110-C$7)/C$8</f>
        <v>-8452.9746005866127</v>
      </c>
      <c r="F110" s="80">
        <f>ROUND(2*E110,0)/2</f>
        <v>-8453</v>
      </c>
      <c r="G110" s="80">
        <f>+C110-(C$7+F110*C$8)</f>
        <v>7.032680000338587E-2</v>
      </c>
      <c r="H110" s="80">
        <f>+G110</f>
        <v>7.032680000338587E-2</v>
      </c>
      <c r="I110" s="80"/>
      <c r="J110" s="80"/>
      <c r="K110" s="80"/>
      <c r="M110" s="80"/>
      <c r="N110" s="80"/>
      <c r="O110" s="80"/>
      <c r="P110" s="80"/>
      <c r="Q110" s="149">
        <f>+C110-15018.5</f>
        <v>7260.8070000000007</v>
      </c>
      <c r="S110" s="2">
        <f>S$15</f>
        <v>0.5</v>
      </c>
      <c r="Z110" s="1">
        <f>F110</f>
        <v>-8453</v>
      </c>
      <c r="AA110" s="81">
        <f>AB$3+AB$4*Z110+AB$5*Z110^2+AH110</f>
        <v>7.2604061729440866E-2</v>
      </c>
      <c r="AB110" s="81">
        <f>IF(S110&lt;&gt;0,G110-AH110,-9999)</f>
        <v>2.8059881655990514E-2</v>
      </c>
      <c r="AC110" s="81">
        <f>+G110-P110</f>
        <v>7.032680000338587E-2</v>
      </c>
      <c r="AD110" s="81">
        <f>IF(S110&lt;&gt;0,G110-AA110,-9999)</f>
        <v>-2.2772617260549965E-3</v>
      </c>
      <c r="AE110" s="81">
        <f>+(G110-AA110)^2*S110</f>
        <v>2.5929604844774909E-6</v>
      </c>
      <c r="AF110" s="1">
        <f>IF(S110&lt;&gt;0,G110-P110,-9999)</f>
        <v>7.032680000338587E-2</v>
      </c>
      <c r="AG110" s="82"/>
      <c r="AH110" s="1">
        <f>$AB$6*($AB$11/AI110*AJ110+$AB$12)</f>
        <v>4.2266918347395356E-2</v>
      </c>
      <c r="AI110" s="1">
        <f>1+$AB$7*COS(AL110)</f>
        <v>1.2660118984089799</v>
      </c>
      <c r="AJ110" s="1">
        <f>SIN(AL110+RADIANS($AB$9))</f>
        <v>0.8427466151152464</v>
      </c>
      <c r="AK110" s="1">
        <f>$AB$7*SIN(AL110)</f>
        <v>0.28177454723612105</v>
      </c>
      <c r="AL110" s="1">
        <f>2*ATAN(AM110)</f>
        <v>-2.3274272569642269</v>
      </c>
      <c r="AM110" s="1">
        <f>SQRT((1+$AB$7)/(1-$AB$7))*TAN(AN110/2)</f>
        <v>-2.3192859122275005</v>
      </c>
      <c r="AN110" s="81">
        <f>$AU110+$AB$7*SIN(AO110)</f>
        <v>3.6995904536430038</v>
      </c>
      <c r="AO110" s="81">
        <f>$AU110+$AB$7*SIN(AP110)</f>
        <v>3.699400838880849</v>
      </c>
      <c r="AP110" s="81">
        <f>$AU110+$AB$7*SIN(AQ110)</f>
        <v>3.6988241939088269</v>
      </c>
      <c r="AQ110" s="81">
        <f>$AU110+$AB$7*SIN(AR110)</f>
        <v>3.697071806995341</v>
      </c>
      <c r="AR110" s="81">
        <f>$AU110+$AB$7*SIN(AS110)</f>
        <v>3.6917580524753371</v>
      </c>
      <c r="AS110" s="81">
        <f>$AU110+$AB$7*SIN(AT110)</f>
        <v>3.6757494182733792</v>
      </c>
      <c r="AT110" s="81">
        <f>$AU110+$AB$7*SIN(AU110)</f>
        <v>3.6283963149824379</v>
      </c>
      <c r="AU110" s="81">
        <f>RADIANS($AB$9)+$AB$18*(F110-AB$15)</f>
        <v>3.4944738611384576</v>
      </c>
      <c r="AW110" s="21"/>
      <c r="AX110" s="29"/>
    </row>
    <row r="111" spans="1:64" x14ac:dyDescent="0.2">
      <c r="A111" s="83" t="s">
        <v>109</v>
      </c>
      <c r="B111" s="84" t="s">
        <v>98</v>
      </c>
      <c r="C111" s="85">
        <v>22362.375</v>
      </c>
      <c r="D111" s="87"/>
      <c r="E111" s="80">
        <f>+(C111-C$7)/C$8</f>
        <v>-8422.9735416577278</v>
      </c>
      <c r="F111" s="80">
        <f>ROUND(2*E111,0)/2</f>
        <v>-8423</v>
      </c>
      <c r="G111" s="80">
        <f>+C111-(C$7+F111*C$8)</f>
        <v>7.3258800002804492E-2</v>
      </c>
      <c r="H111" s="80">
        <f>+G111</f>
        <v>7.3258800002804492E-2</v>
      </c>
      <c r="I111" s="80"/>
      <c r="J111" s="80"/>
      <c r="K111" s="80"/>
      <c r="M111" s="80"/>
      <c r="N111" s="80"/>
      <c r="O111" s="80"/>
      <c r="P111" s="80"/>
      <c r="Q111" s="149">
        <f>+C111-15018.5</f>
        <v>7343.875</v>
      </c>
      <c r="S111" s="2">
        <f>S$15</f>
        <v>0.5</v>
      </c>
      <c r="Z111" s="1">
        <f>F111</f>
        <v>-8423</v>
      </c>
      <c r="AA111" s="81">
        <f>AB$3+AB$4*Z111+AB$5*Z111^2+AH111</f>
        <v>7.2671413016361319E-2</v>
      </c>
      <c r="AB111" s="81">
        <f>IF(S111&lt;&gt;0,G111-AH111,-9999)</f>
        <v>3.1476769542233086E-2</v>
      </c>
      <c r="AC111" s="81">
        <f>+G111-P111</f>
        <v>7.3258800002804492E-2</v>
      </c>
      <c r="AD111" s="81">
        <f>IF(S111&lt;&gt;0,G111-AA111,-9999)</f>
        <v>5.8738698644317244E-4</v>
      </c>
      <c r="AE111" s="81">
        <f>+(G111-AA111)^2*S111</f>
        <v>1.7251173592139582E-7</v>
      </c>
      <c r="AF111" s="1">
        <f>IF(S111&lt;&gt;0,G111-P111,-9999)</f>
        <v>7.3258800002804492E-2</v>
      </c>
      <c r="AG111" s="82"/>
      <c r="AH111" s="1">
        <f>$AB$6*($AB$11/AI111*AJ111+$AB$12)</f>
        <v>4.1782030460571405E-2</v>
      </c>
      <c r="AI111" s="1">
        <f>1+$AB$7*COS(AL111)</f>
        <v>1.2534683661190382</v>
      </c>
      <c r="AJ111" s="1">
        <f>SIN(AL111+RADIANS($AB$9))</f>
        <v>0.8184646860818644</v>
      </c>
      <c r="AK111" s="1">
        <f>$AB$7*SIN(AL111)</f>
        <v>0.29310921674729995</v>
      </c>
      <c r="AL111" s="1">
        <f>2*ATAN(AM111)</f>
        <v>-2.2837956810854285</v>
      </c>
      <c r="AM111" s="1">
        <f>SQRT((1+$AB$7)/(1-$AB$7))*TAN(AN111/2)</f>
        <v>-2.1868033105614737</v>
      </c>
      <c r="AN111" s="81">
        <f>$AU111+$AB$7*SIN(AO111)</f>
        <v>3.7315189227994492</v>
      </c>
      <c r="AO111" s="81">
        <f>$AU111+$AB$7*SIN(AP111)</f>
        <v>3.7313393411193356</v>
      </c>
      <c r="AP111" s="81">
        <f>$AU111+$AB$7*SIN(AQ111)</f>
        <v>3.7307818199324911</v>
      </c>
      <c r="AQ111" s="81">
        <f>$AU111+$AB$7*SIN(AR111)</f>
        <v>3.7290522861728248</v>
      </c>
      <c r="AR111" s="81">
        <f>$AU111+$AB$7*SIN(AS111)</f>
        <v>3.7236995587672128</v>
      </c>
      <c r="AS111" s="81">
        <f>$AU111+$AB$7*SIN(AT111)</f>
        <v>3.7072509781998964</v>
      </c>
      <c r="AT111" s="81">
        <f>$AU111+$AB$7*SIN(AU111)</f>
        <v>3.6577298040443673</v>
      </c>
      <c r="AU111" s="81">
        <f>RADIANS($AB$9)+$AB$18*(F111-AB$15)</f>
        <v>3.5160084620003711</v>
      </c>
      <c r="AW111" s="21"/>
      <c r="AX111" s="29"/>
    </row>
    <row r="112" spans="1:64" x14ac:dyDescent="0.2">
      <c r="A112" s="83" t="s">
        <v>109</v>
      </c>
      <c r="B112" s="84" t="s">
        <v>98</v>
      </c>
      <c r="C112" s="85">
        <v>22387.293000000001</v>
      </c>
      <c r="D112" s="87"/>
      <c r="E112" s="80">
        <f>+(C112-C$7)/C$8</f>
        <v>-8413.9740907694177</v>
      </c>
      <c r="F112" s="80">
        <f>ROUND(2*E112,0)/2</f>
        <v>-8414</v>
      </c>
      <c r="G112" s="80">
        <f>+C112-(C$7+F112*C$8)</f>
        <v>7.1738400005415315E-2</v>
      </c>
      <c r="H112" s="80">
        <f>+G112</f>
        <v>7.1738400005415315E-2</v>
      </c>
      <c r="I112" s="80"/>
      <c r="J112" s="80"/>
      <c r="K112" s="80"/>
      <c r="M112" s="80"/>
      <c r="N112" s="80"/>
      <c r="O112" s="80"/>
      <c r="P112" s="80"/>
      <c r="Q112" s="149">
        <f>+C112-15018.5</f>
        <v>7368.7930000000015</v>
      </c>
      <c r="S112" s="2">
        <f>S$15</f>
        <v>0.5</v>
      </c>
      <c r="Z112" s="1">
        <f>F112</f>
        <v>-8414</v>
      </c>
      <c r="AA112" s="81">
        <f>AB$3+AB$4*Z112+AB$5*Z112^2+AH112</f>
        <v>7.2683178987194591E-2</v>
      </c>
      <c r="AB112" s="81">
        <f>IF(S112&lt;&gt;0,G112-AH112,-9999)</f>
        <v>3.0109153402455881E-2</v>
      </c>
      <c r="AC112" s="81">
        <f>+G112-P112</f>
        <v>7.1738400005415315E-2</v>
      </c>
      <c r="AD112" s="81">
        <f>IF(S112&lt;&gt;0,G112-AA112,-9999)</f>
        <v>-9.4477898177927622E-4</v>
      </c>
      <c r="AE112" s="81">
        <f>+(G112-AA112)^2*S112</f>
        <v>4.4630366220594295E-7</v>
      </c>
      <c r="AF112" s="1">
        <f>IF(S112&lt;&gt;0,G112-P112,-9999)</f>
        <v>7.1738400005415315E-2</v>
      </c>
      <c r="AG112" s="82"/>
      <c r="AH112" s="1">
        <f>$AB$6*($AB$11/AI112*AJ112+$AB$12)</f>
        <v>4.1629246602959434E-2</v>
      </c>
      <c r="AI112" s="1">
        <f>1+$AB$7*COS(AL112)</f>
        <v>1.2496604136240788</v>
      </c>
      <c r="AJ112" s="1">
        <f>SIN(AL112+RADIANS($AB$9))</f>
        <v>0.81097344222581191</v>
      </c>
      <c r="AK112" s="1">
        <f>$AB$7*SIN(AL112)</f>
        <v>0.29635941597041304</v>
      </c>
      <c r="AL112" s="1">
        <f>2*ATAN(AM112)</f>
        <v>-2.2708759112632646</v>
      </c>
      <c r="AM112" s="1">
        <f>SQRT((1+$AB$7)/(1-$AB$7))*TAN(AN112/2)</f>
        <v>-2.1499713479922899</v>
      </c>
      <c r="AN112" s="81">
        <f>$AU112+$AB$7*SIN(AO112)</f>
        <v>3.7410352525275501</v>
      </c>
      <c r="AO112" s="81">
        <f>$AU112+$AB$7*SIN(AP112)</f>
        <v>3.7408589387806335</v>
      </c>
      <c r="AP112" s="81">
        <f>$AU112+$AB$7*SIN(AQ112)</f>
        <v>3.7403080295266364</v>
      </c>
      <c r="AQ112" s="81">
        <f>$AU112+$AB$7*SIN(AR112)</f>
        <v>3.7385879925614369</v>
      </c>
      <c r="AR112" s="81">
        <f>$AU112+$AB$7*SIN(AS112)</f>
        <v>3.7332306014477115</v>
      </c>
      <c r="AS112" s="81">
        <f>$AU112+$AB$7*SIN(AT112)</f>
        <v>3.7166655043246708</v>
      </c>
      <c r="AT112" s="81">
        <f>$AU112+$AB$7*SIN(AU112)</f>
        <v>3.6665171992918371</v>
      </c>
      <c r="AU112" s="81">
        <f>RADIANS($AB$9)+$AB$18*(F112-AB$15)</f>
        <v>3.5224688422589452</v>
      </c>
      <c r="AW112" s="21"/>
      <c r="AX112" s="29"/>
    </row>
    <row r="113" spans="1:50" x14ac:dyDescent="0.2">
      <c r="A113" s="83" t="s">
        <v>97</v>
      </c>
      <c r="B113" s="84" t="s">
        <v>98</v>
      </c>
      <c r="C113" s="85">
        <v>22486.974999999999</v>
      </c>
      <c r="D113" s="87"/>
      <c r="E113" s="80">
        <f>+(C113-C$7)/C$8</f>
        <v>-8377.9726755896954</v>
      </c>
      <c r="F113" s="80">
        <f>ROUND(2*E113,0)/2</f>
        <v>-8378</v>
      </c>
      <c r="G113" s="80">
        <f>+C113-(C$7+F113*C$8)</f>
        <v>7.5656799999705981E-2</v>
      </c>
      <c r="H113" s="80">
        <f>+G113</f>
        <v>7.5656799999705981E-2</v>
      </c>
      <c r="I113" s="80"/>
      <c r="J113" s="80"/>
      <c r="K113" s="80"/>
      <c r="M113" s="80"/>
      <c r="N113" s="80"/>
      <c r="O113" s="80"/>
      <c r="P113" s="80"/>
      <c r="Q113" s="149">
        <f>+C113-15018.5</f>
        <v>7468.4749999999985</v>
      </c>
      <c r="S113" s="2">
        <f>S$15</f>
        <v>0.5</v>
      </c>
      <c r="Z113" s="1">
        <f>F113</f>
        <v>-8378</v>
      </c>
      <c r="AA113" s="81">
        <f>AB$3+AB$4*Z113+AB$5*Z113^2+AH113</f>
        <v>7.269269845766442E-2</v>
      </c>
      <c r="AB113" s="81">
        <f>IF(S113&lt;&gt;0,G113-AH113,-9999)</f>
        <v>3.4671055130773384E-2</v>
      </c>
      <c r="AC113" s="81">
        <f>+G113-P113</f>
        <v>7.5656799999705981E-2</v>
      </c>
      <c r="AD113" s="81">
        <f>IF(S113&lt;&gt;0,G113-AA113,-9999)</f>
        <v>2.9641015420415612E-3</v>
      </c>
      <c r="AE113" s="81">
        <f>+(G113-AA113)^2*S113</f>
        <v>4.3929489757665803E-6</v>
      </c>
      <c r="AF113" s="1">
        <f>IF(S113&lt;&gt;0,G113-P113,-9999)</f>
        <v>7.5656799999705981E-2</v>
      </c>
      <c r="AG113" s="82"/>
      <c r="AH113" s="1">
        <f>$AB$6*($AB$11/AI113*AJ113+$AB$12)</f>
        <v>4.0985744868932597E-2</v>
      </c>
      <c r="AI113" s="1">
        <f>1+$AB$7*COS(AL113)</f>
        <v>1.2342614914367021</v>
      </c>
      <c r="AJ113" s="1">
        <f>SIN(AL113+RADIANS($AB$9))</f>
        <v>0.78016053580607014</v>
      </c>
      <c r="AK113" s="1">
        <f>$AB$7*SIN(AL113)</f>
        <v>0.30867584809168735</v>
      </c>
      <c r="AL113" s="1">
        <f>2*ATAN(AM113)</f>
        <v>-2.2199843371060144</v>
      </c>
      <c r="AM113" s="1">
        <f>SQRT((1+$AB$7)/(1-$AB$7))*TAN(AN113/2)</f>
        <v>-2.0142986071007867</v>
      </c>
      <c r="AN113" s="81">
        <f>$AU113+$AB$7*SIN(AO113)</f>
        <v>3.778809343636568</v>
      </c>
      <c r="AO113" s="81">
        <f>$AU113+$AB$7*SIN(AP113)</f>
        <v>3.7786470335671511</v>
      </c>
      <c r="AP113" s="81">
        <f>$AU113+$AB$7*SIN(AQ113)</f>
        <v>3.7781260668178338</v>
      </c>
      <c r="AQ113" s="81">
        <f>$AU113+$AB$7*SIN(AR113)</f>
        <v>3.776455272430093</v>
      </c>
      <c r="AR113" s="81">
        <f>$AU113+$AB$7*SIN(AS113)</f>
        <v>3.7711106561652494</v>
      </c>
      <c r="AS113" s="81">
        <f>$AU113+$AB$7*SIN(AT113)</f>
        <v>3.7541513352180131</v>
      </c>
      <c r="AT113" s="81">
        <f>$AU113+$AB$7*SIN(AU113)</f>
        <v>3.7016056923059653</v>
      </c>
      <c r="AU113" s="81">
        <f>RADIANS($AB$9)+$AB$18*(F113-AB$15)</f>
        <v>3.5483103632932407</v>
      </c>
      <c r="AW113" s="21"/>
      <c r="AX113" s="29"/>
    </row>
    <row r="114" spans="1:50" x14ac:dyDescent="0.2">
      <c r="A114" s="83" t="s">
        <v>110</v>
      </c>
      <c r="B114" s="84" t="s">
        <v>98</v>
      </c>
      <c r="C114" s="85">
        <v>22639.257000000001</v>
      </c>
      <c r="D114" s="87"/>
      <c r="E114" s="80">
        <f>+(C114-C$7)/C$8</f>
        <v>-8322.9741050714583</v>
      </c>
      <c r="F114" s="80">
        <f>ROUND(2*E114,0)/2</f>
        <v>-8323</v>
      </c>
      <c r="G114" s="80">
        <f>+C114-(C$7+F114*C$8)</f>
        <v>7.1698800005833618E-2</v>
      </c>
      <c r="H114" s="80">
        <f>+G114</f>
        <v>7.1698800005833618E-2</v>
      </c>
      <c r="I114" s="80"/>
      <c r="J114" s="80"/>
      <c r="K114" s="80"/>
      <c r="M114" s="80"/>
      <c r="N114" s="80"/>
      <c r="O114" s="80"/>
      <c r="P114" s="80"/>
      <c r="Q114" s="149">
        <f>+C114-15018.5</f>
        <v>7620.7570000000014</v>
      </c>
      <c r="S114" s="2">
        <f>S$15</f>
        <v>0.5</v>
      </c>
      <c r="Z114" s="1">
        <f>F114</f>
        <v>-8323</v>
      </c>
      <c r="AA114" s="81">
        <f>AB$3+AB$4*Z114+AB$5*Z114^2+AH114</f>
        <v>7.2597032470251649E-2</v>
      </c>
      <c r="AB114" s="81">
        <f>IF(S114&lt;&gt;0,G114-AH114,-9999)</f>
        <v>3.1790394608365101E-2</v>
      </c>
      <c r="AC114" s="81">
        <f>+G114-P114</f>
        <v>7.1698800005833618E-2</v>
      </c>
      <c r="AD114" s="81">
        <f>IF(S114&lt;&gt;0,G114-AA114,-9999)</f>
        <v>-8.9823246441803062E-4</v>
      </c>
      <c r="AE114" s="81">
        <f>+(G114-AA114)^2*S114</f>
        <v>4.0341078006724431E-7</v>
      </c>
      <c r="AF114" s="1">
        <f>IF(S114&lt;&gt;0,G114-P114,-9999)</f>
        <v>7.1698800005833618E-2</v>
      </c>
      <c r="AG114" s="82"/>
      <c r="AH114" s="1">
        <f>$AB$6*($AB$11/AI114*AJ114+$AB$12)</f>
        <v>3.9908405397468517E-2</v>
      </c>
      <c r="AI114" s="1">
        <f>1+$AB$7*COS(AL114)</f>
        <v>1.2103719233930219</v>
      </c>
      <c r="AJ114" s="1">
        <f>SIN(AL114+RADIANS($AB$9))</f>
        <v>0.73087892400148358</v>
      </c>
      <c r="AK114" s="1">
        <f>$AB$7*SIN(AL114)</f>
        <v>0.3254272259863808</v>
      </c>
      <c r="AL114" s="1">
        <f>2*ATAN(AM114)</f>
        <v>-2.1446707930119269</v>
      </c>
      <c r="AM114" s="1">
        <f>SQRT((1+$AB$7)/(1-$AB$7))*TAN(AN114/2)</f>
        <v>-1.8372026526080552</v>
      </c>
      <c r="AN114" s="81">
        <f>$AU114+$AB$7*SIN(AO114)</f>
        <v>3.8356075459311132</v>
      </c>
      <c r="AO114" s="81">
        <f>$AU114+$AB$7*SIN(AP114)</f>
        <v>3.8354684868208642</v>
      </c>
      <c r="AP114" s="81">
        <f>$AU114+$AB$7*SIN(AQ114)</f>
        <v>3.8350017834177517</v>
      </c>
      <c r="AQ114" s="81">
        <f>$AU114+$AB$7*SIN(AR114)</f>
        <v>3.8334367771667091</v>
      </c>
      <c r="AR114" s="81">
        <f>$AU114+$AB$7*SIN(AS114)</f>
        <v>3.8282035335361742</v>
      </c>
      <c r="AS114" s="81">
        <f>$AU114+$AB$7*SIN(AT114)</f>
        <v>3.8108639839471792</v>
      </c>
      <c r="AT114" s="81">
        <f>$AU114+$AB$7*SIN(AU114)</f>
        <v>3.7550133790186382</v>
      </c>
      <c r="AU114" s="81">
        <f>RADIANS($AB$9)+$AB$18*(F114-AB$15)</f>
        <v>3.5877904648734149</v>
      </c>
      <c r="AW114" s="21"/>
      <c r="AX114" s="29"/>
    </row>
    <row r="115" spans="1:50" x14ac:dyDescent="0.2">
      <c r="A115" s="83" t="s">
        <v>110</v>
      </c>
      <c r="B115" s="84" t="s">
        <v>98</v>
      </c>
      <c r="C115" s="85">
        <v>22722.323</v>
      </c>
      <c r="D115" s="87"/>
      <c r="E115" s="80">
        <f>+(C115-C$7)/C$8</f>
        <v>-8292.9737684678712</v>
      </c>
      <c r="F115" s="80">
        <f>ROUND(2*E115,0)/2</f>
        <v>-8293</v>
      </c>
      <c r="G115" s="80">
        <f>+C115-(C$7+F115*C$8)</f>
        <v>7.2630800001206808E-2</v>
      </c>
      <c r="H115" s="80">
        <f>+G115</f>
        <v>7.2630800001206808E-2</v>
      </c>
      <c r="I115" s="80"/>
      <c r="J115" s="80"/>
      <c r="K115" s="80"/>
      <c r="M115" s="80"/>
      <c r="N115" s="80"/>
      <c r="O115" s="80"/>
      <c r="P115" s="80"/>
      <c r="Q115" s="149">
        <f>+C115-15018.5</f>
        <v>7703.8230000000003</v>
      </c>
      <c r="S115" s="2">
        <f>S$15</f>
        <v>0.5</v>
      </c>
      <c r="Z115" s="1">
        <f>F115</f>
        <v>-8293</v>
      </c>
      <c r="AA115" s="81">
        <f>AB$3+AB$4*Z115+AB$5*Z115^2+AH115</f>
        <v>7.2492234149290458E-2</v>
      </c>
      <c r="AB115" s="81">
        <f>IF(S115&lt;&gt;0,G115-AH115,-9999)</f>
        <v>3.3354500461151022E-2</v>
      </c>
      <c r="AC115" s="81">
        <f>+G115-P115</f>
        <v>7.2630800001206808E-2</v>
      </c>
      <c r="AD115" s="81">
        <f>IF(S115&lt;&gt;0,G115-AA115,-9999)</f>
        <v>1.3856585191635018E-4</v>
      </c>
      <c r="AE115" s="81">
        <f>+(G115-AA115)^2*S115</f>
        <v>9.6002476586519439E-9</v>
      </c>
      <c r="AF115" s="1">
        <f>IF(S115&lt;&gt;0,G115-P115,-9999)</f>
        <v>7.2630800001206808E-2</v>
      </c>
      <c r="AG115" s="82"/>
      <c r="AH115" s="1">
        <f>$AB$6*($AB$11/AI115*AJ115+$AB$12)</f>
        <v>3.9276299540055785E-2</v>
      </c>
      <c r="AI115" s="1">
        <f>1+$AB$7*COS(AL115)</f>
        <v>1.1972424981825065</v>
      </c>
      <c r="AJ115" s="1">
        <f>SIN(AL115+RADIANS($AB$9))</f>
        <v>0.70311315041171929</v>
      </c>
      <c r="AK115" s="1">
        <f>$AB$7*SIN(AL115)</f>
        <v>0.333548530915659</v>
      </c>
      <c r="AL115" s="1">
        <f>2*ATAN(AM115)</f>
        <v>-2.1048280880931958</v>
      </c>
      <c r="AM115" s="1">
        <f>SQRT((1+$AB$7)/(1-$AB$7))*TAN(AN115/2)</f>
        <v>-1.7531072195020501</v>
      </c>
      <c r="AN115" s="81">
        <f>$AU115+$AB$7*SIN(AO115)</f>
        <v>3.8661184610649473</v>
      </c>
      <c r="AO115" s="81">
        <f>$AU115+$AB$7*SIN(AP115)</f>
        <v>3.8659924445125449</v>
      </c>
      <c r="AP115" s="81">
        <f>$AU115+$AB$7*SIN(AQ115)</f>
        <v>3.8655582884061452</v>
      </c>
      <c r="AQ115" s="81">
        <f>$AU115+$AB$7*SIN(AR115)</f>
        <v>3.8640637943136595</v>
      </c>
      <c r="AR115" s="81">
        <f>$AU115+$AB$7*SIN(AS115)</f>
        <v>3.8589342666092898</v>
      </c>
      <c r="AS115" s="81">
        <f>$AU115+$AB$7*SIN(AT115)</f>
        <v>3.8414994444147776</v>
      </c>
      <c r="AT115" s="81">
        <f>$AU115+$AB$7*SIN(AU115)</f>
        <v>3.7840363694547432</v>
      </c>
      <c r="AU115" s="81">
        <f>RADIANS($AB$9)+$AB$18*(F115-AB$15)</f>
        <v>3.6093250657353284</v>
      </c>
      <c r="AW115" s="21"/>
      <c r="AX115" s="29"/>
    </row>
    <row r="116" spans="1:50" x14ac:dyDescent="0.2">
      <c r="A116" s="83" t="s">
        <v>110</v>
      </c>
      <c r="B116" s="84" t="s">
        <v>98</v>
      </c>
      <c r="C116" s="85">
        <v>22722.324000000001</v>
      </c>
      <c r="D116" s="87"/>
      <c r="E116" s="80">
        <f>+(C116-C$7)/C$8</f>
        <v>-8292.9734073052205</v>
      </c>
      <c r="F116" s="80">
        <f>ROUND(2*E116,0)/2</f>
        <v>-8293</v>
      </c>
      <c r="G116" s="80">
        <f>+C116-(C$7+F116*C$8)</f>
        <v>7.3630800001410535E-2</v>
      </c>
      <c r="H116" s="80">
        <f>+G116</f>
        <v>7.3630800001410535E-2</v>
      </c>
      <c r="I116" s="80"/>
      <c r="J116" s="80"/>
      <c r="K116" s="80"/>
      <c r="M116" s="80"/>
      <c r="N116" s="80"/>
      <c r="O116" s="80"/>
      <c r="P116" s="80"/>
      <c r="Q116" s="149">
        <f>+C116-15018.5</f>
        <v>7703.8240000000005</v>
      </c>
      <c r="S116" s="2">
        <f>S$15</f>
        <v>0.5</v>
      </c>
      <c r="Z116" s="1">
        <f>F116</f>
        <v>-8293</v>
      </c>
      <c r="AA116" s="81">
        <f>AB$3+AB$4*Z116+AB$5*Z116^2+AH116</f>
        <v>7.2492234149290458E-2</v>
      </c>
      <c r="AB116" s="81">
        <f>IF(S116&lt;&gt;0,G116-AH116,-9999)</f>
        <v>3.4354500461354749E-2</v>
      </c>
      <c r="AC116" s="81">
        <f>+G116-P116</f>
        <v>7.3630800001410535E-2</v>
      </c>
      <c r="AD116" s="81">
        <f>IF(S116&lt;&gt;0,G116-AA116,-9999)</f>
        <v>1.138565852120077E-3</v>
      </c>
      <c r="AE116" s="81">
        <f>+(G116-AA116)^2*S116</f>
        <v>6.4816609980695849E-7</v>
      </c>
      <c r="AF116" s="1">
        <f>IF(S116&lt;&gt;0,G116-P116,-9999)</f>
        <v>7.3630800001410535E-2</v>
      </c>
      <c r="AG116" s="82"/>
      <c r="AH116" s="1">
        <f>$AB$6*($AB$11/AI116*AJ116+$AB$12)</f>
        <v>3.9276299540055785E-2</v>
      </c>
      <c r="AI116" s="1">
        <f>1+$AB$7*COS(AL116)</f>
        <v>1.1972424981825065</v>
      </c>
      <c r="AJ116" s="1">
        <f>SIN(AL116+RADIANS($AB$9))</f>
        <v>0.70311315041171929</v>
      </c>
      <c r="AK116" s="1">
        <f>$AB$7*SIN(AL116)</f>
        <v>0.333548530915659</v>
      </c>
      <c r="AL116" s="1">
        <f>2*ATAN(AM116)</f>
        <v>-2.1048280880931958</v>
      </c>
      <c r="AM116" s="1">
        <f>SQRT((1+$AB$7)/(1-$AB$7))*TAN(AN116/2)</f>
        <v>-1.7531072195020501</v>
      </c>
      <c r="AN116" s="81">
        <f>$AU116+$AB$7*SIN(AO116)</f>
        <v>3.8661184610649473</v>
      </c>
      <c r="AO116" s="81">
        <f>$AU116+$AB$7*SIN(AP116)</f>
        <v>3.8659924445125449</v>
      </c>
      <c r="AP116" s="81">
        <f>$AU116+$AB$7*SIN(AQ116)</f>
        <v>3.8655582884061452</v>
      </c>
      <c r="AQ116" s="81">
        <f>$AU116+$AB$7*SIN(AR116)</f>
        <v>3.8640637943136595</v>
      </c>
      <c r="AR116" s="81">
        <f>$AU116+$AB$7*SIN(AS116)</f>
        <v>3.8589342666092898</v>
      </c>
      <c r="AS116" s="81">
        <f>$AU116+$AB$7*SIN(AT116)</f>
        <v>3.8414994444147776</v>
      </c>
      <c r="AT116" s="81">
        <f>$AU116+$AB$7*SIN(AU116)</f>
        <v>3.7840363694547432</v>
      </c>
      <c r="AU116" s="81">
        <f>RADIANS($AB$9)+$AB$18*(F116-AB$15)</f>
        <v>3.6093250657353284</v>
      </c>
      <c r="AW116" s="21"/>
      <c r="AX116" s="29"/>
    </row>
    <row r="117" spans="1:50" x14ac:dyDescent="0.2">
      <c r="A117" s="83" t="s">
        <v>110</v>
      </c>
      <c r="B117" s="84" t="s">
        <v>98</v>
      </c>
      <c r="C117" s="85">
        <v>22722.328000000001</v>
      </c>
      <c r="D117" s="87"/>
      <c r="E117" s="80">
        <f>+(C117-C$7)/C$8</f>
        <v>-8292.9719626546248</v>
      </c>
      <c r="F117" s="80">
        <f>ROUND(2*E117,0)/2</f>
        <v>-8293</v>
      </c>
      <c r="G117" s="80">
        <f>+C117-(C$7+F117*C$8)</f>
        <v>7.7630800002225442E-2</v>
      </c>
      <c r="H117" s="80">
        <f>+G117</f>
        <v>7.7630800002225442E-2</v>
      </c>
      <c r="I117" s="80"/>
      <c r="J117" s="80"/>
      <c r="K117" s="80"/>
      <c r="M117" s="80"/>
      <c r="N117" s="80"/>
      <c r="O117" s="80"/>
      <c r="P117" s="80"/>
      <c r="Q117" s="149">
        <f>+C117-15018.5</f>
        <v>7703.8280000000013</v>
      </c>
      <c r="S117" s="2">
        <f>S$15</f>
        <v>0.5</v>
      </c>
      <c r="Z117" s="1">
        <f>F117</f>
        <v>-8293</v>
      </c>
      <c r="AA117" s="81">
        <f>AB$3+AB$4*Z117+AB$5*Z117^2+AH117</f>
        <v>7.2492234149290458E-2</v>
      </c>
      <c r="AB117" s="81">
        <f>IF(S117&lt;&gt;0,G117-AH117,-9999)</f>
        <v>3.8354500462169656E-2</v>
      </c>
      <c r="AC117" s="81">
        <f>+G117-P117</f>
        <v>7.7630800002225442E-2</v>
      </c>
      <c r="AD117" s="81">
        <f>IF(S117&lt;&gt;0,G117-AA117,-9999)</f>
        <v>5.1385658529349842E-3</v>
      </c>
      <c r="AE117" s="81">
        <f>+(G117-AA117)^2*S117</f>
        <v>1.3202429512474722E-5</v>
      </c>
      <c r="AF117" s="1">
        <f>IF(S117&lt;&gt;0,G117-P117,-9999)</f>
        <v>7.7630800002225442E-2</v>
      </c>
      <c r="AG117" s="82"/>
      <c r="AH117" s="1">
        <f>$AB$6*($AB$11/AI117*AJ117+$AB$12)</f>
        <v>3.9276299540055785E-2</v>
      </c>
      <c r="AI117" s="1">
        <f>1+$AB$7*COS(AL117)</f>
        <v>1.1972424981825065</v>
      </c>
      <c r="AJ117" s="1">
        <f>SIN(AL117+RADIANS($AB$9))</f>
        <v>0.70311315041171929</v>
      </c>
      <c r="AK117" s="1">
        <f>$AB$7*SIN(AL117)</f>
        <v>0.333548530915659</v>
      </c>
      <c r="AL117" s="1">
        <f>2*ATAN(AM117)</f>
        <v>-2.1048280880931958</v>
      </c>
      <c r="AM117" s="1">
        <f>SQRT((1+$AB$7)/(1-$AB$7))*TAN(AN117/2)</f>
        <v>-1.7531072195020501</v>
      </c>
      <c r="AN117" s="81">
        <f>$AU117+$AB$7*SIN(AO117)</f>
        <v>3.8661184610649473</v>
      </c>
      <c r="AO117" s="81">
        <f>$AU117+$AB$7*SIN(AP117)</f>
        <v>3.8659924445125449</v>
      </c>
      <c r="AP117" s="81">
        <f>$AU117+$AB$7*SIN(AQ117)</f>
        <v>3.8655582884061452</v>
      </c>
      <c r="AQ117" s="81">
        <f>$AU117+$AB$7*SIN(AR117)</f>
        <v>3.8640637943136595</v>
      </c>
      <c r="AR117" s="81">
        <f>$AU117+$AB$7*SIN(AS117)</f>
        <v>3.8589342666092898</v>
      </c>
      <c r="AS117" s="81">
        <f>$AU117+$AB$7*SIN(AT117)</f>
        <v>3.8414994444147776</v>
      </c>
      <c r="AT117" s="81">
        <f>$AU117+$AB$7*SIN(AU117)</f>
        <v>3.7840363694547432</v>
      </c>
      <c r="AU117" s="81">
        <f>RADIANS($AB$9)+$AB$18*(F117-AB$15)</f>
        <v>3.6093250657353284</v>
      </c>
      <c r="AW117" s="21"/>
      <c r="AX117" s="29"/>
    </row>
    <row r="118" spans="1:50" x14ac:dyDescent="0.2">
      <c r="A118" s="83" t="s">
        <v>111</v>
      </c>
      <c r="B118" s="84" t="s">
        <v>98</v>
      </c>
      <c r="C118" s="85">
        <v>22733.397000000001</v>
      </c>
      <c r="D118" s="87"/>
      <c r="E118" s="80">
        <f>+(C118-C$7)/C$8</f>
        <v>-8288.9742532926102</v>
      </c>
      <c r="F118" s="80">
        <f>ROUND(2*E118,0)/2</f>
        <v>-8289</v>
      </c>
      <c r="G118" s="80">
        <f>+C118-(C$7+F118*C$8)</f>
        <v>7.1288400002231356E-2</v>
      </c>
      <c r="H118" s="80">
        <f>+G118</f>
        <v>7.1288400002231356E-2</v>
      </c>
      <c r="I118" s="80"/>
      <c r="J118" s="80"/>
      <c r="K118" s="80"/>
      <c r="M118" s="80"/>
      <c r="N118" s="80"/>
      <c r="O118" s="80"/>
      <c r="P118" s="80"/>
      <c r="Q118" s="149">
        <f>+C118-15018.5</f>
        <v>7714.8970000000008</v>
      </c>
      <c r="S118" s="2">
        <f>S$15</f>
        <v>0.5</v>
      </c>
      <c r="Z118" s="1">
        <f>F118</f>
        <v>-8289</v>
      </c>
      <c r="AA118" s="81">
        <f>AB$3+AB$4*Z118+AB$5*Z118^2+AH118</f>
        <v>7.2475591531207528E-2</v>
      </c>
      <c r="AB118" s="81">
        <f>IF(S118&lt;&gt;0,G118-AH118,-9999)</f>
        <v>3.209861604631465E-2</v>
      </c>
      <c r="AC118" s="81">
        <f>+G118-P118</f>
        <v>7.1288400002231356E-2</v>
      </c>
      <c r="AD118" s="81">
        <f>IF(S118&lt;&gt;0,G118-AA118,-9999)</f>
        <v>-1.1871915289761725E-3</v>
      </c>
      <c r="AE118" s="81">
        <f>+(G118-AA118)^2*S118</f>
        <v>7.0471186323639117E-7</v>
      </c>
      <c r="AF118" s="1">
        <f>IF(S118&lt;&gt;0,G118-P118,-9999)</f>
        <v>7.1288400002231356E-2</v>
      </c>
      <c r="AG118" s="82"/>
      <c r="AH118" s="1">
        <f>$AB$6*($AB$11/AI118*AJ118+$AB$12)</f>
        <v>3.9189783955916706E-2</v>
      </c>
      <c r="AI118" s="1">
        <f>1+$AB$7*COS(AL118)</f>
        <v>1.1954897336097521</v>
      </c>
      <c r="AJ118" s="1">
        <f>SIN(AL118+RADIANS($AB$9))</f>
        <v>0.69937261578844911</v>
      </c>
      <c r="AK118" s="1">
        <f>$AB$7*SIN(AL118)</f>
        <v>0.33457882422302015</v>
      </c>
      <c r="AL118" s="1">
        <f>2*ATAN(AM118)</f>
        <v>-2.0995813023170444</v>
      </c>
      <c r="AM118" s="1">
        <f>SQRT((1+$AB$7)/(1-$AB$7))*TAN(AN118/2)</f>
        <v>-1.7424700274551264</v>
      </c>
      <c r="AN118" s="81">
        <f>$AU118+$AB$7*SIN(AO118)</f>
        <v>3.8701614069149763</v>
      </c>
      <c r="AO118" s="81">
        <f>$AU118+$AB$7*SIN(AP118)</f>
        <v>3.8700371277667522</v>
      </c>
      <c r="AP118" s="81">
        <f>$AU118+$AB$7*SIN(AQ118)</f>
        <v>3.8696074157632689</v>
      </c>
      <c r="AQ118" s="81">
        <f>$AU118+$AB$7*SIN(AR118)</f>
        <v>3.8681228944797619</v>
      </c>
      <c r="AR118" s="81">
        <f>$AU118+$AB$7*SIN(AS118)</f>
        <v>3.8630093168741957</v>
      </c>
      <c r="AS118" s="81">
        <f>$AU118+$AB$7*SIN(AT118)</f>
        <v>3.8455676923578013</v>
      </c>
      <c r="AT118" s="81">
        <f>$AU118+$AB$7*SIN(AU118)</f>
        <v>3.7879000555692008</v>
      </c>
      <c r="AU118" s="81">
        <f>RADIANS($AB$9)+$AB$18*(F118-AB$15)</f>
        <v>3.6121963458502502</v>
      </c>
      <c r="AW118" s="21"/>
      <c r="AX118" s="29"/>
    </row>
    <row r="119" spans="1:50" x14ac:dyDescent="0.2">
      <c r="A119" s="83" t="s">
        <v>109</v>
      </c>
      <c r="B119" s="84" t="s">
        <v>98</v>
      </c>
      <c r="C119" s="85">
        <v>22733.4</v>
      </c>
      <c r="D119" s="87"/>
      <c r="E119" s="80">
        <f>+(C119-C$7)/C$8</f>
        <v>-8288.9731698046635</v>
      </c>
      <c r="F119" s="80">
        <f>ROUND(2*E119,0)/2</f>
        <v>-8289</v>
      </c>
      <c r="G119" s="80">
        <f>+C119-(C$7+F119*C$8)</f>
        <v>7.4288400002842536E-2</v>
      </c>
      <c r="H119" s="80">
        <f>+G119</f>
        <v>7.4288400002842536E-2</v>
      </c>
      <c r="I119" s="80"/>
      <c r="J119" s="80"/>
      <c r="K119" s="80"/>
      <c r="M119" s="80"/>
      <c r="N119" s="80"/>
      <c r="O119" s="80"/>
      <c r="P119" s="80"/>
      <c r="Q119" s="149">
        <f>+C119-15018.5</f>
        <v>7714.9000000000015</v>
      </c>
      <c r="S119" s="2">
        <f>S$15</f>
        <v>0.5</v>
      </c>
      <c r="Z119" s="1">
        <f>F119</f>
        <v>-8289</v>
      </c>
      <c r="AA119" s="81">
        <f>AB$3+AB$4*Z119+AB$5*Z119^2+AH119</f>
        <v>7.2475591531207528E-2</v>
      </c>
      <c r="AB119" s="81">
        <f>IF(S119&lt;&gt;0,G119-AH119,-9999)</f>
        <v>3.509861604692583E-2</v>
      </c>
      <c r="AC119" s="81">
        <f>+G119-P119</f>
        <v>7.4288400002842536E-2</v>
      </c>
      <c r="AD119" s="81">
        <f>IF(S119&lt;&gt;0,G119-AA119,-9999)</f>
        <v>1.8128084716350079E-3</v>
      </c>
      <c r="AE119" s="81">
        <f>+(G119-AA119)^2*S119</f>
        <v>1.6431372774158267E-6</v>
      </c>
      <c r="AF119" s="1">
        <f>IF(S119&lt;&gt;0,G119-P119,-9999)</f>
        <v>7.4288400002842536E-2</v>
      </c>
      <c r="AG119" s="82"/>
      <c r="AH119" s="1">
        <f>$AB$6*($AB$11/AI119*AJ119+$AB$12)</f>
        <v>3.9189783955916706E-2</v>
      </c>
      <c r="AI119" s="1">
        <f>1+$AB$7*COS(AL119)</f>
        <v>1.1954897336097521</v>
      </c>
      <c r="AJ119" s="1">
        <f>SIN(AL119+RADIANS($AB$9))</f>
        <v>0.69937261578844911</v>
      </c>
      <c r="AK119" s="1">
        <f>$AB$7*SIN(AL119)</f>
        <v>0.33457882422302015</v>
      </c>
      <c r="AL119" s="1">
        <f>2*ATAN(AM119)</f>
        <v>-2.0995813023170444</v>
      </c>
      <c r="AM119" s="1">
        <f>SQRT((1+$AB$7)/(1-$AB$7))*TAN(AN119/2)</f>
        <v>-1.7424700274551264</v>
      </c>
      <c r="AN119" s="81">
        <f>$AU119+$AB$7*SIN(AO119)</f>
        <v>3.8701614069149763</v>
      </c>
      <c r="AO119" s="81">
        <f>$AU119+$AB$7*SIN(AP119)</f>
        <v>3.8700371277667522</v>
      </c>
      <c r="AP119" s="81">
        <f>$AU119+$AB$7*SIN(AQ119)</f>
        <v>3.8696074157632689</v>
      </c>
      <c r="AQ119" s="81">
        <f>$AU119+$AB$7*SIN(AR119)</f>
        <v>3.8681228944797619</v>
      </c>
      <c r="AR119" s="81">
        <f>$AU119+$AB$7*SIN(AS119)</f>
        <v>3.8630093168741957</v>
      </c>
      <c r="AS119" s="81">
        <f>$AU119+$AB$7*SIN(AT119)</f>
        <v>3.8455676923578013</v>
      </c>
      <c r="AT119" s="81">
        <f>$AU119+$AB$7*SIN(AU119)</f>
        <v>3.7879000555692008</v>
      </c>
      <c r="AU119" s="81">
        <f>RADIANS($AB$9)+$AB$18*(F119-AB$15)</f>
        <v>3.6121963458502502</v>
      </c>
      <c r="AW119" s="21"/>
      <c r="AX119" s="29"/>
    </row>
    <row r="120" spans="1:50" x14ac:dyDescent="0.2">
      <c r="A120" s="83" t="s">
        <v>109</v>
      </c>
      <c r="B120" s="84" t="s">
        <v>98</v>
      </c>
      <c r="C120" s="85">
        <v>22744.471000000001</v>
      </c>
      <c r="D120" s="87"/>
      <c r="E120" s="80">
        <f>+(C120-C$7)/C$8</f>
        <v>-8284.9747381173493</v>
      </c>
      <c r="F120" s="80">
        <f>ROUND(2*E120,0)/2</f>
        <v>-8285</v>
      </c>
      <c r="G120" s="80">
        <f>+C120-(C$7+F120*C$8)</f>
        <v>6.9946000003255904E-2</v>
      </c>
      <c r="H120" s="80">
        <f>+G120</f>
        <v>6.9946000003255904E-2</v>
      </c>
      <c r="I120" s="80"/>
      <c r="J120" s="80"/>
      <c r="K120" s="80"/>
      <c r="M120" s="80"/>
      <c r="N120" s="80"/>
      <c r="O120" s="80"/>
      <c r="P120" s="80"/>
      <c r="Q120" s="149">
        <f>+C120-15018.5</f>
        <v>7725.9710000000014</v>
      </c>
      <c r="S120" s="2">
        <f>S$15</f>
        <v>0.5</v>
      </c>
      <c r="Z120" s="1">
        <f>F120</f>
        <v>-8285</v>
      </c>
      <c r="AA120" s="81">
        <f>AB$3+AB$4*Z120+AB$5*Z120^2+AH120</f>
        <v>7.2458334342068886E-2</v>
      </c>
      <c r="AB120" s="81">
        <f>IF(S120&lt;&gt;0,G120-AH120,-9999)</f>
        <v>3.0843243918893683E-2</v>
      </c>
      <c r="AC120" s="81">
        <f>+G120-P120</f>
        <v>6.9946000003255904E-2</v>
      </c>
      <c r="AD120" s="81">
        <f>IF(S120&lt;&gt;0,G120-AA120,-9999)</f>
        <v>-2.5123343388129826E-3</v>
      </c>
      <c r="AE120" s="81">
        <f>+(G120-AA120)^2*S120</f>
        <v>3.1559119149894331E-6</v>
      </c>
      <c r="AF120" s="1">
        <f>IF(S120&lt;&gt;0,G120-P120,-9999)</f>
        <v>6.9946000003255904E-2</v>
      </c>
      <c r="AG120" s="82"/>
      <c r="AH120" s="1">
        <f>$AB$6*($AB$11/AI120*AJ120+$AB$12)</f>
        <v>3.9102756084362221E-2</v>
      </c>
      <c r="AI120" s="1">
        <f>1+$AB$7*COS(AL120)</f>
        <v>1.1937367458436421</v>
      </c>
      <c r="AJ120" s="1">
        <f>SIN(AL120+RADIANS($AB$9))</f>
        <v>0.69562387083966459</v>
      </c>
      <c r="AK120" s="1">
        <f>$AB$7*SIN(AL120)</f>
        <v>0.33559692918020934</v>
      </c>
      <c r="AL120" s="1">
        <f>2*ATAN(AM120)</f>
        <v>-2.0943498872463895</v>
      </c>
      <c r="AM120" s="1">
        <f>SQRT((1+$AB$7)/(1-$AB$7))*TAN(AN120/2)</f>
        <v>-1.7319603808161319</v>
      </c>
      <c r="AN120" s="81">
        <f>$AU120+$AB$7*SIN(AO120)</f>
        <v>3.8741984236914178</v>
      </c>
      <c r="AO120" s="81">
        <f>$AU120+$AB$7*SIN(AP120)</f>
        <v>3.8740758796670054</v>
      </c>
      <c r="AP120" s="81">
        <f>$AU120+$AB$7*SIN(AQ120)</f>
        <v>3.873650631245686</v>
      </c>
      <c r="AQ120" s="81">
        <f>$AU120+$AB$7*SIN(AR120)</f>
        <v>3.8721762057917886</v>
      </c>
      <c r="AR120" s="81">
        <f>$AU120+$AB$7*SIN(AS120)</f>
        <v>3.8670790590156807</v>
      </c>
      <c r="AS120" s="81">
        <f>$AU120+$AB$7*SIN(AT120)</f>
        <v>3.8496320097242194</v>
      </c>
      <c r="AT120" s="81">
        <f>$AU120+$AB$7*SIN(AU120)</f>
        <v>3.791762293139433</v>
      </c>
      <c r="AU120" s="81">
        <f>RADIANS($AB$9)+$AB$18*(F120-AB$15)</f>
        <v>3.6150676259651719</v>
      </c>
      <c r="AW120" s="21"/>
      <c r="AX120" s="29"/>
    </row>
    <row r="121" spans="1:50" x14ac:dyDescent="0.2">
      <c r="A121" s="83" t="s">
        <v>109</v>
      </c>
      <c r="B121" s="84" t="s">
        <v>98</v>
      </c>
      <c r="C121" s="85">
        <v>22747.242999999999</v>
      </c>
      <c r="D121" s="87"/>
      <c r="E121" s="80">
        <f>+(C121-C$7)/C$8</f>
        <v>-8283.9735952542651</v>
      </c>
      <c r="F121" s="80">
        <f>ROUND(2*E121,0)/2</f>
        <v>-8284</v>
      </c>
      <c r="G121" s="80">
        <f>+C121-(C$7+F121*C$8)</f>
        <v>7.3110400000587106E-2</v>
      </c>
      <c r="H121" s="80">
        <f>+G121</f>
        <v>7.3110400000587106E-2</v>
      </c>
      <c r="I121" s="80"/>
      <c r="J121" s="80"/>
      <c r="K121" s="80"/>
      <c r="M121" s="80"/>
      <c r="N121" s="80"/>
      <c r="O121" s="80"/>
      <c r="P121" s="80"/>
      <c r="Q121" s="149">
        <f>+C121-15018.5</f>
        <v>7728.7429999999986</v>
      </c>
      <c r="S121" s="2">
        <f>S$15</f>
        <v>0.5</v>
      </c>
      <c r="Z121" s="1">
        <f>F121</f>
        <v>-8284</v>
      </c>
      <c r="AA121" s="81">
        <f>AB$3+AB$4*Z121+AB$5*Z121^2+AH121</f>
        <v>7.2453924516095378E-2</v>
      </c>
      <c r="AB121" s="81">
        <f>IF(S121&lt;&gt;0,G121-AH121,-9999)</f>
        <v>3.4029480430983625E-2</v>
      </c>
      <c r="AC121" s="81">
        <f>+G121-P121</f>
        <v>7.3110400000587106E-2</v>
      </c>
      <c r="AD121" s="81">
        <f>IF(S121&lt;&gt;0,G121-AA121,-9999)</f>
        <v>6.564754844917281E-4</v>
      </c>
      <c r="AE121" s="81">
        <f>+(G121-AA121)^2*S121</f>
        <v>2.1548003086932458E-7</v>
      </c>
      <c r="AF121" s="1">
        <f>IF(S121&lt;&gt;0,G121-P121,-9999)</f>
        <v>7.3110400000587106E-2</v>
      </c>
      <c r="AG121" s="82"/>
      <c r="AH121" s="1">
        <f>$AB$6*($AB$11/AI121*AJ121+$AB$12)</f>
        <v>3.9080919569603481E-2</v>
      </c>
      <c r="AI121" s="1">
        <f>1+$AB$7*COS(AL121)</f>
        <v>1.1932984743622554</v>
      </c>
      <c r="AJ121" s="1">
        <f>SIN(AL121+RADIANS($AB$9))</f>
        <v>0.69468543178826181</v>
      </c>
      <c r="AK121" s="1">
        <f>$AB$7*SIN(AL121)</f>
        <v>0.33584955765118241</v>
      </c>
      <c r="AL121" s="1">
        <f>2*ATAN(AM121)</f>
        <v>-2.0930444327455771</v>
      </c>
      <c r="AM121" s="1">
        <f>SQRT((1+$AB$7)/(1-$AB$7))*TAN(AN121/2)</f>
        <v>-1.7293526239671928</v>
      </c>
      <c r="AN121" s="81">
        <f>$AU121+$AB$7*SIN(AO121)</f>
        <v>3.8752067513626769</v>
      </c>
      <c r="AO121" s="81">
        <f>$AU121+$AB$7*SIN(AP121)</f>
        <v>3.8750846406956341</v>
      </c>
      <c r="AP121" s="81">
        <f>$AU121+$AB$7*SIN(AQ121)</f>
        <v>3.8746605110287158</v>
      </c>
      <c r="AQ121" s="81">
        <f>$AU121+$AB$7*SIN(AR121)</f>
        <v>3.8731886283329331</v>
      </c>
      <c r="AR121" s="81">
        <f>$AU121+$AB$7*SIN(AS121)</f>
        <v>3.8680956636796027</v>
      </c>
      <c r="AS121" s="81">
        <f>$AU121+$AB$7*SIN(AT121)</f>
        <v>3.850647472990739</v>
      </c>
      <c r="AT121" s="81">
        <f>$AU121+$AB$7*SIN(AU121)</f>
        <v>3.7927276252393063</v>
      </c>
      <c r="AU121" s="81">
        <f>RADIANS($AB$9)+$AB$18*(F121-AB$15)</f>
        <v>3.6157854459939021</v>
      </c>
      <c r="AW121" s="21"/>
      <c r="AX121" s="29"/>
    </row>
    <row r="122" spans="1:50" x14ac:dyDescent="0.2">
      <c r="A122" s="83" t="s">
        <v>110</v>
      </c>
      <c r="B122" s="84" t="s">
        <v>98</v>
      </c>
      <c r="C122" s="85">
        <v>22758.316999999999</v>
      </c>
      <c r="D122" s="87"/>
      <c r="E122" s="80">
        <f>+(C122-C$7)/C$8</f>
        <v>-8279.9740800790041</v>
      </c>
      <c r="F122" s="80">
        <f>ROUND(2*E122,0)/2</f>
        <v>-8280</v>
      </c>
      <c r="G122" s="80">
        <f>+C122-(C$7+F122*C$8)</f>
        <v>7.1768000001611654E-2</v>
      </c>
      <c r="H122" s="80">
        <f>+G122</f>
        <v>7.1768000001611654E-2</v>
      </c>
      <c r="I122" s="80"/>
      <c r="J122" s="80"/>
      <c r="K122" s="80"/>
      <c r="M122" s="80"/>
      <c r="N122" s="80"/>
      <c r="O122" s="80"/>
      <c r="P122" s="80"/>
      <c r="Q122" s="149">
        <f>+C122-15018.5</f>
        <v>7739.8169999999991</v>
      </c>
      <c r="S122" s="2">
        <f>S$15</f>
        <v>0.5</v>
      </c>
      <c r="Z122" s="1">
        <f>F122</f>
        <v>-8280</v>
      </c>
      <c r="AA122" s="81">
        <f>AB$3+AB$4*Z122+AB$5*Z122^2+AH122</f>
        <v>7.2435905084888175E-2</v>
      </c>
      <c r="AB122" s="81">
        <f>IF(S122&lt;&gt;0,G122-AH122,-9999)</f>
        <v>3.2774742691081105E-2</v>
      </c>
      <c r="AC122" s="81">
        <f>+G122-P122</f>
        <v>7.1768000001611654E-2</v>
      </c>
      <c r="AD122" s="81">
        <f>IF(S122&lt;&gt;0,G122-AA122,-9999)</f>
        <v>-6.6790508327652098E-4</v>
      </c>
      <c r="AE122" s="81">
        <f>+(G122-AA122)^2*S122</f>
        <v>2.2304860013330822E-7</v>
      </c>
      <c r="AF122" s="1">
        <f>IF(S122&lt;&gt;0,G122-P122,-9999)</f>
        <v>7.1768000001611654E-2</v>
      </c>
      <c r="AG122" s="82"/>
      <c r="AH122" s="1">
        <f>$AB$6*($AB$11/AI122*AJ122+$AB$12)</f>
        <v>3.8993257310530549E-2</v>
      </c>
      <c r="AI122" s="1">
        <f>1+$AB$7*COS(AL122)</f>
        <v>1.1915453311621382</v>
      </c>
      <c r="AJ122" s="1">
        <f>SIN(AL122+RADIANS($AB$9))</f>
        <v>0.69092678351403125</v>
      </c>
      <c r="AK122" s="1">
        <f>$AB$7*SIN(AL122)</f>
        <v>0.33685250730142596</v>
      </c>
      <c r="AL122" s="1">
        <f>2*ATAN(AM122)</f>
        <v>-2.0878322018860875</v>
      </c>
      <c r="AM122" s="1">
        <f>SQRT((1+$AB$7)/(1-$AB$7))*TAN(AN122/2)</f>
        <v>-1.7189991406655172</v>
      </c>
      <c r="AN122" s="81">
        <f>$AU122+$AB$7*SIN(AO122)</f>
        <v>3.8792363556524303</v>
      </c>
      <c r="AO122" s="81">
        <f>$AU122+$AB$7*SIN(AP122)</f>
        <v>3.8791159764557386</v>
      </c>
      <c r="AP122" s="81">
        <f>$AU122+$AB$7*SIN(AQ122)</f>
        <v>3.8786963325084969</v>
      </c>
      <c r="AQ122" s="81">
        <f>$AU122+$AB$7*SIN(AR122)</f>
        <v>3.8772346943636289</v>
      </c>
      <c r="AR122" s="81">
        <f>$AU122+$AB$7*SIN(AS122)</f>
        <v>3.8721587530457371</v>
      </c>
      <c r="AS122" s="81">
        <f>$AU122+$AB$7*SIN(AT122)</f>
        <v>3.8547068541137621</v>
      </c>
      <c r="AT122" s="81">
        <f>$AU122+$AB$7*SIN(AU122)</f>
        <v>3.7965880406420296</v>
      </c>
      <c r="AU122" s="81">
        <f>RADIANS($AB$9)+$AB$18*(F122-AB$15)</f>
        <v>3.6186567261088243</v>
      </c>
      <c r="AW122" s="21"/>
      <c r="AX122" s="29"/>
    </row>
    <row r="123" spans="1:50" x14ac:dyDescent="0.2">
      <c r="A123" s="83" t="s">
        <v>110</v>
      </c>
      <c r="B123" s="84" t="s">
        <v>98</v>
      </c>
      <c r="C123" s="85">
        <v>22924.453000000001</v>
      </c>
      <c r="D123" s="87"/>
      <c r="E123" s="80">
        <f>+(C123-C$7)/C$8</f>
        <v>-8219.9719622212306</v>
      </c>
      <c r="F123" s="80">
        <f>ROUND(2*E123,0)/2</f>
        <v>-8220</v>
      </c>
      <c r="G123" s="80">
        <f>+C123-(C$7+F123*C$8)</f>
        <v>7.7632000004086876E-2</v>
      </c>
      <c r="H123" s="80">
        <f>+G123</f>
        <v>7.7632000004086876E-2</v>
      </c>
      <c r="I123" s="80"/>
      <c r="J123" s="80"/>
      <c r="K123" s="80"/>
      <c r="M123" s="80"/>
      <c r="N123" s="80"/>
      <c r="O123" s="80"/>
      <c r="P123" s="80"/>
      <c r="Q123" s="149">
        <f>+C123-15018.5</f>
        <v>7905.9530000000013</v>
      </c>
      <c r="S123" s="2">
        <f>S$15</f>
        <v>0.5</v>
      </c>
      <c r="Z123" s="1">
        <f>F123</f>
        <v>-8220</v>
      </c>
      <c r="AA123" s="81">
        <f>AB$3+AB$4*Z123+AB$5*Z123^2+AH123</f>
        <v>7.2095347680500702E-2</v>
      </c>
      <c r="AB123" s="81">
        <f>IF(S123&lt;&gt;0,G123-AH123,-9999)</f>
        <v>4.0011668479108378E-2</v>
      </c>
      <c r="AC123" s="81">
        <f>+G123-P123</f>
        <v>7.7632000004086876E-2</v>
      </c>
      <c r="AD123" s="81">
        <f>IF(S123&lt;&gt;0,G123-AA123,-9999)</f>
        <v>5.5366523235861748E-3</v>
      </c>
      <c r="AE123" s="81">
        <f>+(G123-AA123)^2*S123</f>
        <v>1.5327259476136094E-5</v>
      </c>
      <c r="AF123" s="1">
        <f>IF(S123&lt;&gt;0,G123-P123,-9999)</f>
        <v>7.7632000004086876E-2</v>
      </c>
      <c r="AG123" s="82"/>
      <c r="AH123" s="1">
        <f>$AB$6*($AB$11/AI123*AJ123+$AB$12)</f>
        <v>3.7620331524978498E-2</v>
      </c>
      <c r="AI123" s="1">
        <f>1+$AB$7*COS(AL123)</f>
        <v>1.1652906068102462</v>
      </c>
      <c r="AJ123" s="1">
        <f>SIN(AL123+RADIANS($AB$9))</f>
        <v>0.63376563612015901</v>
      </c>
      <c r="AK123" s="1">
        <f>$AB$7*SIN(AL123)</f>
        <v>0.3504828681484603</v>
      </c>
      <c r="AL123" s="1">
        <f>2*ATAN(AM123)</f>
        <v>-2.0114736518833816</v>
      </c>
      <c r="AM123" s="1">
        <f>SQRT((1+$AB$7)/(1-$AB$7))*TAN(AN123/2)</f>
        <v>-1.5772367110284173</v>
      </c>
      <c r="AN123" s="81">
        <f>$AU123+$AB$7*SIN(AO123)</f>
        <v>3.9389691869933374</v>
      </c>
      <c r="AO123" s="81">
        <f>$AU123+$AB$7*SIN(AP123)</f>
        <v>3.9388740691781949</v>
      </c>
      <c r="AP123" s="81">
        <f>$AU123+$AB$7*SIN(AQ123)</f>
        <v>3.9385227956627449</v>
      </c>
      <c r="AQ123" s="81">
        <f>$AU123+$AB$7*SIN(AR123)</f>
        <v>3.9372266223865027</v>
      </c>
      <c r="AR123" s="81">
        <f>$AU123+$AB$7*SIN(AS123)</f>
        <v>3.9324585881342822</v>
      </c>
      <c r="AS123" s="81">
        <f>$AU123+$AB$7*SIN(AT123)</f>
        <v>3.9151127110462456</v>
      </c>
      <c r="AT123" s="81">
        <f>$AU123+$AB$7*SIN(AU123)</f>
        <v>3.8543137051659486</v>
      </c>
      <c r="AU123" s="81">
        <f>RADIANS($AB$9)+$AB$18*(F123-AB$15)</f>
        <v>3.6617259278326504</v>
      </c>
      <c r="AW123" s="21"/>
      <c r="AX123" s="29"/>
    </row>
    <row r="124" spans="1:50" x14ac:dyDescent="0.2">
      <c r="A124" s="83" t="s">
        <v>109</v>
      </c>
      <c r="B124" s="84" t="s">
        <v>98</v>
      </c>
      <c r="C124" s="85">
        <v>23018.587</v>
      </c>
      <c r="D124" s="87"/>
      <c r="E124" s="80">
        <f>+(C124-C$7)/C$8</f>
        <v>-8185.974277418276</v>
      </c>
      <c r="F124" s="80">
        <f>ROUND(2*E124,0)/2</f>
        <v>-8186</v>
      </c>
      <c r="G124" s="80">
        <f>+C124-(C$7+F124*C$8)</f>
        <v>7.1221600002900232E-2</v>
      </c>
      <c r="H124" s="80">
        <f>+G124</f>
        <v>7.1221600002900232E-2</v>
      </c>
      <c r="I124" s="80"/>
      <c r="J124" s="80"/>
      <c r="K124" s="80"/>
      <c r="M124" s="80"/>
      <c r="N124" s="80"/>
      <c r="O124" s="80"/>
      <c r="P124" s="80"/>
      <c r="Q124" s="149">
        <f>+C124-15018.5</f>
        <v>8000.0869999999995</v>
      </c>
      <c r="S124" s="2">
        <f>S$15</f>
        <v>0.5</v>
      </c>
      <c r="Z124" s="1">
        <f>F124</f>
        <v>-8186</v>
      </c>
      <c r="AA124" s="81">
        <f>AB$3+AB$4*Z124+AB$5*Z124^2+AH124</f>
        <v>7.1847221211175885E-2</v>
      </c>
      <c r="AB124" s="81">
        <f>IF(S124&lt;&gt;0,G124-AH124,-9999)</f>
        <v>3.4424188118010554E-2</v>
      </c>
      <c r="AC124" s="81">
        <f>+G124-P124</f>
        <v>7.1221600002900232E-2</v>
      </c>
      <c r="AD124" s="81">
        <f>IF(S124&lt;&gt;0,G124-AA124,-9999)</f>
        <v>-6.2562120827565348E-4</v>
      </c>
      <c r="AE124" s="81">
        <f>+(G124-AA124)^2*S124</f>
        <v>1.957009481221443E-7</v>
      </c>
      <c r="AF124" s="1">
        <f>IF(S124&lt;&gt;0,G124-P124,-9999)</f>
        <v>7.1221600002900232E-2</v>
      </c>
      <c r="AG124" s="82"/>
      <c r="AH124" s="1">
        <f>$AB$6*($AB$11/AI124*AJ124+$AB$12)</f>
        <v>3.6797411884889678E-2</v>
      </c>
      <c r="AI124" s="1">
        <f>1+$AB$7*COS(AL124)</f>
        <v>1.1505095317089808</v>
      </c>
      <c r="AJ124" s="1">
        <f>SIN(AL124+RADIANS($AB$9))</f>
        <v>0.6009087568615824</v>
      </c>
      <c r="AK124" s="1">
        <f>$AB$7*SIN(AL124)</f>
        <v>0.35707997203709663</v>
      </c>
      <c r="AL124" s="1">
        <f>2*ATAN(AM124)</f>
        <v>-1.9696994809278137</v>
      </c>
      <c r="AM124" s="1">
        <f>SQRT((1+$AB$7)/(1-$AB$7))*TAN(AN124/2)</f>
        <v>-1.5067027368119239</v>
      </c>
      <c r="AN124" s="81">
        <f>$AU124+$AB$7*SIN(AO124)</f>
        <v>3.9722276998460244</v>
      </c>
      <c r="AO124" s="81">
        <f>$AU124+$AB$7*SIN(AP124)</f>
        <v>3.9721459457598813</v>
      </c>
      <c r="AP124" s="81">
        <f>$AU124+$AB$7*SIN(AQ124)</f>
        <v>3.9718331951319166</v>
      </c>
      <c r="AQ124" s="81">
        <f>$AU124+$AB$7*SIN(AR124)</f>
        <v>3.9706377522707843</v>
      </c>
      <c r="AR124" s="81">
        <f>$AU124+$AB$7*SIN(AS124)</f>
        <v>3.9660826374884515</v>
      </c>
      <c r="AS124" s="81">
        <f>$AU124+$AB$7*SIN(AT124)</f>
        <v>3.9489269334849975</v>
      </c>
      <c r="AT124" s="81">
        <f>$AU124+$AB$7*SIN(AU124)</f>
        <v>3.8868680800974347</v>
      </c>
      <c r="AU124" s="81">
        <f>RADIANS($AB$9)+$AB$18*(F124-AB$15)</f>
        <v>3.6861318088094857</v>
      </c>
      <c r="AW124" s="21"/>
      <c r="AX124" s="29"/>
    </row>
    <row r="125" spans="1:50" x14ac:dyDescent="0.2">
      <c r="A125" s="83" t="s">
        <v>109</v>
      </c>
      <c r="B125" s="84" t="s">
        <v>98</v>
      </c>
      <c r="C125" s="85">
        <v>23021.355</v>
      </c>
      <c r="D125" s="87"/>
      <c r="E125" s="80">
        <f>+(C125-C$7)/C$8</f>
        <v>-8184.9745792057856</v>
      </c>
      <c r="F125" s="80">
        <f>ROUND(2*E125,0)/2</f>
        <v>-8185</v>
      </c>
      <c r="G125" s="80">
        <f>+C125-(C$7+F125*C$8)</f>
        <v>7.0386000003054505E-2</v>
      </c>
      <c r="H125" s="80">
        <f>+G125</f>
        <v>7.0386000003054505E-2</v>
      </c>
      <c r="I125" s="80"/>
      <c r="J125" s="80"/>
      <c r="K125" s="80"/>
      <c r="M125" s="80"/>
      <c r="N125" s="80"/>
      <c r="O125" s="80"/>
      <c r="P125" s="80"/>
      <c r="Q125" s="149">
        <f>+C125-15018.5</f>
        <v>8002.8549999999996</v>
      </c>
      <c r="S125" s="2">
        <f>S$15</f>
        <v>0.5</v>
      </c>
      <c r="Z125" s="1">
        <f>F125</f>
        <v>-8185</v>
      </c>
      <c r="AA125" s="81">
        <f>AB$3+AB$4*Z125+AB$5*Z125^2+AH125</f>
        <v>7.1839354080989126E-2</v>
      </c>
      <c r="AB125" s="81">
        <f>IF(S125&lt;&gt;0,G125-AH125,-9999)</f>
        <v>3.3613249057113222E-2</v>
      </c>
      <c r="AC125" s="81">
        <f>+G125-P125</f>
        <v>7.0386000003054505E-2</v>
      </c>
      <c r="AD125" s="81">
        <f>IF(S125&lt;&gt;0,G125-AA125,-9999)</f>
        <v>-1.453354077934621E-3</v>
      </c>
      <c r="AE125" s="81">
        <f>+(G125-AA125)^2*S125</f>
        <v>1.0561190379245962E-6</v>
      </c>
      <c r="AF125" s="1">
        <f>IF(S125&lt;&gt;0,G125-P125,-9999)</f>
        <v>7.0386000003054505E-2</v>
      </c>
      <c r="AG125" s="82"/>
      <c r="AH125" s="1">
        <f>$AB$6*($AB$11/AI125*AJ125+$AB$12)</f>
        <v>3.6772750945941284E-2</v>
      </c>
      <c r="AI125" s="1">
        <f>1+$AB$7*COS(AL125)</f>
        <v>1.1500764436462034</v>
      </c>
      <c r="AJ125" s="1">
        <f>SIN(AL125+RADIANS($AB$9))</f>
        <v>0.59993910230590353</v>
      </c>
      <c r="AK125" s="1">
        <f>$AB$7*SIN(AL125)</f>
        <v>0.35726220990720298</v>
      </c>
      <c r="AL125" s="1">
        <f>2*ATAN(AM125)</f>
        <v>-1.9684869303584622</v>
      </c>
      <c r="AM125" s="1">
        <f>SQRT((1+$AB$7)/(1-$AB$7))*TAN(AN125/2)</f>
        <v>-1.5047219329631167</v>
      </c>
      <c r="AN125" s="81">
        <f>$AU125+$AB$7*SIN(AO125)</f>
        <v>3.9731994624178841</v>
      </c>
      <c r="AO125" s="81">
        <f>$AU125+$AB$7*SIN(AP125)</f>
        <v>3.9731180877942349</v>
      </c>
      <c r="AP125" s="81">
        <f>$AU125+$AB$7*SIN(AQ125)</f>
        <v>3.9728064569444443</v>
      </c>
      <c r="AQ125" s="81">
        <f>$AU125+$AB$7*SIN(AR125)</f>
        <v>3.9716140236690904</v>
      </c>
      <c r="AR125" s="81">
        <f>$AU125+$AB$7*SIN(AS125)</f>
        <v>3.9670655340218031</v>
      </c>
      <c r="AS125" s="81">
        <f>$AU125+$AB$7*SIN(AT125)</f>
        <v>3.949916793495226</v>
      </c>
      <c r="AT125" s="81">
        <f>$AU125+$AB$7*SIN(AU125)</f>
        <v>3.8878237753306446</v>
      </c>
      <c r="AU125" s="81">
        <f>RADIANS($AB$9)+$AB$18*(F125-AB$15)</f>
        <v>3.6868496288382158</v>
      </c>
      <c r="AW125" s="21"/>
      <c r="AX125" s="29"/>
    </row>
    <row r="126" spans="1:50" x14ac:dyDescent="0.2">
      <c r="A126" s="83" t="s">
        <v>112</v>
      </c>
      <c r="B126" s="84" t="s">
        <v>98</v>
      </c>
      <c r="C126" s="85">
        <v>23295.467000000001</v>
      </c>
      <c r="D126" s="87"/>
      <c r="E126" s="80">
        <f>+(C126-C$7)/C$8</f>
        <v>-8085.9755631573062</v>
      </c>
      <c r="F126" s="80">
        <f>ROUND(2*E126,0)/2</f>
        <v>-8086</v>
      </c>
      <c r="G126" s="80">
        <f>+C126-(C$7+F126*C$8)</f>
        <v>6.7661600001883926E-2</v>
      </c>
      <c r="H126" s="80">
        <f>+G126</f>
        <v>6.7661600001883926E-2</v>
      </c>
      <c r="I126" s="80"/>
      <c r="J126" s="80"/>
      <c r="K126" s="80"/>
      <c r="M126" s="80"/>
      <c r="N126" s="80"/>
      <c r="O126" s="80"/>
      <c r="P126" s="80"/>
      <c r="Q126" s="149">
        <f>+C126-15018.5</f>
        <v>8276.9670000000006</v>
      </c>
      <c r="S126" s="2">
        <f>S$15</f>
        <v>0.5</v>
      </c>
      <c r="Z126" s="1">
        <f>F126</f>
        <v>-8086</v>
      </c>
      <c r="AA126" s="81">
        <f>AB$3+AB$4*Z126+AB$5*Z126^2+AH126</f>
        <v>7.0912566729692372E-2</v>
      </c>
      <c r="AB126" s="81">
        <f>IF(S126&lt;&gt;0,G126-AH126,-9999)</f>
        <v>3.344657947345981E-2</v>
      </c>
      <c r="AC126" s="81">
        <f>+G126-P126</f>
        <v>6.7661600001883926E-2</v>
      </c>
      <c r="AD126" s="81">
        <f>IF(S126&lt;&gt;0,G126-AA126,-9999)</f>
        <v>-3.2509667278084464E-3</v>
      </c>
      <c r="AE126" s="81">
        <f>+(G126-AA126)^2*S126</f>
        <v>5.2843923326587785E-6</v>
      </c>
      <c r="AF126" s="1">
        <f>IF(S126&lt;&gt;0,G126-P126,-9999)</f>
        <v>6.7661600001883926E-2</v>
      </c>
      <c r="AG126" s="82"/>
      <c r="AH126" s="1">
        <f>$AB$6*($AB$11/AI126*AJ126+$AB$12)</f>
        <v>3.4215020528424116E-2</v>
      </c>
      <c r="AI126" s="1">
        <f>1+$AB$7*COS(AL126)</f>
        <v>1.107860292799945</v>
      </c>
      <c r="AJ126" s="1">
        <f>SIN(AL126+RADIANS($AB$9))</f>
        <v>0.50363948174117779</v>
      </c>
      <c r="AK126" s="1">
        <f>$AB$7*SIN(AL126)</f>
        <v>0.37218998213597926</v>
      </c>
      <c r="AL126" s="1">
        <f>2*ATAN(AM126)</f>
        <v>-1.8528683518015454</v>
      </c>
      <c r="AM126" s="1">
        <f>SQRT((1+$AB$7)/(1-$AB$7))*TAN(AN126/2)</f>
        <v>-1.330944291883176</v>
      </c>
      <c r="AN126" s="81">
        <f>$AU126+$AB$7*SIN(AO126)</f>
        <v>4.0676077084530355</v>
      </c>
      <c r="AO126" s="81">
        <f>$AU126+$AB$7*SIN(AP126)</f>
        <v>4.0675592772135873</v>
      </c>
      <c r="AP126" s="81">
        <f>$AU126+$AB$7*SIN(AQ126)</f>
        <v>4.0673513697739745</v>
      </c>
      <c r="AQ126" s="81">
        <f>$AU126+$AB$7*SIN(AR126)</f>
        <v>4.0664595087092437</v>
      </c>
      <c r="AR126" s="81">
        <f>$AU126+$AB$7*SIN(AS126)</f>
        <v>4.0626455929763763</v>
      </c>
      <c r="AS126" s="81">
        <f>$AU126+$AB$7*SIN(AT126)</f>
        <v>4.0465467580732444</v>
      </c>
      <c r="AT126" s="81">
        <f>$AU126+$AB$7*SIN(AU126)</f>
        <v>3.9819054093105097</v>
      </c>
      <c r="AU126" s="81">
        <f>RADIANS($AB$9)+$AB$18*(F126-AB$15)</f>
        <v>3.7579138116825295</v>
      </c>
      <c r="AW126" s="21"/>
      <c r="AX126" s="29"/>
    </row>
    <row r="127" spans="1:50" x14ac:dyDescent="0.2">
      <c r="A127" s="83" t="s">
        <v>112</v>
      </c>
      <c r="B127" s="84" t="s">
        <v>98</v>
      </c>
      <c r="C127" s="85">
        <v>23353.609</v>
      </c>
      <c r="D127" s="87"/>
      <c r="E127" s="80">
        <f>+(C127-C$7)/C$8</f>
        <v>-8064.9768444179199</v>
      </c>
      <c r="F127" s="80">
        <f>ROUND(2*E127,0)/2</f>
        <v>-8065</v>
      </c>
      <c r="G127" s="80">
        <f>+C127-(C$7+F127*C$8)</f>
        <v>6.4114000004337868E-2</v>
      </c>
      <c r="H127" s="80">
        <f>+G127</f>
        <v>6.4114000004337868E-2</v>
      </c>
      <c r="I127" s="80"/>
      <c r="J127" s="80"/>
      <c r="K127" s="80"/>
      <c r="M127" s="80"/>
      <c r="N127" s="80"/>
      <c r="O127" s="80"/>
      <c r="P127" s="80"/>
      <c r="Q127" s="149">
        <f>+C127-15018.5</f>
        <v>8335.1090000000004</v>
      </c>
      <c r="S127" s="2">
        <f>S$15</f>
        <v>0.5</v>
      </c>
      <c r="Z127" s="1">
        <f>F127</f>
        <v>-8065</v>
      </c>
      <c r="AA127" s="81">
        <f>AB$3+AB$4*Z127+AB$5*Z127^2+AH127</f>
        <v>7.0681185391902768E-2</v>
      </c>
      <c r="AB127" s="81">
        <f>IF(S127&lt;&gt;0,G127-AH127,-9999)</f>
        <v>3.046826359714682E-2</v>
      </c>
      <c r="AC127" s="81">
        <f>+G127-P127</f>
        <v>6.4114000004337868E-2</v>
      </c>
      <c r="AD127" s="81">
        <f>IF(S127&lt;&gt;0,G127-AA127,-9999)</f>
        <v>-6.5671853875649E-3</v>
      </c>
      <c r="AE127" s="81">
        <f>+(G127-AA127)^2*S127</f>
        <v>2.1563961957322972E-5</v>
      </c>
      <c r="AF127" s="1">
        <f>IF(S127&lt;&gt;0,G127-P127,-9999)</f>
        <v>6.4114000004337868E-2</v>
      </c>
      <c r="AG127" s="82"/>
      <c r="AH127" s="1">
        <f>$AB$6*($AB$11/AI127*AJ127+$AB$12)</f>
        <v>3.3645736407191047E-2</v>
      </c>
      <c r="AI127" s="1">
        <f>1+$AB$7*COS(AL127)</f>
        <v>1.0991104254953137</v>
      </c>
      <c r="AJ127" s="1">
        <f>SIN(AL127+RADIANS($AB$9))</f>
        <v>0.48326007869433313</v>
      </c>
      <c r="AK127" s="1">
        <f>$AB$7*SIN(AL127)</f>
        <v>0.37461493446392163</v>
      </c>
      <c r="AL127" s="1">
        <f>2*ATAN(AM127)</f>
        <v>-1.8294366181147135</v>
      </c>
      <c r="AM127" s="1">
        <f>SQRT((1+$AB$7)/(1-$AB$7))*TAN(AN127/2)</f>
        <v>-1.2989718779143236</v>
      </c>
      <c r="AN127" s="81">
        <f>$AU127+$AB$7*SIN(AO127)</f>
        <v>4.0871829460202891</v>
      </c>
      <c r="AO127" s="81">
        <f>$AU127+$AB$7*SIN(AP127)</f>
        <v>4.0871402280502513</v>
      </c>
      <c r="AP127" s="81">
        <f>$AU127+$AB$7*SIN(AQ127)</f>
        <v>4.0869519064295474</v>
      </c>
      <c r="AQ127" s="81">
        <f>$AU127+$AB$7*SIN(AR127)</f>
        <v>4.0861222777035673</v>
      </c>
      <c r="AR127" s="81">
        <f>$AU127+$AB$7*SIN(AS127)</f>
        <v>4.0824787097851489</v>
      </c>
      <c r="AS127" s="81">
        <f>$AU127+$AB$7*SIN(AT127)</f>
        <v>4.0666872747481619</v>
      </c>
      <c r="AT127" s="81">
        <f>$AU127+$AB$7*SIN(AU127)</f>
        <v>4.0017205778383005</v>
      </c>
      <c r="AU127" s="81">
        <f>RADIANS($AB$9)+$AB$18*(F127-AB$15)</f>
        <v>3.7729880322858689</v>
      </c>
      <c r="AW127" s="21"/>
      <c r="AX127" s="29"/>
    </row>
    <row r="128" spans="1:50" x14ac:dyDescent="0.2">
      <c r="A128" s="83" t="s">
        <v>113</v>
      </c>
      <c r="B128" s="84" t="s">
        <v>98</v>
      </c>
      <c r="C128" s="85">
        <v>23353.61</v>
      </c>
      <c r="D128" s="87"/>
      <c r="E128" s="80">
        <f>+(C128-C$7)/C$8</f>
        <v>-8064.9764832552701</v>
      </c>
      <c r="F128" s="80">
        <f>ROUND(2*E128,0)/2</f>
        <v>-8065</v>
      </c>
      <c r="G128" s="80">
        <f>+C128-(C$7+F128*C$8)</f>
        <v>6.5114000004541595E-2</v>
      </c>
      <c r="H128" s="80">
        <f>+G128</f>
        <v>6.5114000004541595E-2</v>
      </c>
      <c r="I128" s="80"/>
      <c r="J128" s="80"/>
      <c r="K128" s="80"/>
      <c r="M128" s="80"/>
      <c r="N128" s="80"/>
      <c r="O128" s="80"/>
      <c r="P128" s="80"/>
      <c r="Q128" s="149">
        <f>+C128-15018.5</f>
        <v>8335.11</v>
      </c>
      <c r="S128" s="2">
        <f>S$15</f>
        <v>0.5</v>
      </c>
      <c r="Z128" s="1">
        <f>F128</f>
        <v>-8065</v>
      </c>
      <c r="AA128" s="81">
        <f>AB$3+AB$4*Z128+AB$5*Z128^2+AH128</f>
        <v>7.0681185391902768E-2</v>
      </c>
      <c r="AB128" s="81">
        <f>IF(S128&lt;&gt;0,G128-AH128,-9999)</f>
        <v>3.1468263597350547E-2</v>
      </c>
      <c r="AC128" s="81">
        <f>+G128-P128</f>
        <v>6.5114000004541595E-2</v>
      </c>
      <c r="AD128" s="81">
        <f>IF(S128&lt;&gt;0,G128-AA128,-9999)</f>
        <v>-5.5671853873611732E-3</v>
      </c>
      <c r="AE128" s="81">
        <f>+(G128-AA128)^2*S128</f>
        <v>1.5496776568623888E-5</v>
      </c>
      <c r="AF128" s="1">
        <f>IF(S128&lt;&gt;0,G128-P128,-9999)</f>
        <v>6.5114000004541595E-2</v>
      </c>
      <c r="AG128" s="82"/>
      <c r="AH128" s="1">
        <f>$AB$6*($AB$11/AI128*AJ128+$AB$12)</f>
        <v>3.3645736407191047E-2</v>
      </c>
      <c r="AI128" s="1">
        <f>1+$AB$7*COS(AL128)</f>
        <v>1.0991104254953137</v>
      </c>
      <c r="AJ128" s="1">
        <f>SIN(AL128+RADIANS($AB$9))</f>
        <v>0.48326007869433313</v>
      </c>
      <c r="AK128" s="1">
        <f>$AB$7*SIN(AL128)</f>
        <v>0.37461493446392163</v>
      </c>
      <c r="AL128" s="1">
        <f>2*ATAN(AM128)</f>
        <v>-1.8294366181147135</v>
      </c>
      <c r="AM128" s="1">
        <f>SQRT((1+$AB$7)/(1-$AB$7))*TAN(AN128/2)</f>
        <v>-1.2989718779143236</v>
      </c>
      <c r="AN128" s="81">
        <f>$AU128+$AB$7*SIN(AO128)</f>
        <v>4.0871829460202891</v>
      </c>
      <c r="AO128" s="81">
        <f>$AU128+$AB$7*SIN(AP128)</f>
        <v>4.0871402280502513</v>
      </c>
      <c r="AP128" s="81">
        <f>$AU128+$AB$7*SIN(AQ128)</f>
        <v>4.0869519064295474</v>
      </c>
      <c r="AQ128" s="81">
        <f>$AU128+$AB$7*SIN(AR128)</f>
        <v>4.0861222777035673</v>
      </c>
      <c r="AR128" s="81">
        <f>$AU128+$AB$7*SIN(AS128)</f>
        <v>4.0824787097851489</v>
      </c>
      <c r="AS128" s="81">
        <f>$AU128+$AB$7*SIN(AT128)</f>
        <v>4.0666872747481619</v>
      </c>
      <c r="AT128" s="81">
        <f>$AU128+$AB$7*SIN(AU128)</f>
        <v>4.0017205778383005</v>
      </c>
      <c r="AU128" s="81">
        <f>RADIANS($AB$9)+$AB$18*(F128-AB$15)</f>
        <v>3.7729880322858689</v>
      </c>
      <c r="AW128" s="21"/>
      <c r="AX128" s="29"/>
    </row>
    <row r="129" spans="1:50" x14ac:dyDescent="0.2">
      <c r="A129" s="83" t="s">
        <v>112</v>
      </c>
      <c r="B129" s="84" t="s">
        <v>98</v>
      </c>
      <c r="C129" s="85">
        <v>23356.379000000001</v>
      </c>
      <c r="D129" s="87"/>
      <c r="E129" s="80">
        <f>+(C129-C$7)/C$8</f>
        <v>-8063.9764238801308</v>
      </c>
      <c r="F129" s="80">
        <f>ROUND(2*E129,0)/2</f>
        <v>-8064</v>
      </c>
      <c r="G129" s="80">
        <f>+C129-(C$7+F129*C$8)</f>
        <v>6.5278400004899595E-2</v>
      </c>
      <c r="H129" s="80">
        <f>+G129</f>
        <v>6.5278400004899595E-2</v>
      </c>
      <c r="I129" s="80"/>
      <c r="J129" s="80"/>
      <c r="K129" s="80"/>
      <c r="M129" s="80"/>
      <c r="N129" s="80"/>
      <c r="O129" s="80"/>
      <c r="P129" s="80"/>
      <c r="Q129" s="149">
        <f>+C129-15018.5</f>
        <v>8337.8790000000008</v>
      </c>
      <c r="S129" s="2">
        <f>S$15</f>
        <v>0.5</v>
      </c>
      <c r="Z129" s="1">
        <f>F129</f>
        <v>-8064</v>
      </c>
      <c r="AA129" s="81">
        <f>AB$3+AB$4*Z129+AB$5*Z129^2+AH129</f>
        <v>7.066988755624512E-2</v>
      </c>
      <c r="AB129" s="81">
        <f>IF(S129&lt;&gt;0,G129-AH129,-9999)</f>
        <v>3.165998172209894E-2</v>
      </c>
      <c r="AC129" s="81">
        <f>+G129-P129</f>
        <v>6.5278400004899595E-2</v>
      </c>
      <c r="AD129" s="81">
        <f>IF(S129&lt;&gt;0,G129-AA129,-9999)</f>
        <v>-5.3914875513455252E-3</v>
      </c>
      <c r="AE129" s="81">
        <f>+(G129-AA129)^2*S129</f>
        <v>1.4534069008156884E-5</v>
      </c>
      <c r="AF129" s="1">
        <f>IF(S129&lt;&gt;0,G129-P129,-9999)</f>
        <v>6.5278400004899595E-2</v>
      </c>
      <c r="AG129" s="82"/>
      <c r="AH129" s="1">
        <f>$AB$6*($AB$11/AI129*AJ129+$AB$12)</f>
        <v>3.3618418282800655E-2</v>
      </c>
      <c r="AI129" s="1">
        <f>1+$AB$7*COS(AL129)</f>
        <v>1.0986958345111013</v>
      </c>
      <c r="AJ129" s="1">
        <f>SIN(AL129+RADIANS($AB$9))</f>
        <v>0.48229102358130421</v>
      </c>
      <c r="AK129" s="1">
        <f>$AB$7*SIN(AL129)</f>
        <v>0.37472437579563428</v>
      </c>
      <c r="AL129" s="1">
        <f>2*ATAN(AM129)</f>
        <v>-1.8283300674874285</v>
      </c>
      <c r="AM129" s="1">
        <f>SQRT((1+$AB$7)/(1-$AB$7))*TAN(AN129/2)</f>
        <v>-1.2974861133568227</v>
      </c>
      <c r="AN129" s="81">
        <f>$AU129+$AB$7*SIN(AO129)</f>
        <v>4.0881112295855901</v>
      </c>
      <c r="AO129" s="81">
        <f>$AU129+$AB$7*SIN(AP129)</f>
        <v>4.0880687721962392</v>
      </c>
      <c r="AP129" s="81">
        <f>$AU129+$AB$7*SIN(AQ129)</f>
        <v>4.0878813581174676</v>
      </c>
      <c r="AQ129" s="81">
        <f>$AU129+$AB$7*SIN(AR129)</f>
        <v>4.0870546623451087</v>
      </c>
      <c r="AR129" s="81">
        <f>$AU129+$AB$7*SIN(AS129)</f>
        <v>4.0834192857011109</v>
      </c>
      <c r="AS129" s="81">
        <f>$AU129+$AB$7*SIN(AT129)</f>
        <v>4.0676431610007526</v>
      </c>
      <c r="AT129" s="81">
        <f>$AU129+$AB$7*SIN(AU129)</f>
        <v>4.0026628693613633</v>
      </c>
      <c r="AU129" s="81">
        <f>RADIANS($AB$9)+$AB$18*(F129-AB$15)</f>
        <v>3.773705852314599</v>
      </c>
      <c r="AW129" s="21"/>
      <c r="AX129" s="29"/>
    </row>
    <row r="130" spans="1:50" x14ac:dyDescent="0.2">
      <c r="A130" s="83" t="s">
        <v>97</v>
      </c>
      <c r="B130" s="84" t="s">
        <v>98</v>
      </c>
      <c r="C130" s="85">
        <v>23400.683000000001</v>
      </c>
      <c r="D130" s="87"/>
      <c r="E130" s="80">
        <f>+(C130-C$7)/C$8</f>
        <v>-8047.9754738778993</v>
      </c>
      <c r="F130" s="80">
        <f>ROUND(2*E130,0)/2</f>
        <v>-8048</v>
      </c>
      <c r="G130" s="80">
        <f>+C130-(C$7+F130*C$8)</f>
        <v>6.7908800003351644E-2</v>
      </c>
      <c r="H130" s="80">
        <f>+G130</f>
        <v>6.7908800003351644E-2</v>
      </c>
      <c r="I130" s="80"/>
      <c r="J130" s="80"/>
      <c r="K130" s="80"/>
      <c r="M130" s="80"/>
      <c r="N130" s="80"/>
      <c r="O130" s="80"/>
      <c r="P130" s="80"/>
      <c r="Q130" s="149">
        <f>+C130-15018.5</f>
        <v>8382.1830000000009</v>
      </c>
      <c r="S130" s="2">
        <f>S$15</f>
        <v>0.5</v>
      </c>
      <c r="Z130" s="1">
        <f>F130</f>
        <v>-8048</v>
      </c>
      <c r="AA130" s="81">
        <f>AB$3+AB$4*Z130+AB$5*Z130^2+AH130</f>
        <v>7.0485753364400217E-2</v>
      </c>
      <c r="AB130" s="81">
        <f>IF(S130&lt;&gt;0,G130-AH130,-9999)</f>
        <v>3.4729971121178954E-2</v>
      </c>
      <c r="AC130" s="81">
        <f>+G130-P130</f>
        <v>6.7908800003351644E-2</v>
      </c>
      <c r="AD130" s="81">
        <f>IF(S130&lt;&gt;0,G130-AA130,-9999)</f>
        <v>-2.5769533610485729E-3</v>
      </c>
      <c r="AE130" s="81">
        <f>+(G130-AA130)^2*S130</f>
        <v>3.3203443125097682E-6</v>
      </c>
      <c r="AF130" s="1">
        <f>IF(S130&lt;&gt;0,G130-P130,-9999)</f>
        <v>6.7908800003351644E-2</v>
      </c>
      <c r="AG130" s="82"/>
      <c r="AH130" s="1">
        <f>$AB$6*($AB$11/AI130*AJ130+$AB$12)</f>
        <v>3.317882888217269E-2</v>
      </c>
      <c r="AI130" s="1">
        <f>1+$AB$7*COS(AL130)</f>
        <v>1.0920888629272372</v>
      </c>
      <c r="AJ130" s="1">
        <f>SIN(AL130+RADIANS($AB$9))</f>
        <v>0.46680666615518307</v>
      </c>
      <c r="AK130" s="1">
        <f>$AB$7*SIN(AL130)</f>
        <v>0.37640253305475901</v>
      </c>
      <c r="AL130" s="1">
        <f>2*ATAN(AM130)</f>
        <v>-1.8107383632949217</v>
      </c>
      <c r="AM130" s="1">
        <f>SQRT((1+$AB$7)/(1-$AB$7))*TAN(AN130/2)</f>
        <v>-1.2741484454290422</v>
      </c>
      <c r="AN130" s="81">
        <f>$AU130+$AB$7*SIN(AO130)</f>
        <v>4.1029161928462434</v>
      </c>
      <c r="AO130" s="81">
        <f>$AU130+$AB$7*SIN(AP130)</f>
        <v>4.1028777633933959</v>
      </c>
      <c r="AP130" s="81">
        <f>$AU130+$AB$7*SIN(AQ130)</f>
        <v>4.1027045489714897</v>
      </c>
      <c r="AQ130" s="81">
        <f>$AU130+$AB$7*SIN(AR130)</f>
        <v>4.1019243460252</v>
      </c>
      <c r="AR130" s="81">
        <f>$AU130+$AB$7*SIN(AS130)</f>
        <v>4.0984208335691212</v>
      </c>
      <c r="AS130" s="81">
        <f>$AU130+$AB$7*SIN(AT130)</f>
        <v>4.0828977039811267</v>
      </c>
      <c r="AT130" s="81">
        <f>$AU130+$AB$7*SIN(AU130)</f>
        <v>4.0177234108475641</v>
      </c>
      <c r="AU130" s="81">
        <f>RADIANS($AB$9)+$AB$18*(F130-AB$15)</f>
        <v>3.7851909727742861</v>
      </c>
      <c r="AW130" s="21"/>
      <c r="AX130" s="29"/>
    </row>
    <row r="131" spans="1:50" x14ac:dyDescent="0.2">
      <c r="A131" s="83" t="s">
        <v>112</v>
      </c>
      <c r="B131" s="84" t="s">
        <v>98</v>
      </c>
      <c r="C131" s="85">
        <v>23403.453000000001</v>
      </c>
      <c r="D131" s="87"/>
      <c r="E131" s="80">
        <f>+(C131-C$7)/C$8</f>
        <v>-8046.9750533401102</v>
      </c>
      <c r="F131" s="80">
        <f>ROUND(2*E131,0)/2</f>
        <v>-8047</v>
      </c>
      <c r="G131" s="80">
        <f>+C131-(C$7+F131*C$8)</f>
        <v>6.9073200003913371E-2</v>
      </c>
      <c r="H131" s="80">
        <f>+G131</f>
        <v>6.9073200003913371E-2</v>
      </c>
      <c r="I131" s="80"/>
      <c r="J131" s="80"/>
      <c r="K131" s="80"/>
      <c r="M131" s="80"/>
      <c r="N131" s="80"/>
      <c r="O131" s="80"/>
      <c r="P131" s="80"/>
      <c r="Q131" s="149">
        <f>+C131-15018.5</f>
        <v>8384.9530000000013</v>
      </c>
      <c r="S131" s="2">
        <f>S$15</f>
        <v>0.5</v>
      </c>
      <c r="Z131" s="1">
        <f>F131</f>
        <v>-8047</v>
      </c>
      <c r="AA131" s="81">
        <f>AB$3+AB$4*Z131+AB$5*Z131^2+AH131</f>
        <v>7.0474037023982417E-2</v>
      </c>
      <c r="AB131" s="81">
        <f>IF(S131&lt;&gt;0,G131-AH131,-9999)</f>
        <v>3.5921999074523592E-2</v>
      </c>
      <c r="AC131" s="81">
        <f>+G131-P131</f>
        <v>6.9073200003913371E-2</v>
      </c>
      <c r="AD131" s="81">
        <f>IF(S131&lt;&gt;0,G131-AA131,-9999)</f>
        <v>-1.4008370200690456E-3</v>
      </c>
      <c r="AE131" s="81">
        <f>+(G131-AA131)^2*S131</f>
        <v>9.8117217839796181E-7</v>
      </c>
      <c r="AF131" s="1">
        <f>IF(S131&lt;&gt;0,G131-P131,-9999)</f>
        <v>6.9073200003913371E-2</v>
      </c>
      <c r="AG131" s="82"/>
      <c r="AH131" s="1">
        <f>$AB$6*($AB$11/AI131*AJ131+$AB$12)</f>
        <v>3.3151200929389779E-2</v>
      </c>
      <c r="AI131" s="1">
        <f>1+$AB$7*COS(AL131)</f>
        <v>1.0916776076582211</v>
      </c>
      <c r="AJ131" s="1">
        <f>SIN(AL131+RADIANS($AB$9))</f>
        <v>0.46584027066166694</v>
      </c>
      <c r="AK131" s="1">
        <f>$AB$7*SIN(AL131)</f>
        <v>0.37650291077139864</v>
      </c>
      <c r="AL131" s="1">
        <f>2*ATAN(AM131)</f>
        <v>-1.8096459147504529</v>
      </c>
      <c r="AM131" s="1">
        <f>SQRT((1+$AB$7)/(1-$AB$7))*TAN(AN131/2)</f>
        <v>-1.2727164475209158</v>
      </c>
      <c r="AN131" s="81">
        <f>$AU131+$AB$7*SIN(AO131)</f>
        <v>4.1038385382248421</v>
      </c>
      <c r="AO131" s="81">
        <f>$AU131+$AB$7*SIN(AP131)</f>
        <v>4.1038003517145247</v>
      </c>
      <c r="AP131" s="81">
        <f>$AU131+$AB$7*SIN(AQ131)</f>
        <v>4.1036280044384466</v>
      </c>
      <c r="AQ131" s="81">
        <f>$AU131+$AB$7*SIN(AR131)</f>
        <v>4.1028506785225973</v>
      </c>
      <c r="AR131" s="81">
        <f>$AU131+$AB$7*SIN(AS131)</f>
        <v>4.099355452584061</v>
      </c>
      <c r="AS131" s="81">
        <f>$AU131+$AB$7*SIN(AT131)</f>
        <v>4.0838486285512694</v>
      </c>
      <c r="AT131" s="81">
        <f>$AU131+$AB$7*SIN(AU131)</f>
        <v>4.0186636811379612</v>
      </c>
      <c r="AU131" s="81">
        <f>RADIANS($AB$9)+$AB$18*(F131-AB$15)</f>
        <v>3.7859087928030166</v>
      </c>
      <c r="AW131" s="21"/>
      <c r="AX131" s="29"/>
    </row>
    <row r="132" spans="1:50" x14ac:dyDescent="0.2">
      <c r="A132" s="83" t="s">
        <v>114</v>
      </c>
      <c r="B132" s="84" t="s">
        <v>98</v>
      </c>
      <c r="C132" s="85">
        <v>23439.489000000001</v>
      </c>
      <c r="D132" s="87"/>
      <c r="E132" s="80">
        <f>+(C132-C$7)/C$8</f>
        <v>-8033.9601961199851</v>
      </c>
      <c r="F132" s="80">
        <f>ROUND(2*E132,0)/2</f>
        <v>-8034</v>
      </c>
      <c r="H132" s="80"/>
      <c r="I132" s="80"/>
      <c r="J132" s="80"/>
      <c r="K132" s="80"/>
      <c r="M132" s="80"/>
      <c r="N132" s="80"/>
      <c r="O132" s="80"/>
      <c r="P132" s="80"/>
      <c r="Q132" s="149">
        <f>+C132-15018.5</f>
        <v>8420.9890000000014</v>
      </c>
      <c r="U132" s="80">
        <f>+C132-(C$7+F132*C$8)</f>
        <v>0.11021040000559879</v>
      </c>
      <c r="Z132" s="1">
        <f>F132</f>
        <v>-8034</v>
      </c>
      <c r="AA132" s="81">
        <f>AB$3+AB$4*Z132+AB$5*Z132^2+AH132</f>
        <v>7.031954410476457E-2</v>
      </c>
      <c r="AB132" s="81">
        <f>IF(S132&lt;&gt;0,G132-AH132,-9999)</f>
        <v>-9999</v>
      </c>
      <c r="AC132" s="81">
        <f>+G132-P132</f>
        <v>0</v>
      </c>
      <c r="AD132" s="81">
        <f>IF(S132&lt;&gt;0,G132-AA132,-9999)</f>
        <v>-9999</v>
      </c>
      <c r="AE132" s="81">
        <f>+(G132-AA132)^2*S132</f>
        <v>0</v>
      </c>
      <c r="AF132" s="1">
        <f>IF(S132&lt;&gt;0,G132-P132,-9999)</f>
        <v>-9999</v>
      </c>
      <c r="AG132" s="82"/>
      <c r="AH132" s="1">
        <f>$AB$6*($AB$11/AI132*AJ132+$AB$12)</f>
        <v>3.2790438787629224E-2</v>
      </c>
      <c r="AI132" s="1">
        <f>1+$AB$7*COS(AL132)</f>
        <v>1.0863497098383634</v>
      </c>
      <c r="AJ132" s="1">
        <f>SIN(AL132+RADIANS($AB$9))</f>
        <v>0.45329349547765818</v>
      </c>
      <c r="AK132" s="1">
        <f>$AB$7*SIN(AL132)</f>
        <v>0.37776044416548016</v>
      </c>
      <c r="AL132" s="1">
        <f>2*ATAN(AM132)</f>
        <v>-1.795518729135412</v>
      </c>
      <c r="AM132" s="1">
        <f>SQRT((1+$AB$7)/(1-$AB$7))*TAN(AN132/2)</f>
        <v>-1.2543757732634042</v>
      </c>
      <c r="AN132" s="81">
        <f>$AU132+$AB$7*SIN(AO132)</f>
        <v>4.1157974423036636</v>
      </c>
      <c r="AO132" s="81">
        <f>$AU132+$AB$7*SIN(AP132)</f>
        <v>4.1157623205395959</v>
      </c>
      <c r="AP132" s="81">
        <f>$AU132+$AB$7*SIN(AQ132)</f>
        <v>4.11560102424201</v>
      </c>
      <c r="AQ132" s="81">
        <f>$AU132+$AB$7*SIN(AR132)</f>
        <v>4.1148607639799266</v>
      </c>
      <c r="AR132" s="81">
        <f>$AU132+$AB$7*SIN(AS132)</f>
        <v>4.1114736522119983</v>
      </c>
      <c r="AS132" s="81">
        <f>$AU132+$AB$7*SIN(AT132)</f>
        <v>4.0961839285178785</v>
      </c>
      <c r="AT132" s="81">
        <f>$AU132+$AB$7*SIN(AU132)</f>
        <v>4.0308762395927946</v>
      </c>
      <c r="AU132" s="81">
        <f>RADIANS($AB$9)+$AB$18*(F132-AB$15)</f>
        <v>3.7952404531765125</v>
      </c>
      <c r="AW132" s="21"/>
      <c r="AX132" s="29"/>
    </row>
    <row r="133" spans="1:50" x14ac:dyDescent="0.2">
      <c r="A133" s="83" t="s">
        <v>114</v>
      </c>
      <c r="B133" s="84" t="s">
        <v>98</v>
      </c>
      <c r="C133" s="85">
        <v>23442.201000000001</v>
      </c>
      <c r="D133" s="87"/>
      <c r="E133" s="80">
        <f>+(C133-C$7)/C$8</f>
        <v>-8032.9807230158394</v>
      </c>
      <c r="F133" s="80">
        <f>ROUND(2*E133,0)/2</f>
        <v>-8033</v>
      </c>
      <c r="G133" s="80">
        <f>+C133-(C$7+F133*C$8)</f>
        <v>5.3374800005258294E-2</v>
      </c>
      <c r="H133" s="80">
        <f>+G133</f>
        <v>5.3374800005258294E-2</v>
      </c>
      <c r="I133" s="80"/>
      <c r="J133" s="80"/>
      <c r="K133" s="80"/>
      <c r="M133" s="80"/>
      <c r="N133" s="80"/>
      <c r="O133" s="80"/>
      <c r="P133" s="80"/>
      <c r="Q133" s="149">
        <f>+C133-15018.5</f>
        <v>8423.7010000000009</v>
      </c>
      <c r="S133" s="2">
        <f>S$15</f>
        <v>0.5</v>
      </c>
      <c r="Z133" s="1">
        <f>F133</f>
        <v>-8033</v>
      </c>
      <c r="AA133" s="81">
        <f>AB$3+AB$4*Z133+AB$5*Z133^2+AH133</f>
        <v>7.0307494046384283E-2</v>
      </c>
      <c r="AB133" s="81">
        <f>IF(S133&lt;&gt;0,G133-AH133,-9999)</f>
        <v>2.061223339018927E-2</v>
      </c>
      <c r="AC133" s="81">
        <f>+G133-P133</f>
        <v>5.3374800005258294E-2</v>
      </c>
      <c r="AD133" s="81">
        <f>IF(S133&lt;&gt;0,G133-AA133,-9999)</f>
        <v>-1.693269404112599E-2</v>
      </c>
      <c r="AE133" s="81">
        <f>+(G133-AA133)^2*S133</f>
        <v>1.433580637451918E-4</v>
      </c>
      <c r="AF133" s="1">
        <f>IF(S133&lt;&gt;0,G133-P133,-9999)</f>
        <v>5.3374800005258294E-2</v>
      </c>
      <c r="AG133" s="82"/>
      <c r="AH133" s="1">
        <f>$AB$6*($AB$11/AI133*AJ133+$AB$12)</f>
        <v>3.2762566615069023E-2</v>
      </c>
      <c r="AI133" s="1">
        <f>1+$AB$7*COS(AL133)</f>
        <v>1.085941304315365</v>
      </c>
      <c r="AJ133" s="1">
        <f>SIN(AL133+RADIANS($AB$9))</f>
        <v>0.45232967840708876</v>
      </c>
      <c r="AK133" s="1">
        <f>$AB$7*SIN(AL133)</f>
        <v>0.37785356658081753</v>
      </c>
      <c r="AL133" s="1">
        <f>2*ATAN(AM133)</f>
        <v>-1.7944377394305613</v>
      </c>
      <c r="AM133" s="1">
        <f>SQRT((1+$AB$7)/(1-$AB$7))*TAN(AN133/2)</f>
        <v>-1.2529857744088262</v>
      </c>
      <c r="AN133" s="81">
        <f>$AU133+$AB$7*SIN(AO133)</f>
        <v>4.1167149343998233</v>
      </c>
      <c r="AO133" s="81">
        <f>$AU133+$AB$7*SIN(AP133)</f>
        <v>4.1166800412280864</v>
      </c>
      <c r="AP133" s="81">
        <f>$AU133+$AB$7*SIN(AQ133)</f>
        <v>4.1165195777937162</v>
      </c>
      <c r="AQ133" s="81">
        <f>$AU133+$AB$7*SIN(AR133)</f>
        <v>4.1157821418885199</v>
      </c>
      <c r="AR133" s="81">
        <f>$AU133+$AB$7*SIN(AS133)</f>
        <v>4.1124033730382221</v>
      </c>
      <c r="AS133" s="81">
        <f>$AU133+$AB$7*SIN(AT133)</f>
        <v>4.0971307378488362</v>
      </c>
      <c r="AT133" s="81">
        <f>$AU133+$AB$7*SIN(AU133)</f>
        <v>4.0318148204527544</v>
      </c>
      <c r="AU133" s="81">
        <f>RADIANS($AB$9)+$AB$18*(F133-AB$15)</f>
        <v>3.795958273205243</v>
      </c>
      <c r="AW133" s="21"/>
      <c r="AX133" s="29"/>
    </row>
    <row r="134" spans="1:50" x14ac:dyDescent="0.2">
      <c r="A134" s="83" t="s">
        <v>113</v>
      </c>
      <c r="B134" s="84" t="s">
        <v>98</v>
      </c>
      <c r="C134" s="85">
        <v>23503.127</v>
      </c>
      <c r="D134" s="87"/>
      <c r="E134" s="80">
        <f>+(C134-C$7)/C$8</f>
        <v>-8010.9765274615784</v>
      </c>
      <c r="F134" s="80">
        <f>ROUND(2*E134,0)/2</f>
        <v>-8011</v>
      </c>
      <c r="G134" s="80">
        <f>+C134-(C$7+F134*C$8)</f>
        <v>6.4991600003850181E-2</v>
      </c>
      <c r="H134" s="80">
        <f>+G134</f>
        <v>6.4991600003850181E-2</v>
      </c>
      <c r="I134" s="80"/>
      <c r="J134" s="80"/>
      <c r="K134" s="80"/>
      <c r="M134" s="80"/>
      <c r="N134" s="80"/>
      <c r="O134" s="80"/>
      <c r="P134" s="80"/>
      <c r="Q134" s="149">
        <f>+C134-15018.5</f>
        <v>8484.6270000000004</v>
      </c>
      <c r="S134" s="2">
        <f>S$15</f>
        <v>0.5</v>
      </c>
      <c r="Z134" s="1">
        <f>F134</f>
        <v>-8011</v>
      </c>
      <c r="AA134" s="81">
        <f>AB$3+AB$4*Z134+AB$5*Z134^2+AH134</f>
        <v>7.0036542576231861E-2</v>
      </c>
      <c r="AB134" s="81">
        <f>IF(S134&lt;&gt;0,G134-AH134,-9999)</f>
        <v>3.2846454010832013E-2</v>
      </c>
      <c r="AC134" s="81">
        <f>+G134-P134</f>
        <v>6.4991600003850181E-2</v>
      </c>
      <c r="AD134" s="81">
        <f>IF(S134&lt;&gt;0,G134-AA134,-9999)</f>
        <v>-5.0449425723816804E-3</v>
      </c>
      <c r="AE134" s="81">
        <f>+(G134-AA134)^2*S134</f>
        <v>1.2725722779314543E-5</v>
      </c>
      <c r="AF134" s="1">
        <f>IF(S134&lt;&gt;0,G134-P134,-9999)</f>
        <v>6.4991600003850181E-2</v>
      </c>
      <c r="AG134" s="82"/>
      <c r="AH134" s="1">
        <f>$AB$6*($AB$11/AI134*AJ134+$AB$12)</f>
        <v>3.2145145993018168E-2</v>
      </c>
      <c r="AI134" s="1">
        <f>1+$AB$7*COS(AL134)</f>
        <v>1.0770094633590077</v>
      </c>
      <c r="AJ134" s="1">
        <f>SIN(AL134+RADIANS($AB$9))</f>
        <v>0.43117844340050193</v>
      </c>
      <c r="AK134" s="1">
        <f>$AB$7*SIN(AL134)</f>
        <v>0.37977462806041701</v>
      </c>
      <c r="AL134" s="1">
        <f>2*ATAN(AM134)</f>
        <v>-1.7708604035947577</v>
      </c>
      <c r="AM134" s="1">
        <f>SQRT((1+$AB$7)/(1-$AB$7))*TAN(AN134/2)</f>
        <v>-1.2231288465777861</v>
      </c>
      <c r="AN134" s="81">
        <f>$AU134+$AB$7*SIN(AO134)</f>
        <v>4.1368127022808467</v>
      </c>
      <c r="AO134" s="81">
        <f>$AU134+$AB$7*SIN(AP134)</f>
        <v>4.1367825831858971</v>
      </c>
      <c r="AP134" s="81">
        <f>$AU134+$AB$7*SIN(AQ134)</f>
        <v>4.1366398105314097</v>
      </c>
      <c r="AQ134" s="81">
        <f>$AU134+$AB$7*SIN(AR134)</f>
        <v>4.1359634562936529</v>
      </c>
      <c r="AR134" s="81">
        <f>$AU134+$AB$7*SIN(AS134)</f>
        <v>4.1327688869180381</v>
      </c>
      <c r="AS134" s="81">
        <f>$AU134+$AB$7*SIN(AT134)</f>
        <v>4.1178857120444814</v>
      </c>
      <c r="AT134" s="81">
        <f>$AU134+$AB$7*SIN(AU134)</f>
        <v>4.0524326518117615</v>
      </c>
      <c r="AU134" s="81">
        <f>RADIANS($AB$9)+$AB$18*(F134-AB$15)</f>
        <v>3.8117503138373126</v>
      </c>
      <c r="AW134" s="21"/>
      <c r="AX134" s="29"/>
    </row>
    <row r="135" spans="1:50" x14ac:dyDescent="0.2">
      <c r="A135" s="83" t="s">
        <v>101</v>
      </c>
      <c r="B135" s="84" t="s">
        <v>98</v>
      </c>
      <c r="C135" s="85">
        <v>23835.382000000001</v>
      </c>
      <c r="D135" s="87"/>
      <c r="E135" s="80">
        <f>+(C135-C$7)/C$8</f>
        <v>-7890.9784315110637</v>
      </c>
      <c r="F135" s="80">
        <f>ROUND(2*E135,0)/2</f>
        <v>-7891</v>
      </c>
      <c r="G135" s="80">
        <f>+C135-(C$7+F135*C$8)</f>
        <v>5.971960000533727E-2</v>
      </c>
      <c r="H135" s="80">
        <f>+G135</f>
        <v>5.971960000533727E-2</v>
      </c>
      <c r="I135" s="80"/>
      <c r="J135" s="80"/>
      <c r="K135" s="80"/>
      <c r="M135" s="80"/>
      <c r="N135" s="80"/>
      <c r="O135" s="80"/>
      <c r="P135" s="80"/>
      <c r="Q135" s="149">
        <f>+C135-15018.5</f>
        <v>8816.8820000000014</v>
      </c>
      <c r="S135" s="2">
        <f>S$15</f>
        <v>0.5</v>
      </c>
      <c r="Z135" s="1">
        <f>F135</f>
        <v>-7891</v>
      </c>
      <c r="AA135" s="81">
        <f>AB$3+AB$4*Z135+AB$5*Z135^2+AH135</f>
        <v>6.8380403571054335E-2</v>
      </c>
      <c r="AB135" s="81">
        <f>IF(S135&lt;&gt;0,G135-AH135,-9999)</f>
        <v>3.1065958716730412E-2</v>
      </c>
      <c r="AC135" s="81">
        <f>+G135-P135</f>
        <v>5.971960000533727E-2</v>
      </c>
      <c r="AD135" s="81">
        <f>IF(S135&lt;&gt;0,G135-AA135,-9999)</f>
        <v>-8.6608035657170651E-3</v>
      </c>
      <c r="AE135" s="81">
        <f>+(G135-AA135)^2*S135</f>
        <v>3.7504759201968713E-5</v>
      </c>
      <c r="AF135" s="1">
        <f>IF(S135&lt;&gt;0,G135-P135,-9999)</f>
        <v>5.971960000533727E-2</v>
      </c>
      <c r="AG135" s="82"/>
      <c r="AH135" s="1">
        <f>$AB$6*($AB$11/AI135*AJ135+$AB$12)</f>
        <v>2.8653641288606858E-2</v>
      </c>
      <c r="AI135" s="1">
        <f>1+$AB$7*COS(AL135)</f>
        <v>1.0302135774647483</v>
      </c>
      <c r="AJ135" s="1">
        <f>SIN(AL135+RADIANS($AB$9))</f>
        <v>0.31815559260184029</v>
      </c>
      <c r="AK135" s="1">
        <f>$AB$7*SIN(AL135)</f>
        <v>0.38632417126301077</v>
      </c>
      <c r="AL135" s="1">
        <f>2*ATAN(AM135)</f>
        <v>-1.6488452936650433</v>
      </c>
      <c r="AM135" s="1">
        <f>SQRT((1+$AB$7)/(1-$AB$7))*TAN(AN135/2)</f>
        <v>-1.08126140675884</v>
      </c>
      <c r="AN135" s="81">
        <f>$AU135+$AB$7*SIN(AO135)</f>
        <v>4.2435818734764919</v>
      </c>
      <c r="AO135" s="81">
        <f>$AU135+$AB$7*SIN(AP135)</f>
        <v>4.2435699951953705</v>
      </c>
      <c r="AP135" s="81">
        <f>$AU135+$AB$7*SIN(AQ135)</f>
        <v>4.2435021575842944</v>
      </c>
      <c r="AQ135" s="81">
        <f>$AU135+$AB$7*SIN(AR135)</f>
        <v>4.2431149066692253</v>
      </c>
      <c r="AR135" s="81">
        <f>$AU135+$AB$7*SIN(AS135)</f>
        <v>4.2409099220738016</v>
      </c>
      <c r="AS135" s="81">
        <f>$AU135+$AB$7*SIN(AT135)</f>
        <v>4.2285319681509064</v>
      </c>
      <c r="AT135" s="81">
        <f>$AU135+$AB$7*SIN(AU135)</f>
        <v>4.163806243931873</v>
      </c>
      <c r="AU135" s="81">
        <f>RADIANS($AB$9)+$AB$18*(F135-AB$15)</f>
        <v>3.8978887172849657</v>
      </c>
      <c r="AW135" s="21"/>
      <c r="AX135" s="29"/>
    </row>
    <row r="136" spans="1:50" x14ac:dyDescent="0.2">
      <c r="A136" s="83" t="s">
        <v>113</v>
      </c>
      <c r="B136" s="84" t="s">
        <v>98</v>
      </c>
      <c r="C136" s="85">
        <v>24026.436000000002</v>
      </c>
      <c r="D136" s="87"/>
      <c r="E136" s="80">
        <f>+(C136-C$7)/C$8</f>
        <v>-7821.9768627649819</v>
      </c>
      <c r="F136" s="80">
        <f>ROUND(2*E136,0)/2</f>
        <v>-7822</v>
      </c>
      <c r="G136" s="80">
        <f>+C136-(C$7+F136*C$8)</f>
        <v>6.4063200003147358E-2</v>
      </c>
      <c r="H136" s="80">
        <f>+G136</f>
        <v>6.4063200003147358E-2</v>
      </c>
      <c r="I136" s="80"/>
      <c r="J136" s="80"/>
      <c r="K136" s="80"/>
      <c r="M136" s="80"/>
      <c r="N136" s="80"/>
      <c r="O136" s="80"/>
      <c r="P136" s="80"/>
      <c r="Q136" s="149">
        <f>+C136-15018.5</f>
        <v>9007.9360000000015</v>
      </c>
      <c r="S136" s="2">
        <f>S$15</f>
        <v>0.5</v>
      </c>
      <c r="Z136" s="1">
        <f>F136</f>
        <v>-7822</v>
      </c>
      <c r="AA136" s="81">
        <f>AB$3+AB$4*Z136+AB$5*Z136^2+AH136</f>
        <v>6.7311227532948242E-2</v>
      </c>
      <c r="AB136" s="81">
        <f>IF(S136&lt;&gt;0,G136-AH136,-9999)</f>
        <v>3.7492386249970366E-2</v>
      </c>
      <c r="AC136" s="81">
        <f>+G136-P136</f>
        <v>6.4063200003147358E-2</v>
      </c>
      <c r="AD136" s="81">
        <f>IF(S136&lt;&gt;0,G136-AA136,-9999)</f>
        <v>-3.2480275298008843E-3</v>
      </c>
      <c r="AE136" s="81">
        <f>+(G136-AA136)^2*S136</f>
        <v>5.2748414171722167E-6</v>
      </c>
      <c r="AF136" s="1">
        <f>IF(S136&lt;&gt;0,G136-P136,-9999)</f>
        <v>6.4063200003147358E-2</v>
      </c>
      <c r="AG136" s="82"/>
      <c r="AH136" s="1">
        <f>$AB$6*($AB$11/AI136*AJ136+$AB$12)</f>
        <v>2.6570813753176988E-2</v>
      </c>
      <c r="AI136" s="1">
        <f>1+$AB$7*COS(AL136)</f>
        <v>1.0048816662236444</v>
      </c>
      <c r="AJ136" s="1">
        <f>SIN(AL136+RADIANS($AB$9))</f>
        <v>0.25546868388341903</v>
      </c>
      <c r="AK136" s="1">
        <f>$AB$7*SIN(AL136)</f>
        <v>0.38747308925930762</v>
      </c>
      <c r="AL136" s="1">
        <f>2*ATAN(AM136)</f>
        <v>-1.5833943835325806</v>
      </c>
      <c r="AM136" s="1">
        <f>SQRT((1+$AB$7)/(1-$AB$7))*TAN(AN136/2)</f>
        <v>-1.0126780840284033</v>
      </c>
      <c r="AN136" s="81">
        <f>$AU136+$AB$7*SIN(AO136)</f>
        <v>4.3028811627787302</v>
      </c>
      <c r="AO136" s="81">
        <f>$AU136+$AB$7*SIN(AP136)</f>
        <v>4.302874958257072</v>
      </c>
      <c r="AP136" s="81">
        <f>$AU136+$AB$7*SIN(AQ136)</f>
        <v>4.3028347467226595</v>
      </c>
      <c r="AQ136" s="81">
        <f>$AU136+$AB$7*SIN(AR136)</f>
        <v>4.3025742258184705</v>
      </c>
      <c r="AR136" s="81">
        <f>$AU136+$AB$7*SIN(AS136)</f>
        <v>4.3008901429324933</v>
      </c>
      <c r="AS136" s="81">
        <f>$AU136+$AB$7*SIN(AT136)</f>
        <v>4.2901565403748085</v>
      </c>
      <c r="AT136" s="81">
        <f>$AU136+$AB$7*SIN(AU136)</f>
        <v>4.226964600381006</v>
      </c>
      <c r="AU136" s="81">
        <f>RADIANS($AB$9)+$AB$18*(F136-AB$15)</f>
        <v>3.9474182992673659</v>
      </c>
      <c r="AW136" s="21"/>
      <c r="AX136" s="29"/>
    </row>
    <row r="137" spans="1:50" x14ac:dyDescent="0.2">
      <c r="A137" s="83" t="s">
        <v>110</v>
      </c>
      <c r="B137" s="84" t="s">
        <v>98</v>
      </c>
      <c r="C137" s="85">
        <v>24433.448</v>
      </c>
      <c r="D137" s="87"/>
      <c r="E137" s="80">
        <f>+(C137-C$7)/C$8</f>
        <v>-7674.9793306615957</v>
      </c>
      <c r="F137" s="80">
        <f>ROUND(2*E137,0)/2</f>
        <v>-7675</v>
      </c>
      <c r="G137" s="80">
        <f>+C137-(C$7+F137*C$8)</f>
        <v>5.7230000002164161E-2</v>
      </c>
      <c r="H137" s="80">
        <f>+G137</f>
        <v>5.7230000002164161E-2</v>
      </c>
      <c r="I137" s="80"/>
      <c r="J137" s="80"/>
      <c r="K137" s="80"/>
      <c r="M137" s="80"/>
      <c r="N137" s="80"/>
      <c r="O137" s="80"/>
      <c r="P137" s="80"/>
      <c r="Q137" s="149">
        <f>+C137-15018.5</f>
        <v>9414.9480000000003</v>
      </c>
      <c r="S137" s="2">
        <f>S$15</f>
        <v>0.5</v>
      </c>
      <c r="Z137" s="1">
        <f>F137</f>
        <v>-7675</v>
      </c>
      <c r="AA137" s="81">
        <f>AB$3+AB$4*Z137+AB$5*Z137^2+AH137</f>
        <v>6.4813933769817797E-2</v>
      </c>
      <c r="AB137" s="81">
        <f>IF(S137&lt;&gt;0,G137-AH137,-9999)</f>
        <v>3.5214507477494703E-2</v>
      </c>
      <c r="AC137" s="81">
        <f>+G137-P137</f>
        <v>5.7230000002164161E-2</v>
      </c>
      <c r="AD137" s="81">
        <f>IF(S137&lt;&gt;0,G137-AA137,-9999)</f>
        <v>-7.5839337676536361E-3</v>
      </c>
      <c r="AE137" s="81">
        <f>+(G137-AA137)^2*S137</f>
        <v>2.8758025696078537E-5</v>
      </c>
      <c r="AF137" s="1">
        <f>IF(S137&lt;&gt;0,G137-P137,-9999)</f>
        <v>5.7230000002164161E-2</v>
      </c>
      <c r="AG137" s="82"/>
      <c r="AH137" s="1">
        <f>$AB$6*($AB$11/AI137*AJ137+$AB$12)</f>
        <v>2.2015492524669458E-2</v>
      </c>
      <c r="AI137" s="1">
        <f>1+$AB$7*COS(AL137)</f>
        <v>0.95490514306970087</v>
      </c>
      <c r="AJ137" s="1">
        <f>SIN(AL137+RADIANS($AB$9))</f>
        <v>0.12873914138817319</v>
      </c>
      <c r="AK137" s="1">
        <f>$AB$7*SIN(AL137)</f>
        <v>0.38487099064973224</v>
      </c>
      <c r="AL137" s="1">
        <f>2*ATAN(AM137)</f>
        <v>-1.4541593770233836</v>
      </c>
      <c r="AM137" s="1">
        <f>SQRT((1+$AB$7)/(1-$AB$7))*TAN(AN137/2)</f>
        <v>-0.88967210002419272</v>
      </c>
      <c r="AN137" s="81">
        <f>$AU137+$AB$7*SIN(AO137)</f>
        <v>4.4244932556067216</v>
      </c>
      <c r="AO137" s="81">
        <f>$AU137+$AB$7*SIN(AP137)</f>
        <v>4.4244922001742291</v>
      </c>
      <c r="AP137" s="81">
        <f>$AU137+$AB$7*SIN(AQ137)</f>
        <v>4.4244826077880228</v>
      </c>
      <c r="AQ137" s="81">
        <f>$AU137+$AB$7*SIN(AR137)</f>
        <v>4.4243954408269115</v>
      </c>
      <c r="AR137" s="81">
        <f>$AU137+$AB$7*SIN(AS137)</f>
        <v>4.4236045183670818</v>
      </c>
      <c r="AS137" s="81">
        <f>$AU137+$AB$7*SIN(AT137)</f>
        <v>4.4165218843880263</v>
      </c>
      <c r="AT137" s="81">
        <f>$AU137+$AB$7*SIN(AU137)</f>
        <v>4.3591932219059188</v>
      </c>
      <c r="AU137" s="81">
        <f>RADIANS($AB$9)+$AB$18*(F137-AB$15)</f>
        <v>4.0529378434907404</v>
      </c>
      <c r="AW137" s="21"/>
      <c r="AX137" s="29"/>
    </row>
    <row r="138" spans="1:50" x14ac:dyDescent="0.2">
      <c r="A138" s="83" t="s">
        <v>97</v>
      </c>
      <c r="B138" s="84" t="s">
        <v>98</v>
      </c>
      <c r="C138" s="85">
        <v>24508.21</v>
      </c>
      <c r="D138" s="87"/>
      <c r="E138" s="80">
        <f>+(C138-C$7)/C$8</f>
        <v>-7647.9780886954786</v>
      </c>
      <c r="F138" s="80">
        <f>ROUND(2*E138,0)/2</f>
        <v>-7648</v>
      </c>
      <c r="G138" s="80">
        <f>+C138-(C$7+F138*C$8)</f>
        <v>6.0668800000712508E-2</v>
      </c>
      <c r="H138" s="80">
        <f>+G138</f>
        <v>6.0668800000712508E-2</v>
      </c>
      <c r="I138" s="80"/>
      <c r="J138" s="80"/>
      <c r="K138" s="80"/>
      <c r="M138" s="80"/>
      <c r="N138" s="80"/>
      <c r="O138" s="80"/>
      <c r="P138" s="80"/>
      <c r="Q138" s="149">
        <f>+C138-15018.5</f>
        <v>9489.7099999999991</v>
      </c>
      <c r="S138" s="2">
        <f>S$15</f>
        <v>0.5</v>
      </c>
      <c r="Z138" s="1">
        <f>F138</f>
        <v>-7648</v>
      </c>
      <c r="AA138" s="81">
        <f>AB$3+AB$4*Z138+AB$5*Z138^2+AH138</f>
        <v>6.4328707974173116E-2</v>
      </c>
      <c r="AB138" s="81">
        <f>IF(S138&lt;&gt;0,G138-AH138,-9999)</f>
        <v>3.9501521799425399E-2</v>
      </c>
      <c r="AC138" s="81">
        <f>+G138-P138</f>
        <v>6.0668800000712508E-2</v>
      </c>
      <c r="AD138" s="81">
        <f>IF(S138&lt;&gt;0,G138-AA138,-9999)</f>
        <v>-3.6599079734606077E-3</v>
      </c>
      <c r="AE138" s="81">
        <f>+(G138-AA138)^2*S138</f>
        <v>6.6974631871002661E-6</v>
      </c>
      <c r="AF138" s="1">
        <f>IF(S138&lt;&gt;0,G138-P138,-9999)</f>
        <v>6.0668800000712508E-2</v>
      </c>
      <c r="AG138" s="82"/>
      <c r="AH138" s="1">
        <f>$AB$6*($AB$11/AI138*AJ138+$AB$12)</f>
        <v>2.1167278201287113E-2</v>
      </c>
      <c r="AI138" s="1">
        <f>1+$AB$7*COS(AL138)</f>
        <v>0.94631348067394372</v>
      </c>
      <c r="AJ138" s="1">
        <f>SIN(AL138+RADIANS($AB$9))</f>
        <v>0.10654022234867751</v>
      </c>
      <c r="AK138" s="1">
        <f>$AB$7*SIN(AL138)</f>
        <v>0.38376683442934906</v>
      </c>
      <c r="AL138" s="1">
        <f>2*ATAN(AM138)</f>
        <v>-1.4318047535052121</v>
      </c>
      <c r="AM138" s="1">
        <f>SQRT((1+$AB$7)/(1-$AB$7))*TAN(AN138/2)</f>
        <v>-0.86984410883332008</v>
      </c>
      <c r="AN138" s="81">
        <f>$AU138+$AB$7*SIN(AO138)</f>
        <v>4.4461721921543305</v>
      </c>
      <c r="AO138" s="81">
        <f>$AU138+$AB$7*SIN(AP138)</f>
        <v>4.4461714867681756</v>
      </c>
      <c r="AP138" s="81">
        <f>$AU138+$AB$7*SIN(AQ138)</f>
        <v>4.4461645676481725</v>
      </c>
      <c r="AQ138" s="81">
        <f>$AU138+$AB$7*SIN(AR138)</f>
        <v>4.4460967074298479</v>
      </c>
      <c r="AR138" s="81">
        <f>$AU138+$AB$7*SIN(AS138)</f>
        <v>4.4454320515504735</v>
      </c>
      <c r="AS138" s="81">
        <f>$AU138+$AB$7*SIN(AT138)</f>
        <v>4.4390054650636976</v>
      </c>
      <c r="AT138" s="81">
        <f>$AU138+$AB$7*SIN(AU138)</f>
        <v>4.383117971079205</v>
      </c>
      <c r="AU138" s="81">
        <f>RADIANS($AB$9)+$AB$18*(F138-AB$15)</f>
        <v>4.0723189842664622</v>
      </c>
      <c r="AW138" s="21"/>
      <c r="AX138" s="29"/>
    </row>
    <row r="139" spans="1:50" x14ac:dyDescent="0.2">
      <c r="A139" s="83" t="s">
        <v>115</v>
      </c>
      <c r="B139" s="84" t="s">
        <v>98</v>
      </c>
      <c r="C139" s="85">
        <v>24591.268</v>
      </c>
      <c r="D139" s="87"/>
      <c r="E139" s="80">
        <f>+(C139-C$7)/C$8</f>
        <v>-7617.980641393081</v>
      </c>
      <c r="F139" s="80">
        <f>ROUND(2*E139,0)/2</f>
        <v>-7618</v>
      </c>
      <c r="G139" s="80">
        <f>+C139-(C$7+F139*C$8)</f>
        <v>5.3600800001731841E-2</v>
      </c>
      <c r="H139" s="80">
        <f>+G139</f>
        <v>5.3600800001731841E-2</v>
      </c>
      <c r="I139" s="80"/>
      <c r="J139" s="80"/>
      <c r="K139" s="80"/>
      <c r="M139" s="80"/>
      <c r="N139" s="80"/>
      <c r="O139" s="80"/>
      <c r="P139" s="80"/>
      <c r="Q139" s="149">
        <f>+C139-15018.5</f>
        <v>9572.768</v>
      </c>
      <c r="S139" s="2">
        <f>S$15</f>
        <v>0.5</v>
      </c>
      <c r="Z139" s="1">
        <f>F139</f>
        <v>-7618</v>
      </c>
      <c r="AA139" s="81">
        <f>AB$3+AB$4*Z139+AB$5*Z139^2+AH139</f>
        <v>6.3781509724159413E-2</v>
      </c>
      <c r="AB139" s="81">
        <f>IF(S139&lt;&gt;0,G139-AH139,-9999)</f>
        <v>3.3378574854811799E-2</v>
      </c>
      <c r="AC139" s="81">
        <f>+G139-P139</f>
        <v>5.3600800001731841E-2</v>
      </c>
      <c r="AD139" s="81">
        <f>IF(S139&lt;&gt;0,G139-AA139,-9999)</f>
        <v>-1.0180709722427572E-2</v>
      </c>
      <c r="AE139" s="81">
        <f>+(G139-AA139)^2*S139</f>
        <v>5.1823425226165648E-5</v>
      </c>
      <c r="AF139" s="1">
        <f>IF(S139&lt;&gt;0,G139-P139,-9999)</f>
        <v>5.3600800001731841E-2</v>
      </c>
      <c r="AG139" s="82"/>
      <c r="AH139" s="1">
        <f>$AB$6*($AB$11/AI139*AJ139+$AB$12)</f>
        <v>2.0222225146920045E-2</v>
      </c>
      <c r="AI139" s="1">
        <f>1+$AB$7*COS(AL139)</f>
        <v>0.93697715710719465</v>
      </c>
      <c r="AJ139" s="1">
        <f>SIN(AL139+RADIANS($AB$9))</f>
        <v>8.2277623202546765E-2</v>
      </c>
      <c r="AK139" s="1">
        <f>$AB$7*SIN(AL139)</f>
        <v>0.38234453943920688</v>
      </c>
      <c r="AL139" s="1">
        <f>2*ATAN(AM139)</f>
        <v>-1.4074326798507226</v>
      </c>
      <c r="AM139" s="1">
        <f>SQRT((1+$AB$7)/(1-$AB$7))*TAN(AN139/2)</f>
        <v>-0.84866125459292774</v>
      </c>
      <c r="AN139" s="81">
        <f>$AU139+$AB$7*SIN(AO139)</f>
        <v>4.4700326516269717</v>
      </c>
      <c r="AO139" s="81">
        <f>$AU139+$AB$7*SIN(AP139)</f>
        <v>4.4700322176900267</v>
      </c>
      <c r="AP139" s="81">
        <f>$AU139+$AB$7*SIN(AQ139)</f>
        <v>4.4700275516201087</v>
      </c>
      <c r="AQ139" s="81">
        <f>$AU139+$AB$7*SIN(AR139)</f>
        <v>4.4699773835151682</v>
      </c>
      <c r="AR139" s="81">
        <f>$AU139+$AB$7*SIN(AS139)</f>
        <v>4.4694386335439598</v>
      </c>
      <c r="AS139" s="81">
        <f>$AU139+$AB$7*SIN(AT139)</f>
        <v>4.4637251665718205</v>
      </c>
      <c r="AT139" s="81">
        <f>$AU139+$AB$7*SIN(AU139)</f>
        <v>4.4095640342043936</v>
      </c>
      <c r="AU139" s="81">
        <f>RADIANS($AB$9)+$AB$18*(F139-AB$15)</f>
        <v>4.0938535851283753</v>
      </c>
      <c r="AW139" s="21"/>
      <c r="AX139" s="29"/>
    </row>
    <row r="140" spans="1:50" x14ac:dyDescent="0.2">
      <c r="A140" s="83" t="s">
        <v>115</v>
      </c>
      <c r="B140" s="84" t="s">
        <v>98</v>
      </c>
      <c r="C140" s="85">
        <v>24815.545999999998</v>
      </c>
      <c r="D140" s="87"/>
      <c r="E140" s="80">
        <f>+(C140-C$7)/C$8</f>
        <v>-7536.9798047959221</v>
      </c>
      <c r="F140" s="80">
        <f>ROUND(2*E140,0)/2</f>
        <v>-7537</v>
      </c>
      <c r="G140" s="80">
        <f>+C140-(C$7+F140*C$8)</f>
        <v>5.5917199999385048E-2</v>
      </c>
      <c r="H140" s="80">
        <f>+G140</f>
        <v>5.5917199999385048E-2</v>
      </c>
      <c r="I140" s="80"/>
      <c r="J140" s="80"/>
      <c r="K140" s="80"/>
      <c r="M140" s="80"/>
      <c r="N140" s="80"/>
      <c r="O140" s="80"/>
      <c r="P140" s="80"/>
      <c r="Q140" s="149">
        <f>+C140-15018.5</f>
        <v>9797.0459999999985</v>
      </c>
      <c r="S140" s="2">
        <f>S$15</f>
        <v>0.5</v>
      </c>
      <c r="Z140" s="1">
        <f>F140</f>
        <v>-7537</v>
      </c>
      <c r="AA140" s="81">
        <f>AB$3+AB$4*Z140+AB$5*Z140^2+AH140</f>
        <v>6.2266695266269267E-2</v>
      </c>
      <c r="AB140" s="81">
        <f>IF(S140&lt;&gt;0,G140-AH140,-9999)</f>
        <v>3.8255258775583278E-2</v>
      </c>
      <c r="AC140" s="81">
        <f>+G140-P140</f>
        <v>5.5917199999385048E-2</v>
      </c>
      <c r="AD140" s="81">
        <f>IF(S140&lt;&gt;0,G140-AA140,-9999)</f>
        <v>-6.3494952668842197E-3</v>
      </c>
      <c r="AE140" s="81">
        <f>+(G140-AA140)^2*S140</f>
        <v>2.0158045072092555E-5</v>
      </c>
      <c r="AF140" s="1">
        <f>IF(S140&lt;&gt;0,G140-P140,-9999)</f>
        <v>5.5917199999385048E-2</v>
      </c>
      <c r="AG140" s="82"/>
      <c r="AH140" s="1">
        <f>$AB$6*($AB$11/AI140*AJ140+$AB$12)</f>
        <v>1.7661941223801769E-2</v>
      </c>
      <c r="AI140" s="1">
        <f>1+$AB$7*COS(AL140)</f>
        <v>0.91285121100988231</v>
      </c>
      <c r="AJ140" s="1">
        <f>SIN(AL140+RADIANS($AB$9))</f>
        <v>1.8895038634895389E-2</v>
      </c>
      <c r="AK140" s="1">
        <f>$AB$7*SIN(AL140)</f>
        <v>0.37757689831718572</v>
      </c>
      <c r="AL140" s="1">
        <f>2*ATAN(AM140)</f>
        <v>-1.3439581046512055</v>
      </c>
      <c r="AM140" s="1">
        <f>SQRT((1+$AB$7)/(1-$AB$7))*TAN(AN140/2)</f>
        <v>-0.79548047501996544</v>
      </c>
      <c r="AN140" s="81">
        <f>$AU140+$AB$7*SIN(AO140)</f>
        <v>4.5333034942424781</v>
      </c>
      <c r="AO140" s="81">
        <f>$AU140+$AB$7*SIN(AP140)</f>
        <v>4.5333034044022531</v>
      </c>
      <c r="AP140" s="81">
        <f>$AU140+$AB$7*SIN(AQ140)</f>
        <v>4.5333021028651217</v>
      </c>
      <c r="AQ140" s="81">
        <f>$AU140+$AB$7*SIN(AR140)</f>
        <v>4.5332832482307195</v>
      </c>
      <c r="AR140" s="81">
        <f>$AU140+$AB$7*SIN(AS140)</f>
        <v>4.5330103316979837</v>
      </c>
      <c r="AS140" s="81">
        <f>$AU140+$AB$7*SIN(AT140)</f>
        <v>4.5291049466283715</v>
      </c>
      <c r="AT140" s="81">
        <f>$AU140+$AB$7*SIN(AU140)</f>
        <v>4.4802309083112206</v>
      </c>
      <c r="AU140" s="81">
        <f>RADIANS($AB$9)+$AB$18*(F140-AB$15)</f>
        <v>4.1519970074555417</v>
      </c>
      <c r="AW140" s="21"/>
      <c r="AX140" s="29"/>
    </row>
    <row r="141" spans="1:50" x14ac:dyDescent="0.2">
      <c r="A141" s="83" t="s">
        <v>115</v>
      </c>
      <c r="B141" s="84" t="s">
        <v>98</v>
      </c>
      <c r="C141" s="85">
        <v>24851.541000000001</v>
      </c>
      <c r="D141" s="87"/>
      <c r="E141" s="80">
        <f>+(C141-C$7)/C$8</f>
        <v>-7523.9797552444052</v>
      </c>
      <c r="F141" s="80">
        <f>ROUND(2*E141,0)/2</f>
        <v>-7524</v>
      </c>
      <c r="G141" s="80">
        <f>+C141-(C$7+F141*C$8)</f>
        <v>5.6054400003631599E-2</v>
      </c>
      <c r="H141" s="80">
        <f>+G141</f>
        <v>5.6054400003631599E-2</v>
      </c>
      <c r="I141" s="80"/>
      <c r="J141" s="80"/>
      <c r="K141" s="80"/>
      <c r="M141" s="80"/>
      <c r="N141" s="80"/>
      <c r="O141" s="80"/>
      <c r="P141" s="80"/>
      <c r="Q141" s="149">
        <f>+C141-15018.5</f>
        <v>9833.0410000000011</v>
      </c>
      <c r="S141" s="2">
        <f>S$15</f>
        <v>0.5</v>
      </c>
      <c r="Z141" s="1">
        <f>F141</f>
        <v>-7524</v>
      </c>
      <c r="AA141" s="81">
        <f>AB$3+AB$4*Z141+AB$5*Z141^2+AH141</f>
        <v>6.2019064944962746E-2</v>
      </c>
      <c r="AB141" s="81">
        <f>IF(S141&lt;&gt;0,G141-AH141,-9999)</f>
        <v>3.8803974540281019E-2</v>
      </c>
      <c r="AC141" s="81">
        <f>+G141-P141</f>
        <v>5.6054400003631599E-2</v>
      </c>
      <c r="AD141" s="81">
        <f>IF(S141&lt;&gt;0,G141-AA141,-9999)</f>
        <v>-5.9646649413311464E-3</v>
      </c>
      <c r="AE141" s="81">
        <f>+(G141-AA141)^2*S141</f>
        <v>1.7788613931172443E-5</v>
      </c>
      <c r="AF141" s="1">
        <f>IF(S141&lt;&gt;0,G141-P141,-9999)</f>
        <v>5.6054400003631599E-2</v>
      </c>
      <c r="AG141" s="82"/>
      <c r="AH141" s="1">
        <f>$AB$6*($AB$11/AI141*AJ141+$AB$12)</f>
        <v>1.7250425463350576E-2</v>
      </c>
      <c r="AI141" s="1">
        <f>1+$AB$7*COS(AL141)</f>
        <v>0.90912319875351733</v>
      </c>
      <c r="AJ141" s="1">
        <f>SIN(AL141+RADIANS($AB$9))</f>
        <v>9.0110858930556349E-3</v>
      </c>
      <c r="AK141" s="1">
        <f>$AB$7*SIN(AL141)</f>
        <v>0.37669700365210995</v>
      </c>
      <c r="AL141" s="1">
        <f>2*ATAN(AM141)</f>
        <v>-1.3340731493570737</v>
      </c>
      <c r="AM141" s="1">
        <f>SQRT((1+$AB$7)/(1-$AB$7))*TAN(AN141/2)</f>
        <v>-0.78744198997531278</v>
      </c>
      <c r="AN141" s="81">
        <f>$AU141+$AB$7*SIN(AO141)</f>
        <v>4.5433065379411905</v>
      </c>
      <c r="AO141" s="81">
        <f>$AU141+$AB$7*SIN(AP141)</f>
        <v>4.5433064713618831</v>
      </c>
      <c r="AP141" s="81">
        <f>$AU141+$AB$7*SIN(AQ141)</f>
        <v>4.5433054503410917</v>
      </c>
      <c r="AQ141" s="81">
        <f>$AU141+$AB$7*SIN(AR141)</f>
        <v>4.5432897933361609</v>
      </c>
      <c r="AR141" s="81">
        <f>$AU141+$AB$7*SIN(AS141)</f>
        <v>4.5430498780913657</v>
      </c>
      <c r="AS141" s="81">
        <f>$AU141+$AB$7*SIN(AT141)</f>
        <v>4.539414824339973</v>
      </c>
      <c r="AT141" s="81">
        <f>$AU141+$AB$7*SIN(AU141)</f>
        <v>4.4914702484507609</v>
      </c>
      <c r="AU141" s="81">
        <f>RADIANS($AB$9)+$AB$18*(F141-AB$15)</f>
        <v>4.1613286678290375</v>
      </c>
      <c r="AW141" s="21"/>
      <c r="AX141" s="29"/>
    </row>
    <row r="142" spans="1:50" x14ac:dyDescent="0.2">
      <c r="A142" s="83" t="s">
        <v>115</v>
      </c>
      <c r="B142" s="84" t="s">
        <v>98</v>
      </c>
      <c r="C142" s="85">
        <v>24865.384999999998</v>
      </c>
      <c r="D142" s="87"/>
      <c r="E142" s="80">
        <f>+(C142-C$7)/C$8</f>
        <v>-7518.9798195313579</v>
      </c>
      <c r="F142" s="80">
        <f>ROUND(2*E142,0)/2</f>
        <v>-7519</v>
      </c>
      <c r="G142" s="80">
        <f>+C142-(C$7+F142*C$8)</f>
        <v>5.5876400001579896E-2</v>
      </c>
      <c r="H142" s="80">
        <f>+G142</f>
        <v>5.5876400001579896E-2</v>
      </c>
      <c r="I142" s="80"/>
      <c r="J142" s="80"/>
      <c r="K142" s="80"/>
      <c r="M142" s="80"/>
      <c r="N142" s="80"/>
      <c r="O142" s="80"/>
      <c r="P142" s="80"/>
      <c r="Q142" s="149">
        <f>+C142-15018.5</f>
        <v>9846.8849999999984</v>
      </c>
      <c r="S142" s="2">
        <f>S$15</f>
        <v>0.5</v>
      </c>
      <c r="Z142" s="1">
        <f>F142</f>
        <v>-7519</v>
      </c>
      <c r="AA142" s="81">
        <f>AB$3+AB$4*Z142+AB$5*Z142^2+AH142</f>
        <v>6.1923521672132324E-2</v>
      </c>
      <c r="AB142" s="81">
        <f>IF(S142&lt;&gt;0,G142-AH142,-9999)</f>
        <v>3.8784262999531229E-2</v>
      </c>
      <c r="AC142" s="81">
        <f>+G142-P142</f>
        <v>5.5876400001579896E-2</v>
      </c>
      <c r="AD142" s="81">
        <f>IF(S142&lt;&gt;0,G142-AA142,-9999)</f>
        <v>-6.0471216705524286E-3</v>
      </c>
      <c r="AE142" s="81">
        <f>+(G142-AA142)^2*S142</f>
        <v>1.8283840249232396E-5</v>
      </c>
      <c r="AF142" s="1">
        <f>IF(S142&lt;&gt;0,G142-P142,-9999)</f>
        <v>5.5876400001579896E-2</v>
      </c>
      <c r="AG142" s="82"/>
      <c r="AH142" s="1">
        <f>$AB$6*($AB$11/AI142*AJ142+$AB$12)</f>
        <v>1.7092137002048667E-2</v>
      </c>
      <c r="AI142" s="1">
        <f>1+$AB$7*COS(AL142)</f>
        <v>0.90769976519168327</v>
      </c>
      <c r="AJ142" s="1">
        <f>SIN(AL142+RADIANS($AB$9))</f>
        <v>5.2307282485876587E-3</v>
      </c>
      <c r="AK142" s="1">
        <f>$AB$7*SIN(AL142)</f>
        <v>0.37635075690052761</v>
      </c>
      <c r="AL142" s="1">
        <f>2*ATAN(AM142)</f>
        <v>-1.3302926936114834</v>
      </c>
      <c r="AM142" s="1">
        <f>SQRT((1+$AB$7)/(1-$AB$7))*TAN(AN142/2)</f>
        <v>-0.78438424581073884</v>
      </c>
      <c r="AN142" s="81">
        <f>$AU142+$AB$7*SIN(AO142)</f>
        <v>4.5471429961061851</v>
      </c>
      <c r="AO142" s="81">
        <f>$AU142+$AB$7*SIN(AP142)</f>
        <v>4.5471429370330751</v>
      </c>
      <c r="AP142" s="81">
        <f>$AU142+$AB$7*SIN(AQ142)</f>
        <v>4.5471420102889377</v>
      </c>
      <c r="AQ142" s="81">
        <f>$AU142+$AB$7*SIN(AR142)</f>
        <v>4.5471274721197288</v>
      </c>
      <c r="AR142" s="81">
        <f>$AU142+$AB$7*SIN(AS142)</f>
        <v>4.5468995722655086</v>
      </c>
      <c r="AS142" s="81">
        <f>$AU142+$AB$7*SIN(AT142)</f>
        <v>4.5433668144704358</v>
      </c>
      <c r="AT142" s="81">
        <f>$AU142+$AB$7*SIN(AU142)</f>
        <v>4.495785425652076</v>
      </c>
      <c r="AU142" s="81">
        <f>RADIANS($AB$9)+$AB$18*(F142-AB$15)</f>
        <v>4.164917767972689</v>
      </c>
      <c r="AW142" s="21"/>
      <c r="AX142" s="29"/>
    </row>
    <row r="143" spans="1:50" x14ac:dyDescent="0.2">
      <c r="A143" s="83" t="s">
        <v>116</v>
      </c>
      <c r="B143" s="84" t="s">
        <v>98</v>
      </c>
      <c r="C143" s="85">
        <v>25261.328000000001</v>
      </c>
      <c r="D143" s="87"/>
      <c r="E143" s="80">
        <f>+(C143-C$7)/C$8</f>
        <v>-7375.9799967899853</v>
      </c>
      <c r="F143" s="80">
        <f>ROUND(2*E143,0)/2</f>
        <v>-7376</v>
      </c>
      <c r="G143" s="80">
        <f>+C143-(C$7+F143*C$8)</f>
        <v>5.5385600004228763E-2</v>
      </c>
      <c r="H143" s="80">
        <f>+G143</f>
        <v>5.5385600004228763E-2</v>
      </c>
      <c r="I143" s="80"/>
      <c r="J143" s="80"/>
      <c r="K143" s="80"/>
      <c r="M143" s="80"/>
      <c r="N143" s="80"/>
      <c r="O143" s="80"/>
      <c r="P143" s="80"/>
      <c r="Q143" s="149">
        <f>+C143-15018.5</f>
        <v>10242.828000000001</v>
      </c>
      <c r="S143" s="2">
        <f>S$15</f>
        <v>0.5</v>
      </c>
      <c r="Z143" s="1">
        <f>F143</f>
        <v>-7376</v>
      </c>
      <c r="AA143" s="81">
        <f>AB$3+AB$4*Z143+AB$5*Z143^2+AH143</f>
        <v>5.9130995044608795E-2</v>
      </c>
      <c r="AB143" s="81">
        <f>IF(S143&lt;&gt;0,G143-AH143,-9999)</f>
        <v>4.2812854177466622E-2</v>
      </c>
      <c r="AC143" s="81">
        <f>+G143-P143</f>
        <v>5.5385600004228763E-2</v>
      </c>
      <c r="AD143" s="81">
        <f>IF(S143&lt;&gt;0,G143-AA143,-9999)</f>
        <v>-3.7453950403800312E-3</v>
      </c>
      <c r="AE143" s="81">
        <f>+(G143-AA143)^2*S143</f>
        <v>7.0139920042516682E-6</v>
      </c>
      <c r="AF143" s="1">
        <f>IF(S143&lt;&gt;0,G143-P143,-9999)</f>
        <v>5.5385600004228763E-2</v>
      </c>
      <c r="AG143" s="82"/>
      <c r="AH143" s="1">
        <f>$AB$6*($AB$11/AI143*AJ143+$AB$12)</f>
        <v>1.2572745826762141E-2</v>
      </c>
      <c r="AI143" s="1">
        <f>1+$AB$7*COS(AL143)</f>
        <v>0.86935877574102371</v>
      </c>
      <c r="AJ143" s="1">
        <f>SIN(AL143+RADIANS($AB$9))</f>
        <v>-9.7980558439644996E-2</v>
      </c>
      <c r="AK143" s="1">
        <f>$AB$7*SIN(AL143)</f>
        <v>0.36481789442047152</v>
      </c>
      <c r="AL143" s="1">
        <f>2*ATAN(AM143)</f>
        <v>-1.2269239299128532</v>
      </c>
      <c r="AM143" s="1">
        <f>SQRT((1+$AB$7)/(1-$AB$7))*TAN(AN143/2)</f>
        <v>-0.70408447362237669</v>
      </c>
      <c r="AN143" s="81">
        <f>$AU143+$AB$7*SIN(AO143)</f>
        <v>4.6544189456576488</v>
      </c>
      <c r="AO143" s="81">
        <f>$AU143+$AB$7*SIN(AP143)</f>
        <v>4.6544189453824565</v>
      </c>
      <c r="AP143" s="81">
        <f>$AU143+$AB$7*SIN(AQ143)</f>
        <v>4.654418933125041</v>
      </c>
      <c r="AQ143" s="81">
        <f>$AU143+$AB$7*SIN(AR143)</f>
        <v>4.6544183871654612</v>
      </c>
      <c r="AR143" s="81">
        <f>$AU143+$AB$7*SIN(AS143)</f>
        <v>4.6543940746971604</v>
      </c>
      <c r="AS143" s="81">
        <f>$AU143+$AB$7*SIN(AT143)</f>
        <v>4.6533215339120675</v>
      </c>
      <c r="AT143" s="81">
        <f>$AU143+$AB$7*SIN(AU143)</f>
        <v>4.6173606578869419</v>
      </c>
      <c r="AU143" s="81">
        <f>RADIANS($AB$9)+$AB$18*(F143-AB$15)</f>
        <v>4.2675660320811426</v>
      </c>
      <c r="AW143" s="21"/>
      <c r="AX143" s="29"/>
    </row>
    <row r="144" spans="1:50" x14ac:dyDescent="0.2">
      <c r="A144" s="83" t="s">
        <v>115</v>
      </c>
      <c r="B144" s="84" t="s">
        <v>98</v>
      </c>
      <c r="C144" s="85">
        <v>25322.244999999999</v>
      </c>
      <c r="D144" s="87"/>
      <c r="E144" s="80">
        <f>+(C144-C$7)/C$8</f>
        <v>-7353.9790516995663</v>
      </c>
      <c r="F144" s="80">
        <f>ROUND(2*E144,0)/2</f>
        <v>-7354</v>
      </c>
      <c r="G144" s="80">
        <f>+C144-(C$7+F144*C$8)</f>
        <v>5.8002400000987109E-2</v>
      </c>
      <c r="H144" s="80">
        <f>+G144</f>
        <v>5.8002400000987109E-2</v>
      </c>
      <c r="I144" s="80"/>
      <c r="J144" s="80"/>
      <c r="K144" s="80"/>
      <c r="M144" s="80"/>
      <c r="N144" s="80"/>
      <c r="O144" s="80"/>
      <c r="P144" s="80"/>
      <c r="Q144" s="149">
        <f>+C144-15018.5</f>
        <v>10303.744999999999</v>
      </c>
      <c r="S144" s="2">
        <f>S$15</f>
        <v>0.5</v>
      </c>
      <c r="Z144" s="1">
        <f>F144</f>
        <v>-7354</v>
      </c>
      <c r="AA144" s="81">
        <f>AB$3+AB$4*Z144+AB$5*Z144^2+AH144</f>
        <v>5.8692875521463711E-2</v>
      </c>
      <c r="AB144" s="81">
        <f>IF(S144&lt;&gt;0,G144-AH144,-9999)</f>
        <v>4.6121842365824145E-2</v>
      </c>
      <c r="AC144" s="81">
        <f>+G144-P144</f>
        <v>5.8002400000987109E-2</v>
      </c>
      <c r="AD144" s="81">
        <f>IF(S144&lt;&gt;0,G144-AA144,-9999)</f>
        <v>-6.9047552047660221E-4</v>
      </c>
      <c r="AE144" s="81">
        <f>+(G144-AA144)^2*S144</f>
        <v>2.3837822218871736E-7</v>
      </c>
      <c r="AF144" s="1">
        <f>IF(S144&lt;&gt;0,G144-P144,-9999)</f>
        <v>5.8002400000987109E-2</v>
      </c>
      <c r="AG144" s="82"/>
      <c r="AH144" s="1">
        <f>$AB$6*($AB$11/AI144*AJ144+$AB$12)</f>
        <v>1.1880557635162966E-2</v>
      </c>
      <c r="AI144" s="1">
        <f>1+$AB$7*COS(AL144)</f>
        <v>0.86385135563661397</v>
      </c>
      <c r="AJ144" s="1">
        <f>SIN(AL144+RADIANS($AB$9))</f>
        <v>-0.11303388001878456</v>
      </c>
      <c r="AK144" s="1">
        <f>$AB$7*SIN(AL144)</f>
        <v>0.36279852839183718</v>
      </c>
      <c r="AL144" s="1">
        <f>2*ATAN(AM144)</f>
        <v>-1.2117859677697762</v>
      </c>
      <c r="AM144" s="1">
        <f>SQRT((1+$AB$7)/(1-$AB$7))*TAN(AN144/2)</f>
        <v>-0.69282308329866749</v>
      </c>
      <c r="AN144" s="81">
        <f>$AU144+$AB$7*SIN(AO144)</f>
        <v>4.6705223505235232</v>
      </c>
      <c r="AO144" s="81">
        <f>$AU144+$AB$7*SIN(AP144)</f>
        <v>4.6705223504686675</v>
      </c>
      <c r="AP144" s="81">
        <f>$AU144+$AB$7*SIN(AQ144)</f>
        <v>4.6705223470864174</v>
      </c>
      <c r="AQ144" s="81">
        <f>$AU144+$AB$7*SIN(AR144)</f>
        <v>4.6705221385473621</v>
      </c>
      <c r="AR144" s="81">
        <f>$AU144+$AB$7*SIN(AS144)</f>
        <v>4.670509282678414</v>
      </c>
      <c r="AS144" s="81">
        <f>$AU144+$AB$7*SIN(AT144)</f>
        <v>4.6697242284036298</v>
      </c>
      <c r="AT144" s="81">
        <f>$AU144+$AB$7*SIN(AU144)</f>
        <v>4.6357421714345071</v>
      </c>
      <c r="AU144" s="81">
        <f>RADIANS($AB$9)+$AB$18*(F144-AB$15)</f>
        <v>4.2833580727132121</v>
      </c>
      <c r="AW144" s="21"/>
      <c r="AX144" s="29"/>
    </row>
    <row r="145" spans="1:50" x14ac:dyDescent="0.2">
      <c r="A145" s="83" t="s">
        <v>117</v>
      </c>
      <c r="B145" s="84" t="s">
        <v>98</v>
      </c>
      <c r="C145" s="85">
        <v>25510.521000000001</v>
      </c>
      <c r="D145" s="87"/>
      <c r="E145" s="80">
        <f>+(C145-C$7)/C$8</f>
        <v>-7285.9807927924639</v>
      </c>
      <c r="F145" s="80">
        <f>ROUND(2*E145,0)/2</f>
        <v>-7286</v>
      </c>
      <c r="G145" s="80">
        <f>+C145-(C$7+F145*C$8)</f>
        <v>5.3181600003881613E-2</v>
      </c>
      <c r="H145" s="80">
        <f>+G145</f>
        <v>5.3181600003881613E-2</v>
      </c>
      <c r="I145" s="80"/>
      <c r="J145" s="80"/>
      <c r="K145" s="80"/>
      <c r="M145" s="80"/>
      <c r="N145" s="80"/>
      <c r="O145" s="80"/>
      <c r="P145" s="80"/>
      <c r="Q145" s="149">
        <f>+C145-15018.5</f>
        <v>10492.021000000001</v>
      </c>
      <c r="S145" s="2">
        <f>S$15</f>
        <v>0.5</v>
      </c>
      <c r="Z145" s="1">
        <f>F145</f>
        <v>-7286</v>
      </c>
      <c r="AA145" s="81">
        <f>AB$3+AB$4*Z145+AB$5*Z145^2+AH145</f>
        <v>5.7328056695473098E-2</v>
      </c>
      <c r="AB145" s="81">
        <f>IF(S145&lt;&gt;0,G145-AH145,-9999)</f>
        <v>4.3431602605565514E-2</v>
      </c>
      <c r="AC145" s="81">
        <f>+G145-P145</f>
        <v>5.3181600003881613E-2</v>
      </c>
      <c r="AD145" s="81">
        <f>IF(S145&lt;&gt;0,G145-AA145,-9999)</f>
        <v>-4.1464566915914852E-3</v>
      </c>
      <c r="AE145" s="81">
        <f>+(G145-AA145)^2*S145</f>
        <v>8.5965515476219023E-6</v>
      </c>
      <c r="AF145" s="1">
        <f>IF(S145&lt;&gt;0,G145-P145,-9999)</f>
        <v>5.3181600003881613E-2</v>
      </c>
      <c r="AG145" s="82"/>
      <c r="AH145" s="1">
        <f>$AB$6*($AB$11/AI145*AJ145+$AB$12)</f>
        <v>9.7499973983161022E-3</v>
      </c>
      <c r="AI145" s="1">
        <f>1+$AB$7*COS(AL145)</f>
        <v>0.8474519354699479</v>
      </c>
      <c r="AJ145" s="1">
        <f>SIN(AL145+RADIANS($AB$9))</f>
        <v>-0.15821693703929662</v>
      </c>
      <c r="AK145" s="1">
        <f>$AB$7*SIN(AL145)</f>
        <v>0.35621385932246585</v>
      </c>
      <c r="AL145" s="1">
        <f>2*ATAN(AM145)</f>
        <v>-1.1661773591179652</v>
      </c>
      <c r="AM145" s="1">
        <f>SQRT((1+$AB$7)/(1-$AB$7))*TAN(AN145/2)</f>
        <v>-0.65959189610668634</v>
      </c>
      <c r="AN145" s="81">
        <f>$AU145+$AB$7*SIN(AO145)</f>
        <v>4.71966342126683</v>
      </c>
      <c r="AO145" s="81">
        <f>$AU145+$AB$7*SIN(AP145)</f>
        <v>4.7196634212668256</v>
      </c>
      <c r="AP145" s="81">
        <f>$AU145+$AB$7*SIN(AQ145)</f>
        <v>4.7196634212683968</v>
      </c>
      <c r="AQ145" s="81">
        <f>$AU145+$AB$7*SIN(AR145)</f>
        <v>4.7196634207109751</v>
      </c>
      <c r="AR145" s="81">
        <f>$AU145+$AB$7*SIN(AS145)</f>
        <v>4.7196636184563339</v>
      </c>
      <c r="AS145" s="81">
        <f>$AU145+$AB$7*SIN(AT145)</f>
        <v>4.7195931277363066</v>
      </c>
      <c r="AT145" s="81">
        <f>$AU145+$AB$7*SIN(AU145)</f>
        <v>4.6919994393508135</v>
      </c>
      <c r="AU145" s="81">
        <f>RADIANS($AB$9)+$AB$18*(F145-AB$15)</f>
        <v>4.3321698346668818</v>
      </c>
      <c r="AW145" s="21"/>
      <c r="AX145" s="29"/>
    </row>
    <row r="146" spans="1:50" x14ac:dyDescent="0.2">
      <c r="A146" s="83" t="s">
        <v>115</v>
      </c>
      <c r="B146" s="84" t="s">
        <v>98</v>
      </c>
      <c r="C146" s="85">
        <v>25510.524000000001</v>
      </c>
      <c r="D146" s="87"/>
      <c r="E146" s="80">
        <f>+(C146-C$7)/C$8</f>
        <v>-7285.9797093045163</v>
      </c>
      <c r="F146" s="80">
        <f>ROUND(2*E146,0)/2</f>
        <v>-7286</v>
      </c>
      <c r="G146" s="80">
        <f>+C146-(C$7+F146*C$8)</f>
        <v>5.6181600004492793E-2</v>
      </c>
      <c r="H146" s="80">
        <f>+G146</f>
        <v>5.6181600004492793E-2</v>
      </c>
      <c r="I146" s="80"/>
      <c r="J146" s="80"/>
      <c r="K146" s="80"/>
      <c r="M146" s="80"/>
      <c r="N146" s="80"/>
      <c r="O146" s="80"/>
      <c r="P146" s="80"/>
      <c r="Q146" s="149">
        <f>+C146-15018.5</f>
        <v>10492.024000000001</v>
      </c>
      <c r="S146" s="2">
        <f>S$15</f>
        <v>0.5</v>
      </c>
      <c r="Z146" s="1">
        <f>F146</f>
        <v>-7286</v>
      </c>
      <c r="AA146" s="81">
        <f>AB$3+AB$4*Z146+AB$5*Z146^2+AH146</f>
        <v>5.7328056695473098E-2</v>
      </c>
      <c r="AB146" s="81">
        <f>IF(S146&lt;&gt;0,G146-AH146,-9999)</f>
        <v>4.6431602606176695E-2</v>
      </c>
      <c r="AC146" s="81">
        <f>+G146-P146</f>
        <v>5.6181600004492793E-2</v>
      </c>
      <c r="AD146" s="81">
        <f>IF(S146&lt;&gt;0,G146-AA146,-9999)</f>
        <v>-1.1464566909803048E-3</v>
      </c>
      <c r="AE146" s="81">
        <f>+(G146-AA146)^2*S146</f>
        <v>6.5718147214675497E-7</v>
      </c>
      <c r="AF146" s="1">
        <f>IF(S146&lt;&gt;0,G146-P146,-9999)</f>
        <v>5.6181600004492793E-2</v>
      </c>
      <c r="AG146" s="82"/>
      <c r="AH146" s="1">
        <f>$AB$6*($AB$11/AI146*AJ146+$AB$12)</f>
        <v>9.7499973983161022E-3</v>
      </c>
      <c r="AI146" s="1">
        <f>1+$AB$7*COS(AL146)</f>
        <v>0.8474519354699479</v>
      </c>
      <c r="AJ146" s="1">
        <f>SIN(AL146+RADIANS($AB$9))</f>
        <v>-0.15821693703929662</v>
      </c>
      <c r="AK146" s="1">
        <f>$AB$7*SIN(AL146)</f>
        <v>0.35621385932246585</v>
      </c>
      <c r="AL146" s="1">
        <f>2*ATAN(AM146)</f>
        <v>-1.1661773591179652</v>
      </c>
      <c r="AM146" s="1">
        <f>SQRT((1+$AB$7)/(1-$AB$7))*TAN(AN146/2)</f>
        <v>-0.65959189610668634</v>
      </c>
      <c r="AN146" s="81">
        <f>$AU146+$AB$7*SIN(AO146)</f>
        <v>4.71966342126683</v>
      </c>
      <c r="AO146" s="81">
        <f>$AU146+$AB$7*SIN(AP146)</f>
        <v>4.7196634212668256</v>
      </c>
      <c r="AP146" s="81">
        <f>$AU146+$AB$7*SIN(AQ146)</f>
        <v>4.7196634212683968</v>
      </c>
      <c r="AQ146" s="81">
        <f>$AU146+$AB$7*SIN(AR146)</f>
        <v>4.7196634207109751</v>
      </c>
      <c r="AR146" s="81">
        <f>$AU146+$AB$7*SIN(AS146)</f>
        <v>4.7196636184563339</v>
      </c>
      <c r="AS146" s="81">
        <f>$AU146+$AB$7*SIN(AT146)</f>
        <v>4.7195931277363066</v>
      </c>
      <c r="AT146" s="81">
        <f>$AU146+$AB$7*SIN(AU146)</f>
        <v>4.6919994393508135</v>
      </c>
      <c r="AU146" s="81">
        <f>RADIANS($AB$9)+$AB$18*(F146-AB$15)</f>
        <v>4.3321698346668818</v>
      </c>
      <c r="AW146" s="21"/>
      <c r="AX146" s="29"/>
    </row>
    <row r="147" spans="1:50" x14ac:dyDescent="0.2">
      <c r="A147" s="83" t="s">
        <v>115</v>
      </c>
      <c r="B147" s="84" t="s">
        <v>98</v>
      </c>
      <c r="C147" s="85">
        <v>25524.37</v>
      </c>
      <c r="D147" s="87"/>
      <c r="E147" s="80">
        <f>+(C147-C$7)/C$8</f>
        <v>-7280.9790512661702</v>
      </c>
      <c r="F147" s="80">
        <f>ROUND(2*E147,0)/2</f>
        <v>-7281</v>
      </c>
      <c r="G147" s="80">
        <f>+C147-(C$7+F147*C$8)</f>
        <v>5.8003600002848543E-2</v>
      </c>
      <c r="H147" s="80">
        <f>+G147</f>
        <v>5.8003600002848543E-2</v>
      </c>
      <c r="I147" s="80"/>
      <c r="J147" s="80"/>
      <c r="K147" s="80"/>
      <c r="M147" s="80"/>
      <c r="N147" s="80"/>
      <c r="O147" s="80"/>
      <c r="P147" s="80"/>
      <c r="Q147" s="149">
        <f>+C147-15018.5</f>
        <v>10505.869999999999</v>
      </c>
      <c r="S147" s="2">
        <f>S$15</f>
        <v>0.5</v>
      </c>
      <c r="Z147" s="1">
        <f>F147</f>
        <v>-7281</v>
      </c>
      <c r="AA147" s="81">
        <f>AB$3+AB$4*Z147+AB$5*Z147^2+AH147</f>
        <v>5.7227148635889215E-2</v>
      </c>
      <c r="AB147" s="81">
        <f>IF(S147&lt;&gt;0,G147-AH147,-9999)</f>
        <v>4.8409648506849694E-2</v>
      </c>
      <c r="AC147" s="81">
        <f>+G147-P147</f>
        <v>5.8003600002848543E-2</v>
      </c>
      <c r="AD147" s="81">
        <f>IF(S147&lt;&gt;0,G147-AA147,-9999)</f>
        <v>7.7645136695932843E-4</v>
      </c>
      <c r="AE147" s="81">
        <f>+(G147-AA147)^2*S147</f>
        <v>3.0143836262650487E-7</v>
      </c>
      <c r="AF147" s="1">
        <f>IF(S147&lt;&gt;0,G147-P147,-9999)</f>
        <v>5.8003600002848543E-2</v>
      </c>
      <c r="AG147" s="82"/>
      <c r="AH147" s="1">
        <f>$AB$6*($AB$11/AI147*AJ147+$AB$12)</f>
        <v>9.5939514959988478E-3</v>
      </c>
      <c r="AI147" s="1">
        <f>1+$AB$7*COS(AL147)</f>
        <v>0.84628239874885802</v>
      </c>
      <c r="AJ147" s="1">
        <f>SIN(AL147+RADIANS($AB$9))</f>
        <v>-0.16146025408013379</v>
      </c>
      <c r="AK147" s="1">
        <f>$AB$7*SIN(AL147)</f>
        <v>0.35571073167795397</v>
      </c>
      <c r="AL147" s="1">
        <f>2*ATAN(AM147)</f>
        <v>-1.1628917985858884</v>
      </c>
      <c r="AM147" s="1">
        <f>SQRT((1+$AB$7)/(1-$AB$7))*TAN(AN147/2)</f>
        <v>-0.65723695505638102</v>
      </c>
      <c r="AN147" s="81">
        <f>$AU147+$AB$7*SIN(AO147)</f>
        <v>4.7232399613693898</v>
      </c>
      <c r="AO147" s="81">
        <f>$AU147+$AB$7*SIN(AP147)</f>
        <v>4.723239961369381</v>
      </c>
      <c r="AP147" s="81">
        <f>$AU147+$AB$7*SIN(AQ147)</f>
        <v>4.7232399613715117</v>
      </c>
      <c r="AQ147" s="81">
        <f>$AU147+$AB$7*SIN(AR147)</f>
        <v>4.7232399608647802</v>
      </c>
      <c r="AR147" s="81">
        <f>$AU147+$AB$7*SIN(AS147)</f>
        <v>4.7232400813792399</v>
      </c>
      <c r="AS147" s="81">
        <f>$AU147+$AB$7*SIN(AT147)</f>
        <v>4.7232113819972703</v>
      </c>
      <c r="AT147" s="81">
        <f>$AU147+$AB$7*SIN(AU147)</f>
        <v>4.6961023763338705</v>
      </c>
      <c r="AU147" s="81">
        <f>RADIANS($AB$9)+$AB$18*(F147-AB$15)</f>
        <v>4.3357589348105341</v>
      </c>
      <c r="AW147" s="21"/>
      <c r="AX147" s="29"/>
    </row>
    <row r="148" spans="1:50" x14ac:dyDescent="0.2">
      <c r="A148" s="83" t="s">
        <v>115</v>
      </c>
      <c r="B148" s="84" t="s">
        <v>98</v>
      </c>
      <c r="C148" s="85">
        <v>25535.442999999999</v>
      </c>
      <c r="D148" s="87"/>
      <c r="E148" s="80">
        <f>+(C148-C$7)/C$8</f>
        <v>-7276.97989725356</v>
      </c>
      <c r="F148" s="80">
        <f>ROUND(2*E148,0)/2</f>
        <v>-7277</v>
      </c>
      <c r="G148" s="80">
        <f>+C148-(C$7+F148*C$8)</f>
        <v>5.5661200003669364E-2</v>
      </c>
      <c r="H148" s="80">
        <f>+G148</f>
        <v>5.5661200003669364E-2</v>
      </c>
      <c r="I148" s="80"/>
      <c r="J148" s="80"/>
      <c r="K148" s="80"/>
      <c r="M148" s="80"/>
      <c r="N148" s="80"/>
      <c r="O148" s="80"/>
      <c r="P148" s="80"/>
      <c r="Q148" s="149">
        <f>+C148-15018.5</f>
        <v>10516.942999999999</v>
      </c>
      <c r="S148" s="2">
        <f>S$15</f>
        <v>0.5</v>
      </c>
      <c r="Z148" s="1">
        <f>F148</f>
        <v>-7277</v>
      </c>
      <c r="AA148" s="81">
        <f>AB$3+AB$4*Z148+AB$5*Z148^2+AH148</f>
        <v>5.7146373702179204E-2</v>
      </c>
      <c r="AB148" s="81">
        <f>IF(S148&lt;&gt;0,G148-AH148,-9999)</f>
        <v>4.6192018646472072E-2</v>
      </c>
      <c r="AC148" s="81">
        <f>+G148-P148</f>
        <v>5.5661200003669364E-2</v>
      </c>
      <c r="AD148" s="81">
        <f>IF(S148&lt;&gt;0,G148-AA148,-9999)</f>
        <v>-1.4851736985098396E-3</v>
      </c>
      <c r="AE148" s="81">
        <f>+(G148-AA148)^2*S148</f>
        <v>1.102870457372698E-6</v>
      </c>
      <c r="AF148" s="1">
        <f>IF(S148&lt;&gt;0,G148-P148,-9999)</f>
        <v>5.5661200003669364E-2</v>
      </c>
      <c r="AG148" s="82"/>
      <c r="AH148" s="1">
        <f>$AB$6*($AB$11/AI148*AJ148+$AB$12)</f>
        <v>9.469181357197291E-3</v>
      </c>
      <c r="AI148" s="1">
        <f>1+$AB$7*COS(AL148)</f>
        <v>0.84535027945466601</v>
      </c>
      <c r="AJ148" s="1">
        <f>SIN(AL148+RADIANS($AB$9))</f>
        <v>-0.16404722460948759</v>
      </c>
      <c r="AK148" s="1">
        <f>$AB$7*SIN(AL148)</f>
        <v>0.3553064726409027</v>
      </c>
      <c r="AL148" s="1">
        <f>2*ATAN(AM148)</f>
        <v>-1.1602698683300781</v>
      </c>
      <c r="AM148" s="1">
        <f>SQRT((1+$AB$7)/(1-$AB$7))*TAN(AN148/2)</f>
        <v>-0.65536131988803459</v>
      </c>
      <c r="AN148" s="81">
        <f>$AU148+$AB$7*SIN(AO148)</f>
        <v>4.7260976436119986</v>
      </c>
      <c r="AO148" s="81">
        <f>$AU148+$AB$7*SIN(AP148)</f>
        <v>4.7260976436120012</v>
      </c>
      <c r="AP148" s="81">
        <f>$AU148+$AB$7*SIN(AQ148)</f>
        <v>4.726097643611455</v>
      </c>
      <c r="AQ148" s="81">
        <f>$AU148+$AB$7*SIN(AR148)</f>
        <v>4.7260976437144082</v>
      </c>
      <c r="AR148" s="81">
        <f>$AU148+$AB$7*SIN(AS148)</f>
        <v>4.7260976243330548</v>
      </c>
      <c r="AS148" s="81">
        <f>$AU148+$AB$7*SIN(AT148)</f>
        <v>4.7261012724556091</v>
      </c>
      <c r="AT148" s="81">
        <f>$AU148+$AB$7*SIN(AU148)</f>
        <v>4.6993813841332193</v>
      </c>
      <c r="AU148" s="81">
        <f>RADIANS($AB$9)+$AB$18*(F148-AB$15)</f>
        <v>4.3386302149254563</v>
      </c>
      <c r="AW148" s="21"/>
      <c r="AX148" s="29"/>
    </row>
    <row r="149" spans="1:50" x14ac:dyDescent="0.2">
      <c r="A149" s="83" t="s">
        <v>116</v>
      </c>
      <c r="B149" s="84" t="s">
        <v>98</v>
      </c>
      <c r="C149" s="85">
        <v>25535.442999999999</v>
      </c>
      <c r="D149" s="87"/>
      <c r="E149" s="80">
        <f>+(C149-C$7)/C$8</f>
        <v>-7276.97989725356</v>
      </c>
      <c r="F149" s="80">
        <f>ROUND(2*E149,0)/2</f>
        <v>-7277</v>
      </c>
      <c r="G149" s="80">
        <f>+C149-(C$7+F149*C$8)</f>
        <v>5.5661200003669364E-2</v>
      </c>
      <c r="H149" s="80">
        <f>+G149</f>
        <v>5.5661200003669364E-2</v>
      </c>
      <c r="I149" s="80"/>
      <c r="J149" s="80"/>
      <c r="K149" s="80"/>
      <c r="M149" s="80"/>
      <c r="N149" s="80"/>
      <c r="O149" s="80"/>
      <c r="P149" s="80"/>
      <c r="Q149" s="149">
        <f>+C149-15018.5</f>
        <v>10516.942999999999</v>
      </c>
      <c r="S149" s="2">
        <f>S$15</f>
        <v>0.5</v>
      </c>
      <c r="Z149" s="1">
        <f>F149</f>
        <v>-7277</v>
      </c>
      <c r="AA149" s="81">
        <f>AB$3+AB$4*Z149+AB$5*Z149^2+AH149</f>
        <v>5.7146373702179204E-2</v>
      </c>
      <c r="AB149" s="81">
        <f>IF(S149&lt;&gt;0,G149-AH149,-9999)</f>
        <v>4.6192018646472072E-2</v>
      </c>
      <c r="AC149" s="81">
        <f>+G149-P149</f>
        <v>5.5661200003669364E-2</v>
      </c>
      <c r="AD149" s="81">
        <f>IF(S149&lt;&gt;0,G149-AA149,-9999)</f>
        <v>-1.4851736985098396E-3</v>
      </c>
      <c r="AE149" s="81">
        <f>+(G149-AA149)^2*S149</f>
        <v>1.102870457372698E-6</v>
      </c>
      <c r="AF149" s="1">
        <f>IF(S149&lt;&gt;0,G149-P149,-9999)</f>
        <v>5.5661200003669364E-2</v>
      </c>
      <c r="AG149" s="82"/>
      <c r="AH149" s="1">
        <f>$AB$6*($AB$11/AI149*AJ149+$AB$12)</f>
        <v>9.469181357197291E-3</v>
      </c>
      <c r="AI149" s="1">
        <f>1+$AB$7*COS(AL149)</f>
        <v>0.84535027945466601</v>
      </c>
      <c r="AJ149" s="1">
        <f>SIN(AL149+RADIANS($AB$9))</f>
        <v>-0.16404722460948759</v>
      </c>
      <c r="AK149" s="1">
        <f>$AB$7*SIN(AL149)</f>
        <v>0.3553064726409027</v>
      </c>
      <c r="AL149" s="1">
        <f>2*ATAN(AM149)</f>
        <v>-1.1602698683300781</v>
      </c>
      <c r="AM149" s="1">
        <f>SQRT((1+$AB$7)/(1-$AB$7))*TAN(AN149/2)</f>
        <v>-0.65536131988803459</v>
      </c>
      <c r="AN149" s="81">
        <f>$AU149+$AB$7*SIN(AO149)</f>
        <v>4.7260976436119986</v>
      </c>
      <c r="AO149" s="81">
        <f>$AU149+$AB$7*SIN(AP149)</f>
        <v>4.7260976436120012</v>
      </c>
      <c r="AP149" s="81">
        <f>$AU149+$AB$7*SIN(AQ149)</f>
        <v>4.726097643611455</v>
      </c>
      <c r="AQ149" s="81">
        <f>$AU149+$AB$7*SIN(AR149)</f>
        <v>4.7260976437144082</v>
      </c>
      <c r="AR149" s="81">
        <f>$AU149+$AB$7*SIN(AS149)</f>
        <v>4.7260976243330548</v>
      </c>
      <c r="AS149" s="81">
        <f>$AU149+$AB$7*SIN(AT149)</f>
        <v>4.7261012724556091</v>
      </c>
      <c r="AT149" s="81">
        <f>$AU149+$AB$7*SIN(AU149)</f>
        <v>4.6993813841332193</v>
      </c>
      <c r="AU149" s="81">
        <f>RADIANS($AB$9)+$AB$18*(F149-AB$15)</f>
        <v>4.3386302149254563</v>
      </c>
      <c r="AW149" s="21"/>
      <c r="AX149" s="29"/>
    </row>
    <row r="150" spans="1:50" x14ac:dyDescent="0.2">
      <c r="A150" s="83" t="s">
        <v>97</v>
      </c>
      <c r="B150" s="84" t="s">
        <v>98</v>
      </c>
      <c r="C150" s="85">
        <v>25560.366999999998</v>
      </c>
      <c r="D150" s="87"/>
      <c r="E150" s="80">
        <f>+(C150-C$7)/C$8</f>
        <v>-7267.9782793893573</v>
      </c>
      <c r="F150" s="80">
        <f>ROUND(2*E150,0)/2</f>
        <v>-7268</v>
      </c>
      <c r="G150" s="80">
        <f>+C150-(C$7+F150*C$8)</f>
        <v>6.0140800000226591E-2</v>
      </c>
      <c r="H150" s="80">
        <f>+G150</f>
        <v>6.0140800000226591E-2</v>
      </c>
      <c r="I150" s="80"/>
      <c r="J150" s="80"/>
      <c r="K150" s="80"/>
      <c r="M150" s="80"/>
      <c r="N150" s="80"/>
      <c r="O150" s="80"/>
      <c r="P150" s="80"/>
      <c r="Q150" s="149">
        <f>+C150-15018.5</f>
        <v>10541.866999999998</v>
      </c>
      <c r="S150" s="2">
        <f>S$15</f>
        <v>0.5</v>
      </c>
      <c r="Z150" s="1">
        <f>F150</f>
        <v>-7268</v>
      </c>
      <c r="AA150" s="81">
        <f>AB$3+AB$4*Z150+AB$5*Z150^2+AH150</f>
        <v>5.6964476993258267E-2</v>
      </c>
      <c r="AB150" s="81">
        <f>IF(S150&lt;&gt;0,G150-AH150,-9999)</f>
        <v>5.0952130588846678E-2</v>
      </c>
      <c r="AC150" s="81">
        <f>+G150-P150</f>
        <v>6.0140800000226591E-2</v>
      </c>
      <c r="AD150" s="81">
        <f>IF(S150&lt;&gt;0,G150-AA150,-9999)</f>
        <v>3.1763230069683235E-3</v>
      </c>
      <c r="AE150" s="81">
        <f>+(G150-AA150)^2*S150</f>
        <v>5.0445139222981463E-6</v>
      </c>
      <c r="AF150" s="1">
        <f>IF(S150&lt;&gt;0,G150-P150,-9999)</f>
        <v>6.0140800000226591E-2</v>
      </c>
      <c r="AG150" s="82"/>
      <c r="AH150" s="1">
        <f>$AB$6*($AB$11/AI150*AJ150+$AB$12)</f>
        <v>9.1886694113799145E-3</v>
      </c>
      <c r="AI150" s="1">
        <f>1+$AB$7*COS(AL150)</f>
        <v>0.84326436546667649</v>
      </c>
      <c r="AJ150" s="1">
        <f>SIN(AL150+RADIANS($AB$9))</f>
        <v>-0.16984302027819295</v>
      </c>
      <c r="AK150" s="1">
        <f>$AB$7*SIN(AL150)</f>
        <v>0.35439126178943364</v>
      </c>
      <c r="AL150" s="1">
        <f>2*ATAN(AM150)</f>
        <v>-1.1543915686531028</v>
      </c>
      <c r="AM150" s="1">
        <f>SQRT((1+$AB$7)/(1-$AB$7))*TAN(AN150/2)</f>
        <v>-0.65116787508104068</v>
      </c>
      <c r="AN150" s="81">
        <f>$AU150+$AB$7*SIN(AO150)</f>
        <v>4.7325159493430586</v>
      </c>
      <c r="AO150" s="81">
        <f>$AU150+$AB$7*SIN(AP150)</f>
        <v>4.7325159493433295</v>
      </c>
      <c r="AP150" s="81">
        <f>$AU150+$AB$7*SIN(AQ150)</f>
        <v>4.7325159493086968</v>
      </c>
      <c r="AQ150" s="81">
        <f>$AU150+$AB$7*SIN(AR150)</f>
        <v>4.7325159537494752</v>
      </c>
      <c r="AR150" s="81">
        <f>$AU150+$AB$7*SIN(AS150)</f>
        <v>4.7325153843198482</v>
      </c>
      <c r="AS150" s="81">
        <f>$AU150+$AB$7*SIN(AT150)</f>
        <v>4.7325882699020925</v>
      </c>
      <c r="AT150" s="81">
        <f>$AU150+$AB$7*SIN(AU150)</f>
        <v>4.7067482724720957</v>
      </c>
      <c r="AU150" s="81">
        <f>RADIANS($AB$9)+$AB$18*(F150-AB$15)</f>
        <v>4.34509059518403</v>
      </c>
      <c r="AW150" s="21"/>
      <c r="AX150" s="29"/>
    </row>
    <row r="151" spans="1:50" x14ac:dyDescent="0.2">
      <c r="A151" s="83" t="s">
        <v>115</v>
      </c>
      <c r="B151" s="84" t="s">
        <v>98</v>
      </c>
      <c r="C151" s="85">
        <v>25571.439999999999</v>
      </c>
      <c r="D151" s="87"/>
      <c r="E151" s="80">
        <f>+(C151-C$7)/C$8</f>
        <v>-7263.9791253767462</v>
      </c>
      <c r="F151" s="80">
        <f>ROUND(2*E151,0)/2</f>
        <v>-7264</v>
      </c>
      <c r="G151" s="80">
        <f>+C151-(C$7+F151*C$8)</f>
        <v>5.7798400001047412E-2</v>
      </c>
      <c r="H151" s="80">
        <f>+G151</f>
        <v>5.7798400001047412E-2</v>
      </c>
      <c r="I151" s="80"/>
      <c r="J151" s="80"/>
      <c r="K151" s="80"/>
      <c r="M151" s="80"/>
      <c r="N151" s="80"/>
      <c r="O151" s="80"/>
      <c r="P151" s="80"/>
      <c r="Q151" s="149">
        <f>+C151-15018.5</f>
        <v>10552.939999999999</v>
      </c>
      <c r="S151" s="2">
        <f>S$15</f>
        <v>0.5</v>
      </c>
      <c r="Z151" s="1">
        <f>F151</f>
        <v>-7264</v>
      </c>
      <c r="AA151" s="81">
        <f>AB$3+AB$4*Z151+AB$5*Z151^2+AH151</f>
        <v>5.6883567821279971E-2</v>
      </c>
      <c r="AB151" s="81">
        <f>IF(S151&lt;&gt;0,G151-AH151,-9999)</f>
        <v>4.8734302544906752E-2</v>
      </c>
      <c r="AC151" s="81">
        <f>+G151-P151</f>
        <v>5.7798400001047412E-2</v>
      </c>
      <c r="AD151" s="81">
        <f>IF(S151&lt;&gt;0,G151-AA151,-9999)</f>
        <v>9.1483217976744136E-4</v>
      </c>
      <c r="AE151" s="81">
        <f>+(G151-AA151)^2*S151</f>
        <v>4.1845895856902406E-7</v>
      </c>
      <c r="AF151" s="1">
        <f>IF(S151&lt;&gt;0,G151-P151,-9999)</f>
        <v>5.7798400001047412E-2</v>
      </c>
      <c r="AG151" s="82"/>
      <c r="AH151" s="1">
        <f>$AB$6*($AB$11/AI151*AJ151+$AB$12)</f>
        <v>9.0640974561406601E-3</v>
      </c>
      <c r="AI151" s="1">
        <f>1+$AB$7*COS(AL151)</f>
        <v>0.84234231663247261</v>
      </c>
      <c r="AJ151" s="1">
        <f>SIN(AL151+RADIANS($AB$9))</f>
        <v>-0.17240790275201326</v>
      </c>
      <c r="AK151" s="1">
        <f>$AB$7*SIN(AL151)</f>
        <v>0.35398203406451989</v>
      </c>
      <c r="AL151" s="1">
        <f>2*ATAN(AM151)</f>
        <v>-1.1517882849921661</v>
      </c>
      <c r="AM151" s="1">
        <f>SQRT((1+$AB$7)/(1-$AB$7))*TAN(AN151/2)</f>
        <v>-0.64931588028169973</v>
      </c>
      <c r="AN151" s="81">
        <f>$AU151+$AB$7*SIN(AO151)</f>
        <v>4.7353634518507057</v>
      </c>
      <c r="AO151" s="81">
        <f>$AU151+$AB$7*SIN(AP151)</f>
        <v>4.7353634518513479</v>
      </c>
      <c r="AP151" s="81">
        <f>$AU151+$AB$7*SIN(AQ151)</f>
        <v>4.7353634517791861</v>
      </c>
      <c r="AQ151" s="81">
        <f>$AU151+$AB$7*SIN(AR151)</f>
        <v>4.7353634598855869</v>
      </c>
      <c r="AR151" s="81">
        <f>$AU151+$AB$7*SIN(AS151)</f>
        <v>4.7353625492319393</v>
      </c>
      <c r="AS151" s="81">
        <f>$AU151+$AB$7*SIN(AT151)</f>
        <v>4.7354646251682864</v>
      </c>
      <c r="AT151" s="81">
        <f>$AU151+$AB$7*SIN(AU151)</f>
        <v>4.7100176022163902</v>
      </c>
      <c r="AU151" s="81">
        <f>RADIANS($AB$9)+$AB$18*(F151-AB$15)</f>
        <v>4.3479618752989513</v>
      </c>
      <c r="AW151" s="21"/>
      <c r="AX151" s="29"/>
    </row>
    <row r="152" spans="1:50" x14ac:dyDescent="0.2">
      <c r="A152" s="83" t="s">
        <v>115</v>
      </c>
      <c r="B152" s="84" t="s">
        <v>98</v>
      </c>
      <c r="C152" s="85">
        <v>25607.437999999998</v>
      </c>
      <c r="D152" s="87"/>
      <c r="E152" s="80">
        <f>+(C152-C$7)/C$8</f>
        <v>-7250.9779923372844</v>
      </c>
      <c r="F152" s="80">
        <f>ROUND(2*E152,0)/2</f>
        <v>-7251</v>
      </c>
      <c r="G152" s="80">
        <f>+C152-(C$7+F152*C$8)</f>
        <v>6.0935600002267165E-2</v>
      </c>
      <c r="H152" s="80">
        <f>+G152</f>
        <v>6.0935600002267165E-2</v>
      </c>
      <c r="I152" s="80"/>
      <c r="J152" s="80"/>
      <c r="K152" s="80"/>
      <c r="M152" s="80"/>
      <c r="N152" s="80"/>
      <c r="O152" s="80"/>
      <c r="P152" s="80"/>
      <c r="Q152" s="149">
        <f>+C152-15018.5</f>
        <v>10588.937999999998</v>
      </c>
      <c r="S152" s="2">
        <f>S$15</f>
        <v>0.5</v>
      </c>
      <c r="Z152" s="1">
        <f>F152</f>
        <v>-7251</v>
      </c>
      <c r="AA152" s="81">
        <f>AB$3+AB$4*Z152+AB$5*Z152^2+AH152</f>
        <v>5.6620343612006026E-2</v>
      </c>
      <c r="AB152" s="81">
        <f>IF(S152&lt;&gt;0,G152-AH152,-9999)</f>
        <v>5.2275924404608508E-2</v>
      </c>
      <c r="AC152" s="81">
        <f>+G152-P152</f>
        <v>6.0935600002267165E-2</v>
      </c>
      <c r="AD152" s="81">
        <f>IF(S152&lt;&gt;0,G152-AA152,-9999)</f>
        <v>4.3152563902611393E-3</v>
      </c>
      <c r="AE152" s="81">
        <f>+(G152-AA152)^2*S152</f>
        <v>9.3107188568447988E-6</v>
      </c>
      <c r="AF152" s="1">
        <f>IF(S152&lt;&gt;0,G152-P152,-9999)</f>
        <v>6.0935600002267165E-2</v>
      </c>
      <c r="AG152" s="82"/>
      <c r="AH152" s="1">
        <f>$AB$6*($AB$11/AI152*AJ152+$AB$12)</f>
        <v>8.6596755976586556E-3</v>
      </c>
      <c r="AI152" s="1">
        <f>1+$AB$7*COS(AL152)</f>
        <v>0.83936686507697444</v>
      </c>
      <c r="AJ152" s="1">
        <f>SIN(AL152+RADIANS($AB$9))</f>
        <v>-0.1806971339051206</v>
      </c>
      <c r="AK152" s="1">
        <f>$AB$7*SIN(AL152)</f>
        <v>0.35264177507787065</v>
      </c>
      <c r="AL152" s="1">
        <f>2*ATAN(AM152)</f>
        <v>-1.1433667347091445</v>
      </c>
      <c r="AM152" s="1">
        <f>SQRT((1+$AB$7)/(1-$AB$7))*TAN(AN152/2)</f>
        <v>-0.64334608242859048</v>
      </c>
      <c r="AN152" s="81">
        <f>$AU152+$AB$7*SIN(AO152)</f>
        <v>4.7445964100101969</v>
      </c>
      <c r="AO152" s="81">
        <f>$AU152+$AB$7*SIN(AP152)</f>
        <v>4.7445964100148217</v>
      </c>
      <c r="AP152" s="81">
        <f>$AU152+$AB$7*SIN(AQ152)</f>
        <v>4.7445964096442488</v>
      </c>
      <c r="AQ152" s="81">
        <f>$AU152+$AB$7*SIN(AR152)</f>
        <v>4.7445964393414659</v>
      </c>
      <c r="AR152" s="81">
        <f>$AU152+$AB$7*SIN(AS152)</f>
        <v>4.7445940593554736</v>
      </c>
      <c r="AS152" s="81">
        <f>$AU152+$AB$7*SIN(AT152)</f>
        <v>4.7447842412214749</v>
      </c>
      <c r="AT152" s="81">
        <f>$AU152+$AB$7*SIN(AU152)</f>
        <v>4.7206222927571657</v>
      </c>
      <c r="AU152" s="81">
        <f>RADIANS($AB$9)+$AB$18*(F152-AB$15)</f>
        <v>4.3572935356724471</v>
      </c>
      <c r="AW152" s="21"/>
      <c r="AX152" s="29"/>
    </row>
    <row r="153" spans="1:50" x14ac:dyDescent="0.2">
      <c r="A153" s="83" t="s">
        <v>115</v>
      </c>
      <c r="B153" s="84" t="s">
        <v>98</v>
      </c>
      <c r="C153" s="85">
        <v>25610.2</v>
      </c>
      <c r="D153" s="87"/>
      <c r="E153" s="80">
        <f>+(C153-C$7)/C$8</f>
        <v>-7249.9804611006866</v>
      </c>
      <c r="F153" s="80">
        <f>ROUND(2*E153,0)/2</f>
        <v>-7250</v>
      </c>
      <c r="G153" s="80">
        <f>+C153-(C$7+F153*C$8)</f>
        <v>5.4100000004837057E-2</v>
      </c>
      <c r="H153" s="80">
        <f>+G153</f>
        <v>5.4100000004837057E-2</v>
      </c>
      <c r="I153" s="80"/>
      <c r="J153" s="80"/>
      <c r="K153" s="80"/>
      <c r="M153" s="80"/>
      <c r="N153" s="80"/>
      <c r="O153" s="80"/>
      <c r="P153" s="80"/>
      <c r="Q153" s="149">
        <f>+C153-15018.5</f>
        <v>10591.7</v>
      </c>
      <c r="S153" s="2">
        <f>S$15</f>
        <v>0.5</v>
      </c>
      <c r="Z153" s="1">
        <f>F153</f>
        <v>-7250</v>
      </c>
      <c r="AA153" s="81">
        <f>AB$3+AB$4*Z153+AB$5*Z153^2+AH153</f>
        <v>5.6600079045540555E-2</v>
      </c>
      <c r="AB153" s="81">
        <f>IF(S153&lt;&gt;0,G153-AH153,-9999)</f>
        <v>4.5471405582182642E-2</v>
      </c>
      <c r="AC153" s="81">
        <f>+G153-P153</f>
        <v>5.4100000004837057E-2</v>
      </c>
      <c r="AD153" s="81">
        <f>IF(S153&lt;&gt;0,G153-AA153,-9999)</f>
        <v>-2.5000790407034984E-3</v>
      </c>
      <c r="AE153" s="81">
        <f>+(G153-AA153)^2*S153</f>
        <v>3.1251976048824626E-6</v>
      </c>
      <c r="AF153" s="1">
        <f>IF(S153&lt;&gt;0,G153-P153,-9999)</f>
        <v>5.4100000004837057E-2</v>
      </c>
      <c r="AG153" s="82"/>
      <c r="AH153" s="1">
        <f>$AB$6*($AB$11/AI153*AJ153+$AB$12)</f>
        <v>8.6285944226544113E-3</v>
      </c>
      <c r="AI153" s="1">
        <f>1+$AB$7*COS(AL153)</f>
        <v>0.83913932127871738</v>
      </c>
      <c r="AJ153" s="1">
        <f>SIN(AL153+RADIANS($AB$9))</f>
        <v>-0.18133182269491901</v>
      </c>
      <c r="AK153" s="1">
        <f>$AB$7*SIN(AL153)</f>
        <v>0.35253803710606713</v>
      </c>
      <c r="AL153" s="1">
        <f>2*ATAN(AM153)</f>
        <v>-1.1427213850084628</v>
      </c>
      <c r="AM153" s="1">
        <f>SQRT((1+$AB$7)/(1-$AB$7))*TAN(AN153/2)</f>
        <v>-0.6428899490087242</v>
      </c>
      <c r="AN153" s="81">
        <f>$AU153+$AB$7*SIN(AO153)</f>
        <v>4.7453052871154</v>
      </c>
      <c r="AO153" s="81">
        <f>$AU153+$AB$7*SIN(AP153)</f>
        <v>4.7453052871206136</v>
      </c>
      <c r="AP153" s="81">
        <f>$AU153+$AB$7*SIN(AQ153)</f>
        <v>4.7453052867118251</v>
      </c>
      <c r="AQ153" s="81">
        <f>$AU153+$AB$7*SIN(AR153)</f>
        <v>4.7453053187663787</v>
      </c>
      <c r="AR153" s="81">
        <f>$AU153+$AB$7*SIN(AS153)</f>
        <v>4.7453028051603177</v>
      </c>
      <c r="AS153" s="81">
        <f>$AU153+$AB$7*SIN(AT153)</f>
        <v>4.7454993343568406</v>
      </c>
      <c r="AT153" s="81">
        <f>$AU153+$AB$7*SIN(AU153)</f>
        <v>4.7214367291118311</v>
      </c>
      <c r="AU153" s="81">
        <f>RADIANS($AB$9)+$AB$18*(F153-AB$15)</f>
        <v>4.3580113557011781</v>
      </c>
      <c r="AW153" s="21"/>
      <c r="AX153" s="29"/>
    </row>
    <row r="154" spans="1:50" x14ac:dyDescent="0.2">
      <c r="A154" s="83" t="s">
        <v>115</v>
      </c>
      <c r="B154" s="84" t="s">
        <v>98</v>
      </c>
      <c r="C154" s="85">
        <v>25632.356</v>
      </c>
      <c r="D154" s="87"/>
      <c r="E154" s="80">
        <f>+(C154-C$7)/C$8</f>
        <v>-7241.9785414489752</v>
      </c>
      <c r="F154" s="80">
        <f>ROUND(2*E154,0)/2</f>
        <v>-7242</v>
      </c>
      <c r="G154" s="80">
        <f>+C154-(C$7+F154*C$8)</f>
        <v>5.9415200001240009E-2</v>
      </c>
      <c r="H154" s="80">
        <f>+G154</f>
        <v>5.9415200001240009E-2</v>
      </c>
      <c r="I154" s="80"/>
      <c r="J154" s="80"/>
      <c r="K154" s="80"/>
      <c r="M154" s="80"/>
      <c r="N154" s="80"/>
      <c r="O154" s="80"/>
      <c r="P154" s="80"/>
      <c r="Q154" s="149">
        <f>+C154-15018.5</f>
        <v>10613.856</v>
      </c>
      <c r="S154" s="2">
        <f>S$15</f>
        <v>0.5</v>
      </c>
      <c r="Z154" s="1">
        <f>F154</f>
        <v>-7242</v>
      </c>
      <c r="AA154" s="81">
        <f>AB$3+AB$4*Z154+AB$5*Z154^2+AH154</f>
        <v>5.6437880600282153E-2</v>
      </c>
      <c r="AB154" s="81">
        <f>IF(S154&lt;&gt;0,G154-AH154,-9999)</f>
        <v>5.103510675396411E-2</v>
      </c>
      <c r="AC154" s="81">
        <f>+G154-P154</f>
        <v>5.9415200001240009E-2</v>
      </c>
      <c r="AD154" s="81">
        <f>IF(S154&lt;&gt;0,G154-AA154,-9999)</f>
        <v>2.9773194009578563E-3</v>
      </c>
      <c r="AE154" s="81">
        <f>+(G154-AA154)^2*S154</f>
        <v>4.4322154076600244E-6</v>
      </c>
      <c r="AF154" s="1">
        <f>IF(S154&lt;&gt;0,G154-P154,-9999)</f>
        <v>5.9415200001240009E-2</v>
      </c>
      <c r="AG154" s="82"/>
      <c r="AH154" s="1">
        <f>$AB$6*($AB$11/AI154*AJ154+$AB$12)</f>
        <v>8.3800932472758959E-3</v>
      </c>
      <c r="AI154" s="1">
        <f>1+$AB$7*COS(AL154)</f>
        <v>0.83732580753134889</v>
      </c>
      <c r="AJ154" s="1">
        <f>SIN(AL154+RADIANS($AB$9))</f>
        <v>-0.18639425367340287</v>
      </c>
      <c r="AK154" s="1">
        <f>$AB$7*SIN(AL154)</f>
        <v>0.35170489429341567</v>
      </c>
      <c r="AL154" s="1">
        <f>2*ATAN(AM154)</f>
        <v>-1.1375711459137019</v>
      </c>
      <c r="AM154" s="1">
        <f>SQRT((1+$AB$7)/(1-$AB$7))*TAN(AN154/2)</f>
        <v>-0.63925652045040582</v>
      </c>
      <c r="AN154" s="81">
        <f>$AU154+$AB$7*SIN(AO154)</f>
        <v>4.7509694012928314</v>
      </c>
      <c r="AO154" s="81">
        <f>$AU154+$AB$7*SIN(AP154)</f>
        <v>4.7509694013050998</v>
      </c>
      <c r="AP154" s="81">
        <f>$AU154+$AB$7*SIN(AQ154)</f>
        <v>4.7509694004842924</v>
      </c>
      <c r="AQ154" s="81">
        <f>$AU154+$AB$7*SIN(AR154)</f>
        <v>4.7509694554011581</v>
      </c>
      <c r="AR154" s="81">
        <f>$AU154+$AB$7*SIN(AS154)</f>
        <v>4.750965780966073</v>
      </c>
      <c r="AS154" s="81">
        <f>$AU154+$AB$7*SIN(AT154)</f>
        <v>4.7512108674589957</v>
      </c>
      <c r="AT154" s="81">
        <f>$AU154+$AB$7*SIN(AU154)</f>
        <v>4.7279454744066589</v>
      </c>
      <c r="AU154" s="81">
        <f>RADIANS($AB$9)+$AB$18*(F154-AB$15)</f>
        <v>4.3637539159310217</v>
      </c>
      <c r="AW154" s="21"/>
      <c r="AX154" s="29"/>
    </row>
    <row r="155" spans="1:50" x14ac:dyDescent="0.2">
      <c r="A155" s="83" t="s">
        <v>115</v>
      </c>
      <c r="B155" s="84" t="s">
        <v>98</v>
      </c>
      <c r="C155" s="85">
        <v>25643.428</v>
      </c>
      <c r="D155" s="87"/>
      <c r="E155" s="80">
        <f>+(C155-C$7)/C$8</f>
        <v>-7237.979748599013</v>
      </c>
      <c r="F155" s="80">
        <f>ROUND(2*E155,0)/2</f>
        <v>-7238</v>
      </c>
      <c r="G155" s="80">
        <f>+C155-(C$7+F155*C$8)</f>
        <v>5.6072800001857104E-2</v>
      </c>
      <c r="H155" s="80">
        <f>+G155</f>
        <v>5.6072800001857104E-2</v>
      </c>
      <c r="I155" s="80"/>
      <c r="J155" s="80"/>
      <c r="K155" s="80"/>
      <c r="M155" s="80"/>
      <c r="N155" s="80"/>
      <c r="O155" s="80"/>
      <c r="P155" s="80"/>
      <c r="Q155" s="149">
        <f>+C155-15018.5</f>
        <v>10624.928</v>
      </c>
      <c r="S155" s="2">
        <f>S$15</f>
        <v>0.5</v>
      </c>
      <c r="Z155" s="1">
        <f>F155</f>
        <v>-7238</v>
      </c>
      <c r="AA155" s="81">
        <f>AB$3+AB$4*Z155+AB$5*Z155^2+AH155</f>
        <v>5.6356728015083568E-2</v>
      </c>
      <c r="AB155" s="81">
        <f>IF(S155&lt;&gt;0,G155-AH155,-9999)</f>
        <v>4.7816857279379593E-2</v>
      </c>
      <c r="AC155" s="81">
        <f>+G155-P155</f>
        <v>5.6072800001857104E-2</v>
      </c>
      <c r="AD155" s="81">
        <f>IF(S155&lt;&gt;0,G155-AA155,-9999)</f>
        <v>-2.8392801322646433E-4</v>
      </c>
      <c r="AE155" s="81">
        <f>+(G155-AA155)^2*S155</f>
        <v>4.030755834736365E-8</v>
      </c>
      <c r="AF155" s="1">
        <f>IF(S155&lt;&gt;0,G155-P155,-9999)</f>
        <v>5.6072800001857104E-2</v>
      </c>
      <c r="AG155" s="82"/>
      <c r="AH155" s="1">
        <f>$AB$6*($AB$11/AI155*AJ155+$AB$12)</f>
        <v>8.2559427224775089E-3</v>
      </c>
      <c r="AI155" s="1">
        <f>1+$AB$7*COS(AL155)</f>
        <v>0.83642359276104916</v>
      </c>
      <c r="AJ155" s="1">
        <f>SIN(AL155+RADIANS($AB$9))</f>
        <v>-0.18891544127326906</v>
      </c>
      <c r="AK155" s="1">
        <f>$AB$7*SIN(AL155)</f>
        <v>0.35128618612189599</v>
      </c>
      <c r="AL155" s="1">
        <f>2*ATAN(AM155)</f>
        <v>-1.1350043586525578</v>
      </c>
      <c r="AM155" s="1">
        <f>SQRT((1+$AB$7)/(1-$AB$7))*TAN(AN155/2)</f>
        <v>-0.63745015041207553</v>
      </c>
      <c r="AN155" s="81">
        <f>$AU155+$AB$7*SIN(AO155)</f>
        <v>4.7537968732555722</v>
      </c>
      <c r="AO155" s="81">
        <f>$AU155+$AB$7*SIN(AP155)</f>
        <v>4.7537968732733642</v>
      </c>
      <c r="AP155" s="81">
        <f>$AU155+$AB$7*SIN(AQ155)</f>
        <v>4.7537968721642345</v>
      </c>
      <c r="AQ155" s="81">
        <f>$AU155+$AB$7*SIN(AR155)</f>
        <v>4.7537969413070353</v>
      </c>
      <c r="AR155" s="81">
        <f>$AU155+$AB$7*SIN(AS155)</f>
        <v>4.7537926307457656</v>
      </c>
      <c r="AS155" s="81">
        <f>$AU155+$AB$7*SIN(AT155)</f>
        <v>4.754060511433333</v>
      </c>
      <c r="AT155" s="81">
        <f>$AU155+$AB$7*SIN(AU155)</f>
        <v>4.7311953449010291</v>
      </c>
      <c r="AU155" s="81">
        <f>RADIANS($AB$9)+$AB$18*(F155-AB$15)</f>
        <v>4.366625196045943</v>
      </c>
      <c r="AW155" s="21"/>
      <c r="AX155" s="29"/>
    </row>
    <row r="156" spans="1:50" x14ac:dyDescent="0.2">
      <c r="A156" s="83" t="s">
        <v>115</v>
      </c>
      <c r="B156" s="84" t="s">
        <v>98</v>
      </c>
      <c r="C156" s="85">
        <v>25646.192999999999</v>
      </c>
      <c r="D156" s="87"/>
      <c r="E156" s="80">
        <f>+(C156-C$7)/C$8</f>
        <v>-7236.9811338744703</v>
      </c>
      <c r="F156" s="80">
        <f>ROUND(2*E156,0)/2</f>
        <v>-7237</v>
      </c>
      <c r="G156" s="80">
        <f>+C156-(C$7+F156*C$8)</f>
        <v>5.2237200001400197E-2</v>
      </c>
      <c r="H156" s="80">
        <f>+G156</f>
        <v>5.2237200001400197E-2</v>
      </c>
      <c r="I156" s="80"/>
      <c r="J156" s="80"/>
      <c r="K156" s="80"/>
      <c r="M156" s="80"/>
      <c r="N156" s="80"/>
      <c r="O156" s="80"/>
      <c r="P156" s="80"/>
      <c r="Q156" s="149">
        <f>+C156-15018.5</f>
        <v>10627.692999999999</v>
      </c>
      <c r="S156" s="2">
        <f>S$15</f>
        <v>0.5</v>
      </c>
      <c r="Z156" s="1">
        <f>F156</f>
        <v>-7237</v>
      </c>
      <c r="AA156" s="81">
        <f>AB$3+AB$4*Z156+AB$5*Z156^2+AH156</f>
        <v>5.6336434439178615E-2</v>
      </c>
      <c r="AB156" s="81">
        <f>IF(S156&lt;&gt;0,G156-AH156,-9999)</f>
        <v>4.4012284357908785E-2</v>
      </c>
      <c r="AC156" s="81">
        <f>+G156-P156</f>
        <v>5.2237200001400197E-2</v>
      </c>
      <c r="AD156" s="81">
        <f>IF(S156&lt;&gt;0,G156-AA156,-9999)</f>
        <v>-4.0992344377784179E-3</v>
      </c>
      <c r="AE156" s="81">
        <f>+(G156-AA156)^2*S156</f>
        <v>8.4018614879342711E-6</v>
      </c>
      <c r="AF156" s="1">
        <f>IF(S156&lt;&gt;0,G156-P156,-9999)</f>
        <v>5.2237200001400197E-2</v>
      </c>
      <c r="AG156" s="82"/>
      <c r="AH156" s="1">
        <f>$AB$6*($AB$11/AI156*AJ156+$AB$12)</f>
        <v>8.2249156434914157E-3</v>
      </c>
      <c r="AI156" s="1">
        <f>1+$AB$7*COS(AL156)</f>
        <v>0.83619851057542594</v>
      </c>
      <c r="AJ156" s="1">
        <f>SIN(AL156+RADIANS($AB$9))</f>
        <v>-0.18954469621242465</v>
      </c>
      <c r="AK156" s="1">
        <f>$AB$7*SIN(AL156)</f>
        <v>0.35118128883464389</v>
      </c>
      <c r="AL156" s="1">
        <f>2*ATAN(AM156)</f>
        <v>-1.1343635256291231</v>
      </c>
      <c r="AM156" s="1">
        <f>SQRT((1+$AB$7)/(1-$AB$7))*TAN(AN156/2)</f>
        <v>-0.63699962699549029</v>
      </c>
      <c r="AN156" s="81">
        <f>$AU156+$AB$7*SIN(AO156)</f>
        <v>4.7545032653585411</v>
      </c>
      <c r="AO156" s="81">
        <f>$AU156+$AB$7*SIN(AP156)</f>
        <v>4.7545032653779717</v>
      </c>
      <c r="AP156" s="81">
        <f>$AU156+$AB$7*SIN(AQ156)</f>
        <v>4.7545032641869831</v>
      </c>
      <c r="AQ156" s="81">
        <f>$AU156+$AB$7*SIN(AR156)</f>
        <v>4.7545033371882308</v>
      </c>
      <c r="AR156" s="81">
        <f>$AU156+$AB$7*SIN(AS156)</f>
        <v>4.7544988623684876</v>
      </c>
      <c r="AS156" s="81">
        <f>$AU156+$AB$7*SIN(AT156)</f>
        <v>4.7547722866180262</v>
      </c>
      <c r="AT156" s="81">
        <f>$AU156+$AB$7*SIN(AU156)</f>
        <v>4.7320073430201868</v>
      </c>
      <c r="AU156" s="81">
        <f>RADIANS($AB$9)+$AB$18*(F156-AB$15)</f>
        <v>4.367343016074674</v>
      </c>
      <c r="AW156" s="21"/>
      <c r="AX156" s="29"/>
    </row>
    <row r="157" spans="1:50" x14ac:dyDescent="0.2">
      <c r="A157" s="83" t="s">
        <v>118</v>
      </c>
      <c r="B157" s="84" t="s">
        <v>98</v>
      </c>
      <c r="C157" s="85">
        <v>25679.428</v>
      </c>
      <c r="D157" s="87"/>
      <c r="E157" s="80">
        <f>+(C157-C$7)/C$8</f>
        <v>-7224.9778932342524</v>
      </c>
      <c r="F157" s="80">
        <f>ROUND(2*E157,0)/2</f>
        <v>-7225</v>
      </c>
      <c r="G157" s="80">
        <f>+C157-(C$7+F157*C$8)</f>
        <v>6.1210000003484311E-2</v>
      </c>
      <c r="H157" s="80">
        <f>+G157</f>
        <v>6.1210000003484311E-2</v>
      </c>
      <c r="I157" s="80"/>
      <c r="J157" s="80"/>
      <c r="K157" s="80"/>
      <c r="M157" s="80"/>
      <c r="N157" s="80"/>
      <c r="O157" s="80"/>
      <c r="P157" s="80"/>
      <c r="Q157" s="149">
        <f>+C157-15018.5</f>
        <v>10660.928</v>
      </c>
      <c r="S157" s="2">
        <f>S$15</f>
        <v>0.5</v>
      </c>
      <c r="Z157" s="1">
        <f>F157</f>
        <v>-7225</v>
      </c>
      <c r="AA157" s="81">
        <f>AB$3+AB$4*Z157+AB$5*Z157^2+AH157</f>
        <v>5.6092747326842024E-2</v>
      </c>
      <c r="AB157" s="81">
        <f>IF(S157&lt;&gt;0,G157-AH157,-9999)</f>
        <v>5.3357074876557636E-2</v>
      </c>
      <c r="AC157" s="81">
        <f>+G157-P157</f>
        <v>6.1210000003484311E-2</v>
      </c>
      <c r="AD157" s="81">
        <f>IF(S157&lt;&gt;0,G157-AA157,-9999)</f>
        <v>5.1172526766422866E-3</v>
      </c>
      <c r="AE157" s="81">
        <f>+(G157-AA157)^2*S157</f>
        <v>1.3093137478301322E-5</v>
      </c>
      <c r="AF157" s="1">
        <f>IF(S157&lt;&gt;0,G157-P157,-9999)</f>
        <v>6.1210000003484311E-2</v>
      </c>
      <c r="AG157" s="82"/>
      <c r="AH157" s="1">
        <f>$AB$6*($AB$11/AI157*AJ157+$AB$12)</f>
        <v>7.8529251269266742E-3</v>
      </c>
      <c r="AI157" s="1">
        <f>1+$AB$7*COS(AL157)</f>
        <v>0.8335121690601246</v>
      </c>
      <c r="AJ157" s="1">
        <f>SIN(AL157+RADIANS($AB$9))</f>
        <v>-0.19706335327746344</v>
      </c>
      <c r="AK157" s="1">
        <f>$AB$7*SIN(AL157)</f>
        <v>0.34991574373583983</v>
      </c>
      <c r="AL157" s="1">
        <f>2*ATAN(AM157)</f>
        <v>-1.1267003114255523</v>
      </c>
      <c r="AM157" s="1">
        <f>SQRT((1+$AB$7)/(1-$AB$7))*TAN(AN157/2)</f>
        <v>-0.63162636273666206</v>
      </c>
      <c r="AN157" s="81">
        <f>$AU157+$AB$7*SIN(AO157)</f>
        <v>4.7629651931135131</v>
      </c>
      <c r="AO157" s="81">
        <f>$AU157+$AB$7*SIN(AP157)</f>
        <v>4.762965193163021</v>
      </c>
      <c r="AP157" s="81">
        <f>$AU157+$AB$7*SIN(AQ157)</f>
        <v>4.7629651906358399</v>
      </c>
      <c r="AQ157" s="81">
        <f>$AU157+$AB$7*SIN(AR157)</f>
        <v>4.7629653196385213</v>
      </c>
      <c r="AR157" s="81">
        <f>$AU157+$AB$7*SIN(AS157)</f>
        <v>4.7629587341384845</v>
      </c>
      <c r="AS157" s="81">
        <f>$AU157+$AB$7*SIN(AT157)</f>
        <v>4.763293832050115</v>
      </c>
      <c r="AT157" s="81">
        <f>$AU157+$AB$7*SIN(AU157)</f>
        <v>4.7417366505485115</v>
      </c>
      <c r="AU157" s="81">
        <f>RADIANS($AB$9)+$AB$18*(F157-AB$15)</f>
        <v>4.3759568564194389</v>
      </c>
      <c r="AW157" s="21"/>
      <c r="AX157" s="29"/>
    </row>
    <row r="158" spans="1:50" x14ac:dyDescent="0.2">
      <c r="A158" s="83" t="s">
        <v>116</v>
      </c>
      <c r="B158" s="84" t="s">
        <v>98</v>
      </c>
      <c r="C158" s="85">
        <v>25856.625</v>
      </c>
      <c r="D158" s="87"/>
      <c r="E158" s="80">
        <f>+(C158-C$7)/C$8</f>
        <v>-7160.9809553156556</v>
      </c>
      <c r="F158" s="80">
        <f>ROUND(2*E158,0)/2</f>
        <v>-7161</v>
      </c>
      <c r="G158" s="80">
        <f>+C158-(C$7+F158*C$8)</f>
        <v>5.2731600004335633E-2</v>
      </c>
      <c r="H158" s="80">
        <f>+G158</f>
        <v>5.2731600004335633E-2</v>
      </c>
      <c r="I158" s="80"/>
      <c r="J158" s="80"/>
      <c r="K158" s="80"/>
      <c r="M158" s="80"/>
      <c r="N158" s="80"/>
      <c r="O158" s="80"/>
      <c r="P158" s="80"/>
      <c r="Q158" s="149">
        <f>+C158-15018.5</f>
        <v>10838.125</v>
      </c>
      <c r="S158" s="2">
        <f>S$15</f>
        <v>0.5</v>
      </c>
      <c r="Z158" s="1">
        <f>F158</f>
        <v>-7161</v>
      </c>
      <c r="AA158" s="81">
        <f>AB$3+AB$4*Z158+AB$5*Z158^2+AH158</f>
        <v>5.4788670797854926E-2</v>
      </c>
      <c r="AB158" s="81">
        <f>IF(S158&lt;&gt;0,G158-AH158,-9999)</f>
        <v>4.6851489115639446E-2</v>
      </c>
      <c r="AC158" s="81">
        <f>+G158-P158</f>
        <v>5.2731600004335633E-2</v>
      </c>
      <c r="AD158" s="81">
        <f>IF(S158&lt;&gt;0,G158-AA158,-9999)</f>
        <v>-2.0570707935192931E-3</v>
      </c>
      <c r="AE158" s="81">
        <f>+(G158-AA158)^2*S158</f>
        <v>2.1157701247750472E-6</v>
      </c>
      <c r="AF158" s="1">
        <f>IF(S158&lt;&gt;0,G158-P158,-9999)</f>
        <v>5.2731600004335633E-2</v>
      </c>
      <c r="AG158" s="82"/>
      <c r="AH158" s="1">
        <f>$AB$6*($AB$11/AI158*AJ158+$AB$12)</f>
        <v>5.880110888696187E-3</v>
      </c>
      <c r="AI158" s="1">
        <f>1+$AB$7*COS(AL158)</f>
        <v>0.81963234297704735</v>
      </c>
      <c r="AJ158" s="1">
        <f>SIN(AL158+RADIANS($AB$9))</f>
        <v>-0.23616784778629477</v>
      </c>
      <c r="AK158" s="1">
        <f>$AB$7*SIN(AL158)</f>
        <v>0.34296754054184331</v>
      </c>
      <c r="AL158" s="1">
        <f>2*ATAN(AM158)</f>
        <v>-1.0866417033518436</v>
      </c>
      <c r="AM158" s="1">
        <f>SQRT((1+$AB$7)/(1-$AB$7))*TAN(AN158/2)</f>
        <v>-0.60395272995758531</v>
      </c>
      <c r="AN158" s="81">
        <f>$AU158+$AB$7*SIN(AO158)</f>
        <v>4.8076444772524622</v>
      </c>
      <c r="AO158" s="81">
        <f>$AU158+$AB$7*SIN(AP158)</f>
        <v>4.8076444781983323</v>
      </c>
      <c r="AP158" s="81">
        <f>$AU158+$AB$7*SIN(AQ158)</f>
        <v>4.8076444525344444</v>
      </c>
      <c r="AQ158" s="81">
        <f>$AU158+$AB$7*SIN(AR158)</f>
        <v>4.8076451488592911</v>
      </c>
      <c r="AR158" s="81">
        <f>$AU158+$AB$7*SIN(AS158)</f>
        <v>4.8076262540420327</v>
      </c>
      <c r="AS158" s="81">
        <f>$AU158+$AB$7*SIN(AT158)</f>
        <v>4.8081376479339264</v>
      </c>
      <c r="AT158" s="81">
        <f>$AU158+$AB$7*SIN(AU158)</f>
        <v>4.7931659965688782</v>
      </c>
      <c r="AU158" s="81">
        <f>RADIANS($AB$9)+$AB$18*(F158-AB$15)</f>
        <v>4.4218973382581872</v>
      </c>
      <c r="AW158" s="21"/>
      <c r="AX158" s="29"/>
    </row>
    <row r="159" spans="1:50" x14ac:dyDescent="0.2">
      <c r="A159" s="83" t="s">
        <v>115</v>
      </c>
      <c r="B159" s="84" t="s">
        <v>98</v>
      </c>
      <c r="C159" s="85">
        <v>25881.545999999998</v>
      </c>
      <c r="D159" s="87"/>
      <c r="E159" s="80">
        <f>+(C159-C$7)/C$8</f>
        <v>-7151.9804209394006</v>
      </c>
      <c r="F159" s="80">
        <f>ROUND(2*E159,0)/2</f>
        <v>-7152</v>
      </c>
      <c r="G159" s="80">
        <f>+C159-(C$7+F159*C$8)</f>
        <v>5.4211200000281679E-2</v>
      </c>
      <c r="H159" s="80">
        <f>+G159</f>
        <v>5.4211200000281679E-2</v>
      </c>
      <c r="I159" s="80"/>
      <c r="J159" s="80"/>
      <c r="K159" s="80"/>
      <c r="M159" s="80"/>
      <c r="N159" s="80"/>
      <c r="O159" s="80"/>
      <c r="P159" s="80"/>
      <c r="Q159" s="149">
        <f>+C159-15018.5</f>
        <v>10863.045999999998</v>
      </c>
      <c r="S159" s="2">
        <f>S$15</f>
        <v>0.5</v>
      </c>
      <c r="Z159" s="1">
        <f>F159</f>
        <v>-7152</v>
      </c>
      <c r="AA159" s="81">
        <f>AB$3+AB$4*Z159+AB$5*Z159^2+AH159</f>
        <v>5.460479052373618E-2</v>
      </c>
      <c r="AB159" s="81">
        <f>IF(S159&lt;&gt;0,G159-AH159,-9999)</f>
        <v>4.8606910615079241E-2</v>
      </c>
      <c r="AC159" s="81">
        <f>+G159-P159</f>
        <v>5.4211200000281679E-2</v>
      </c>
      <c r="AD159" s="81">
        <f>IF(S159&lt;&gt;0,G159-AA159,-9999)</f>
        <v>-3.9359052345450118E-4</v>
      </c>
      <c r="AE159" s="81">
        <f>+(G159-AA159)^2*S159</f>
        <v>7.7456750076594129E-8</v>
      </c>
      <c r="AF159" s="1">
        <f>IF(S159&lt;&gt;0,G159-P159,-9999)</f>
        <v>5.4211200000281679E-2</v>
      </c>
      <c r="AG159" s="82"/>
      <c r="AH159" s="1">
        <f>$AB$6*($AB$11/AI159*AJ159+$AB$12)</f>
        <v>5.6042893852024395E-3</v>
      </c>
      <c r="AI159" s="1">
        <f>1+$AB$7*COS(AL159)</f>
        <v>0.81773954392209081</v>
      </c>
      <c r="AJ159" s="1">
        <f>SIN(AL159+RADIANS($AB$9))</f>
        <v>-0.24153481596645274</v>
      </c>
      <c r="AK159" s="1">
        <f>$AB$7*SIN(AL159)</f>
        <v>0.34196542473697977</v>
      </c>
      <c r="AL159" s="1">
        <f>2*ATAN(AM159)</f>
        <v>-1.0811147559493852</v>
      </c>
      <c r="AM159" s="1">
        <f>SQRT((1+$AB$7)/(1-$AB$7))*TAN(AN159/2)</f>
        <v>-0.60018752919243246</v>
      </c>
      <c r="AN159" s="81">
        <f>$AU159+$AB$7*SIN(AO159)</f>
        <v>4.8138680134271308</v>
      </c>
      <c r="AO159" s="81">
        <f>$AU159+$AB$7*SIN(AP159)</f>
        <v>4.8138680146539228</v>
      </c>
      <c r="AP159" s="81">
        <f>$AU159+$AB$7*SIN(AQ159)</f>
        <v>4.8138679834029015</v>
      </c>
      <c r="AQ159" s="81">
        <f>$AU159+$AB$7*SIN(AR159)</f>
        <v>4.8138687794815436</v>
      </c>
      <c r="AR159" s="81">
        <f>$AU159+$AB$7*SIN(AS159)</f>
        <v>4.8138484984857337</v>
      </c>
      <c r="AS159" s="81">
        <f>$AU159+$AB$7*SIN(AT159)</f>
        <v>4.8143639263491247</v>
      </c>
      <c r="AT159" s="81">
        <f>$AU159+$AB$7*SIN(AU159)</f>
        <v>4.8003356625807223</v>
      </c>
      <c r="AU159" s="81">
        <f>RADIANS($AB$9)+$AB$18*(F159-AB$15)</f>
        <v>4.4283577185167609</v>
      </c>
      <c r="AW159" s="21"/>
      <c r="AX159" s="29"/>
    </row>
    <row r="160" spans="1:50" x14ac:dyDescent="0.2">
      <c r="A160" s="83" t="s">
        <v>116</v>
      </c>
      <c r="B160" s="84" t="s">
        <v>98</v>
      </c>
      <c r="C160" s="85">
        <v>25881.545999999998</v>
      </c>
      <c r="D160" s="87"/>
      <c r="E160" s="80">
        <f>+(C160-C$7)/C$8</f>
        <v>-7151.9804209394006</v>
      </c>
      <c r="F160" s="80">
        <f>ROUND(2*E160,0)/2</f>
        <v>-7152</v>
      </c>
      <c r="G160" s="80">
        <f>+C160-(C$7+F160*C$8)</f>
        <v>5.4211200000281679E-2</v>
      </c>
      <c r="H160" s="80">
        <f>+G160</f>
        <v>5.4211200000281679E-2</v>
      </c>
      <c r="I160" s="80"/>
      <c r="J160" s="80"/>
      <c r="K160" s="80"/>
      <c r="M160" s="80"/>
      <c r="N160" s="80"/>
      <c r="O160" s="80"/>
      <c r="P160" s="80"/>
      <c r="Q160" s="149">
        <f>+C160-15018.5</f>
        <v>10863.045999999998</v>
      </c>
      <c r="S160" s="2">
        <f>S$15</f>
        <v>0.5</v>
      </c>
      <c r="Z160" s="1">
        <f>F160</f>
        <v>-7152</v>
      </c>
      <c r="AA160" s="81">
        <f>AB$3+AB$4*Z160+AB$5*Z160^2+AH160</f>
        <v>5.460479052373618E-2</v>
      </c>
      <c r="AB160" s="81">
        <f>IF(S160&lt;&gt;0,G160-AH160,-9999)</f>
        <v>4.8606910615079241E-2</v>
      </c>
      <c r="AC160" s="81">
        <f>+G160-P160</f>
        <v>5.4211200000281679E-2</v>
      </c>
      <c r="AD160" s="81">
        <f>IF(S160&lt;&gt;0,G160-AA160,-9999)</f>
        <v>-3.9359052345450118E-4</v>
      </c>
      <c r="AE160" s="81">
        <f>+(G160-AA160)^2*S160</f>
        <v>7.7456750076594129E-8</v>
      </c>
      <c r="AF160" s="1">
        <f>IF(S160&lt;&gt;0,G160-P160,-9999)</f>
        <v>5.4211200000281679E-2</v>
      </c>
      <c r="AG160" s="82"/>
      <c r="AH160" s="1">
        <f>$AB$6*($AB$11/AI160*AJ160+$AB$12)</f>
        <v>5.6042893852024395E-3</v>
      </c>
      <c r="AI160" s="1">
        <f>1+$AB$7*COS(AL160)</f>
        <v>0.81773954392209081</v>
      </c>
      <c r="AJ160" s="1">
        <f>SIN(AL160+RADIANS($AB$9))</f>
        <v>-0.24153481596645274</v>
      </c>
      <c r="AK160" s="1">
        <f>$AB$7*SIN(AL160)</f>
        <v>0.34196542473697977</v>
      </c>
      <c r="AL160" s="1">
        <f>2*ATAN(AM160)</f>
        <v>-1.0811147559493852</v>
      </c>
      <c r="AM160" s="1">
        <f>SQRT((1+$AB$7)/(1-$AB$7))*TAN(AN160/2)</f>
        <v>-0.60018752919243246</v>
      </c>
      <c r="AN160" s="81">
        <f>$AU160+$AB$7*SIN(AO160)</f>
        <v>4.8138680134271308</v>
      </c>
      <c r="AO160" s="81">
        <f>$AU160+$AB$7*SIN(AP160)</f>
        <v>4.8138680146539228</v>
      </c>
      <c r="AP160" s="81">
        <f>$AU160+$AB$7*SIN(AQ160)</f>
        <v>4.8138679834029015</v>
      </c>
      <c r="AQ160" s="81">
        <f>$AU160+$AB$7*SIN(AR160)</f>
        <v>4.8138687794815436</v>
      </c>
      <c r="AR160" s="81">
        <f>$AU160+$AB$7*SIN(AS160)</f>
        <v>4.8138484984857337</v>
      </c>
      <c r="AS160" s="81">
        <f>$AU160+$AB$7*SIN(AT160)</f>
        <v>4.8143639263491247</v>
      </c>
      <c r="AT160" s="81">
        <f>$AU160+$AB$7*SIN(AU160)</f>
        <v>4.8003356625807223</v>
      </c>
      <c r="AU160" s="81">
        <f>RADIANS($AB$9)+$AB$18*(F160-AB$15)</f>
        <v>4.4283577185167609</v>
      </c>
      <c r="AW160" s="21"/>
      <c r="AX160" s="29"/>
    </row>
    <row r="161" spans="1:50" x14ac:dyDescent="0.2">
      <c r="A161" s="83" t="s">
        <v>116</v>
      </c>
      <c r="B161" s="84" t="s">
        <v>98</v>
      </c>
      <c r="C161" s="85">
        <v>25892.62</v>
      </c>
      <c r="D161" s="87"/>
      <c r="E161" s="80">
        <f>+(C161-C$7)/C$8</f>
        <v>-7147.9809057641405</v>
      </c>
      <c r="F161" s="80">
        <f>ROUND(2*E161,0)/2</f>
        <v>-7148</v>
      </c>
      <c r="G161" s="80">
        <f>+C161-(C$7+F161*C$8)</f>
        <v>5.2868800001306226E-2</v>
      </c>
      <c r="H161" s="80">
        <f>+G161</f>
        <v>5.2868800001306226E-2</v>
      </c>
      <c r="I161" s="80"/>
      <c r="J161" s="80"/>
      <c r="K161" s="80"/>
      <c r="M161" s="80"/>
      <c r="N161" s="80"/>
      <c r="O161" s="80"/>
      <c r="P161" s="80"/>
      <c r="Q161" s="149">
        <f>+C161-15018.5</f>
        <v>10874.119999999999</v>
      </c>
      <c r="S161" s="2">
        <f>S$15</f>
        <v>0.5</v>
      </c>
      <c r="Z161" s="1">
        <f>F161</f>
        <v>-7148</v>
      </c>
      <c r="AA161" s="81">
        <f>AB$3+AB$4*Z161+AB$5*Z161^2+AH161</f>
        <v>5.452303379538205E-2</v>
      </c>
      <c r="AB161" s="81">
        <f>IF(S161&lt;&gt;0,G161-AH161,-9999)</f>
        <v>4.7386963902153703E-2</v>
      </c>
      <c r="AC161" s="81">
        <f>+G161-P161</f>
        <v>5.2868800001306226E-2</v>
      </c>
      <c r="AD161" s="81">
        <f>IF(S161&lt;&gt;0,G161-AA161,-9999)</f>
        <v>-1.6542337940758239E-3</v>
      </c>
      <c r="AE161" s="81">
        <f>+(G161-AA161)^2*S161</f>
        <v>1.3682447227312477E-6</v>
      </c>
      <c r="AF161" s="1">
        <f>IF(S161&lt;&gt;0,G161-P161,-9999)</f>
        <v>5.2868800001306226E-2</v>
      </c>
      <c r="AG161" s="82"/>
      <c r="AH161" s="1">
        <f>$AB$6*($AB$11/AI161*AJ161+$AB$12)</f>
        <v>5.4818360991525225E-3</v>
      </c>
      <c r="AI161" s="1">
        <f>1+$AB$7*COS(AL161)</f>
        <v>0.81690287648252458</v>
      </c>
      <c r="AJ161" s="1">
        <f>SIN(AL161+RADIANS($AB$9))</f>
        <v>-0.24390984564761056</v>
      </c>
      <c r="AK161" s="1">
        <f>$AB$7*SIN(AL161)</f>
        <v>0.34151818242210297</v>
      </c>
      <c r="AL161" s="1">
        <f>2*ATAN(AM161)</f>
        <v>-1.0786665128228652</v>
      </c>
      <c r="AM161" s="1">
        <f>SQRT((1+$AB$7)/(1-$AB$7))*TAN(AN161/2)</f>
        <v>-0.59852366996356221</v>
      </c>
      <c r="AN161" s="81">
        <f>$AU161+$AB$7*SIN(AO161)</f>
        <v>4.8166294218361587</v>
      </c>
      <c r="AO161" s="81">
        <f>$AU161+$AB$7*SIN(AP161)</f>
        <v>4.8166294232018094</v>
      </c>
      <c r="AP161" s="81">
        <f>$AU161+$AB$7*SIN(AQ161)</f>
        <v>4.8166293893318928</v>
      </c>
      <c r="AQ161" s="81">
        <f>$AU161+$AB$7*SIN(AR161)</f>
        <v>4.8166302293469352</v>
      </c>
      <c r="AR161" s="81">
        <f>$AU161+$AB$7*SIN(AS161)</f>
        <v>4.8166093939631676</v>
      </c>
      <c r="AS161" s="81">
        <f>$AU161+$AB$7*SIN(AT161)</f>
        <v>4.8171249670143608</v>
      </c>
      <c r="AT161" s="81">
        <f>$AU161+$AB$7*SIN(AU161)</f>
        <v>4.8035171992083443</v>
      </c>
      <c r="AU161" s="81">
        <f>RADIANS($AB$9)+$AB$18*(F161-AB$15)</f>
        <v>4.4312289986316831</v>
      </c>
      <c r="AW161" s="21"/>
      <c r="AX161" s="29"/>
    </row>
    <row r="162" spans="1:50" x14ac:dyDescent="0.2">
      <c r="A162" s="83" t="s">
        <v>115</v>
      </c>
      <c r="B162" s="84" t="s">
        <v>98</v>
      </c>
      <c r="C162" s="85">
        <v>25917.545999999998</v>
      </c>
      <c r="D162" s="87"/>
      <c r="E162" s="80">
        <f>+(C162-C$7)/C$8</f>
        <v>-7138.9785655746409</v>
      </c>
      <c r="F162" s="80">
        <f>ROUND(2*E162,0)/2</f>
        <v>-7139</v>
      </c>
      <c r="G162" s="80">
        <f>+C162-(C$7+F162*C$8)</f>
        <v>5.9348400001908885E-2</v>
      </c>
      <c r="H162" s="80">
        <f>+G162</f>
        <v>5.9348400001908885E-2</v>
      </c>
      <c r="I162" s="80"/>
      <c r="J162" s="80"/>
      <c r="K162" s="80"/>
      <c r="M162" s="80"/>
      <c r="N162" s="80"/>
      <c r="O162" s="80"/>
      <c r="P162" s="80"/>
      <c r="Q162" s="149">
        <f>+C162-15018.5</f>
        <v>10899.045999999998</v>
      </c>
      <c r="S162" s="2">
        <f>S$15</f>
        <v>0.5</v>
      </c>
      <c r="Z162" s="1">
        <f>F162</f>
        <v>-7139</v>
      </c>
      <c r="AA162" s="81">
        <f>AB$3+AB$4*Z162+AB$5*Z162^2+AH162</f>
        <v>5.4339013101244615E-2</v>
      </c>
      <c r="AB162" s="81">
        <f>IF(S162&lt;&gt;0,G162-AH162,-9999)</f>
        <v>5.4141777877150021E-2</v>
      </c>
      <c r="AC162" s="81">
        <f>+G162-P162</f>
        <v>5.9348400001908885E-2</v>
      </c>
      <c r="AD162" s="81">
        <f>IF(S162&lt;&gt;0,G162-AA162,-9999)</f>
        <v>5.0093869006642699E-3</v>
      </c>
      <c r="AE162" s="81">
        <f>+(G162-AA162)^2*S162</f>
        <v>1.2546978560273391E-5</v>
      </c>
      <c r="AF162" s="1">
        <f>IF(S162&lt;&gt;0,G162-P162,-9999)</f>
        <v>5.9348400001908885E-2</v>
      </c>
      <c r="AG162" s="82"/>
      <c r="AH162" s="1">
        <f>$AB$6*($AB$11/AI162*AJ162+$AB$12)</f>
        <v>5.2066221247588649E-3</v>
      </c>
      <c r="AI162" s="1">
        <f>1+$AB$7*COS(AL162)</f>
        <v>0.81503061030698132</v>
      </c>
      <c r="AJ162" s="1">
        <f>SIN(AL162+RADIANS($AB$9))</f>
        <v>-0.24923061825593604</v>
      </c>
      <c r="AK162" s="1">
        <f>$AB$7*SIN(AL162)</f>
        <v>0.3405077832324287</v>
      </c>
      <c r="AL162" s="1">
        <f>2*ATAN(AM162)</f>
        <v>-1.0731762190018179</v>
      </c>
      <c r="AM162" s="1">
        <f>SQRT((1+$AB$7)/(1-$AB$7))*TAN(AN162/2)</f>
        <v>-0.59480123421663533</v>
      </c>
      <c r="AN162" s="81">
        <f>$AU162+$AB$7*SIN(AO162)</f>
        <v>4.8228322870934264</v>
      </c>
      <c r="AO162" s="81">
        <f>$AU162+$AB$7*SIN(AP162)</f>
        <v>4.8228322888012531</v>
      </c>
      <c r="AP162" s="81">
        <f>$AU162+$AB$7*SIN(AQ162)</f>
        <v>4.8228322488149118</v>
      </c>
      <c r="AQ162" s="81">
        <f>$AU162+$AB$7*SIN(AR162)</f>
        <v>4.8228331850347441</v>
      </c>
      <c r="AR162" s="81">
        <f>$AU162+$AB$7*SIN(AS162)</f>
        <v>4.8228112627861703</v>
      </c>
      <c r="AS162" s="81">
        <f>$AU162+$AB$7*SIN(AT162)</f>
        <v>4.823323455421316</v>
      </c>
      <c r="AT162" s="81">
        <f>$AU162+$AB$7*SIN(AU162)</f>
        <v>4.8106644308753772</v>
      </c>
      <c r="AU162" s="81">
        <f>RADIANS($AB$9)+$AB$18*(F162-AB$15)</f>
        <v>4.4376893788902567</v>
      </c>
      <c r="AW162" s="21"/>
      <c r="AX162" s="29"/>
    </row>
    <row r="163" spans="1:50" x14ac:dyDescent="0.2">
      <c r="A163" s="83" t="s">
        <v>119</v>
      </c>
      <c r="B163" s="84" t="s">
        <v>98</v>
      </c>
      <c r="C163" s="85">
        <v>25945.231</v>
      </c>
      <c r="D163" s="87"/>
      <c r="E163" s="80">
        <f>+(C163-C$7)/C$8</f>
        <v>-7128.9797776364903</v>
      </c>
      <c r="F163" s="80">
        <f>ROUND(2*E163,0)/2</f>
        <v>-7129</v>
      </c>
      <c r="G163" s="80">
        <f>+C163-(C$7+F163*C$8)</f>
        <v>5.5992400000832276E-2</v>
      </c>
      <c r="H163" s="80">
        <f>+G163</f>
        <v>5.5992400000832276E-2</v>
      </c>
      <c r="I163" s="80"/>
      <c r="J163" s="80"/>
      <c r="K163" s="80"/>
      <c r="M163" s="80"/>
      <c r="N163" s="80"/>
      <c r="O163" s="80"/>
      <c r="P163" s="80"/>
      <c r="Q163" s="149">
        <f>+C163-15018.5</f>
        <v>10926.731</v>
      </c>
      <c r="S163" s="2">
        <f>S$15</f>
        <v>0.5</v>
      </c>
      <c r="Z163" s="1">
        <f>F163</f>
        <v>-7129</v>
      </c>
      <c r="AA163" s="81">
        <f>AB$3+AB$4*Z163+AB$5*Z163^2+AH163</f>
        <v>5.4134442355099163E-2</v>
      </c>
      <c r="AB163" s="81">
        <f>IF(S163&lt;&gt;0,G163-AH163,-9999)</f>
        <v>5.1091067180056612E-2</v>
      </c>
      <c r="AC163" s="81">
        <f>+G163-P163</f>
        <v>5.5992400000832276E-2</v>
      </c>
      <c r="AD163" s="81">
        <f>IF(S163&lt;&gt;0,G163-AA163,-9999)</f>
        <v>1.8579576457331132E-3</v>
      </c>
      <c r="AE163" s="81">
        <f>+(G163-AA163)^2*S163</f>
        <v>1.7260033066690662E-6</v>
      </c>
      <c r="AF163" s="1">
        <f>IF(S163&lt;&gt;0,G163-P163,-9999)</f>
        <v>5.5992400000832276E-2</v>
      </c>
      <c r="AG163" s="82"/>
      <c r="AH163" s="1">
        <f>$AB$6*($AB$11/AI163*AJ163+$AB$12)</f>
        <v>4.9013328207756666E-3</v>
      </c>
      <c r="AI163" s="1">
        <f>1+$AB$7*COS(AL163)</f>
        <v>0.81296683206418363</v>
      </c>
      <c r="AJ163" s="1">
        <f>SIN(AL163+RADIANS($AB$9))</f>
        <v>-0.25510534788341976</v>
      </c>
      <c r="AK163" s="1">
        <f>$AB$7*SIN(AL163)</f>
        <v>0.33937857866571836</v>
      </c>
      <c r="AL163" s="1">
        <f>2*ATAN(AM163)</f>
        <v>-1.0671052870935966</v>
      </c>
      <c r="AM163" s="1">
        <f>SQRT((1+$AB$7)/(1-$AB$7))*TAN(AN163/2)</f>
        <v>-0.59069924882230529</v>
      </c>
      <c r="AN163" s="81">
        <f>$AU163+$AB$7*SIN(AO163)</f>
        <v>4.8297077344126551</v>
      </c>
      <c r="AO163" s="81">
        <f>$AU163+$AB$7*SIN(AP163)</f>
        <v>4.8297077365430523</v>
      </c>
      <c r="AP163" s="81">
        <f>$AU163+$AB$7*SIN(AQ163)</f>
        <v>4.8297076895737714</v>
      </c>
      <c r="AQ163" s="81">
        <f>$AU163+$AB$7*SIN(AR163)</f>
        <v>4.8297087251103088</v>
      </c>
      <c r="AR163" s="81">
        <f>$AU163+$AB$7*SIN(AS163)</f>
        <v>4.8296858924192581</v>
      </c>
      <c r="AS163" s="81">
        <f>$AU163+$AB$7*SIN(AT163)</f>
        <v>4.8301883113688344</v>
      </c>
      <c r="AT163" s="81">
        <f>$AU163+$AB$7*SIN(AU163)</f>
        <v>4.818587541019407</v>
      </c>
      <c r="AU163" s="81">
        <f>RADIANS($AB$9)+$AB$18*(F163-AB$15)</f>
        <v>4.4448675791775614</v>
      </c>
      <c r="AW163" s="21"/>
      <c r="AX163" s="29"/>
    </row>
    <row r="164" spans="1:50" x14ac:dyDescent="0.2">
      <c r="A164" s="83" t="s">
        <v>115</v>
      </c>
      <c r="B164" s="84" t="s">
        <v>98</v>
      </c>
      <c r="C164" s="85">
        <v>25956.306</v>
      </c>
      <c r="D164" s="87"/>
      <c r="E164" s="80">
        <f>+(C164-C$7)/C$8</f>
        <v>-7124.9799012985804</v>
      </c>
      <c r="F164" s="80">
        <f>ROUND(2*E164,0)/2</f>
        <v>-7125</v>
      </c>
      <c r="G164" s="80">
        <f>+C164-(C$7+F164*C$8)</f>
        <v>5.5650000002060551E-2</v>
      </c>
      <c r="H164" s="80">
        <f>+G164</f>
        <v>5.5650000002060551E-2</v>
      </c>
      <c r="I164" s="80"/>
      <c r="J164" s="80"/>
      <c r="K164" s="80"/>
      <c r="M164" s="80"/>
      <c r="N164" s="80"/>
      <c r="O164" s="80"/>
      <c r="P164" s="80"/>
      <c r="Q164" s="149">
        <f>+C164-15018.5</f>
        <v>10937.806</v>
      </c>
      <c r="S164" s="2">
        <f>S$15</f>
        <v>0.5</v>
      </c>
      <c r="Z164" s="1">
        <f>F164</f>
        <v>-7125</v>
      </c>
      <c r="AA164" s="81">
        <f>AB$3+AB$4*Z164+AB$5*Z164^2+AH164</f>
        <v>5.4052585706386005E-2</v>
      </c>
      <c r="AB164" s="81">
        <f>IF(S164&lt;&gt;0,G164-AH164,-9999)</f>
        <v>5.0870632256762846E-2</v>
      </c>
      <c r="AC164" s="81">
        <f>+G164-P164</f>
        <v>5.5650000002060551E-2</v>
      </c>
      <c r="AD164" s="81">
        <f>IF(S164&lt;&gt;0,G164-AA164,-9999)</f>
        <v>1.5974142956745457E-3</v>
      </c>
      <c r="AE164" s="81">
        <f>+(G164-AA164)^2*S164</f>
        <v>1.2758662160127025E-6</v>
      </c>
      <c r="AF164" s="1">
        <f>IF(S164&lt;&gt;0,G164-P164,-9999)</f>
        <v>5.5650000002060551E-2</v>
      </c>
      <c r="AG164" s="82"/>
      <c r="AH164" s="1">
        <f>$AB$6*($AB$11/AI164*AJ164+$AB$12)</f>
        <v>4.7793677452977025E-3</v>
      </c>
      <c r="AI164" s="1">
        <f>1+$AB$7*COS(AL164)</f>
        <v>0.81214615845503424</v>
      </c>
      <c r="AJ164" s="1">
        <f>SIN(AL164+RADIANS($AB$9))</f>
        <v>-0.25744431749689739</v>
      </c>
      <c r="AK164" s="1">
        <f>$AB$7*SIN(AL164)</f>
        <v>0.33892500613272747</v>
      </c>
      <c r="AL164" s="1">
        <f>2*ATAN(AM164)</f>
        <v>-1.0646855056650508</v>
      </c>
      <c r="AM164" s="1">
        <f>SQRT((1+$AB$7)/(1-$AB$7))*TAN(AN164/2)</f>
        <v>-0.5890683610311318</v>
      </c>
      <c r="AN164" s="81">
        <f>$AU164+$AB$7*SIN(AO164)</f>
        <v>4.8324530447218681</v>
      </c>
      <c r="AO164" s="81">
        <f>$AU164+$AB$7*SIN(AP164)</f>
        <v>4.8324530470311915</v>
      </c>
      <c r="AP164" s="81">
        <f>$AU164+$AB$7*SIN(AQ164)</f>
        <v>4.8324529972758574</v>
      </c>
      <c r="AQ164" s="81">
        <f>$AU164+$AB$7*SIN(AR164)</f>
        <v>4.8324540692708586</v>
      </c>
      <c r="AR164" s="81">
        <f>$AU164+$AB$7*SIN(AS164)</f>
        <v>4.832430970678196</v>
      </c>
      <c r="AS164" s="81">
        <f>$AU164+$AB$7*SIN(AT164)</f>
        <v>4.8329277077318613</v>
      </c>
      <c r="AT164" s="81">
        <f>$AU164+$AB$7*SIN(AU164)</f>
        <v>4.821751395395208</v>
      </c>
      <c r="AU164" s="81">
        <f>RADIANS($AB$9)+$AB$18*(F164-AB$15)</f>
        <v>4.4477388592924827</v>
      </c>
      <c r="AW164" s="21"/>
      <c r="AX164" s="29"/>
    </row>
    <row r="165" spans="1:50" x14ac:dyDescent="0.2">
      <c r="A165" s="83" t="s">
        <v>116</v>
      </c>
      <c r="B165" s="84" t="s">
        <v>98</v>
      </c>
      <c r="C165" s="85">
        <v>25964.611000000001</v>
      </c>
      <c r="D165" s="87"/>
      <c r="E165" s="80">
        <f>+(C165-C$7)/C$8</f>
        <v>-7121.9804454984605</v>
      </c>
      <c r="F165" s="80">
        <f>ROUND(2*E165,0)/2</f>
        <v>-7122</v>
      </c>
      <c r="G165" s="80">
        <f>+C165-(C$7+F165*C$8)</f>
        <v>5.4143200002727099E-2</v>
      </c>
      <c r="H165" s="80">
        <f>+G165</f>
        <v>5.4143200002727099E-2</v>
      </c>
      <c r="I165" s="80"/>
      <c r="J165" s="80"/>
      <c r="K165" s="80"/>
      <c r="M165" s="80"/>
      <c r="N165" s="80"/>
      <c r="O165" s="80"/>
      <c r="P165" s="80"/>
      <c r="Q165" s="149">
        <f>+C165-15018.5</f>
        <v>10946.111000000001</v>
      </c>
      <c r="S165" s="2">
        <f>S$15</f>
        <v>0.5</v>
      </c>
      <c r="Z165" s="1">
        <f>F165</f>
        <v>-7122</v>
      </c>
      <c r="AA165" s="81">
        <f>AB$3+AB$4*Z165+AB$5*Z165^2+AH165</f>
        <v>5.399118316321784E-2</v>
      </c>
      <c r="AB165" s="81">
        <f>IF(S165&lt;&gt;0,G165-AH165,-9999)</f>
        <v>4.9455248997032311E-2</v>
      </c>
      <c r="AC165" s="81">
        <f>+G165-P165</f>
        <v>5.4143200002727099E-2</v>
      </c>
      <c r="AD165" s="81">
        <f>IF(S165&lt;&gt;0,G165-AA165,-9999)</f>
        <v>1.5201683950925859E-4</v>
      </c>
      <c r="AE165" s="81">
        <f>+(G165-AA165)^2*S165</f>
        <v>1.1554559747191842E-8</v>
      </c>
      <c r="AF165" s="1">
        <f>IF(S165&lt;&gt;0,G165-P165,-9999)</f>
        <v>5.4143200002727099E-2</v>
      </c>
      <c r="AG165" s="82"/>
      <c r="AH165" s="1">
        <f>$AB$6*($AB$11/AI165*AJ165+$AB$12)</f>
        <v>4.6879510056947876E-3</v>
      </c>
      <c r="AI165" s="1">
        <f>1+$AB$7*COS(AL165)</f>
        <v>0.81153245892514048</v>
      </c>
      <c r="AJ165" s="1">
        <f>SIN(AL165+RADIANS($AB$9))</f>
        <v>-0.25919446377131333</v>
      </c>
      <c r="AK165" s="1">
        <f>$AB$7*SIN(AL165)</f>
        <v>0.33858412769423579</v>
      </c>
      <c r="AL165" s="1">
        <f>2*ATAN(AM165)</f>
        <v>-1.0628738714555472</v>
      </c>
      <c r="AM165" s="1">
        <f>SQRT((1+$AB$7)/(1-$AB$7))*TAN(AN165/2)</f>
        <v>-0.58784887437169353</v>
      </c>
      <c r="AN165" s="81">
        <f>$AU165+$AB$7*SIN(AO165)</f>
        <v>4.8345102103888955</v>
      </c>
      <c r="AO165" s="81">
        <f>$AU165+$AB$7*SIN(AP165)</f>
        <v>4.8345102128351538</v>
      </c>
      <c r="AP165" s="81">
        <f>$AU165+$AB$7*SIN(AQ165)</f>
        <v>4.8345101610130241</v>
      </c>
      <c r="AQ165" s="81">
        <f>$AU165+$AB$7*SIN(AR165)</f>
        <v>4.8345112588208758</v>
      </c>
      <c r="AR165" s="81">
        <f>$AU165+$AB$7*SIN(AS165)</f>
        <v>4.8344880005933781</v>
      </c>
      <c r="AS165" s="81">
        <f>$AU165+$AB$7*SIN(AT165)</f>
        <v>4.8349798120346241</v>
      </c>
      <c r="AT165" s="81">
        <f>$AU165+$AB$7*SIN(AU165)</f>
        <v>4.8241222627935922</v>
      </c>
      <c r="AU165" s="81">
        <f>RADIANS($AB$9)+$AB$18*(F165-AB$15)</f>
        <v>4.4498923193786739</v>
      </c>
      <c r="AW165" s="21"/>
      <c r="AX165" s="29"/>
    </row>
    <row r="166" spans="1:50" x14ac:dyDescent="0.2">
      <c r="A166" s="83" t="s">
        <v>115</v>
      </c>
      <c r="B166" s="84" t="s">
        <v>98</v>
      </c>
      <c r="C166" s="85">
        <v>25964.612000000001</v>
      </c>
      <c r="D166" s="87"/>
      <c r="E166" s="80">
        <f>+(C166-C$7)/C$8</f>
        <v>-7121.9800843358116</v>
      </c>
      <c r="F166" s="80">
        <f>ROUND(2*E166,0)/2</f>
        <v>-7122</v>
      </c>
      <c r="G166" s="80">
        <f>+C166-(C$7+F166*C$8)</f>
        <v>5.5143200002930826E-2</v>
      </c>
      <c r="H166" s="80">
        <f>+G166</f>
        <v>5.5143200002930826E-2</v>
      </c>
      <c r="I166" s="80"/>
      <c r="J166" s="80"/>
      <c r="K166" s="80"/>
      <c r="M166" s="80"/>
      <c r="N166" s="80"/>
      <c r="O166" s="80"/>
      <c r="P166" s="80"/>
      <c r="Q166" s="149">
        <f>+C166-15018.5</f>
        <v>10946.112000000001</v>
      </c>
      <c r="S166" s="2">
        <f>S$15</f>
        <v>0.5</v>
      </c>
      <c r="Z166" s="1">
        <f>F166</f>
        <v>-7122</v>
      </c>
      <c r="AA166" s="81">
        <f>AB$3+AB$4*Z166+AB$5*Z166^2+AH166</f>
        <v>5.399118316321784E-2</v>
      </c>
      <c r="AB166" s="81">
        <f>IF(S166&lt;&gt;0,G166-AH166,-9999)</f>
        <v>5.0455248997236038E-2</v>
      </c>
      <c r="AC166" s="81">
        <f>+G166-P166</f>
        <v>5.5143200002930826E-2</v>
      </c>
      <c r="AD166" s="81">
        <f>IF(S166&lt;&gt;0,G166-AA166,-9999)</f>
        <v>1.1520168397129854E-3</v>
      </c>
      <c r="AE166" s="81">
        <f>+(G166-AA166)^2*S166</f>
        <v>6.6357139949114718E-7</v>
      </c>
      <c r="AF166" s="1">
        <f>IF(S166&lt;&gt;0,G166-P166,-9999)</f>
        <v>5.5143200002930826E-2</v>
      </c>
      <c r="AG166" s="82"/>
      <c r="AH166" s="1">
        <f>$AB$6*($AB$11/AI166*AJ166+$AB$12)</f>
        <v>4.6879510056947876E-3</v>
      </c>
      <c r="AI166" s="1">
        <f>1+$AB$7*COS(AL166)</f>
        <v>0.81153245892514048</v>
      </c>
      <c r="AJ166" s="1">
        <f>SIN(AL166+RADIANS($AB$9))</f>
        <v>-0.25919446377131333</v>
      </c>
      <c r="AK166" s="1">
        <f>$AB$7*SIN(AL166)</f>
        <v>0.33858412769423579</v>
      </c>
      <c r="AL166" s="1">
        <f>2*ATAN(AM166)</f>
        <v>-1.0628738714555472</v>
      </c>
      <c r="AM166" s="1">
        <f>SQRT((1+$AB$7)/(1-$AB$7))*TAN(AN166/2)</f>
        <v>-0.58784887437169353</v>
      </c>
      <c r="AN166" s="81">
        <f>$AU166+$AB$7*SIN(AO166)</f>
        <v>4.8345102103888955</v>
      </c>
      <c r="AO166" s="81">
        <f>$AU166+$AB$7*SIN(AP166)</f>
        <v>4.8345102128351538</v>
      </c>
      <c r="AP166" s="81">
        <f>$AU166+$AB$7*SIN(AQ166)</f>
        <v>4.8345101610130241</v>
      </c>
      <c r="AQ166" s="81">
        <f>$AU166+$AB$7*SIN(AR166)</f>
        <v>4.8345112588208758</v>
      </c>
      <c r="AR166" s="81">
        <f>$AU166+$AB$7*SIN(AS166)</f>
        <v>4.8344880005933781</v>
      </c>
      <c r="AS166" s="81">
        <f>$AU166+$AB$7*SIN(AT166)</f>
        <v>4.8349798120346241</v>
      </c>
      <c r="AT166" s="81">
        <f>$AU166+$AB$7*SIN(AU166)</f>
        <v>4.8241222627935922</v>
      </c>
      <c r="AU166" s="81">
        <f>RADIANS($AB$9)+$AB$18*(F166-AB$15)</f>
        <v>4.4498923193786739</v>
      </c>
      <c r="AW166" s="21"/>
      <c r="AX166" s="29"/>
    </row>
    <row r="167" spans="1:50" x14ac:dyDescent="0.2">
      <c r="A167" s="83" t="s">
        <v>115</v>
      </c>
      <c r="B167" s="84" t="s">
        <v>98</v>
      </c>
      <c r="C167" s="85">
        <v>25967.38</v>
      </c>
      <c r="D167" s="87"/>
      <c r="E167" s="80">
        <f>+(C167-C$7)/C$8</f>
        <v>-7120.9803861233204</v>
      </c>
      <c r="F167" s="80">
        <f>ROUND(2*E167,0)/2</f>
        <v>-7121</v>
      </c>
      <c r="G167" s="80">
        <f>+C167-(C$7+F167*C$8)</f>
        <v>5.4307600003085099E-2</v>
      </c>
      <c r="H167" s="80">
        <f>+G167</f>
        <v>5.4307600003085099E-2</v>
      </c>
      <c r="I167" s="80"/>
      <c r="J167" s="80"/>
      <c r="K167" s="80"/>
      <c r="M167" s="80"/>
      <c r="N167" s="80"/>
      <c r="O167" s="80"/>
      <c r="P167" s="80"/>
      <c r="Q167" s="149">
        <f>+C167-15018.5</f>
        <v>10948.880000000001</v>
      </c>
      <c r="S167" s="2">
        <f>S$15</f>
        <v>0.5</v>
      </c>
      <c r="Z167" s="1">
        <f>F167</f>
        <v>-7121</v>
      </c>
      <c r="AA167" s="81">
        <f>AB$3+AB$4*Z167+AB$5*Z167^2+AH167</f>
        <v>5.3970713784368372E-2</v>
      </c>
      <c r="AB167" s="81">
        <f>IF(S167&lt;&gt;0,G167-AH167,-9999)</f>
        <v>4.9650110322929687E-2</v>
      </c>
      <c r="AC167" s="81">
        <f>+G167-P167</f>
        <v>5.4307600003085099E-2</v>
      </c>
      <c r="AD167" s="81">
        <f>IF(S167&lt;&gt;0,G167-AA167,-9999)</f>
        <v>3.368862187167268E-4</v>
      </c>
      <c r="AE167" s="81">
        <f>+(G167-AA167)^2*S167</f>
        <v>5.6746162180627145E-8</v>
      </c>
      <c r="AF167" s="1">
        <f>IF(S167&lt;&gt;0,G167-P167,-9999)</f>
        <v>5.4307600003085099E-2</v>
      </c>
      <c r="AG167" s="82"/>
      <c r="AH167" s="1">
        <f>$AB$6*($AB$11/AI167*AJ167+$AB$12)</f>
        <v>4.6574896801554111E-3</v>
      </c>
      <c r="AI167" s="1">
        <f>1+$AB$7*COS(AL167)</f>
        <v>0.8113282355978112</v>
      </c>
      <c r="AJ167" s="1">
        <f>SIN(AL167+RADIANS($AB$9))</f>
        <v>-0.25977706987787424</v>
      </c>
      <c r="AK167" s="1">
        <f>$AB$7*SIN(AL167)</f>
        <v>0.33847036928309604</v>
      </c>
      <c r="AL167" s="1">
        <f>2*ATAN(AM167)</f>
        <v>-1.0622706014911727</v>
      </c>
      <c r="AM167" s="1">
        <f>SQRT((1+$AB$7)/(1-$AB$7))*TAN(AN167/2)</f>
        <v>-0.58744307644710314</v>
      </c>
      <c r="AN167" s="81">
        <f>$AU167+$AB$7*SIN(AO167)</f>
        <v>4.8351955869443097</v>
      </c>
      <c r="AO167" s="81">
        <f>$AU167+$AB$7*SIN(AP167)</f>
        <v>4.8351955894366307</v>
      </c>
      <c r="AP167" s="81">
        <f>$AU167+$AB$7*SIN(AQ167)</f>
        <v>4.8351955369318826</v>
      </c>
      <c r="AQ167" s="81">
        <f>$AU167+$AB$7*SIN(AR167)</f>
        <v>4.8351966430238891</v>
      </c>
      <c r="AR167" s="81">
        <f>$AU167+$AB$7*SIN(AS167)</f>
        <v>4.8351733394259506</v>
      </c>
      <c r="AS167" s="81">
        <f>$AU167+$AB$7*SIN(AT167)</f>
        <v>4.83566338253405</v>
      </c>
      <c r="AT167" s="81">
        <f>$AU167+$AB$7*SIN(AU167)</f>
        <v>4.8249121663204653</v>
      </c>
      <c r="AU167" s="81">
        <f>RADIANS($AB$9)+$AB$18*(F167-AB$15)</f>
        <v>4.4506101394074049</v>
      </c>
      <c r="AW167" s="21"/>
      <c r="AX167" s="29"/>
    </row>
    <row r="168" spans="1:50" x14ac:dyDescent="0.2">
      <c r="A168" s="83" t="s">
        <v>116</v>
      </c>
      <c r="B168" s="84" t="s">
        <v>98</v>
      </c>
      <c r="C168" s="85">
        <v>25967.38</v>
      </c>
      <c r="D168" s="87"/>
      <c r="E168" s="80">
        <f>+(C168-C$7)/C$8</f>
        <v>-7120.9803861233204</v>
      </c>
      <c r="F168" s="80">
        <f>ROUND(2*E168,0)/2</f>
        <v>-7121</v>
      </c>
      <c r="G168" s="80">
        <f>+C168-(C$7+F168*C$8)</f>
        <v>5.4307600003085099E-2</v>
      </c>
      <c r="H168" s="80">
        <f>+G168</f>
        <v>5.4307600003085099E-2</v>
      </c>
      <c r="I168" s="80"/>
      <c r="J168" s="80"/>
      <c r="K168" s="80"/>
      <c r="M168" s="80"/>
      <c r="N168" s="80"/>
      <c r="O168" s="80"/>
      <c r="P168" s="80"/>
      <c r="Q168" s="149">
        <f>+C168-15018.5</f>
        <v>10948.880000000001</v>
      </c>
      <c r="S168" s="2">
        <f>S$15</f>
        <v>0.5</v>
      </c>
      <c r="Z168" s="1">
        <f>F168</f>
        <v>-7121</v>
      </c>
      <c r="AA168" s="81">
        <f>AB$3+AB$4*Z168+AB$5*Z168^2+AH168</f>
        <v>5.3970713784368372E-2</v>
      </c>
      <c r="AB168" s="81">
        <f>IF(S168&lt;&gt;0,G168-AH168,-9999)</f>
        <v>4.9650110322929687E-2</v>
      </c>
      <c r="AC168" s="81">
        <f>+G168-P168</f>
        <v>5.4307600003085099E-2</v>
      </c>
      <c r="AD168" s="81">
        <f>IF(S168&lt;&gt;0,G168-AA168,-9999)</f>
        <v>3.368862187167268E-4</v>
      </c>
      <c r="AE168" s="81">
        <f>+(G168-AA168)^2*S168</f>
        <v>5.6746162180627145E-8</v>
      </c>
      <c r="AF168" s="1">
        <f>IF(S168&lt;&gt;0,G168-P168,-9999)</f>
        <v>5.4307600003085099E-2</v>
      </c>
      <c r="AG168" s="82"/>
      <c r="AH168" s="1">
        <f>$AB$6*($AB$11/AI168*AJ168+$AB$12)</f>
        <v>4.6574896801554111E-3</v>
      </c>
      <c r="AI168" s="1">
        <f>1+$AB$7*COS(AL168)</f>
        <v>0.8113282355978112</v>
      </c>
      <c r="AJ168" s="1">
        <f>SIN(AL168+RADIANS($AB$9))</f>
        <v>-0.25977706987787424</v>
      </c>
      <c r="AK168" s="1">
        <f>$AB$7*SIN(AL168)</f>
        <v>0.33847036928309604</v>
      </c>
      <c r="AL168" s="1">
        <f>2*ATAN(AM168)</f>
        <v>-1.0622706014911727</v>
      </c>
      <c r="AM168" s="1">
        <f>SQRT((1+$AB$7)/(1-$AB$7))*TAN(AN168/2)</f>
        <v>-0.58744307644710314</v>
      </c>
      <c r="AN168" s="81">
        <f>$AU168+$AB$7*SIN(AO168)</f>
        <v>4.8351955869443097</v>
      </c>
      <c r="AO168" s="81">
        <f>$AU168+$AB$7*SIN(AP168)</f>
        <v>4.8351955894366307</v>
      </c>
      <c r="AP168" s="81">
        <f>$AU168+$AB$7*SIN(AQ168)</f>
        <v>4.8351955369318826</v>
      </c>
      <c r="AQ168" s="81">
        <f>$AU168+$AB$7*SIN(AR168)</f>
        <v>4.8351966430238891</v>
      </c>
      <c r="AR168" s="81">
        <f>$AU168+$AB$7*SIN(AS168)</f>
        <v>4.8351733394259506</v>
      </c>
      <c r="AS168" s="81">
        <f>$AU168+$AB$7*SIN(AT168)</f>
        <v>4.83566338253405</v>
      </c>
      <c r="AT168" s="81">
        <f>$AU168+$AB$7*SIN(AU168)</f>
        <v>4.8249121663204653</v>
      </c>
      <c r="AU168" s="81">
        <f>RADIANS($AB$9)+$AB$18*(F168-AB$15)</f>
        <v>4.4506101394074049</v>
      </c>
      <c r="AW168" s="21"/>
      <c r="AX168" s="29"/>
    </row>
    <row r="169" spans="1:50" x14ac:dyDescent="0.2">
      <c r="A169" s="83" t="s">
        <v>110</v>
      </c>
      <c r="B169" s="84" t="s">
        <v>98</v>
      </c>
      <c r="C169" s="85">
        <v>25967.381000000001</v>
      </c>
      <c r="D169" s="87"/>
      <c r="E169" s="80">
        <f>+(C169-C$7)/C$8</f>
        <v>-7120.9800249606715</v>
      </c>
      <c r="F169" s="80">
        <f>ROUND(2*E169,0)/2</f>
        <v>-7121</v>
      </c>
      <c r="G169" s="80">
        <f>+C169-(C$7+F169*C$8)</f>
        <v>5.5307600003288826E-2</v>
      </c>
      <c r="H169" s="80">
        <f>+G169</f>
        <v>5.5307600003288826E-2</v>
      </c>
      <c r="I169" s="80"/>
      <c r="J169" s="80"/>
      <c r="K169" s="80"/>
      <c r="M169" s="80"/>
      <c r="N169" s="80"/>
      <c r="O169" s="80"/>
      <c r="P169" s="80"/>
      <c r="Q169" s="149">
        <f>+C169-15018.5</f>
        <v>10948.881000000001</v>
      </c>
      <c r="S169" s="2">
        <f>S$15</f>
        <v>0.5</v>
      </c>
      <c r="Z169" s="1">
        <f>F169</f>
        <v>-7121</v>
      </c>
      <c r="AA169" s="81">
        <f>AB$3+AB$4*Z169+AB$5*Z169^2+AH169</f>
        <v>5.3970713784368372E-2</v>
      </c>
      <c r="AB169" s="81">
        <f>IF(S169&lt;&gt;0,G169-AH169,-9999)</f>
        <v>5.0650110323133414E-2</v>
      </c>
      <c r="AC169" s="81">
        <f>+G169-P169</f>
        <v>5.5307600003288826E-2</v>
      </c>
      <c r="AD169" s="81">
        <f>IF(S169&lt;&gt;0,G169-AA169,-9999)</f>
        <v>1.3368862189204536E-3</v>
      </c>
      <c r="AE169" s="81">
        <f>+(G169-AA169)^2*S169</f>
        <v>8.9363238116971348E-7</v>
      </c>
      <c r="AF169" s="1">
        <f>IF(S169&lt;&gt;0,G169-P169,-9999)</f>
        <v>5.5307600003288826E-2</v>
      </c>
      <c r="AG169" s="82"/>
      <c r="AH169" s="1">
        <f>$AB$6*($AB$11/AI169*AJ169+$AB$12)</f>
        <v>4.6574896801554111E-3</v>
      </c>
      <c r="AI169" s="1">
        <f>1+$AB$7*COS(AL169)</f>
        <v>0.8113282355978112</v>
      </c>
      <c r="AJ169" s="1">
        <f>SIN(AL169+RADIANS($AB$9))</f>
        <v>-0.25977706987787424</v>
      </c>
      <c r="AK169" s="1">
        <f>$AB$7*SIN(AL169)</f>
        <v>0.33847036928309604</v>
      </c>
      <c r="AL169" s="1">
        <f>2*ATAN(AM169)</f>
        <v>-1.0622706014911727</v>
      </c>
      <c r="AM169" s="1">
        <f>SQRT((1+$AB$7)/(1-$AB$7))*TAN(AN169/2)</f>
        <v>-0.58744307644710314</v>
      </c>
      <c r="AN169" s="81">
        <f>$AU169+$AB$7*SIN(AO169)</f>
        <v>4.8351955869443097</v>
      </c>
      <c r="AO169" s="81">
        <f>$AU169+$AB$7*SIN(AP169)</f>
        <v>4.8351955894366307</v>
      </c>
      <c r="AP169" s="81">
        <f>$AU169+$AB$7*SIN(AQ169)</f>
        <v>4.8351955369318826</v>
      </c>
      <c r="AQ169" s="81">
        <f>$AU169+$AB$7*SIN(AR169)</f>
        <v>4.8351966430238891</v>
      </c>
      <c r="AR169" s="81">
        <f>$AU169+$AB$7*SIN(AS169)</f>
        <v>4.8351733394259506</v>
      </c>
      <c r="AS169" s="81">
        <f>$AU169+$AB$7*SIN(AT169)</f>
        <v>4.83566338253405</v>
      </c>
      <c r="AT169" s="81">
        <f>$AU169+$AB$7*SIN(AU169)</f>
        <v>4.8249121663204653</v>
      </c>
      <c r="AU169" s="81">
        <f>RADIANS($AB$9)+$AB$18*(F169-AB$15)</f>
        <v>4.4506101394074049</v>
      </c>
      <c r="AV169" s="81"/>
      <c r="AW169" s="21"/>
      <c r="AX169" s="29"/>
    </row>
    <row r="170" spans="1:50" x14ac:dyDescent="0.2">
      <c r="A170" s="83" t="s">
        <v>120</v>
      </c>
      <c r="B170" s="84" t="s">
        <v>98</v>
      </c>
      <c r="C170" s="85">
        <v>25978.454000000002</v>
      </c>
      <c r="D170" s="87"/>
      <c r="E170" s="80">
        <f>+(C170-C$7)/C$8</f>
        <v>-7116.9808709480603</v>
      </c>
      <c r="F170" s="80">
        <f>ROUND(2*E170,0)/2</f>
        <v>-7117</v>
      </c>
      <c r="G170" s="80">
        <f>+C170-(C$7+F170*C$8)</f>
        <v>5.2965200004109647E-2</v>
      </c>
      <c r="H170" s="80">
        <f>+G170</f>
        <v>5.2965200004109647E-2</v>
      </c>
      <c r="I170" s="80"/>
      <c r="J170" s="80"/>
      <c r="K170" s="80"/>
      <c r="M170" s="80"/>
      <c r="N170" s="80"/>
      <c r="O170" s="80"/>
      <c r="P170" s="80"/>
      <c r="Q170" s="149">
        <f>+C170-15018.5</f>
        <v>10959.954000000002</v>
      </c>
      <c r="S170" s="2">
        <f>S$15</f>
        <v>0.5</v>
      </c>
      <c r="Z170" s="1">
        <f>F170</f>
        <v>-7117</v>
      </c>
      <c r="AA170" s="81">
        <f>AB$3+AB$4*Z170+AB$5*Z170^2+AH170</f>
        <v>5.3888827200709366E-2</v>
      </c>
      <c r="AB170" s="81">
        <f>IF(S170&lt;&gt;0,G170-AH170,-9999)</f>
        <v>4.842950076709765E-2</v>
      </c>
      <c r="AC170" s="81">
        <f>+G170-P170</f>
        <v>5.2965200004109647E-2</v>
      </c>
      <c r="AD170" s="81">
        <f>IF(S170&lt;&gt;0,G170-AA170,-9999)</f>
        <v>-9.2362719659971892E-4</v>
      </c>
      <c r="AE170" s="81">
        <f>+(G170-AA170)^2*S170</f>
        <v>4.2654359914932792E-7</v>
      </c>
      <c r="AF170" s="1">
        <f>IF(S170&lt;&gt;0,G170-P170,-9999)</f>
        <v>5.2965200004109647E-2</v>
      </c>
      <c r="AG170" s="82"/>
      <c r="AH170" s="1">
        <f>$AB$6*($AB$11/AI170*AJ170+$AB$12)</f>
        <v>4.5356992370119984E-3</v>
      </c>
      <c r="AI170" s="1">
        <f>1+$AB$7*COS(AL170)</f>
        <v>0.81051305442966659</v>
      </c>
      <c r="AJ170" s="1">
        <f>SIN(AL170+RADIANS($AB$9))</f>
        <v>-0.26210362106104074</v>
      </c>
      <c r="AK170" s="1">
        <f>$AB$7*SIN(AL170)</f>
        <v>0.33801467871040147</v>
      </c>
      <c r="AL170" s="1">
        <f>2*ATAN(AM170)</f>
        <v>-1.0598605533282688</v>
      </c>
      <c r="AM170" s="1">
        <f>SQRT((1+$AB$7)/(1-$AB$7))*TAN(AN170/2)</f>
        <v>-0.58582335715472855</v>
      </c>
      <c r="AN170" s="81">
        <f>$AU170+$AB$7*SIN(AO170)</f>
        <v>4.8379353703584282</v>
      </c>
      <c r="AO170" s="81">
        <f>$AU170+$AB$7*SIN(AP170)</f>
        <v>4.8379353730365091</v>
      </c>
      <c r="AP170" s="81">
        <f>$AU170+$AB$7*SIN(AQ170)</f>
        <v>4.8379353178433888</v>
      </c>
      <c r="AQ170" s="81">
        <f>$AU170+$AB$7*SIN(AR170)</f>
        <v>4.8379364553250825</v>
      </c>
      <c r="AR170" s="81">
        <f>$AU170+$AB$7*SIN(AS170)</f>
        <v>4.837913010755388</v>
      </c>
      <c r="AS170" s="81">
        <f>$AU170+$AB$7*SIN(AT170)</f>
        <v>4.8383953484971407</v>
      </c>
      <c r="AT170" s="81">
        <f>$AU170+$AB$7*SIN(AU170)</f>
        <v>4.8280698514085438</v>
      </c>
      <c r="AU170" s="81">
        <f>RADIANS($AB$9)+$AB$18*(F170-AB$15)</f>
        <v>4.4534814195223262</v>
      </c>
      <c r="AW170" s="21"/>
      <c r="AX170" s="29"/>
    </row>
    <row r="171" spans="1:50" x14ac:dyDescent="0.2">
      <c r="A171" s="83" t="s">
        <v>120</v>
      </c>
      <c r="B171" s="84" t="s">
        <v>98</v>
      </c>
      <c r="C171" s="85">
        <v>25981.223999999998</v>
      </c>
      <c r="D171" s="87"/>
      <c r="E171" s="80">
        <f>+(C171-C$7)/C$8</f>
        <v>-7115.9804504102731</v>
      </c>
      <c r="F171" s="80">
        <f>ROUND(2*E171,0)/2</f>
        <v>-7116</v>
      </c>
      <c r="G171" s="80">
        <f>+C171-(C$7+F171*C$8)</f>
        <v>5.4129600001033396E-2</v>
      </c>
      <c r="H171" s="80">
        <f>+G171</f>
        <v>5.4129600001033396E-2</v>
      </c>
      <c r="I171" s="80"/>
      <c r="J171" s="80"/>
      <c r="K171" s="80"/>
      <c r="M171" s="80"/>
      <c r="N171" s="80"/>
      <c r="O171" s="80"/>
      <c r="P171" s="80"/>
      <c r="Q171" s="149">
        <f>+C171-15018.5</f>
        <v>10962.723999999998</v>
      </c>
      <c r="S171" s="2">
        <f>S$15</f>
        <v>0.5</v>
      </c>
      <c r="Z171" s="1">
        <f>F171</f>
        <v>-7116</v>
      </c>
      <c r="AA171" s="81">
        <f>AB$3+AB$4*Z171+AB$5*Z171^2+AH171</f>
        <v>5.3868353335164779E-2</v>
      </c>
      <c r="AB171" s="81">
        <f>IF(S171&lt;&gt;0,G171-AH171,-9999)</f>
        <v>4.9624334612618351E-2</v>
      </c>
      <c r="AC171" s="81">
        <f>+G171-P171</f>
        <v>5.4129600001033396E-2</v>
      </c>
      <c r="AD171" s="81">
        <f>IF(S171&lt;&gt;0,G171-AA171,-9999)</f>
        <v>2.6124666586861689E-4</v>
      </c>
      <c r="AE171" s="81">
        <f>+(G171-AA171)^2*S171</f>
        <v>3.4124910213734379E-8</v>
      </c>
      <c r="AF171" s="1">
        <f>IF(S171&lt;&gt;0,G171-P171,-9999)</f>
        <v>5.4129600001033396E-2</v>
      </c>
      <c r="AG171" s="82"/>
      <c r="AH171" s="1">
        <f>$AB$6*($AB$11/AI171*AJ171+$AB$12)</f>
        <v>4.5052653884150471E-3</v>
      </c>
      <c r="AI171" s="1">
        <f>1+$AB$7*COS(AL171)</f>
        <v>0.81030968646668511</v>
      </c>
      <c r="AJ171" s="1">
        <f>SIN(AL171+RADIANS($AB$9))</f>
        <v>-0.26268429179890279</v>
      </c>
      <c r="AK171" s="1">
        <f>$AB$7*SIN(AL171)</f>
        <v>0.33790059265544825</v>
      </c>
      <c r="AL171" s="1">
        <f>2*ATAN(AM171)</f>
        <v>-1.05925879755958</v>
      </c>
      <c r="AM171" s="1">
        <f>SQRT((1+$AB$7)/(1-$AB$7))*TAN(AN171/2)</f>
        <v>-0.58541929249715818</v>
      </c>
      <c r="AN171" s="81">
        <f>$AU171+$AB$7*SIN(AO171)</f>
        <v>4.8386198862325651</v>
      </c>
      <c r="AO171" s="81">
        <f>$AU171+$AB$7*SIN(AP171)</f>
        <v>4.8386198889573437</v>
      </c>
      <c r="AP171" s="81">
        <f>$AU171+$AB$7*SIN(AQ171)</f>
        <v>4.8386198331047208</v>
      </c>
      <c r="AQ171" s="81">
        <f>$AU171+$AB$7*SIN(AR171)</f>
        <v>4.8386209779691569</v>
      </c>
      <c r="AR171" s="81">
        <f>$AU171+$AB$7*SIN(AS171)</f>
        <v>4.8385975085278163</v>
      </c>
      <c r="AS171" s="81">
        <f>$AU171+$AB$7*SIN(AT171)</f>
        <v>4.839077761975477</v>
      </c>
      <c r="AT171" s="81">
        <f>$AU171+$AB$7*SIN(AU171)</f>
        <v>4.8288587902412434</v>
      </c>
      <c r="AU171" s="81">
        <f>RADIANS($AB$9)+$AB$18*(F171-AB$15)</f>
        <v>4.4541992395510572</v>
      </c>
      <c r="AW171" s="21"/>
      <c r="AX171" s="29"/>
    </row>
    <row r="172" spans="1:50" x14ac:dyDescent="0.2">
      <c r="A172" s="83" t="s">
        <v>120</v>
      </c>
      <c r="B172" s="84" t="s">
        <v>98</v>
      </c>
      <c r="C172" s="85">
        <v>26003.370999999999</v>
      </c>
      <c r="D172" s="87"/>
      <c r="E172" s="80">
        <f>+(C172-C$7)/C$8</f>
        <v>-7107.9817812224019</v>
      </c>
      <c r="F172" s="80">
        <f>ROUND(2*E172,0)/2</f>
        <v>-7108</v>
      </c>
      <c r="G172" s="80">
        <f>+C172-(C$7+F172*C$8)</f>
        <v>5.0444800002878765E-2</v>
      </c>
      <c r="H172" s="80">
        <f>+G172</f>
        <v>5.0444800002878765E-2</v>
      </c>
      <c r="I172" s="80"/>
      <c r="J172" s="80"/>
      <c r="K172" s="80"/>
      <c r="M172" s="80"/>
      <c r="N172" s="80"/>
      <c r="O172" s="80"/>
      <c r="P172" s="80"/>
      <c r="Q172" s="149">
        <f>+C172-15018.5</f>
        <v>10984.870999999999</v>
      </c>
      <c r="S172" s="2">
        <f>S$15</f>
        <v>0.5</v>
      </c>
      <c r="Z172" s="1">
        <f>F172</f>
        <v>-7108</v>
      </c>
      <c r="AA172" s="81">
        <f>AB$3+AB$4*Z172+AB$5*Z172^2+AH172</f>
        <v>5.3704531918635376E-2</v>
      </c>
      <c r="AB172" s="81">
        <f>IF(S172&lt;&gt;0,G172-AH172,-9999)</f>
        <v>4.6182805757221404E-2</v>
      </c>
      <c r="AC172" s="81">
        <f>+G172-P172</f>
        <v>5.0444800002878765E-2</v>
      </c>
      <c r="AD172" s="81">
        <f>IF(S172&lt;&gt;0,G172-AA172,-9999)</f>
        <v>-3.2597319157566113E-3</v>
      </c>
      <c r="AE172" s="81">
        <f>+(G172-AA172)^2*S172</f>
        <v>5.3129260813011334E-6</v>
      </c>
      <c r="AF172" s="1">
        <f>IF(S172&lt;&gt;0,G172-P172,-9999)</f>
        <v>5.0444800002878765E-2</v>
      </c>
      <c r="AG172" s="82"/>
      <c r="AH172" s="1">
        <f>$AB$6*($AB$11/AI172*AJ172+$AB$12)</f>
        <v>4.2619942456573572E-3</v>
      </c>
      <c r="AI172" s="1">
        <f>1+$AB$7*COS(AL172)</f>
        <v>0.80868887431615166</v>
      </c>
      <c r="AJ172" s="1">
        <f>SIN(AL172+RADIANS($AB$9))</f>
        <v>-0.26731577115716354</v>
      </c>
      <c r="AK172" s="1">
        <f>$AB$7*SIN(AL172)</f>
        <v>0.33698557647894845</v>
      </c>
      <c r="AL172" s="1">
        <f>2*ATAN(AM172)</f>
        <v>-1.0544555904157979</v>
      </c>
      <c r="AM172" s="1">
        <f>SQRT((1+$AB$7)/(1-$AB$7))*TAN(AN172/2)</f>
        <v>-0.58219914272338491</v>
      </c>
      <c r="AN172" s="81">
        <f>$AU172+$AB$7*SIN(AO172)</f>
        <v>4.8440898439990807</v>
      </c>
      <c r="AO172" s="81">
        <f>$AU172+$AB$7*SIN(AP172)</f>
        <v>4.8440898470970168</v>
      </c>
      <c r="AP172" s="81">
        <f>$AU172+$AB$7*SIN(AQ172)</f>
        <v>4.8440897862184933</v>
      </c>
      <c r="AQ172" s="81">
        <f>$AU172+$AB$7*SIN(AR172)</f>
        <v>4.8440909825565486</v>
      </c>
      <c r="AR172" s="81">
        <f>$AU172+$AB$7*SIN(AS172)</f>
        <v>4.844067471058394</v>
      </c>
      <c r="AS172" s="81">
        <f>$AU172+$AB$7*SIN(AT172)</f>
        <v>4.8445287775671755</v>
      </c>
      <c r="AT172" s="81">
        <f>$AU172+$AB$7*SIN(AU172)</f>
        <v>4.8351633480755147</v>
      </c>
      <c r="AU172" s="81">
        <f>RADIANS($AB$9)+$AB$18*(F172-AB$15)</f>
        <v>4.4599417997809008</v>
      </c>
      <c r="AV172" s="81"/>
      <c r="AW172" s="21"/>
      <c r="AX172" s="29"/>
    </row>
    <row r="173" spans="1:50" x14ac:dyDescent="0.2">
      <c r="A173" s="83" t="s">
        <v>120</v>
      </c>
      <c r="B173" s="84" t="s">
        <v>98</v>
      </c>
      <c r="C173" s="85">
        <v>26017.218000000001</v>
      </c>
      <c r="D173" s="87"/>
      <c r="E173" s="80">
        <f>+(C173-C$7)/C$8</f>
        <v>-7102.980762021406</v>
      </c>
      <c r="F173" s="80">
        <f>ROUND(2*E173,0)/2</f>
        <v>-7103</v>
      </c>
      <c r="G173" s="80">
        <f>+C173-(C$7+F173*C$8)</f>
        <v>5.326680000507622E-2</v>
      </c>
      <c r="H173" s="80">
        <f>+G173</f>
        <v>5.326680000507622E-2</v>
      </c>
      <c r="I173" s="80"/>
      <c r="J173" s="80"/>
      <c r="K173" s="80"/>
      <c r="M173" s="80"/>
      <c r="N173" s="80"/>
      <c r="O173" s="80"/>
      <c r="P173" s="80"/>
      <c r="Q173" s="149">
        <f>+C173-15018.5</f>
        <v>10998.718000000001</v>
      </c>
      <c r="S173" s="2">
        <f>S$15</f>
        <v>0.5</v>
      </c>
      <c r="Z173" s="1">
        <f>F173</f>
        <v>-7103</v>
      </c>
      <c r="AA173" s="81">
        <f>AB$3+AB$4*Z173+AB$5*Z173^2+AH173</f>
        <v>5.3602117423523415E-2</v>
      </c>
      <c r="AB173" s="81">
        <f>IF(S173&lt;&gt;0,G173-AH173,-9999)</f>
        <v>4.9156668569779377E-2</v>
      </c>
      <c r="AC173" s="81">
        <f>+G173-P173</f>
        <v>5.326680000507622E-2</v>
      </c>
      <c r="AD173" s="81">
        <f>IF(S173&lt;&gt;0,G173-AA173,-9999)</f>
        <v>-3.353174184471952E-4</v>
      </c>
      <c r="AE173" s="81">
        <f>+(G173-AA173)^2*S173</f>
        <v>5.6218885557045701E-8</v>
      </c>
      <c r="AF173" s="1">
        <f>IF(S173&lt;&gt;0,G173-P173,-9999)</f>
        <v>5.326680000507622E-2</v>
      </c>
      <c r="AG173" s="82"/>
      <c r="AH173" s="1">
        <f>$AB$6*($AB$11/AI173*AJ173+$AB$12)</f>
        <v>4.1101314352968423E-3</v>
      </c>
      <c r="AI173" s="1">
        <f>1+$AB$7*COS(AL173)</f>
        <v>0.80768138084019114</v>
      </c>
      <c r="AJ173" s="1">
        <f>SIN(AL173+RADIANS($AB$9))</f>
        <v>-0.27019794729469643</v>
      </c>
      <c r="AK173" s="1">
        <f>$AB$7*SIN(AL173)</f>
        <v>0.33641161437996581</v>
      </c>
      <c r="AL173" s="1">
        <f>2*ATAN(AM173)</f>
        <v>-1.0514633215500939</v>
      </c>
      <c r="AM173" s="1">
        <f>SQRT((1+$AB$7)/(1-$AB$7))*TAN(AN173/2)</f>
        <v>-0.58019762670789854</v>
      </c>
      <c r="AN173" s="81">
        <f>$AU173+$AB$7*SIN(AO173)</f>
        <v>4.8475030199337654</v>
      </c>
      <c r="AO173" s="81">
        <f>$AU173+$AB$7*SIN(AP173)</f>
        <v>4.8475030232598941</v>
      </c>
      <c r="AP173" s="81">
        <f>$AU173+$AB$7*SIN(AQ173)</f>
        <v>4.8475029595385681</v>
      </c>
      <c r="AQ173" s="81">
        <f>$AU173+$AB$7*SIN(AR173)</f>
        <v>4.8475041802942762</v>
      </c>
      <c r="AR173" s="81">
        <f>$AU173+$AB$7*SIN(AS173)</f>
        <v>4.8474807914838332</v>
      </c>
      <c r="AS173" s="81">
        <f>$AU173+$AB$7*SIN(AT173)</f>
        <v>4.8479282066218747</v>
      </c>
      <c r="AT173" s="81">
        <f>$AU173+$AB$7*SIN(AU173)</f>
        <v>4.8390974143891192</v>
      </c>
      <c r="AU173" s="81">
        <f>RADIANS($AB$9)+$AB$18*(F173-AB$15)</f>
        <v>4.4635308999245531</v>
      </c>
      <c r="AW173" s="21"/>
      <c r="AX173" s="29"/>
    </row>
    <row r="174" spans="1:50" x14ac:dyDescent="0.2">
      <c r="A174" s="83" t="s">
        <v>115</v>
      </c>
      <c r="B174" s="84" t="s">
        <v>98</v>
      </c>
      <c r="C174" s="85">
        <v>26017.218000000001</v>
      </c>
      <c r="D174" s="87"/>
      <c r="E174" s="80">
        <f>+(C174-C$7)/C$8</f>
        <v>-7102.980762021406</v>
      </c>
      <c r="F174" s="80">
        <f>ROUND(2*E174,0)/2</f>
        <v>-7103</v>
      </c>
      <c r="G174" s="80">
        <f>+C174-(C$7+F174*C$8)</f>
        <v>5.326680000507622E-2</v>
      </c>
      <c r="H174" s="80">
        <f>+G174</f>
        <v>5.326680000507622E-2</v>
      </c>
      <c r="I174" s="80"/>
      <c r="J174" s="80"/>
      <c r="K174" s="80"/>
      <c r="M174" s="80"/>
      <c r="N174" s="80"/>
      <c r="O174" s="80"/>
      <c r="P174" s="80"/>
      <c r="Q174" s="149">
        <f>+C174-15018.5</f>
        <v>10998.718000000001</v>
      </c>
      <c r="S174" s="2">
        <f>S$15</f>
        <v>0.5</v>
      </c>
      <c r="Z174" s="1">
        <f>F174</f>
        <v>-7103</v>
      </c>
      <c r="AA174" s="81">
        <f>AB$3+AB$4*Z174+AB$5*Z174^2+AH174</f>
        <v>5.3602117423523415E-2</v>
      </c>
      <c r="AB174" s="81">
        <f>IF(S174&lt;&gt;0,G174-AH174,-9999)</f>
        <v>4.9156668569779377E-2</v>
      </c>
      <c r="AC174" s="81">
        <f>+G174-P174</f>
        <v>5.326680000507622E-2</v>
      </c>
      <c r="AD174" s="81">
        <f>IF(S174&lt;&gt;0,G174-AA174,-9999)</f>
        <v>-3.353174184471952E-4</v>
      </c>
      <c r="AE174" s="81">
        <f>+(G174-AA174)^2*S174</f>
        <v>5.6218885557045701E-8</v>
      </c>
      <c r="AF174" s="1">
        <f>IF(S174&lt;&gt;0,G174-P174,-9999)</f>
        <v>5.326680000507622E-2</v>
      </c>
      <c r="AG174" s="82"/>
      <c r="AH174" s="1">
        <f>$AB$6*($AB$11/AI174*AJ174+$AB$12)</f>
        <v>4.1101314352968423E-3</v>
      </c>
      <c r="AI174" s="1">
        <f>1+$AB$7*COS(AL174)</f>
        <v>0.80768138084019114</v>
      </c>
      <c r="AJ174" s="1">
        <f>SIN(AL174+RADIANS($AB$9))</f>
        <v>-0.27019794729469643</v>
      </c>
      <c r="AK174" s="1">
        <f>$AB$7*SIN(AL174)</f>
        <v>0.33641161437996581</v>
      </c>
      <c r="AL174" s="1">
        <f>2*ATAN(AM174)</f>
        <v>-1.0514633215500939</v>
      </c>
      <c r="AM174" s="1">
        <f>SQRT((1+$AB$7)/(1-$AB$7))*TAN(AN174/2)</f>
        <v>-0.58019762670789854</v>
      </c>
      <c r="AN174" s="81">
        <f>$AU174+$AB$7*SIN(AO174)</f>
        <v>4.8475030199337654</v>
      </c>
      <c r="AO174" s="81">
        <f>$AU174+$AB$7*SIN(AP174)</f>
        <v>4.8475030232598941</v>
      </c>
      <c r="AP174" s="81">
        <f>$AU174+$AB$7*SIN(AQ174)</f>
        <v>4.8475029595385681</v>
      </c>
      <c r="AQ174" s="81">
        <f>$AU174+$AB$7*SIN(AR174)</f>
        <v>4.8475041802942762</v>
      </c>
      <c r="AR174" s="81">
        <f>$AU174+$AB$7*SIN(AS174)</f>
        <v>4.8474807914838332</v>
      </c>
      <c r="AS174" s="81">
        <f>$AU174+$AB$7*SIN(AT174)</f>
        <v>4.8479282066218747</v>
      </c>
      <c r="AT174" s="81">
        <f>$AU174+$AB$7*SIN(AU174)</f>
        <v>4.8390974143891192</v>
      </c>
      <c r="AU174" s="81">
        <f>RADIANS($AB$9)+$AB$18*(F174-AB$15)</f>
        <v>4.4635308999245531</v>
      </c>
      <c r="AV174" s="81"/>
      <c r="AW174" s="21"/>
      <c r="AX174" s="29"/>
    </row>
    <row r="175" spans="1:50" x14ac:dyDescent="0.2">
      <c r="A175" s="83" t="s">
        <v>120</v>
      </c>
      <c r="B175" s="84" t="s">
        <v>98</v>
      </c>
      <c r="C175" s="85">
        <v>26028.292000000001</v>
      </c>
      <c r="D175" s="87"/>
      <c r="E175" s="80">
        <f>+(C175-C$7)/C$8</f>
        <v>-7098.981246846146</v>
      </c>
      <c r="F175" s="80">
        <f>ROUND(2*E175,0)/2</f>
        <v>-7099</v>
      </c>
      <c r="G175" s="80">
        <f>+C175-(C$7+F175*C$8)</f>
        <v>5.1924400002462789E-2</v>
      </c>
      <c r="H175" s="80">
        <f>+G175</f>
        <v>5.1924400002462789E-2</v>
      </c>
      <c r="I175" s="80"/>
      <c r="J175" s="80"/>
      <c r="K175" s="80"/>
      <c r="M175" s="80"/>
      <c r="N175" s="80"/>
      <c r="O175" s="80"/>
      <c r="P175" s="80"/>
      <c r="Q175" s="149">
        <f>+C175-15018.5</f>
        <v>11009.792000000001</v>
      </c>
      <c r="S175" s="2">
        <f>S$15</f>
        <v>0.5</v>
      </c>
      <c r="Z175" s="1">
        <f>F175</f>
        <v>-7099</v>
      </c>
      <c r="AA175" s="81">
        <f>AB$3+AB$4*Z175+AB$5*Z175^2+AH175</f>
        <v>5.3520172312340325E-2</v>
      </c>
      <c r="AB175" s="81">
        <f>IF(S175&lt;&gt;0,G175-AH175,-9999)</f>
        <v>4.7935657261452685E-2</v>
      </c>
      <c r="AC175" s="81">
        <f>+G175-P175</f>
        <v>5.1924400002462789E-2</v>
      </c>
      <c r="AD175" s="81">
        <f>IF(S175&lt;&gt;0,G175-AA175,-9999)</f>
        <v>-1.5957723098775356E-3</v>
      </c>
      <c r="AE175" s="81">
        <f>+(G175-AA175)^2*S175</f>
        <v>1.2732446324859426E-6</v>
      </c>
      <c r="AF175" s="1">
        <f>IF(S175&lt;&gt;0,G175-P175,-9999)</f>
        <v>5.1924400002462789E-2</v>
      </c>
      <c r="AG175" s="82"/>
      <c r="AH175" s="1">
        <f>$AB$6*($AB$11/AI175*AJ175+$AB$12)</f>
        <v>3.9887427410101005E-3</v>
      </c>
      <c r="AI175" s="1">
        <f>1+$AB$7*COS(AL175)</f>
        <v>0.80687842574201241</v>
      </c>
      <c r="AJ175" s="1">
        <f>SIN(AL175+RADIANS($AB$9))</f>
        <v>-0.27249679153496026</v>
      </c>
      <c r="AK175" s="1">
        <f>$AB$7*SIN(AL175)</f>
        <v>0.33595131064097222</v>
      </c>
      <c r="AL175" s="1">
        <f>2*ATAN(AM175)</f>
        <v>-1.0490748652965491</v>
      </c>
      <c r="AM175" s="1">
        <f>SQRT((1+$AB$7)/(1-$AB$7))*TAN(AN175/2)</f>
        <v>-0.57860249091209703</v>
      </c>
      <c r="AN175" s="81">
        <f>$AU175+$AB$7*SIN(AO175)</f>
        <v>4.8502305027135808</v>
      </c>
      <c r="AO175" s="81">
        <f>$AU175+$AB$7*SIN(AP175)</f>
        <v>4.8502305062159179</v>
      </c>
      <c r="AP175" s="81">
        <f>$AU175+$AB$7*SIN(AQ175)</f>
        <v>4.850230440438315</v>
      </c>
      <c r="AQ175" s="81">
        <f>$AU175+$AB$7*SIN(AR175)</f>
        <v>4.850231675806433</v>
      </c>
      <c r="AR175" s="81">
        <f>$AU175+$AB$7*SIN(AS175)</f>
        <v>4.8502084725399994</v>
      </c>
      <c r="AS175" s="81">
        <f>$AU175+$AB$7*SIN(AT175)</f>
        <v>4.8506436410253988</v>
      </c>
      <c r="AT175" s="81">
        <f>$AU175+$AB$7*SIN(AU175)</f>
        <v>4.8422411843578921</v>
      </c>
      <c r="AU175" s="81">
        <f>RADIANS($AB$9)+$AB$18*(F175-AB$15)</f>
        <v>4.4664021800394744</v>
      </c>
      <c r="AW175" s="21"/>
      <c r="AX175" s="29"/>
    </row>
    <row r="176" spans="1:50" x14ac:dyDescent="0.2">
      <c r="A176" s="83" t="s">
        <v>120</v>
      </c>
      <c r="B176" s="84" t="s">
        <v>98</v>
      </c>
      <c r="C176" s="85">
        <v>26039.366999999998</v>
      </c>
      <c r="D176" s="87"/>
      <c r="E176" s="80">
        <f>+(C176-C$7)/C$8</f>
        <v>-7094.9813705082379</v>
      </c>
      <c r="F176" s="80">
        <f>ROUND(2*E176,0)/2</f>
        <v>-7095</v>
      </c>
      <c r="G176" s="80">
        <f>+C176-(C$7+F176*C$8)</f>
        <v>5.1582000000053085E-2</v>
      </c>
      <c r="H176" s="80">
        <f>+G176</f>
        <v>5.1582000000053085E-2</v>
      </c>
      <c r="I176" s="80"/>
      <c r="J176" s="80"/>
      <c r="K176" s="80"/>
      <c r="M176" s="80"/>
      <c r="N176" s="80"/>
      <c r="O176" s="80"/>
      <c r="P176" s="80"/>
      <c r="Q176" s="149">
        <f>+C176-15018.5</f>
        <v>11020.866999999998</v>
      </c>
      <c r="S176" s="2">
        <f>S$15</f>
        <v>0.5</v>
      </c>
      <c r="Z176" s="1">
        <f>F176</f>
        <v>-7095</v>
      </c>
      <c r="AA176" s="81">
        <f>AB$3+AB$4*Z176+AB$5*Z176^2+AH176</f>
        <v>5.3438215824401808E-2</v>
      </c>
      <c r="AB176" s="81">
        <f>IF(S176&lt;&gt;0,G176-AH176,-9999)</f>
        <v>4.7714555046445006E-2</v>
      </c>
      <c r="AC176" s="81">
        <f>+G176-P176</f>
        <v>5.1582000000053085E-2</v>
      </c>
      <c r="AD176" s="81">
        <f>IF(S176&lt;&gt;0,G176-AA176,-9999)</f>
        <v>-1.8562158243487226E-3</v>
      </c>
      <c r="AE176" s="81">
        <f>+(G176-AA176)^2*S176</f>
        <v>1.7227685932813038E-6</v>
      </c>
      <c r="AF176" s="1">
        <f>IF(S176&lt;&gt;0,G176-P176,-9999)</f>
        <v>5.1582000000053085E-2</v>
      </c>
      <c r="AG176" s="82"/>
      <c r="AH176" s="1">
        <f>$AB$6*($AB$11/AI176*AJ176+$AB$12)</f>
        <v>3.8674449536080804E-3</v>
      </c>
      <c r="AI176" s="1">
        <f>1+$AB$7*COS(AL176)</f>
        <v>0.80607816290396117</v>
      </c>
      <c r="AJ176" s="1">
        <f>SIN(AL176+RADIANS($AB$9))</f>
        <v>-0.27478952276916091</v>
      </c>
      <c r="AK176" s="1">
        <f>$AB$7*SIN(AL176)</f>
        <v>0.33549000978057125</v>
      </c>
      <c r="AL176" s="1">
        <f>2*ATAN(AM176)</f>
        <v>-1.0466911500416769</v>
      </c>
      <c r="AM176" s="1">
        <f>SQRT((1+$AB$7)/(1-$AB$7))*TAN(AN176/2)</f>
        <v>-0.57701271775756335</v>
      </c>
      <c r="AN176" s="81">
        <f>$AU176+$AB$7*SIN(AO176)</f>
        <v>4.8529552771723337</v>
      </c>
      <c r="AO176" s="81">
        <f>$AU176+$AB$7*SIN(AP176)</f>
        <v>4.8529552808424521</v>
      </c>
      <c r="AP176" s="81">
        <f>$AU176+$AB$7*SIN(AQ176)</f>
        <v>4.8529552132413052</v>
      </c>
      <c r="AQ176" s="81">
        <f>$AU176+$AB$7*SIN(AR176)</f>
        <v>4.8529564584044991</v>
      </c>
      <c r="AR176" s="81">
        <f>$AU176+$AB$7*SIN(AS176)</f>
        <v>4.8529335216600975</v>
      </c>
      <c r="AS176" s="81">
        <f>$AU176+$AB$7*SIN(AT176)</f>
        <v>4.8533554370763525</v>
      </c>
      <c r="AT176" s="81">
        <f>$AU176+$AB$7*SIN(AU176)</f>
        <v>4.8453818558182711</v>
      </c>
      <c r="AU176" s="81">
        <f>RADIANS($AB$9)+$AB$18*(F176-AB$15)</f>
        <v>4.4692734601543957</v>
      </c>
      <c r="AW176" s="21"/>
      <c r="AX176" s="29"/>
    </row>
    <row r="177" spans="1:50" x14ac:dyDescent="0.2">
      <c r="A177" s="83" t="s">
        <v>120</v>
      </c>
      <c r="B177" s="84" t="s">
        <v>98</v>
      </c>
      <c r="C177" s="85">
        <v>26042.15</v>
      </c>
      <c r="D177" s="87"/>
      <c r="E177" s="80">
        <f>+(C177-C$7)/C$8</f>
        <v>-7093.9762548560111</v>
      </c>
      <c r="F177" s="80">
        <f>ROUND(2*E177,0)/2</f>
        <v>-7094</v>
      </c>
      <c r="G177" s="80">
        <f>+C177-(C$7+F177*C$8)</f>
        <v>6.5746400003263261E-2</v>
      </c>
      <c r="H177" s="80">
        <f>+G177</f>
        <v>6.5746400003263261E-2</v>
      </c>
      <c r="I177" s="80"/>
      <c r="J177" s="80"/>
      <c r="K177" s="80"/>
      <c r="M177" s="80"/>
      <c r="N177" s="80"/>
      <c r="O177" s="80"/>
      <c r="P177" s="80"/>
      <c r="Q177" s="149">
        <f>+C177-15018.5</f>
        <v>11023.650000000001</v>
      </c>
      <c r="S177" s="2">
        <f>S$15</f>
        <v>0.5</v>
      </c>
      <c r="Z177" s="1">
        <f>F177</f>
        <v>-7094</v>
      </c>
      <c r="AA177" s="81">
        <f>AB$3+AB$4*Z177+AB$5*Z177^2+AH177</f>
        <v>5.341772499322725E-2</v>
      </c>
      <c r="AB177" s="81">
        <f>IF(S177&lt;&gt;0,G177-AH177,-9999)</f>
        <v>6.1909265223876797E-2</v>
      </c>
      <c r="AC177" s="81">
        <f>+G177-P177</f>
        <v>6.5746400003263261E-2</v>
      </c>
      <c r="AD177" s="81">
        <f>IF(S177&lt;&gt;0,G177-AA177,-9999)</f>
        <v>1.2328675010036011E-2</v>
      </c>
      <c r="AE177" s="81">
        <f>+(G177-AA177)^2*S177</f>
        <v>7.5998113751543219E-5</v>
      </c>
      <c r="AF177" s="1">
        <f>IF(S177&lt;&gt;0,G177-P177,-9999)</f>
        <v>6.5746400003263261E-2</v>
      </c>
      <c r="AG177" s="82"/>
      <c r="AH177" s="1">
        <f>$AB$6*($AB$11/AI177*AJ177+$AB$12)</f>
        <v>3.8371347793864667E-3</v>
      </c>
      <c r="AI177" s="1">
        <f>1+$AB$7*COS(AL177)</f>
        <v>0.80587851681544509</v>
      </c>
      <c r="AJ177" s="1">
        <f>SIN(AL177+RADIANS($AB$9))</f>
        <v>-0.27536175229879301</v>
      </c>
      <c r="AK177" s="1">
        <f>$AB$7*SIN(AL177)</f>
        <v>0.3353745299385435</v>
      </c>
      <c r="AL177" s="1">
        <f>2*ATAN(AM177)</f>
        <v>-1.0460959595947175</v>
      </c>
      <c r="AM177" s="1">
        <f>SQRT((1+$AB$7)/(1-$AB$7))*TAN(AN177/2)</f>
        <v>-0.57661610817887599</v>
      </c>
      <c r="AN177" s="81">
        <f>$AU177+$AB$7*SIN(AO177)</f>
        <v>4.853636048676722</v>
      </c>
      <c r="AO177" s="81">
        <f>$AU177+$AB$7*SIN(AP177)</f>
        <v>4.8536360523871398</v>
      </c>
      <c r="AP177" s="81">
        <f>$AU177+$AB$7*SIN(AQ177)</f>
        <v>4.8536359843709214</v>
      </c>
      <c r="AQ177" s="81">
        <f>$AU177+$AB$7*SIN(AR177)</f>
        <v>4.8536372311811817</v>
      </c>
      <c r="AR177" s="81">
        <f>$AU177+$AB$7*SIN(AS177)</f>
        <v>4.8536143740745477</v>
      </c>
      <c r="AS177" s="81">
        <f>$AU177+$AB$7*SIN(AT177)</f>
        <v>4.8540328191082498</v>
      </c>
      <c r="AT177" s="81">
        <f>$AU177+$AB$7*SIN(AU177)</f>
        <v>4.8461665392806035</v>
      </c>
      <c r="AU177" s="81">
        <f>RADIANS($AB$9)+$AB$18*(F177-AB$15)</f>
        <v>4.4699912801831267</v>
      </c>
      <c r="AW177" s="21"/>
      <c r="AX177" s="29"/>
    </row>
    <row r="178" spans="1:50" x14ac:dyDescent="0.2">
      <c r="A178" s="83" t="s">
        <v>120</v>
      </c>
      <c r="B178" s="84" t="s">
        <v>98</v>
      </c>
      <c r="C178" s="85">
        <v>26053.205000000002</v>
      </c>
      <c r="D178" s="87"/>
      <c r="E178" s="80">
        <f>+(C178-C$7)/C$8</f>
        <v>-7089.9836017710822</v>
      </c>
      <c r="F178" s="80">
        <f>ROUND(2*E178,0)/2</f>
        <v>-7090</v>
      </c>
      <c r="G178" s="80">
        <f>+C178-(C$7+F178*C$8)</f>
        <v>4.5404000004054978E-2</v>
      </c>
      <c r="H178" s="80">
        <f>+G178</f>
        <v>4.5404000004054978E-2</v>
      </c>
      <c r="I178" s="80"/>
      <c r="J178" s="80"/>
      <c r="K178" s="80"/>
      <c r="M178" s="80"/>
      <c r="N178" s="80"/>
      <c r="O178" s="80"/>
      <c r="P178" s="80"/>
      <c r="Q178" s="149">
        <f>+C178-15018.5</f>
        <v>11034.705000000002</v>
      </c>
      <c r="S178" s="2">
        <f>S$15</f>
        <v>0.5</v>
      </c>
      <c r="Z178" s="1">
        <f>F178</f>
        <v>-7090</v>
      </c>
      <c r="AA178" s="81">
        <f>AB$3+AB$4*Z178+AB$5*Z178^2+AH178</f>
        <v>5.3335755103854667E-2</v>
      </c>
      <c r="AB178" s="81">
        <f>IF(S178&lt;&gt;0,G178-AH178,-9999)</f>
        <v>4.1688048558954381E-2</v>
      </c>
      <c r="AC178" s="81">
        <f>+G178-P178</f>
        <v>4.5404000004054978E-2</v>
      </c>
      <c r="AD178" s="81">
        <f>IF(S178&lt;&gt;0,G178-AA178,-9999)</f>
        <v>-7.931755099799688E-3</v>
      </c>
      <c r="AE178" s="81">
        <f>+(G178-AA178)^2*S178</f>
        <v>3.1456369481599177E-5</v>
      </c>
      <c r="AF178" s="1">
        <f>IF(S178&lt;&gt;0,G178-P178,-9999)</f>
        <v>4.5404000004054978E-2</v>
      </c>
      <c r="AG178" s="82"/>
      <c r="AH178" s="1">
        <f>$AB$6*($AB$11/AI178*AJ178+$AB$12)</f>
        <v>3.7159514451005965E-3</v>
      </c>
      <c r="AI178" s="1">
        <f>1+$AB$7*COS(AL178)</f>
        <v>0.80508160677598251</v>
      </c>
      <c r="AJ178" s="1">
        <f>SIN(AL178+RADIANS($AB$9))</f>
        <v>-0.27764686481307244</v>
      </c>
      <c r="AK178" s="1">
        <f>$AB$7*SIN(AL178)</f>
        <v>0.33491199672188177</v>
      </c>
      <c r="AL178" s="1">
        <f>2*ATAN(AM178)</f>
        <v>-1.0437181416548156</v>
      </c>
      <c r="AM178" s="1">
        <f>SQRT((1+$AB$7)/(1-$AB$7))*TAN(AN178/2)</f>
        <v>-0.57503298801191505</v>
      </c>
      <c r="AN178" s="81">
        <f>$AU178+$AB$7*SIN(AO178)</f>
        <v>4.8563574505010809</v>
      </c>
      <c r="AO178" s="81">
        <f>$AU178+$AB$7*SIN(AP178)</f>
        <v>4.8563574543646872</v>
      </c>
      <c r="AP178" s="81">
        <f>$AU178+$AB$7*SIN(AQ178)</f>
        <v>4.8563573848701171</v>
      </c>
      <c r="AQ178" s="81">
        <f>$AU178+$AB$7*SIN(AR178)</f>
        <v>4.8563586348617314</v>
      </c>
      <c r="AR178" s="81">
        <f>$AU178+$AB$7*SIN(AS178)</f>
        <v>4.8563361497456032</v>
      </c>
      <c r="AS178" s="81">
        <f>$AU178+$AB$7*SIN(AT178)</f>
        <v>4.8567400853694762</v>
      </c>
      <c r="AT178" s="81">
        <f>$AU178+$AB$7*SIN(AU178)</f>
        <v>4.8493033344853052</v>
      </c>
      <c r="AU178" s="81">
        <f>RADIANS($AB$9)+$AB$18*(F178-AB$15)</f>
        <v>4.4728625602980481</v>
      </c>
      <c r="AW178" s="21"/>
      <c r="AX178" s="29"/>
    </row>
    <row r="179" spans="1:50" x14ac:dyDescent="0.2">
      <c r="A179" s="83" t="s">
        <v>115</v>
      </c>
      <c r="B179" s="84" t="s">
        <v>98</v>
      </c>
      <c r="C179" s="85">
        <v>26064.287</v>
      </c>
      <c r="D179" s="87"/>
      <c r="E179" s="80">
        <f>+(C179-C$7)/C$8</f>
        <v>-7085.9811972946309</v>
      </c>
      <c r="F179" s="80">
        <f>ROUND(2*E179,0)/2</f>
        <v>-7086</v>
      </c>
      <c r="G179" s="80">
        <f>+C179-(C$7+F179*C$8)</f>
        <v>5.2061600003071362E-2</v>
      </c>
      <c r="H179" s="80">
        <f>+G179</f>
        <v>5.2061600003071362E-2</v>
      </c>
      <c r="I179" s="80"/>
      <c r="J179" s="80"/>
      <c r="K179" s="80"/>
      <c r="M179" s="80"/>
      <c r="N179" s="80"/>
      <c r="O179" s="80"/>
      <c r="P179" s="80"/>
      <c r="Q179" s="149">
        <f>+C179-15018.5</f>
        <v>11045.787</v>
      </c>
      <c r="S179" s="2">
        <f>S$15</f>
        <v>0.5</v>
      </c>
      <c r="Z179" s="1">
        <f>F179</f>
        <v>-7086</v>
      </c>
      <c r="AA179" s="81">
        <f>AB$3+AB$4*Z179+AB$5*Z179^2+AH179</f>
        <v>5.3253775143750619E-2</v>
      </c>
      <c r="AB179" s="81">
        <f>IF(S179&lt;&gt;0,G179-AH179,-9999)</f>
        <v>4.8466739679347871E-2</v>
      </c>
      <c r="AC179" s="81">
        <f>+G179-P179</f>
        <v>5.2061600003071362E-2</v>
      </c>
      <c r="AD179" s="81">
        <f>IF(S179&lt;&gt;0,G179-AA179,-9999)</f>
        <v>-1.1921751406792566E-3</v>
      </c>
      <c r="AE179" s="81">
        <f>+(G179-AA179)^2*S179</f>
        <v>7.1064078302680261E-7</v>
      </c>
      <c r="AF179" s="1">
        <f>IF(S179&lt;&gt;0,G179-P179,-9999)</f>
        <v>5.2061600003071362E-2</v>
      </c>
      <c r="AG179" s="82"/>
      <c r="AH179" s="1">
        <f>$AB$6*($AB$11/AI179*AJ179+$AB$12)</f>
        <v>3.5948603237234886E-3</v>
      </c>
      <c r="AI179" s="1">
        <f>1+$AB$7*COS(AL179)</f>
        <v>0.80428736898367315</v>
      </c>
      <c r="AJ179" s="1">
        <f>SIN(AL179+RADIANS($AB$9))</f>
        <v>-0.27992590037567661</v>
      </c>
      <c r="AK179" s="1">
        <f>$AB$7*SIN(AL179)</f>
        <v>0.33444848874817412</v>
      </c>
      <c r="AL179" s="1">
        <f>2*ATAN(AM179)</f>
        <v>-1.0413450185416151</v>
      </c>
      <c r="AM179" s="1">
        <f>SQRT((1+$AB$7)/(1-$AB$7))*TAN(AN179/2)</f>
        <v>-0.57345515036284656</v>
      </c>
      <c r="AN179" s="81">
        <f>$AU179+$AB$7*SIN(AO179)</f>
        <v>4.859076164394879</v>
      </c>
      <c r="AO179" s="81">
        <f>$AU179+$AB$7*SIN(AP179)</f>
        <v>4.8590761683963981</v>
      </c>
      <c r="AP179" s="81">
        <f>$AU179+$AB$7*SIN(AQ179)</f>
        <v>4.8590760977458869</v>
      </c>
      <c r="AQ179" s="81">
        <f>$AU179+$AB$7*SIN(AR179)</f>
        <v>4.8590773451410847</v>
      </c>
      <c r="AR179" s="81">
        <f>$AU179+$AB$7*SIN(AS179)</f>
        <v>4.8590553197632129</v>
      </c>
      <c r="AS179" s="81">
        <f>$AU179+$AB$7*SIN(AT179)</f>
        <v>4.8594437423514742</v>
      </c>
      <c r="AT179" s="81">
        <f>$AU179+$AB$7*SIN(AU179)</f>
        <v>4.8524370262204766</v>
      </c>
      <c r="AU179" s="81">
        <f>RADIANS($AB$9)+$AB$18*(F179-AB$15)</f>
        <v>4.4757338404129703</v>
      </c>
      <c r="AW179" s="21"/>
      <c r="AX179" s="29"/>
    </row>
    <row r="180" spans="1:50" x14ac:dyDescent="0.2">
      <c r="A180" s="83" t="s">
        <v>120</v>
      </c>
      <c r="B180" s="84" t="s">
        <v>98</v>
      </c>
      <c r="C180" s="85">
        <v>26078.138999999999</v>
      </c>
      <c r="D180" s="87"/>
      <c r="E180" s="80">
        <f>+(C180-C$7)/C$8</f>
        <v>-7080.9783722803904</v>
      </c>
      <c r="F180" s="80">
        <f>ROUND(2*E180,0)/2</f>
        <v>-7081</v>
      </c>
      <c r="G180" s="80">
        <f>+C180-(C$7+F180*C$8)</f>
        <v>5.9883600002649473E-2</v>
      </c>
      <c r="H180" s="80">
        <f>+G180</f>
        <v>5.9883600002649473E-2</v>
      </c>
      <c r="I180" s="80"/>
      <c r="J180" s="80"/>
      <c r="K180" s="80"/>
      <c r="M180" s="80"/>
      <c r="N180" s="80"/>
      <c r="O180" s="80"/>
      <c r="P180" s="80"/>
      <c r="Q180" s="149">
        <f>+C180-15018.5</f>
        <v>11059.638999999999</v>
      </c>
      <c r="S180" s="2">
        <f>S$15</f>
        <v>0.5</v>
      </c>
      <c r="Z180" s="1">
        <f>F180</f>
        <v>-7081</v>
      </c>
      <c r="AA180" s="81">
        <f>AB$3+AB$4*Z180+AB$5*Z180^2+AH180</f>
        <v>5.3151286905052893E-2</v>
      </c>
      <c r="AB180" s="81">
        <f>IF(S180&lt;&gt;0,G180-AH180,-9999)</f>
        <v>5.6439973032846057E-2</v>
      </c>
      <c r="AC180" s="81">
        <f>+G180-P180</f>
        <v>5.9883600002649473E-2</v>
      </c>
      <c r="AD180" s="81">
        <f>IF(S180&lt;&gt;0,G180-AA180,-9999)</f>
        <v>6.7323130975965803E-3</v>
      </c>
      <c r="AE180" s="81">
        <f>+(G180-AA180)^2*S180</f>
        <v>2.2662019822035232E-5</v>
      </c>
      <c r="AF180" s="1">
        <f>IF(S180&lt;&gt;0,G180-P180,-9999)</f>
        <v>5.9883600002649473E-2</v>
      </c>
      <c r="AG180" s="82"/>
      <c r="AH180" s="1">
        <f>$AB$6*($AB$11/AI180*AJ180+$AB$12)</f>
        <v>3.443626969803419E-3</v>
      </c>
      <c r="AI180" s="1">
        <f>1+$AB$7*COS(AL180)</f>
        <v>0.80329831610301661</v>
      </c>
      <c r="AJ180" s="1">
        <f>SIN(AL180+RADIANS($AB$9))</f>
        <v>-0.28276617351336936</v>
      </c>
      <c r="AK180" s="1">
        <f>$AB$7*SIN(AL180)</f>
        <v>0.33386774794424462</v>
      </c>
      <c r="AL180" s="1">
        <f>2*ATAN(AM180)</f>
        <v>-1.0383851857430211</v>
      </c>
      <c r="AM180" s="1">
        <f>SQRT((1+$AB$7)/(1-$AB$7))*TAN(AN180/2)</f>
        <v>-0.57149022838503727</v>
      </c>
      <c r="AN180" s="81">
        <f>$AU180+$AB$7*SIN(AO180)</f>
        <v>4.8624707905888194</v>
      </c>
      <c r="AO180" s="81">
        <f>$AU180+$AB$7*SIN(AP180)</f>
        <v>4.8624707947358328</v>
      </c>
      <c r="AP180" s="81">
        <f>$AU180+$AB$7*SIN(AQ180)</f>
        <v>4.8624707231605608</v>
      </c>
      <c r="AQ180" s="81">
        <f>$AU180+$AB$7*SIN(AR180)</f>
        <v>4.8624719585075553</v>
      </c>
      <c r="AR180" s="81">
        <f>$AU180+$AB$7*SIN(AS180)</f>
        <v>4.8624506357304726</v>
      </c>
      <c r="AS180" s="81">
        <f>$AU180+$AB$7*SIN(AT180)</f>
        <v>4.862818257781063</v>
      </c>
      <c r="AT180" s="81">
        <f>$AU180+$AB$7*SIN(AU180)</f>
        <v>4.8563497733420657</v>
      </c>
      <c r="AU180" s="81">
        <f>RADIANS($AB$9)+$AB$18*(F180-AB$15)</f>
        <v>4.4793229405566226</v>
      </c>
      <c r="AW180" s="21"/>
      <c r="AX180" s="29"/>
    </row>
    <row r="181" spans="1:50" x14ac:dyDescent="0.2">
      <c r="A181" s="83" t="s">
        <v>115</v>
      </c>
      <c r="B181" s="84" t="s">
        <v>98</v>
      </c>
      <c r="C181" s="85">
        <v>26313.484</v>
      </c>
      <c r="D181" s="87"/>
      <c r="E181" s="80">
        <f>+(C181-C$7)/C$8</f>
        <v>-6995.9805486465129</v>
      </c>
      <c r="F181" s="80">
        <f>ROUND(2*E181,0)/2</f>
        <v>-6996</v>
      </c>
      <c r="G181" s="80">
        <f>+C181-(C$7+F181*C$8)</f>
        <v>5.3857600003539119E-2</v>
      </c>
      <c r="H181" s="80">
        <f>+G181</f>
        <v>5.3857600003539119E-2</v>
      </c>
      <c r="I181" s="80"/>
      <c r="J181" s="80"/>
      <c r="K181" s="80"/>
      <c r="M181" s="80"/>
      <c r="N181" s="80"/>
      <c r="O181" s="80"/>
      <c r="P181" s="80"/>
      <c r="Q181" s="149">
        <f>+C181-15018.5</f>
        <v>11294.984</v>
      </c>
      <c r="S181" s="2">
        <f>S$15</f>
        <v>0.5</v>
      </c>
      <c r="Z181" s="1">
        <f>F181</f>
        <v>-6996</v>
      </c>
      <c r="AA181" s="81">
        <f>AB$3+AB$4*Z181+AB$5*Z181^2+AH181</f>
        <v>5.1407754841797465E-2</v>
      </c>
      <c r="AB181" s="81">
        <f>IF(S181&lt;&gt;0,G181-AH181,-9999)</f>
        <v>5.2961719873041518E-2</v>
      </c>
      <c r="AC181" s="81">
        <f>+G181-P181</f>
        <v>5.3857600003539119E-2</v>
      </c>
      <c r="AD181" s="81">
        <f>IF(S181&lt;&gt;0,G181-AA181,-9999)</f>
        <v>2.4498451617416539E-3</v>
      </c>
      <c r="AE181" s="81">
        <f>+(G181-AA181)^2*S181</f>
        <v>3.0008706582544953E-6</v>
      </c>
      <c r="AF181" s="1">
        <f>IF(S181&lt;&gt;0,G181-P181,-9999)</f>
        <v>5.3857600003539119E-2</v>
      </c>
      <c r="AG181" s="82"/>
      <c r="AH181" s="1">
        <f>$AB$6*($AB$11/AI181*AJ181+$AB$12)</f>
        <v>8.9588013049760279E-4</v>
      </c>
      <c r="AI181" s="1">
        <f>1+$AB$7*COS(AL181)</f>
        <v>0.78710466699741344</v>
      </c>
      <c r="AJ181" s="1">
        <f>SIN(AL181+RADIANS($AB$9))</f>
        <v>-0.32963206870703993</v>
      </c>
      <c r="AK181" s="1">
        <f>$AB$7*SIN(AL181)</f>
        <v>0.32378202969125419</v>
      </c>
      <c r="AL181" s="1">
        <f>2*ATAN(AM181)</f>
        <v>-0.98914810541419174</v>
      </c>
      <c r="AM181" s="1">
        <f>SQRT((1+$AB$7)/(1-$AB$7))*TAN(AN181/2)</f>
        <v>-0.53927794134823059</v>
      </c>
      <c r="AN181" s="81">
        <f>$AU181+$AB$7*SIN(AO181)</f>
        <v>4.9195557244082027</v>
      </c>
      <c r="AO181" s="81">
        <f>$AU181+$AB$7*SIN(AP181)</f>
        <v>4.9195557154508505</v>
      </c>
      <c r="AP181" s="81">
        <f>$AU181+$AB$7*SIN(AQ181)</f>
        <v>4.9195558278322595</v>
      </c>
      <c r="AQ181" s="81">
        <f>$AU181+$AB$7*SIN(AR181)</f>
        <v>4.9195544178597803</v>
      </c>
      <c r="AR181" s="81">
        <f>$AU181+$AB$7*SIN(AS181)</f>
        <v>4.9195721071325611</v>
      </c>
      <c r="AS181" s="81">
        <f>$AU181+$AB$7*SIN(AT181)</f>
        <v>4.9193500726198458</v>
      </c>
      <c r="AT181" s="81">
        <f>$AU181+$AB$7*SIN(AU181)</f>
        <v>4.9221202375547195</v>
      </c>
      <c r="AU181" s="81">
        <f>RADIANS($AB$9)+$AB$18*(F181-AB$15)</f>
        <v>4.5403376429987095</v>
      </c>
      <c r="AW181" s="21"/>
      <c r="AX181" s="29"/>
    </row>
    <row r="182" spans="1:50" x14ac:dyDescent="0.2">
      <c r="A182" s="83" t="s">
        <v>115</v>
      </c>
      <c r="B182" s="84" t="s">
        <v>98</v>
      </c>
      <c r="C182" s="85">
        <v>26421.464</v>
      </c>
      <c r="D182" s="87"/>
      <c r="E182" s="80">
        <f>+(C182-C$7)/C$8</f>
        <v>-6956.9822058052123</v>
      </c>
      <c r="F182" s="80">
        <f>ROUND(2*E182,0)/2</f>
        <v>-6957</v>
      </c>
      <c r="G182" s="80">
        <f>+C182-(C$7+F182*C$8)</f>
        <v>4.9269200000708224E-2</v>
      </c>
      <c r="H182" s="80">
        <f>+G182</f>
        <v>4.9269200000708224E-2</v>
      </c>
      <c r="I182" s="80"/>
      <c r="J182" s="80"/>
      <c r="K182" s="80"/>
      <c r="M182" s="80"/>
      <c r="N182" s="80"/>
      <c r="O182" s="80"/>
      <c r="P182" s="80"/>
      <c r="Q182" s="149">
        <f>+C182-15018.5</f>
        <v>11402.964</v>
      </c>
      <c r="S182" s="2">
        <f>S$15</f>
        <v>0.5</v>
      </c>
      <c r="Z182" s="1">
        <f>F182</f>
        <v>-6957</v>
      </c>
      <c r="AA182" s="81">
        <f>AB$3+AB$4*Z182+AB$5*Z182^2+AH182</f>
        <v>5.0607841491093986E-2</v>
      </c>
      <c r="AB182" s="81">
        <f>IF(S182&lt;&gt;0,G182-AH182,-9999)</f>
        <v>4.9526768267744992E-2</v>
      </c>
      <c r="AC182" s="81">
        <f>+G182-P182</f>
        <v>4.9269200000708224E-2</v>
      </c>
      <c r="AD182" s="81">
        <f>IF(S182&lt;&gt;0,G182-AA182,-9999)</f>
        <v>-1.3386414903857613E-3</v>
      </c>
      <c r="AE182" s="81">
        <f>+(G182-AA182)^2*S182</f>
        <v>8.9598051989110612E-7</v>
      </c>
      <c r="AF182" s="1">
        <f>IF(S182&lt;&gt;0,G182-P182,-9999)</f>
        <v>4.9269200000708224E-2</v>
      </c>
      <c r="AG182" s="82"/>
      <c r="AH182" s="1">
        <f>$AB$6*($AB$11/AI182*AJ182+$AB$12)</f>
        <v>-2.5756826703676597E-4</v>
      </c>
      <c r="AI182" s="1">
        <f>1+$AB$7*COS(AL182)</f>
        <v>0.78005295173316547</v>
      </c>
      <c r="AJ182" s="1">
        <f>SIN(AL182+RADIANS($AB$9))</f>
        <v>-0.35026408810146231</v>
      </c>
      <c r="AK182" s="1">
        <f>$AB$7*SIN(AL182)</f>
        <v>0.31903373101284638</v>
      </c>
      <c r="AL182" s="1">
        <f>2*ATAN(AM182)</f>
        <v>-0.96720890341045973</v>
      </c>
      <c r="AM182" s="1">
        <f>SQRT((1+$AB$7)/(1-$AB$7))*TAN(AN182/2)</f>
        <v>-0.52520086393766419</v>
      </c>
      <c r="AN182" s="81">
        <f>$AU182+$AB$7*SIN(AO182)</f>
        <v>4.9453673091222008</v>
      </c>
      <c r="AO182" s="81">
        <f>$AU182+$AB$7*SIN(AP182)</f>
        <v>4.945367268310787</v>
      </c>
      <c r="AP182" s="81">
        <f>$AU182+$AB$7*SIN(AQ182)</f>
        <v>4.9453677244797545</v>
      </c>
      <c r="AQ182" s="81">
        <f>$AU182+$AB$7*SIN(AR182)</f>
        <v>4.9453626256081122</v>
      </c>
      <c r="AR182" s="81">
        <f>$AU182+$AB$7*SIN(AS182)</f>
        <v>4.9454196124958294</v>
      </c>
      <c r="AS182" s="81">
        <f>$AU182+$AB$7*SIN(AT182)</f>
        <v>4.9447819255800294</v>
      </c>
      <c r="AT182" s="81">
        <f>$AU182+$AB$7*SIN(AU182)</f>
        <v>4.951822626953942</v>
      </c>
      <c r="AU182" s="81">
        <f>RADIANS($AB$9)+$AB$18*(F182-AB$15)</f>
        <v>4.568332624119197</v>
      </c>
      <c r="AW182" s="21"/>
      <c r="AX182" s="29"/>
    </row>
    <row r="183" spans="1:50" x14ac:dyDescent="0.2">
      <c r="A183" s="83" t="s">
        <v>97</v>
      </c>
      <c r="B183" s="84" t="s">
        <v>98</v>
      </c>
      <c r="C183" s="85">
        <v>26501.763999999999</v>
      </c>
      <c r="D183" s="87"/>
      <c r="E183" s="80">
        <f>+(C183-C$7)/C$8</f>
        <v>-6927.9808450888158</v>
      </c>
      <c r="F183" s="80">
        <f>ROUND(2*E183,0)/2</f>
        <v>-6928</v>
      </c>
      <c r="G183" s="80">
        <f>+C183-(C$7+F183*C$8)</f>
        <v>5.3036799999972573E-2</v>
      </c>
      <c r="H183" s="80">
        <f>+G183</f>
        <v>5.3036799999972573E-2</v>
      </c>
      <c r="I183" s="80"/>
      <c r="J183" s="80"/>
      <c r="K183" s="80"/>
      <c r="M183" s="80"/>
      <c r="N183" s="80"/>
      <c r="O183" s="80"/>
      <c r="P183" s="80"/>
      <c r="Q183" s="149">
        <f>+C183-15018.5</f>
        <v>11483.263999999999</v>
      </c>
      <c r="S183" s="2">
        <f>S$15</f>
        <v>0.5</v>
      </c>
      <c r="Z183" s="1">
        <f>F183</f>
        <v>-6928</v>
      </c>
      <c r="AA183" s="81">
        <f>AB$3+AB$4*Z183+AB$5*Z183^2+AH183</f>
        <v>5.0013436383977358E-2</v>
      </c>
      <c r="AB183" s="81">
        <f>IF(S183&lt;&gt;0,G183-AH183,-9999)</f>
        <v>5.4145355179623059E-2</v>
      </c>
      <c r="AC183" s="81">
        <f>+G183-P183</f>
        <v>5.3036799999972573E-2</v>
      </c>
      <c r="AD183" s="81">
        <f>IF(S183&lt;&gt;0,G183-AA183,-9999)</f>
        <v>3.0233636159952143E-3</v>
      </c>
      <c r="AE183" s="81">
        <f>+(G183-AA183)^2*S183</f>
        <v>4.5703637772618286E-6</v>
      </c>
      <c r="AF183" s="1">
        <f>IF(S183&lt;&gt;0,G183-P183,-9999)</f>
        <v>5.3036799999972573E-2</v>
      </c>
      <c r="AG183" s="82"/>
      <c r="AH183" s="1">
        <f>$AB$6*($AB$11/AI183*AJ183+$AB$12)</f>
        <v>-1.1085551796504846E-3</v>
      </c>
      <c r="AI183" s="1">
        <f>1+$AB$7*COS(AL183)</f>
        <v>0.77495717512977647</v>
      </c>
      <c r="AJ183" s="1">
        <f>SIN(AL183+RADIANS($AB$9))</f>
        <v>-0.36526289112839988</v>
      </c>
      <c r="AK183" s="1">
        <f>$AB$7*SIN(AL183)</f>
        <v>0.31545990639017873</v>
      </c>
      <c r="AL183" s="1">
        <f>2*ATAN(AM183)</f>
        <v>-0.95114675007619531</v>
      </c>
      <c r="AM183" s="1">
        <f>SQRT((1+$AB$7)/(1-$AB$7))*TAN(AN183/2)</f>
        <v>-0.51499734596660041</v>
      </c>
      <c r="AN183" s="81">
        <f>$AU183+$AB$7*SIN(AO183)</f>
        <v>4.9644119834418978</v>
      </c>
      <c r="AO183" s="81">
        <f>$AU183+$AB$7*SIN(AP183)</f>
        <v>4.9644118960927877</v>
      </c>
      <c r="AP183" s="81">
        <f>$AU183+$AB$7*SIN(AQ183)</f>
        <v>4.9644128000520649</v>
      </c>
      <c r="AQ183" s="81">
        <f>$AU183+$AB$7*SIN(AR183)</f>
        <v>4.9644034449965089</v>
      </c>
      <c r="AR183" s="81">
        <f>$AU183+$AB$7*SIN(AS183)</f>
        <v>4.9645002438336929</v>
      </c>
      <c r="AS183" s="81">
        <f>$AU183+$AB$7*SIN(AT183)</f>
        <v>4.9634968786565166</v>
      </c>
      <c r="AT183" s="81">
        <f>$AU183+$AB$7*SIN(AU183)</f>
        <v>4.97371426417532</v>
      </c>
      <c r="AU183" s="81">
        <f>RADIANS($AB$9)+$AB$18*(F183-AB$15)</f>
        <v>4.58914940495238</v>
      </c>
      <c r="AV183" s="81"/>
      <c r="AW183" s="21"/>
      <c r="AX183" s="29"/>
    </row>
    <row r="184" spans="1:50" x14ac:dyDescent="0.2">
      <c r="A184" s="83" t="s">
        <v>116</v>
      </c>
      <c r="B184" s="84" t="s">
        <v>98</v>
      </c>
      <c r="C184" s="85">
        <v>26648.508999999998</v>
      </c>
      <c r="D184" s="87"/>
      <c r="E184" s="80">
        <f>+(C184-C$7)/C$8</f>
        <v>-6874.982032158211</v>
      </c>
      <c r="F184" s="80">
        <f>ROUND(2*E184,0)/2</f>
        <v>-6875</v>
      </c>
      <c r="G184" s="80">
        <f>+C184-(C$7+F184*C$8)</f>
        <v>4.9750000001949957E-2</v>
      </c>
      <c r="H184" s="80">
        <f>+G184</f>
        <v>4.9750000001949957E-2</v>
      </c>
      <c r="I184" s="80"/>
      <c r="J184" s="80"/>
      <c r="K184" s="80"/>
      <c r="M184" s="80"/>
      <c r="N184" s="80"/>
      <c r="O184" s="80"/>
      <c r="P184" s="80"/>
      <c r="Q184" s="149">
        <f>+C184-15018.5</f>
        <v>11630.008999999998</v>
      </c>
      <c r="S184" s="2">
        <f>S$15</f>
        <v>0.5</v>
      </c>
      <c r="Z184" s="1">
        <f>F184</f>
        <v>-6875</v>
      </c>
      <c r="AA184" s="81">
        <f>AB$3+AB$4*Z184+AB$5*Z184^2+AH184</f>
        <v>4.8928595882484598E-2</v>
      </c>
      <c r="AB184" s="81">
        <f>IF(S184&lt;&gt;0,G184-AH184,-9999)</f>
        <v>5.2398429654878849E-2</v>
      </c>
      <c r="AC184" s="81">
        <f>+G184-P184</f>
        <v>4.9750000001949957E-2</v>
      </c>
      <c r="AD184" s="81">
        <f>IF(S184&lt;&gt;0,G184-AA184,-9999)</f>
        <v>8.2140411946535902E-4</v>
      </c>
      <c r="AE184" s="81">
        <f>+(G184-AA184)^2*S184</f>
        <v>3.3735236373733089E-7</v>
      </c>
      <c r="AF184" s="1">
        <f>IF(S184&lt;&gt;0,G184-P184,-9999)</f>
        <v>4.9750000001949957E-2</v>
      </c>
      <c r="AG184" s="82"/>
      <c r="AH184" s="1">
        <f>$AB$6*($AB$11/AI184*AJ184+$AB$12)</f>
        <v>-2.6484296529288944E-3</v>
      </c>
      <c r="AI184" s="1">
        <f>1+$AB$7*COS(AL184)</f>
        <v>0.76595916897245508</v>
      </c>
      <c r="AJ184" s="1">
        <f>SIN(AL184+RADIANS($AB$9))</f>
        <v>-0.39193962539032268</v>
      </c>
      <c r="AK184" s="1">
        <f>$AB$7*SIN(AL184)</f>
        <v>0.30884318832897484</v>
      </c>
      <c r="AL184" s="1">
        <f>2*ATAN(AM184)</f>
        <v>-0.92232298400575252</v>
      </c>
      <c r="AM184" s="1">
        <f>SQRT((1+$AB$7)/(1-$AB$7))*TAN(AN184/2)</f>
        <v>-0.49689620555602648</v>
      </c>
      <c r="AN184" s="81">
        <f>$AU184+$AB$7*SIN(AO184)</f>
        <v>4.998901279963075</v>
      </c>
      <c r="AO184" s="81">
        <f>$AU184+$AB$7*SIN(AP184)</f>
        <v>4.9989010229716202</v>
      </c>
      <c r="AP184" s="81">
        <f>$AU184+$AB$7*SIN(AQ184)</f>
        <v>4.9989033696642906</v>
      </c>
      <c r="AQ184" s="81">
        <f>$AU184+$AB$7*SIN(AR184)</f>
        <v>4.9988819403726126</v>
      </c>
      <c r="AR184" s="81">
        <f>$AU184+$AB$7*SIN(AS184)</f>
        <v>4.9990775683840392</v>
      </c>
      <c r="AS184" s="81">
        <f>$AU184+$AB$7*SIN(AT184)</f>
        <v>4.9972868331446278</v>
      </c>
      <c r="AT184" s="81">
        <f>$AU184+$AB$7*SIN(AU184)</f>
        <v>5.0132922646617191</v>
      </c>
      <c r="AU184" s="81">
        <f>RADIANS($AB$9)+$AB$18*(F184-AB$15)</f>
        <v>4.6271938664750927</v>
      </c>
      <c r="AW184" s="21"/>
      <c r="AX184" s="29"/>
    </row>
    <row r="185" spans="1:50" x14ac:dyDescent="0.2">
      <c r="A185" s="83" t="s">
        <v>101</v>
      </c>
      <c r="B185" s="84" t="s">
        <v>98</v>
      </c>
      <c r="C185" s="85">
        <v>26676.196</v>
      </c>
      <c r="D185" s="87"/>
      <c r="E185" s="80">
        <f>+(C185-C$7)/C$8</f>
        <v>-6864.9825218947626</v>
      </c>
      <c r="F185" s="80">
        <f>ROUND(2*E185,0)/2</f>
        <v>-6865</v>
      </c>
      <c r="G185" s="80">
        <f>+C185-(C$7+F185*C$8)</f>
        <v>4.8394000001280801E-2</v>
      </c>
      <c r="H185" s="80">
        <f>+G185</f>
        <v>4.8394000001280801E-2</v>
      </c>
      <c r="I185" s="80"/>
      <c r="J185" s="80"/>
      <c r="K185" s="80"/>
      <c r="M185" s="80"/>
      <c r="N185" s="80"/>
      <c r="O185" s="80"/>
      <c r="P185" s="80"/>
      <c r="Q185" s="149">
        <f>+C185-15018.5</f>
        <v>11657.696</v>
      </c>
      <c r="S185" s="2">
        <f>S$15</f>
        <v>0.5</v>
      </c>
      <c r="Z185" s="1">
        <f>F185</f>
        <v>-6865</v>
      </c>
      <c r="AA185" s="81">
        <f>AB$3+AB$4*Z185+AB$5*Z185^2+AH185</f>
        <v>4.8724186715152988E-2</v>
      </c>
      <c r="AB185" s="81">
        <f>IF(S185&lt;&gt;0,G185-AH185,-9999)</f>
        <v>5.1330680578749989E-2</v>
      </c>
      <c r="AC185" s="81">
        <f>+G185-P185</f>
        <v>4.8394000001280801E-2</v>
      </c>
      <c r="AD185" s="81">
        <f>IF(S185&lt;&gt;0,G185-AA185,-9999)</f>
        <v>-3.3018671387218673E-4</v>
      </c>
      <c r="AE185" s="81">
        <f>+(G185-AA185)^2*S185</f>
        <v>5.4511633008856653E-8</v>
      </c>
      <c r="AF185" s="1">
        <f>IF(S185&lt;&gt;0,G185-P185,-9999)</f>
        <v>4.8394000001280801E-2</v>
      </c>
      <c r="AG185" s="82"/>
      <c r="AH185" s="1">
        <f>$AB$6*($AB$11/AI185*AJ185+$AB$12)</f>
        <v>-2.9366805774691846E-3</v>
      </c>
      <c r="AI185" s="1">
        <f>1+$AB$7*COS(AL185)</f>
        <v>0.76430593546300485</v>
      </c>
      <c r="AJ185" s="1">
        <f>SIN(AL185+RADIANS($AB$9))</f>
        <v>-0.39686871567961129</v>
      </c>
      <c r="AK185" s="1">
        <f>$AB$7*SIN(AL185)</f>
        <v>0.30758337651326539</v>
      </c>
      <c r="AL185" s="1">
        <f>2*ATAN(AM185)</f>
        <v>-0.91695906998940147</v>
      </c>
      <c r="AM185" s="1">
        <f>SQRT((1+$AB$7)/(1-$AB$7))*TAN(AN185/2)</f>
        <v>-0.49355650036729271</v>
      </c>
      <c r="AN185" s="81">
        <f>$AU185+$AB$7*SIN(AO185)</f>
        <v>5.0053639859547392</v>
      </c>
      <c r="AO185" s="81">
        <f>$AU185+$AB$7*SIN(AP185)</f>
        <v>5.0053636798818228</v>
      </c>
      <c r="AP185" s="81">
        <f>$AU185+$AB$7*SIN(AQ185)</f>
        <v>5.0053664148203207</v>
      </c>
      <c r="AQ185" s="81">
        <f>$AU185+$AB$7*SIN(AR185)</f>
        <v>5.0053419756841766</v>
      </c>
      <c r="AR185" s="81">
        <f>$AU185+$AB$7*SIN(AS185)</f>
        <v>5.0055602911962831</v>
      </c>
      <c r="AS185" s="81">
        <f>$AU185+$AB$7*SIN(AT185)</f>
        <v>5.0036044402764333</v>
      </c>
      <c r="AT185" s="81">
        <f>$AU185+$AB$7*SIN(AU185)</f>
        <v>5.0206972062702384</v>
      </c>
      <c r="AU185" s="81">
        <f>RADIANS($AB$9)+$AB$18*(F185-AB$15)</f>
        <v>4.6343720667623973</v>
      </c>
      <c r="AW185" s="21"/>
      <c r="AX185" s="29"/>
    </row>
    <row r="186" spans="1:50" x14ac:dyDescent="0.2">
      <c r="A186" s="83" t="s">
        <v>101</v>
      </c>
      <c r="B186" s="84" t="s">
        <v>98</v>
      </c>
      <c r="C186" s="85">
        <v>26684.5</v>
      </c>
      <c r="D186" s="87"/>
      <c r="E186" s="80">
        <f>+(C186-C$7)/C$8</f>
        <v>-6861.9834272572907</v>
      </c>
      <c r="F186" s="80">
        <f>ROUND(2*E186,0)/2</f>
        <v>-6862</v>
      </c>
      <c r="G186" s="80">
        <f>+C186-(C$7+F186*C$8)</f>
        <v>4.5887200001743622E-2</v>
      </c>
      <c r="H186" s="80">
        <f>+G186</f>
        <v>4.5887200001743622E-2</v>
      </c>
      <c r="I186" s="80"/>
      <c r="J186" s="80"/>
      <c r="K186" s="80"/>
      <c r="M186" s="80"/>
      <c r="N186" s="80"/>
      <c r="O186" s="80"/>
      <c r="P186" s="80"/>
      <c r="Q186" s="149">
        <f>+C186-15018.5</f>
        <v>11666</v>
      </c>
      <c r="S186" s="2">
        <f>S$15</f>
        <v>0.5</v>
      </c>
      <c r="Z186" s="1">
        <f>F186</f>
        <v>-6862</v>
      </c>
      <c r="AA186" s="81">
        <f>AB$3+AB$4*Z186+AB$5*Z186^2+AH186</f>
        <v>4.866288380803984E-2</v>
      </c>
      <c r="AB186" s="81">
        <f>IF(S186&lt;&gt;0,G186-AH186,-9999)</f>
        <v>4.8910211355302109E-2</v>
      </c>
      <c r="AC186" s="81">
        <f>+G186-P186</f>
        <v>4.5887200001743622E-2</v>
      </c>
      <c r="AD186" s="81">
        <f>IF(S186&lt;&gt;0,G186-AA186,-9999)</f>
        <v>-2.7756838062962183E-3</v>
      </c>
      <c r="AE186" s="81">
        <f>+(G186-AA186)^2*S186</f>
        <v>3.8522102962675314E-6</v>
      </c>
      <c r="AF186" s="1">
        <f>IF(S186&lt;&gt;0,G186-P186,-9999)</f>
        <v>4.5887200001743622E-2</v>
      </c>
      <c r="AG186" s="82"/>
      <c r="AH186" s="1">
        <f>$AB$6*($AB$11/AI186*AJ186+$AB$12)</f>
        <v>-3.0230113535584867E-3</v>
      </c>
      <c r="AI186" s="1">
        <f>1+$AB$7*COS(AL186)</f>
        <v>0.76381267023138777</v>
      </c>
      <c r="AJ186" s="1">
        <f>SIN(AL186+RADIANS($AB$9))</f>
        <v>-0.39834108842919946</v>
      </c>
      <c r="AK186" s="1">
        <f>$AB$7*SIN(AL186)</f>
        <v>0.30720477018113385</v>
      </c>
      <c r="AL186" s="1">
        <f>2*ATAN(AM186)</f>
        <v>-0.91535440298850179</v>
      </c>
      <c r="AM186" s="1">
        <f>SQRT((1+$AB$7)/(1-$AB$7))*TAN(AN186/2)</f>
        <v>-0.49255911476311526</v>
      </c>
      <c r="AN186" s="81">
        <f>$AU186+$AB$7*SIN(AO186)</f>
        <v>5.0073000810278394</v>
      </c>
      <c r="AO186" s="81">
        <f>$AU186+$AB$7*SIN(AP186)</f>
        <v>5.0072997589242609</v>
      </c>
      <c r="AP186" s="81">
        <f>$AU186+$AB$7*SIN(AQ186)</f>
        <v>5.0073026187559293</v>
      </c>
      <c r="AQ186" s="81">
        <f>$AU186+$AB$7*SIN(AR186)</f>
        <v>5.0072772264875116</v>
      </c>
      <c r="AR186" s="81">
        <f>$AU186+$AB$7*SIN(AS186)</f>
        <v>5.0075026086749617</v>
      </c>
      <c r="AS186" s="81">
        <f>$AU186+$AB$7*SIN(AT186)</f>
        <v>5.0054962318051084</v>
      </c>
      <c r="AT186" s="81">
        <f>$AU186+$AB$7*SIN(AU186)</f>
        <v>5.0229148076031942</v>
      </c>
      <c r="AU186" s="81">
        <f>RADIANS($AB$9)+$AB$18*(F186-AB$15)</f>
        <v>4.6365255268485885</v>
      </c>
      <c r="AW186" s="21"/>
      <c r="AX186" s="29"/>
    </row>
    <row r="187" spans="1:50" x14ac:dyDescent="0.2">
      <c r="A187" s="83" t="s">
        <v>101</v>
      </c>
      <c r="B187" s="84" t="s">
        <v>98</v>
      </c>
      <c r="C187" s="85">
        <v>26684.511999999999</v>
      </c>
      <c r="D187" s="87"/>
      <c r="E187" s="80">
        <f>+(C187-C$7)/C$8</f>
        <v>-6861.9790933055028</v>
      </c>
      <c r="F187" s="80">
        <f>ROUND(2*E187,0)/2</f>
        <v>-6862</v>
      </c>
      <c r="G187" s="80">
        <f>+C187-(C$7+F187*C$8)</f>
        <v>5.7887200000550365E-2</v>
      </c>
      <c r="H187" s="80">
        <f>+G187</f>
        <v>5.7887200000550365E-2</v>
      </c>
      <c r="I187" s="80"/>
      <c r="J187" s="80"/>
      <c r="K187" s="80"/>
      <c r="M187" s="80"/>
      <c r="N187" s="80"/>
      <c r="O187" s="80"/>
      <c r="P187" s="80"/>
      <c r="Q187" s="149">
        <f>+C187-15018.5</f>
        <v>11666.011999999999</v>
      </c>
      <c r="S187" s="2">
        <f>S$15</f>
        <v>0.5</v>
      </c>
      <c r="Z187" s="1">
        <f>F187</f>
        <v>-6862</v>
      </c>
      <c r="AA187" s="81">
        <f>AB$3+AB$4*Z187+AB$5*Z187^2+AH187</f>
        <v>4.866288380803984E-2</v>
      </c>
      <c r="AB187" s="81">
        <f>IF(S187&lt;&gt;0,G187-AH187,-9999)</f>
        <v>6.0910211354108852E-2</v>
      </c>
      <c r="AC187" s="81">
        <f>+G187-P187</f>
        <v>5.7887200000550365E-2</v>
      </c>
      <c r="AD187" s="81">
        <f>IF(S187&lt;&gt;0,G187-AA187,-9999)</f>
        <v>9.2243161925105246E-3</v>
      </c>
      <c r="AE187" s="81">
        <f>+(G187-AA187)^2*S187</f>
        <v>4.2544004609705932E-5</v>
      </c>
      <c r="AF187" s="1">
        <f>IF(S187&lt;&gt;0,G187-P187,-9999)</f>
        <v>5.7887200000550365E-2</v>
      </c>
      <c r="AG187" s="82"/>
      <c r="AH187" s="1">
        <f>$AB$6*($AB$11/AI187*AJ187+$AB$12)</f>
        <v>-3.0230113535584867E-3</v>
      </c>
      <c r="AI187" s="1">
        <f>1+$AB$7*COS(AL187)</f>
        <v>0.76381267023138777</v>
      </c>
      <c r="AJ187" s="1">
        <f>SIN(AL187+RADIANS($AB$9))</f>
        <v>-0.39834108842919946</v>
      </c>
      <c r="AK187" s="1">
        <f>$AB$7*SIN(AL187)</f>
        <v>0.30720477018113385</v>
      </c>
      <c r="AL187" s="1">
        <f>2*ATAN(AM187)</f>
        <v>-0.91535440298850179</v>
      </c>
      <c r="AM187" s="1">
        <f>SQRT((1+$AB$7)/(1-$AB$7))*TAN(AN187/2)</f>
        <v>-0.49255911476311526</v>
      </c>
      <c r="AN187" s="81">
        <f>$AU187+$AB$7*SIN(AO187)</f>
        <v>5.0073000810278394</v>
      </c>
      <c r="AO187" s="81">
        <f>$AU187+$AB$7*SIN(AP187)</f>
        <v>5.0072997589242609</v>
      </c>
      <c r="AP187" s="81">
        <f>$AU187+$AB$7*SIN(AQ187)</f>
        <v>5.0073026187559293</v>
      </c>
      <c r="AQ187" s="81">
        <f>$AU187+$AB$7*SIN(AR187)</f>
        <v>5.0072772264875116</v>
      </c>
      <c r="AR187" s="81">
        <f>$AU187+$AB$7*SIN(AS187)</f>
        <v>5.0075026086749617</v>
      </c>
      <c r="AS187" s="81">
        <f>$AU187+$AB$7*SIN(AT187)</f>
        <v>5.0054962318051084</v>
      </c>
      <c r="AT187" s="81">
        <f>$AU187+$AB$7*SIN(AU187)</f>
        <v>5.0229148076031942</v>
      </c>
      <c r="AU187" s="81">
        <f>RADIANS($AB$9)+$AB$18*(F187-AB$15)</f>
        <v>4.6365255268485885</v>
      </c>
      <c r="AW187" s="21"/>
      <c r="AX187" s="29"/>
    </row>
    <row r="188" spans="1:50" x14ac:dyDescent="0.2">
      <c r="A188" s="83" t="s">
        <v>101</v>
      </c>
      <c r="B188" s="84" t="s">
        <v>98</v>
      </c>
      <c r="C188" s="85">
        <v>26695.567999999999</v>
      </c>
      <c r="D188" s="87"/>
      <c r="E188" s="80">
        <f>+(C188-C$7)/C$8</f>
        <v>-6857.9860790579251</v>
      </c>
      <c r="F188" s="80">
        <f>ROUND(2*E188,0)/2</f>
        <v>-6858</v>
      </c>
      <c r="G188" s="80">
        <f>+C188-(C$7+F188*C$8)</f>
        <v>3.8544800001545809E-2</v>
      </c>
      <c r="H188" s="80">
        <f>+G188</f>
        <v>3.8544800001545809E-2</v>
      </c>
      <c r="I188" s="80"/>
      <c r="J188" s="80"/>
      <c r="K188" s="80"/>
      <c r="M188" s="80"/>
      <c r="N188" s="80"/>
      <c r="O188" s="80"/>
      <c r="P188" s="80"/>
      <c r="Q188" s="149">
        <f>+C188-15018.5</f>
        <v>11677.067999999999</v>
      </c>
      <c r="S188" s="2">
        <f>S$15</f>
        <v>0.5</v>
      </c>
      <c r="Z188" s="1">
        <f>F188</f>
        <v>-6858</v>
      </c>
      <c r="AA188" s="81">
        <f>AB$3+AB$4*Z188+AB$5*Z188^2+AH188</f>
        <v>4.8581161319927769E-2</v>
      </c>
      <c r="AB188" s="81">
        <f>IF(S188&lt;&gt;0,G188-AH188,-9999)</f>
        <v>4.1682814836999392E-2</v>
      </c>
      <c r="AC188" s="81">
        <f>+G188-P188</f>
        <v>3.8544800001545809E-2</v>
      </c>
      <c r="AD188" s="81">
        <f>IF(S188&lt;&gt;0,G188-AA188,-9999)</f>
        <v>-1.003636131838196E-2</v>
      </c>
      <c r="AE188" s="81">
        <f>+(G188-AA188)^2*S188</f>
        <v>5.0364274256556837E-5</v>
      </c>
      <c r="AF188" s="1">
        <f>IF(S188&lt;&gt;0,G188-P188,-9999)</f>
        <v>3.8544800001545809E-2</v>
      </c>
      <c r="AG188" s="82"/>
      <c r="AH188" s="1">
        <f>$AB$6*($AB$11/AI188*AJ188+$AB$12)</f>
        <v>-3.138014835453585E-3</v>
      </c>
      <c r="AI188" s="1">
        <f>1+$AB$7*COS(AL188)</f>
        <v>0.76315691605246816</v>
      </c>
      <c r="AJ188" s="1">
        <f>SIN(AL188+RADIANS($AB$9))</f>
        <v>-0.40029970823980099</v>
      </c>
      <c r="AK188" s="1">
        <f>$AB$7*SIN(AL188)</f>
        <v>0.30669949323644607</v>
      </c>
      <c r="AL188" s="1">
        <f>2*ATAN(AM188)</f>
        <v>-0.91321806359946822</v>
      </c>
      <c r="AM188" s="1">
        <f>SQRT((1+$AB$7)/(1-$AB$7))*TAN(AN188/2)</f>
        <v>-0.49123248911388318</v>
      </c>
      <c r="AN188" s="81">
        <f>$AU188+$AB$7*SIN(AO188)</f>
        <v>5.0098795999414918</v>
      </c>
      <c r="AO188" s="81">
        <f>$AU188+$AB$7*SIN(AP188)</f>
        <v>5.0098792554747744</v>
      </c>
      <c r="AP188" s="81">
        <f>$AU188+$AB$7*SIN(AQ188)</f>
        <v>5.0098822881172733</v>
      </c>
      <c r="AQ188" s="81">
        <f>$AU188+$AB$7*SIN(AR188)</f>
        <v>5.0098555880761397</v>
      </c>
      <c r="AR188" s="81">
        <f>$AU188+$AB$7*SIN(AS188)</f>
        <v>5.0100905811917915</v>
      </c>
      <c r="AS188" s="81">
        <f>$AU188+$AB$7*SIN(AT188)</f>
        <v>5.0080161312429228</v>
      </c>
      <c r="AT188" s="81">
        <f>$AU188+$AB$7*SIN(AU188)</f>
        <v>5.0258688220279035</v>
      </c>
      <c r="AU188" s="81">
        <f>RADIANS($AB$9)+$AB$18*(F188-AB$15)</f>
        <v>4.6393968069635108</v>
      </c>
      <c r="AW188" s="21"/>
      <c r="AX188" s="29"/>
    </row>
    <row r="189" spans="1:50" x14ac:dyDescent="0.2">
      <c r="A189" s="83" t="s">
        <v>101</v>
      </c>
      <c r="B189" s="84" t="s">
        <v>98</v>
      </c>
      <c r="C189" s="85">
        <v>26695.579000000002</v>
      </c>
      <c r="D189" s="87"/>
      <c r="E189" s="80">
        <f>+(C189-C$7)/C$8</f>
        <v>-6857.9821062687852</v>
      </c>
      <c r="F189" s="80">
        <f>ROUND(2*E189,0)/2</f>
        <v>-6858</v>
      </c>
      <c r="G189" s="80">
        <f>+C189-(C$7+F189*C$8)</f>
        <v>4.9544800003786804E-2</v>
      </c>
      <c r="H189" s="80">
        <f>+G189</f>
        <v>4.9544800003786804E-2</v>
      </c>
      <c r="I189" s="80"/>
      <c r="J189" s="80"/>
      <c r="K189" s="80"/>
      <c r="M189" s="80"/>
      <c r="N189" s="80"/>
      <c r="O189" s="80"/>
      <c r="P189" s="80"/>
      <c r="Q189" s="149">
        <f>+C189-15018.5</f>
        <v>11677.079000000002</v>
      </c>
      <c r="S189" s="2">
        <f>S$15</f>
        <v>0.5</v>
      </c>
      <c r="Z189" s="1">
        <f>F189</f>
        <v>-6858</v>
      </c>
      <c r="AA189" s="81">
        <f>AB$3+AB$4*Z189+AB$5*Z189^2+AH189</f>
        <v>4.8581161319927769E-2</v>
      </c>
      <c r="AB189" s="81">
        <f>IF(S189&lt;&gt;0,G189-AH189,-9999)</f>
        <v>5.2682814839240387E-2</v>
      </c>
      <c r="AC189" s="81">
        <f>+G189-P189</f>
        <v>4.9544800003786804E-2</v>
      </c>
      <c r="AD189" s="81">
        <f>IF(S189&lt;&gt;0,G189-AA189,-9999)</f>
        <v>9.6363868385903467E-4</v>
      </c>
      <c r="AE189" s="81">
        <f>+(G189-AA189)^2*S189</f>
        <v>4.642997565147863E-7</v>
      </c>
      <c r="AF189" s="1">
        <f>IF(S189&lt;&gt;0,G189-P189,-9999)</f>
        <v>4.9544800003786804E-2</v>
      </c>
      <c r="AG189" s="82"/>
      <c r="AH189" s="1">
        <f>$AB$6*($AB$11/AI189*AJ189+$AB$12)</f>
        <v>-3.138014835453585E-3</v>
      </c>
      <c r="AI189" s="1">
        <f>1+$AB$7*COS(AL189)</f>
        <v>0.76315691605246816</v>
      </c>
      <c r="AJ189" s="1">
        <f>SIN(AL189+RADIANS($AB$9))</f>
        <v>-0.40029970823980099</v>
      </c>
      <c r="AK189" s="1">
        <f>$AB$7*SIN(AL189)</f>
        <v>0.30669949323644607</v>
      </c>
      <c r="AL189" s="1">
        <f>2*ATAN(AM189)</f>
        <v>-0.91321806359946822</v>
      </c>
      <c r="AM189" s="1">
        <f>SQRT((1+$AB$7)/(1-$AB$7))*TAN(AN189/2)</f>
        <v>-0.49123248911388318</v>
      </c>
      <c r="AN189" s="81">
        <f>$AU189+$AB$7*SIN(AO189)</f>
        <v>5.0098795999414918</v>
      </c>
      <c r="AO189" s="81">
        <f>$AU189+$AB$7*SIN(AP189)</f>
        <v>5.0098792554747744</v>
      </c>
      <c r="AP189" s="81">
        <f>$AU189+$AB$7*SIN(AQ189)</f>
        <v>5.0098822881172733</v>
      </c>
      <c r="AQ189" s="81">
        <f>$AU189+$AB$7*SIN(AR189)</f>
        <v>5.0098555880761397</v>
      </c>
      <c r="AR189" s="81">
        <f>$AU189+$AB$7*SIN(AS189)</f>
        <v>5.0100905811917915</v>
      </c>
      <c r="AS189" s="81">
        <f>$AU189+$AB$7*SIN(AT189)</f>
        <v>5.0080161312429228</v>
      </c>
      <c r="AT189" s="81">
        <f>$AU189+$AB$7*SIN(AU189)</f>
        <v>5.0258688220279035</v>
      </c>
      <c r="AU189" s="81">
        <f>RADIANS($AB$9)+$AB$18*(F189-AB$15)</f>
        <v>4.6393968069635108</v>
      </c>
      <c r="AW189" s="21"/>
      <c r="AX189" s="29"/>
    </row>
    <row r="190" spans="1:50" x14ac:dyDescent="0.2">
      <c r="A190" s="83" t="s">
        <v>101</v>
      </c>
      <c r="B190" s="84" t="s">
        <v>98</v>
      </c>
      <c r="C190" s="85">
        <v>26698.347000000002</v>
      </c>
      <c r="D190" s="87"/>
      <c r="E190" s="80">
        <f>+(C190-C$7)/C$8</f>
        <v>-6856.9824080562948</v>
      </c>
      <c r="F190" s="80">
        <f>ROUND(2*E190,0)/2</f>
        <v>-6857</v>
      </c>
      <c r="G190" s="80">
        <f>+C190-(C$7+F190*C$8)</f>
        <v>4.8709200003941078E-2</v>
      </c>
      <c r="H190" s="80">
        <f>+G190</f>
        <v>4.8709200003941078E-2</v>
      </c>
      <c r="I190" s="80"/>
      <c r="J190" s="80"/>
      <c r="K190" s="80"/>
      <c r="M190" s="80"/>
      <c r="N190" s="80"/>
      <c r="O190" s="80"/>
      <c r="P190" s="80"/>
      <c r="Q190" s="149">
        <f>+C190-15018.5</f>
        <v>11679.847000000002</v>
      </c>
      <c r="S190" s="2">
        <f>S$15</f>
        <v>0.5</v>
      </c>
      <c r="Z190" s="1">
        <f>F190</f>
        <v>-6857</v>
      </c>
      <c r="AA190" s="81">
        <f>AB$3+AB$4*Z190+AB$5*Z190^2+AH190</f>
        <v>4.8560733366317846E-2</v>
      </c>
      <c r="AB190" s="81">
        <f>IF(S190&lt;&gt;0,G190-AH190,-9999)</f>
        <v>5.1875947059631541E-2</v>
      </c>
      <c r="AC190" s="81">
        <f>+G190-P190</f>
        <v>4.8709200003941078E-2</v>
      </c>
      <c r="AD190" s="81">
        <f>IF(S190&lt;&gt;0,G190-AA190,-9999)</f>
        <v>1.4846663762323187E-4</v>
      </c>
      <c r="AE190" s="81">
        <f>+(G190-AA190)^2*S190</f>
        <v>1.1021171243574023E-8</v>
      </c>
      <c r="AF190" s="1">
        <f>IF(S190&lt;&gt;0,G190-P190,-9999)</f>
        <v>4.8709200003941078E-2</v>
      </c>
      <c r="AG190" s="82"/>
      <c r="AH190" s="1">
        <f>$AB$6*($AB$11/AI190*AJ190+$AB$12)</f>
        <v>-3.1667470556904615E-3</v>
      </c>
      <c r="AI190" s="1">
        <f>1+$AB$7*COS(AL190)</f>
        <v>0.76299332188627722</v>
      </c>
      <c r="AJ190" s="1">
        <f>SIN(AL190+RADIANS($AB$9))</f>
        <v>-0.40078855331774249</v>
      </c>
      <c r="AK190" s="1">
        <f>$AB$7*SIN(AL190)</f>
        <v>0.30657309095021473</v>
      </c>
      <c r="AL190" s="1">
        <f>2*ATAN(AM190)</f>
        <v>-0.9126845515314943</v>
      </c>
      <c r="AM190" s="1">
        <f>SQRT((1+$AB$7)/(1-$AB$7))*TAN(AN190/2)</f>
        <v>-0.49090140572955465</v>
      </c>
      <c r="AN190" s="81">
        <f>$AU190+$AB$7*SIN(AO190)</f>
        <v>5.0105241338073023</v>
      </c>
      <c r="AO190" s="81">
        <f>$AU190+$AB$7*SIN(AP190)</f>
        <v>5.0105237835688001</v>
      </c>
      <c r="AP190" s="81">
        <f>$AU190+$AB$7*SIN(AQ190)</f>
        <v>5.0105268605572135</v>
      </c>
      <c r="AQ190" s="81">
        <f>$AU190+$AB$7*SIN(AR190)</f>
        <v>5.0104998269024366</v>
      </c>
      <c r="AR190" s="81">
        <f>$AU190+$AB$7*SIN(AS190)</f>
        <v>5.0107372565863342</v>
      </c>
      <c r="AS190" s="81">
        <f>$AU190+$AB$7*SIN(AT190)</f>
        <v>5.0086456630028877</v>
      </c>
      <c r="AT190" s="81">
        <f>$AU190+$AB$7*SIN(AU190)</f>
        <v>5.0266068278211584</v>
      </c>
      <c r="AU190" s="81">
        <f>RADIANS($AB$9)+$AB$18*(F190-AB$15)</f>
        <v>4.6401146269922409</v>
      </c>
      <c r="AV190" s="81"/>
      <c r="AW190" s="21"/>
      <c r="AX190" s="29"/>
    </row>
    <row r="191" spans="1:50" x14ac:dyDescent="0.2">
      <c r="A191" s="83" t="s">
        <v>101</v>
      </c>
      <c r="B191" s="84" t="s">
        <v>98</v>
      </c>
      <c r="C191" s="85">
        <v>26712.187000000002</v>
      </c>
      <c r="D191" s="87"/>
      <c r="E191" s="80">
        <f>+(C191-C$7)/C$8</f>
        <v>-6851.9839169938423</v>
      </c>
      <c r="F191" s="80">
        <f>ROUND(2*E191,0)/2</f>
        <v>-6852</v>
      </c>
      <c r="G191" s="80">
        <f>+C191-(C$7+F191*C$8)</f>
        <v>4.4531200004712446E-2</v>
      </c>
      <c r="H191" s="80">
        <f>+G191</f>
        <v>4.4531200004712446E-2</v>
      </c>
      <c r="I191" s="80"/>
      <c r="J191" s="80"/>
      <c r="K191" s="80"/>
      <c r="M191" s="80"/>
      <c r="N191" s="80"/>
      <c r="O191" s="80"/>
      <c r="P191" s="80"/>
      <c r="Q191" s="149">
        <f>+C191-15018.5</f>
        <v>11693.687000000002</v>
      </c>
      <c r="S191" s="2">
        <f>S$15</f>
        <v>0.5</v>
      </c>
      <c r="Z191" s="1">
        <f>F191</f>
        <v>-6852</v>
      </c>
      <c r="AA191" s="81">
        <f>AB$3+AB$4*Z191+AB$5*Z191^2+AH191</f>
        <v>4.8458609904077445E-2</v>
      </c>
      <c r="AB191" s="81">
        <f>IF(S191&lt;&gt;0,G191-AH191,-9999)</f>
        <v>4.7841495964865581E-2</v>
      </c>
      <c r="AC191" s="81">
        <f>+G191-P191</f>
        <v>4.4531200004712446E-2</v>
      </c>
      <c r="AD191" s="81">
        <f>IF(S191&lt;&gt;0,G191-AA191,-9999)</f>
        <v>-3.9274098993649989E-3</v>
      </c>
      <c r="AE191" s="81">
        <f>+(G191-AA191)^2*S191</f>
        <v>7.7122742588150958E-6</v>
      </c>
      <c r="AF191" s="1">
        <f>IF(S191&lt;&gt;0,G191-P191,-9999)</f>
        <v>4.4531200004712446E-2</v>
      </c>
      <c r="AG191" s="82"/>
      <c r="AH191" s="1">
        <f>$AB$6*($AB$11/AI191*AJ191+$AB$12)</f>
        <v>-3.3102959601531384E-3</v>
      </c>
      <c r="AI191" s="1">
        <f>1+$AB$7*COS(AL191)</f>
        <v>0.76217741161615837</v>
      </c>
      <c r="AJ191" s="1">
        <f>SIN(AL191+RADIANS($AB$9))</f>
        <v>-0.40322793089728226</v>
      </c>
      <c r="AK191" s="1">
        <f>$AB$7*SIN(AL191)</f>
        <v>0.30594058576736805</v>
      </c>
      <c r="AL191" s="1">
        <f>2*ATAN(AM191)</f>
        <v>-0.91002041579527315</v>
      </c>
      <c r="AM191" s="1">
        <f>SQRT((1+$AB$7)/(1-$AB$7))*TAN(AN191/2)</f>
        <v>-0.48924940985113768</v>
      </c>
      <c r="AN191" s="81">
        <f>$AU191+$AB$7*SIN(AO191)</f>
        <v>5.0137447337754253</v>
      </c>
      <c r="AO191" s="81">
        <f>$AU191+$AB$7*SIN(AP191)</f>
        <v>5.0137443535583426</v>
      </c>
      <c r="AP191" s="81">
        <f>$AU191+$AB$7*SIN(AQ191)</f>
        <v>5.0137476592915071</v>
      </c>
      <c r="AQ191" s="81">
        <f>$AU191+$AB$7*SIN(AR191)</f>
        <v>5.013718916977167</v>
      </c>
      <c r="AR191" s="81">
        <f>$AU191+$AB$7*SIN(AS191)</f>
        <v>5.0139687335535701</v>
      </c>
      <c r="AS191" s="81">
        <f>$AU191+$AB$7*SIN(AT191)</f>
        <v>5.0117906737973934</v>
      </c>
      <c r="AT191" s="81">
        <f>$AU191+$AB$7*SIN(AU191)</f>
        <v>5.0302938693911337</v>
      </c>
      <c r="AU191" s="81">
        <f>RADIANS($AB$9)+$AB$18*(F191-AB$15)</f>
        <v>4.6437037271358932</v>
      </c>
      <c r="AW191" s="21"/>
      <c r="AX191" s="29"/>
    </row>
    <row r="192" spans="1:50" x14ac:dyDescent="0.2">
      <c r="A192" s="83" t="s">
        <v>101</v>
      </c>
      <c r="B192" s="84" t="s">
        <v>98</v>
      </c>
      <c r="C192" s="85">
        <v>26712.201000000001</v>
      </c>
      <c r="D192" s="87"/>
      <c r="E192" s="80">
        <f>+(C192-C$7)/C$8</f>
        <v>-6851.9788607167566</v>
      </c>
      <c r="F192" s="80">
        <f>ROUND(2*E192,0)/2</f>
        <v>-6852</v>
      </c>
      <c r="G192" s="80">
        <f>+C192-(C$7+F192*C$8)</f>
        <v>5.8531200003926642E-2</v>
      </c>
      <c r="H192" s="80">
        <f>+G192</f>
        <v>5.8531200003926642E-2</v>
      </c>
      <c r="I192" s="80"/>
      <c r="J192" s="80"/>
      <c r="K192" s="80"/>
      <c r="M192" s="80"/>
      <c r="N192" s="80"/>
      <c r="O192" s="80"/>
      <c r="P192" s="80"/>
      <c r="Q192" s="149">
        <f>+C192-15018.5</f>
        <v>11693.701000000001</v>
      </c>
      <c r="S192" s="2">
        <f>S$15</f>
        <v>0.5</v>
      </c>
      <c r="Z192" s="1">
        <f>F192</f>
        <v>-6852</v>
      </c>
      <c r="AA192" s="81">
        <f>AB$3+AB$4*Z192+AB$5*Z192^2+AH192</f>
        <v>4.8458609904077445E-2</v>
      </c>
      <c r="AB192" s="81">
        <f>IF(S192&lt;&gt;0,G192-AH192,-9999)</f>
        <v>6.1841495964079778E-2</v>
      </c>
      <c r="AC192" s="81">
        <f>+G192-P192</f>
        <v>5.8531200003926642E-2</v>
      </c>
      <c r="AD192" s="81">
        <f>IF(S192&lt;&gt;0,G192-AA192,-9999)</f>
        <v>1.0072590099849198E-2</v>
      </c>
      <c r="AE192" s="81">
        <f>+(G192-AA192)^2*S192</f>
        <v>5.0728535659790036E-5</v>
      </c>
      <c r="AF192" s="1">
        <f>IF(S192&lt;&gt;0,G192-P192,-9999)</f>
        <v>5.8531200003926642E-2</v>
      </c>
      <c r="AG192" s="82"/>
      <c r="AH192" s="1">
        <f>$AB$6*($AB$11/AI192*AJ192+$AB$12)</f>
        <v>-3.3102959601531384E-3</v>
      </c>
      <c r="AI192" s="1">
        <f>1+$AB$7*COS(AL192)</f>
        <v>0.76217741161615837</v>
      </c>
      <c r="AJ192" s="1">
        <f>SIN(AL192+RADIANS($AB$9))</f>
        <v>-0.40322793089728226</v>
      </c>
      <c r="AK192" s="1">
        <f>$AB$7*SIN(AL192)</f>
        <v>0.30594058576736805</v>
      </c>
      <c r="AL192" s="1">
        <f>2*ATAN(AM192)</f>
        <v>-0.91002041579527315</v>
      </c>
      <c r="AM192" s="1">
        <f>SQRT((1+$AB$7)/(1-$AB$7))*TAN(AN192/2)</f>
        <v>-0.48924940985113768</v>
      </c>
      <c r="AN192" s="81">
        <f>$AU192+$AB$7*SIN(AO192)</f>
        <v>5.0137447337754253</v>
      </c>
      <c r="AO192" s="81">
        <f>$AU192+$AB$7*SIN(AP192)</f>
        <v>5.0137443535583426</v>
      </c>
      <c r="AP192" s="81">
        <f>$AU192+$AB$7*SIN(AQ192)</f>
        <v>5.0137476592915071</v>
      </c>
      <c r="AQ192" s="81">
        <f>$AU192+$AB$7*SIN(AR192)</f>
        <v>5.013718916977167</v>
      </c>
      <c r="AR192" s="81">
        <f>$AU192+$AB$7*SIN(AS192)</f>
        <v>5.0139687335535701</v>
      </c>
      <c r="AS192" s="81">
        <f>$AU192+$AB$7*SIN(AT192)</f>
        <v>5.0117906737973934</v>
      </c>
      <c r="AT192" s="81">
        <f>$AU192+$AB$7*SIN(AU192)</f>
        <v>5.0302938693911337</v>
      </c>
      <c r="AU192" s="81">
        <f>RADIANS($AB$9)+$AB$18*(F192-AB$15)</f>
        <v>4.6437037271358932</v>
      </c>
      <c r="AW192" s="21"/>
      <c r="AX192" s="29"/>
    </row>
    <row r="193" spans="1:50" x14ac:dyDescent="0.2">
      <c r="A193" s="83" t="s">
        <v>101</v>
      </c>
      <c r="B193" s="84" t="s">
        <v>98</v>
      </c>
      <c r="C193" s="85">
        <v>26720.498</v>
      </c>
      <c r="D193" s="87"/>
      <c r="E193" s="80">
        <f>+(C193-C$7)/C$8</f>
        <v>-6848.9822942178289</v>
      </c>
      <c r="F193" s="80">
        <f>ROUND(2*E193,0)/2</f>
        <v>-6849</v>
      </c>
      <c r="G193" s="80">
        <f>+C193-(C$7+F193*C$8)</f>
        <v>4.9024400002963375E-2</v>
      </c>
      <c r="H193" s="80">
        <f>+G193</f>
        <v>4.9024400002963375E-2</v>
      </c>
      <c r="I193" s="80"/>
      <c r="J193" s="80"/>
      <c r="K193" s="80"/>
      <c r="M193" s="80"/>
      <c r="N193" s="80"/>
      <c r="O193" s="80"/>
      <c r="P193" s="80"/>
      <c r="Q193" s="149">
        <f>+C193-15018.5</f>
        <v>11701.998</v>
      </c>
      <c r="S193" s="2">
        <f>S$15</f>
        <v>0.5</v>
      </c>
      <c r="Z193" s="1">
        <f>F193</f>
        <v>-6849</v>
      </c>
      <c r="AA193" s="81">
        <f>AB$3+AB$4*Z193+AB$5*Z193^2+AH193</f>
        <v>4.8397349082772129E-2</v>
      </c>
      <c r="AB193" s="81">
        <f>IF(S193&lt;&gt;0,G193-AH193,-9999)</f>
        <v>5.2420735337025043E-2</v>
      </c>
      <c r="AC193" s="81">
        <f>+G193-P193</f>
        <v>4.9024400002963375E-2</v>
      </c>
      <c r="AD193" s="81">
        <f>IF(S193&lt;&gt;0,G193-AA193,-9999)</f>
        <v>6.2705092019124664E-4</v>
      </c>
      <c r="AE193" s="81">
        <f>+(G193-AA193)^2*S193</f>
        <v>1.9659642825634458E-7</v>
      </c>
      <c r="AF193" s="1">
        <f>IF(S193&lt;&gt;0,G193-P193,-9999)</f>
        <v>4.9024400002963375E-2</v>
      </c>
      <c r="AG193" s="82"/>
      <c r="AH193" s="1">
        <f>$AB$6*($AB$11/AI193*AJ193+$AB$12)</f>
        <v>-3.3963353340616697E-3</v>
      </c>
      <c r="AI193" s="1">
        <f>1+$AB$7*COS(AL193)</f>
        <v>0.76168950980379069</v>
      </c>
      <c r="AJ193" s="1">
        <f>SIN(AL193+RADIANS($AB$9))</f>
        <v>-0.40468768741608585</v>
      </c>
      <c r="AK193" s="1">
        <f>$AB$7*SIN(AL193)</f>
        <v>0.30556069090724491</v>
      </c>
      <c r="AL193" s="1">
        <f>2*ATAN(AM193)</f>
        <v>-0.90842466537758837</v>
      </c>
      <c r="AM193" s="1">
        <f>SQRT((1+$AB$7)/(1-$AB$7))*TAN(AN193/2)</f>
        <v>-0.48826093690538602</v>
      </c>
      <c r="AN193" s="81">
        <f>$AU193+$AB$7*SIN(AO193)</f>
        <v>5.0156754424429497</v>
      </c>
      <c r="AO193" s="81">
        <f>$AU193+$AB$7*SIN(AP193)</f>
        <v>5.0156750433183319</v>
      </c>
      <c r="AP193" s="81">
        <f>$AU193+$AB$7*SIN(AQ193)</f>
        <v>5.0156784920237882</v>
      </c>
      <c r="AQ193" s="81">
        <f>$AU193+$AB$7*SIN(AR193)</f>
        <v>5.0156486916317231</v>
      </c>
      <c r="AR193" s="81">
        <f>$AU193+$AB$7*SIN(AS193)</f>
        <v>5.0159061043135793</v>
      </c>
      <c r="AS193" s="81">
        <f>$AU193+$AB$7*SIN(AT193)</f>
        <v>5.0136755694941471</v>
      </c>
      <c r="AT193" s="81">
        <f>$AU193+$AB$7*SIN(AU193)</f>
        <v>5.0325037040545721</v>
      </c>
      <c r="AU193" s="81">
        <f>RADIANS($AB$9)+$AB$18*(F193-AB$15)</f>
        <v>4.6458571872220844</v>
      </c>
      <c r="AV193" s="81"/>
      <c r="AW193" s="21"/>
      <c r="AX193" s="29"/>
    </row>
    <row r="194" spans="1:50" x14ac:dyDescent="0.2">
      <c r="A194" s="83" t="s">
        <v>101</v>
      </c>
      <c r="B194" s="84" t="s">
        <v>98</v>
      </c>
      <c r="C194" s="85">
        <v>26734.34</v>
      </c>
      <c r="D194" s="87"/>
      <c r="E194" s="80">
        <f>+(C194-C$7)/C$8</f>
        <v>-6843.9830808300776</v>
      </c>
      <c r="F194" s="80">
        <f>ROUND(2*E194,0)/2</f>
        <v>-6844</v>
      </c>
      <c r="G194" s="80">
        <f>+C194-(C$7+F194*C$8)</f>
        <v>4.6846400004142197E-2</v>
      </c>
      <c r="H194" s="80">
        <f>+G194</f>
        <v>4.6846400004142197E-2</v>
      </c>
      <c r="I194" s="80"/>
      <c r="J194" s="80"/>
      <c r="K194" s="80"/>
      <c r="M194" s="80"/>
      <c r="N194" s="80"/>
      <c r="O194" s="80"/>
      <c r="P194" s="80"/>
      <c r="Q194" s="149">
        <f>+C194-15018.5</f>
        <v>11715.84</v>
      </c>
      <c r="S194" s="2">
        <f>S$15</f>
        <v>0.5</v>
      </c>
      <c r="Z194" s="1">
        <f>F194</f>
        <v>-6844</v>
      </c>
      <c r="AA194" s="81">
        <f>AB$3+AB$4*Z194+AB$5*Z194^2+AH194</f>
        <v>4.8295270313080313E-2</v>
      </c>
      <c r="AB194" s="81">
        <f>IF(S194&lt;&gt;0,G194-AH194,-9999)</f>
        <v>5.0385983841017445E-2</v>
      </c>
      <c r="AC194" s="81">
        <f>+G194-P194</f>
        <v>4.6846400004142197E-2</v>
      </c>
      <c r="AD194" s="81">
        <f>IF(S194&lt;&gt;0,G194-AA194,-9999)</f>
        <v>-1.4488703089381161E-3</v>
      </c>
      <c r="AE194" s="81">
        <f>+(G194-AA194)^2*S194</f>
        <v>1.0496125860612159E-6</v>
      </c>
      <c r="AF194" s="1">
        <f>IF(S194&lt;&gt;0,G194-P194,-9999)</f>
        <v>4.6846400004142197E-2</v>
      </c>
      <c r="AG194" s="82"/>
      <c r="AH194" s="1">
        <f>$AB$6*($AB$11/AI194*AJ194+$AB$12)</f>
        <v>-3.5395838368752473E-3</v>
      </c>
      <c r="AI194" s="1">
        <f>1+$AB$7*COS(AL194)</f>
        <v>0.7608790708638995</v>
      </c>
      <c r="AJ194" s="1">
        <f>SIN(AL194+RADIANS($AB$9))</f>
        <v>-0.40711418464397409</v>
      </c>
      <c r="AK194" s="1">
        <f>$AB$7*SIN(AL194)</f>
        <v>0.30492688765400544</v>
      </c>
      <c r="AL194" s="1">
        <f>2*ATAN(AM194)</f>
        <v>-0.90576961229455932</v>
      </c>
      <c r="AM194" s="1">
        <f>SQRT((1+$AB$7)/(1-$AB$7))*TAN(AN194/2)</f>
        <v>-0.48661799366248254</v>
      </c>
      <c r="AN194" s="81">
        <f>$AU194+$AB$7*SIN(AO194)</f>
        <v>5.0188905480562704</v>
      </c>
      <c r="AO194" s="81">
        <f>$AU194+$AB$7*SIN(AP194)</f>
        <v>5.0188901158246146</v>
      </c>
      <c r="AP194" s="81">
        <f>$AU194+$AB$7*SIN(AQ194)</f>
        <v>5.018893812634996</v>
      </c>
      <c r="AQ194" s="81">
        <f>$AU194+$AB$7*SIN(AR194)</f>
        <v>5.0188621929937112</v>
      </c>
      <c r="AR194" s="81">
        <f>$AU194+$AB$7*SIN(AS194)</f>
        <v>5.019132540848819</v>
      </c>
      <c r="AS194" s="81">
        <f>$AU194+$AB$7*SIN(AT194)</f>
        <v>5.0168135627055541</v>
      </c>
      <c r="AT194" s="81">
        <f>$AU194+$AB$7*SIN(AU194)</f>
        <v>5.0361827771902314</v>
      </c>
      <c r="AU194" s="81">
        <f>RADIANS($AB$9)+$AB$18*(F194-AB$15)</f>
        <v>4.6494462873657367</v>
      </c>
      <c r="AW194" s="21"/>
      <c r="AX194" s="29"/>
    </row>
    <row r="195" spans="1:50" x14ac:dyDescent="0.2">
      <c r="A195" s="83" t="s">
        <v>101</v>
      </c>
      <c r="B195" s="84" t="s">
        <v>98</v>
      </c>
      <c r="C195" s="85">
        <v>26745.42</v>
      </c>
      <c r="D195" s="87"/>
      <c r="E195" s="80">
        <f>+(C195-C$7)/C$8</f>
        <v>-6839.981398678925</v>
      </c>
      <c r="F195" s="80">
        <f>ROUND(2*E195,0)/2</f>
        <v>-6840</v>
      </c>
      <c r="G195" s="80">
        <f>+C195-(C$7+F195*C$8)</f>
        <v>5.1503999999113148E-2</v>
      </c>
      <c r="H195" s="80">
        <f>+G195</f>
        <v>5.1503999999113148E-2</v>
      </c>
      <c r="I195" s="80"/>
      <c r="J195" s="80"/>
      <c r="K195" s="80"/>
      <c r="M195" s="80"/>
      <c r="N195" s="80"/>
      <c r="O195" s="80"/>
      <c r="P195" s="80"/>
      <c r="Q195" s="149">
        <f>+C195-15018.5</f>
        <v>11726.919999999998</v>
      </c>
      <c r="S195" s="2">
        <f>S$15</f>
        <v>0.5</v>
      </c>
      <c r="Z195" s="1">
        <f>F195</f>
        <v>-6840</v>
      </c>
      <c r="AA195" s="81">
        <f>AB$3+AB$4*Z195+AB$5*Z195^2+AH195</f>
        <v>4.8213628053566604E-2</v>
      </c>
      <c r="AB195" s="81">
        <f>IF(S195&lt;&gt;0,G195-AH195,-9999)</f>
        <v>5.5158046812904371E-2</v>
      </c>
      <c r="AC195" s="81">
        <f>+G195-P195</f>
        <v>5.1503999999113148E-2</v>
      </c>
      <c r="AD195" s="81">
        <f>IF(S195&lt;&gt;0,G195-AA195,-9999)</f>
        <v>3.2903719455465441E-3</v>
      </c>
      <c r="AE195" s="81">
        <f>+(G195-AA195)^2*S195</f>
        <v>5.4132737700198746E-6</v>
      </c>
      <c r="AF195" s="1">
        <f>IF(S195&lt;&gt;0,G195-P195,-9999)</f>
        <v>5.1503999999113148E-2</v>
      </c>
      <c r="AG195" s="82"/>
      <c r="AH195" s="1">
        <f>$AB$6*($AB$11/AI195*AJ195+$AB$12)</f>
        <v>-3.6540468137912217E-3</v>
      </c>
      <c r="AI195" s="1">
        <f>1+$AB$7*COS(AL195)</f>
        <v>0.76023316924633488</v>
      </c>
      <c r="AJ195" s="1">
        <f>SIN(AL195+RADIANS($AB$9))</f>
        <v>-0.40904961151364505</v>
      </c>
      <c r="AK195" s="1">
        <f>$AB$7*SIN(AL195)</f>
        <v>0.30441927080198744</v>
      </c>
      <c r="AL195" s="1">
        <f>2*ATAN(AM195)</f>
        <v>-0.90364963051837566</v>
      </c>
      <c r="AM195" s="1">
        <f>SQRT((1+$AB$7)/(1-$AB$7))*TAN(AN195/2)</f>
        <v>-0.48530767542134257</v>
      </c>
      <c r="AN195" s="81">
        <f>$AU195+$AB$7*SIN(AO195)</f>
        <v>5.0214601728954458</v>
      </c>
      <c r="AO195" s="81">
        <f>$AU195+$AB$7*SIN(AP195)</f>
        <v>5.0214597126917218</v>
      </c>
      <c r="AP195" s="81">
        <f>$AU195+$AB$7*SIN(AQ195)</f>
        <v>5.0214636170534064</v>
      </c>
      <c r="AQ195" s="81">
        <f>$AU195+$AB$7*SIN(AR195)</f>
        <v>5.0214304909899603</v>
      </c>
      <c r="AR195" s="81">
        <f>$AU195+$AB$7*SIN(AS195)</f>
        <v>5.0217114358645283</v>
      </c>
      <c r="AS195" s="81">
        <f>$AU195+$AB$7*SIN(AT195)</f>
        <v>5.019320822859239</v>
      </c>
      <c r="AT195" s="81">
        <f>$AU195+$AB$7*SIN(AU195)</f>
        <v>5.0391224488599589</v>
      </c>
      <c r="AU195" s="81">
        <f>RADIANS($AB$9)+$AB$18*(F195-AB$15)</f>
        <v>4.6523175674806589</v>
      </c>
      <c r="AW195" s="21"/>
      <c r="AX195" s="29"/>
    </row>
    <row r="196" spans="1:50" x14ac:dyDescent="0.2">
      <c r="A196" s="83" t="s">
        <v>101</v>
      </c>
      <c r="B196" s="84" t="s">
        <v>98</v>
      </c>
      <c r="C196" s="85">
        <v>26745.422999999999</v>
      </c>
      <c r="D196" s="87"/>
      <c r="E196" s="80">
        <f>+(C196-C$7)/C$8</f>
        <v>-6839.9803151909773</v>
      </c>
      <c r="F196" s="80">
        <f>ROUND(2*E196,0)/2</f>
        <v>-6840</v>
      </c>
      <c r="G196" s="80">
        <f>+C196-(C$7+F196*C$8)</f>
        <v>5.4503999999724329E-2</v>
      </c>
      <c r="H196" s="80">
        <f>+G196</f>
        <v>5.4503999999724329E-2</v>
      </c>
      <c r="I196" s="80"/>
      <c r="J196" s="80"/>
      <c r="K196" s="80"/>
      <c r="M196" s="80"/>
      <c r="N196" s="80"/>
      <c r="O196" s="80"/>
      <c r="P196" s="80"/>
      <c r="Q196" s="149">
        <f>+C196-15018.5</f>
        <v>11726.922999999999</v>
      </c>
      <c r="S196" s="2">
        <f>S$15</f>
        <v>0.5</v>
      </c>
      <c r="Z196" s="1">
        <f>F196</f>
        <v>-6840</v>
      </c>
      <c r="AA196" s="81">
        <f>AB$3+AB$4*Z196+AB$5*Z196^2+AH196</f>
        <v>4.8213628053566604E-2</v>
      </c>
      <c r="AB196" s="81">
        <f>IF(S196&lt;&gt;0,G196-AH196,-9999)</f>
        <v>5.8158046813515551E-2</v>
      </c>
      <c r="AC196" s="81">
        <f>+G196-P196</f>
        <v>5.4503999999724329E-2</v>
      </c>
      <c r="AD196" s="81">
        <f>IF(S196&lt;&gt;0,G196-AA196,-9999)</f>
        <v>6.2903719461577245E-3</v>
      </c>
      <c r="AE196" s="81">
        <f>+(G196-AA196)^2*S196</f>
        <v>1.9784389610504058E-5</v>
      </c>
      <c r="AF196" s="1">
        <f>IF(S196&lt;&gt;0,G196-P196,-9999)</f>
        <v>5.4503999999724329E-2</v>
      </c>
      <c r="AG196" s="82"/>
      <c r="AH196" s="1">
        <f>$AB$6*($AB$11/AI196*AJ196+$AB$12)</f>
        <v>-3.6540468137912217E-3</v>
      </c>
      <c r="AI196" s="1">
        <f>1+$AB$7*COS(AL196)</f>
        <v>0.76023316924633488</v>
      </c>
      <c r="AJ196" s="1">
        <f>SIN(AL196+RADIANS($AB$9))</f>
        <v>-0.40904961151364505</v>
      </c>
      <c r="AK196" s="1">
        <f>$AB$7*SIN(AL196)</f>
        <v>0.30441927080198744</v>
      </c>
      <c r="AL196" s="1">
        <f>2*ATAN(AM196)</f>
        <v>-0.90364963051837566</v>
      </c>
      <c r="AM196" s="1">
        <f>SQRT((1+$AB$7)/(1-$AB$7))*TAN(AN196/2)</f>
        <v>-0.48530767542134257</v>
      </c>
      <c r="AN196" s="81">
        <f>$AU196+$AB$7*SIN(AO196)</f>
        <v>5.0214601728954458</v>
      </c>
      <c r="AO196" s="81">
        <f>$AU196+$AB$7*SIN(AP196)</f>
        <v>5.0214597126917218</v>
      </c>
      <c r="AP196" s="81">
        <f>$AU196+$AB$7*SIN(AQ196)</f>
        <v>5.0214636170534064</v>
      </c>
      <c r="AQ196" s="81">
        <f>$AU196+$AB$7*SIN(AR196)</f>
        <v>5.0214304909899603</v>
      </c>
      <c r="AR196" s="81">
        <f>$AU196+$AB$7*SIN(AS196)</f>
        <v>5.0217114358645283</v>
      </c>
      <c r="AS196" s="81">
        <f>$AU196+$AB$7*SIN(AT196)</f>
        <v>5.019320822859239</v>
      </c>
      <c r="AT196" s="81">
        <f>$AU196+$AB$7*SIN(AU196)</f>
        <v>5.0391224488599589</v>
      </c>
      <c r="AU196" s="81">
        <f>RADIANS($AB$9)+$AB$18*(F196-AB$15)</f>
        <v>4.6523175674806589</v>
      </c>
      <c r="AW196" s="21"/>
      <c r="AX196" s="29"/>
    </row>
    <row r="197" spans="1:50" x14ac:dyDescent="0.2">
      <c r="A197" s="83" t="s">
        <v>101</v>
      </c>
      <c r="B197" s="84" t="s">
        <v>98</v>
      </c>
      <c r="C197" s="85">
        <v>26767.565999999999</v>
      </c>
      <c r="D197" s="87"/>
      <c r="E197" s="80">
        <f>+(C197-C$7)/C$8</f>
        <v>-6831.9830906537027</v>
      </c>
      <c r="F197" s="80">
        <f>ROUND(2*E197,0)/2</f>
        <v>-6832</v>
      </c>
      <c r="G197" s="80">
        <f>+C197-(C$7+F197*C$8)</f>
        <v>4.681920000075479E-2</v>
      </c>
      <c r="H197" s="80">
        <f>+G197</f>
        <v>4.681920000075479E-2</v>
      </c>
      <c r="I197" s="80"/>
      <c r="J197" s="80"/>
      <c r="K197" s="80"/>
      <c r="M197" s="80"/>
      <c r="N197" s="80"/>
      <c r="O197" s="80"/>
      <c r="P197" s="80"/>
      <c r="Q197" s="149">
        <f>+C197-15018.5</f>
        <v>11749.065999999999</v>
      </c>
      <c r="S197" s="2">
        <f>S$15</f>
        <v>0.5</v>
      </c>
      <c r="Z197" s="1">
        <f>F197</f>
        <v>-6832</v>
      </c>
      <c r="AA197" s="81">
        <f>AB$3+AB$4*Z197+AB$5*Z197^2+AH197</f>
        <v>4.8050400445955897E-2</v>
      </c>
      <c r="AB197" s="81">
        <f>IF(S197&lt;&gt;0,G197-AH197,-9999)</f>
        <v>5.0701809006040634E-2</v>
      </c>
      <c r="AC197" s="81">
        <f>+G197-P197</f>
        <v>4.681920000075479E-2</v>
      </c>
      <c r="AD197" s="81">
        <f>IF(S197&lt;&gt;0,G197-AA197,-9999)</f>
        <v>-1.2312004452011069E-3</v>
      </c>
      <c r="AE197" s="81">
        <f>+(G197-AA197)^2*S197</f>
        <v>7.5792726813170187E-7</v>
      </c>
      <c r="AF197" s="1">
        <f>IF(S197&lt;&gt;0,G197-P197,-9999)</f>
        <v>4.681920000075479E-2</v>
      </c>
      <c r="AG197" s="82"/>
      <c r="AH197" s="1">
        <f>$AB$6*($AB$11/AI197*AJ197+$AB$12)</f>
        <v>-3.8826090052858447E-3</v>
      </c>
      <c r="AI197" s="1">
        <f>1+$AB$7*COS(AL197)</f>
        <v>0.75894786750321064</v>
      </c>
      <c r="AJ197" s="1">
        <f>SIN(AL197+RADIANS($AB$9))</f>
        <v>-0.41290513776687982</v>
      </c>
      <c r="AK197" s="1">
        <f>$AB$7*SIN(AL197)</f>
        <v>0.30340252962693098</v>
      </c>
      <c r="AL197" s="1">
        <f>2*ATAN(AM197)</f>
        <v>-0.89942043101792746</v>
      </c>
      <c r="AM197" s="1">
        <f>SQRT((1+$AB$7)/(1-$AB$7))*TAN(AN197/2)</f>
        <v>-0.48269771218891266</v>
      </c>
      <c r="AN197" s="81">
        <f>$AU197+$AB$7*SIN(AO197)</f>
        <v>5.0265928947221976</v>
      </c>
      <c r="AO197" s="81">
        <f>$AU197+$AB$7*SIN(AP197)</f>
        <v>5.0265923744112309</v>
      </c>
      <c r="AP197" s="81">
        <f>$AU197+$AB$7*SIN(AQ197)</f>
        <v>5.0265967189404659</v>
      </c>
      <c r="AQ197" s="81">
        <f>$AU197+$AB$7*SIN(AR197)</f>
        <v>5.0265604409011706</v>
      </c>
      <c r="AR197" s="81">
        <f>$AU197+$AB$7*SIN(AS197)</f>
        <v>5.0268632485391738</v>
      </c>
      <c r="AS197" s="81">
        <f>$AU197+$AB$7*SIN(AT197)</f>
        <v>5.0243270422704258</v>
      </c>
      <c r="AT197" s="81">
        <f>$AU197+$AB$7*SIN(AU197)</f>
        <v>5.0449922249205912</v>
      </c>
      <c r="AU197" s="81">
        <f>RADIANS($AB$9)+$AB$18*(F197-AB$15)</f>
        <v>4.6580601277105025</v>
      </c>
      <c r="AW197" s="21"/>
      <c r="AX197" s="29"/>
    </row>
    <row r="198" spans="1:50" x14ac:dyDescent="0.2">
      <c r="A198" s="83" t="s">
        <v>110</v>
      </c>
      <c r="B198" s="84" t="s">
        <v>98</v>
      </c>
      <c r="C198" s="85">
        <v>26770.338</v>
      </c>
      <c r="D198" s="87"/>
      <c r="E198" s="80">
        <f>+(C198-C$7)/C$8</f>
        <v>-6830.9819477906158</v>
      </c>
      <c r="F198" s="80">
        <f>ROUND(2*E198,0)/2</f>
        <v>-6831</v>
      </c>
      <c r="G198" s="80">
        <f>+C198-(C$7+F198*C$8)</f>
        <v>4.9983600001723971E-2</v>
      </c>
      <c r="H198" s="80">
        <f>+G198</f>
        <v>4.9983600001723971E-2</v>
      </c>
      <c r="I198" s="80"/>
      <c r="J198" s="80"/>
      <c r="K198" s="80"/>
      <c r="M198" s="80"/>
      <c r="N198" s="80"/>
      <c r="O198" s="80"/>
      <c r="P198" s="80"/>
      <c r="Q198" s="149">
        <f>+C198-15018.5</f>
        <v>11751.838</v>
      </c>
      <c r="S198" s="2">
        <f>S$15</f>
        <v>0.5</v>
      </c>
      <c r="Z198" s="1">
        <f>F198</f>
        <v>-6831</v>
      </c>
      <c r="AA198" s="81">
        <f>AB$3+AB$4*Z198+AB$5*Z198^2+AH198</f>
        <v>4.8030002441501726E-2</v>
      </c>
      <c r="AB198" s="81">
        <f>IF(S198&lt;&gt;0,G198-AH198,-9999)</f>
        <v>5.3894745067175689E-2</v>
      </c>
      <c r="AC198" s="81">
        <f>+G198-P198</f>
        <v>4.9983600001723971E-2</v>
      </c>
      <c r="AD198" s="81">
        <f>IF(S198&lt;&gt;0,G198-AA198,-9999)</f>
        <v>1.953597560222245E-3</v>
      </c>
      <c r="AE198" s="81">
        <f>+(G198-AA198)^2*S198</f>
        <v>1.9082717136531541E-6</v>
      </c>
      <c r="AF198" s="1">
        <f>IF(S198&lt;&gt;0,G198-P198,-9999)</f>
        <v>4.9983600001723971E-2</v>
      </c>
      <c r="AG198" s="82"/>
      <c r="AH198" s="1">
        <f>$AB$6*($AB$11/AI198*AJ198+$AB$12)</f>
        <v>-3.9111450654517209E-3</v>
      </c>
      <c r="AI198" s="1">
        <f>1+$AB$7*COS(AL198)</f>
        <v>0.7587878121158268</v>
      </c>
      <c r="AJ198" s="1">
        <f>SIN(AL198+RADIANS($AB$9))</f>
        <v>-0.41338564600145111</v>
      </c>
      <c r="AK198" s="1">
        <f>$AB$7*SIN(AL198)</f>
        <v>0.303275297347807</v>
      </c>
      <c r="AL198" s="1">
        <f>2*ATAN(AM198)</f>
        <v>-0.89889278561355024</v>
      </c>
      <c r="AM198" s="1">
        <f>SQRT((1+$AB$7)/(1-$AB$7))*TAN(AN198/2)</f>
        <v>-0.48237246097921405</v>
      </c>
      <c r="AN198" s="81">
        <f>$AU198+$AB$7*SIN(AO198)</f>
        <v>5.02723387519434</v>
      </c>
      <c r="AO198" s="81">
        <f>$AU198+$AB$7*SIN(AP198)</f>
        <v>5.027233346965061</v>
      </c>
      <c r="AP198" s="81">
        <f>$AU198+$AB$7*SIN(AQ198)</f>
        <v>5.0272377489292586</v>
      </c>
      <c r="AQ198" s="81">
        <f>$AU198+$AB$7*SIN(AR198)</f>
        <v>5.0272010636298674</v>
      </c>
      <c r="AR198" s="81">
        <f>$AU198+$AB$7*SIN(AS198)</f>
        <v>5.0275066671558797</v>
      </c>
      <c r="AS198" s="81">
        <f>$AU198+$AB$7*SIN(AT198)</f>
        <v>5.0249520456114345</v>
      </c>
      <c r="AT198" s="81">
        <f>$AU198+$AB$7*SIN(AU198)</f>
        <v>5.045725049834501</v>
      </c>
      <c r="AU198" s="81">
        <f>RADIANS($AB$9)+$AB$18*(F198-AB$15)</f>
        <v>4.6587779477392326</v>
      </c>
      <c r="AW198" s="21"/>
      <c r="AX198" s="29"/>
    </row>
    <row r="199" spans="1:50" x14ac:dyDescent="0.2">
      <c r="A199" s="83" t="s">
        <v>101</v>
      </c>
      <c r="B199" s="84" t="s">
        <v>98</v>
      </c>
      <c r="C199" s="85">
        <v>26781.52</v>
      </c>
      <c r="D199" s="87"/>
      <c r="E199" s="80">
        <f>+(C199-C$7)/C$8</f>
        <v>-6826.9434270492611</v>
      </c>
      <c r="F199" s="80">
        <f>ROUND(2*E199,0)/2</f>
        <v>-6827</v>
      </c>
      <c r="H199" s="80"/>
      <c r="I199" s="80"/>
      <c r="J199" s="80"/>
      <c r="K199" s="80"/>
      <c r="M199" s="80"/>
      <c r="N199" s="80"/>
      <c r="O199" s="80"/>
      <c r="P199" s="80"/>
      <c r="Q199" s="149">
        <f>+C199-15018.5</f>
        <v>11763.02</v>
      </c>
      <c r="U199" s="80">
        <f>+C199-(C$7+F199*C$8)</f>
        <v>0.15664120000292314</v>
      </c>
      <c r="Z199" s="1">
        <f>F199</f>
        <v>-6827</v>
      </c>
      <c r="AA199" s="81">
        <f>AB$3+AB$4*Z199+AB$5*Z199^2+AH199</f>
        <v>4.7948422771942036E-2</v>
      </c>
      <c r="AB199" s="81">
        <f>IF(S199&lt;&gt;0,G199-AH199,-9999)</f>
        <v>-9999</v>
      </c>
      <c r="AC199" s="81">
        <f>+G199-P199</f>
        <v>0</v>
      </c>
      <c r="AD199" s="81">
        <f>IF(S199&lt;&gt;0,G199-AA199,-9999)</f>
        <v>-9999</v>
      </c>
      <c r="AE199" s="81">
        <f>+(G199-AA199)^2*S199</f>
        <v>0</v>
      </c>
      <c r="AF199" s="1">
        <f>IF(S199&lt;&gt;0,G199-P199,-9999)</f>
        <v>-9999</v>
      </c>
      <c r="AG199" s="82"/>
      <c r="AH199" s="1">
        <f>$AB$6*($AB$11/AI199*AJ199+$AB$12)</f>
        <v>-4.0252130305830861E-3</v>
      </c>
      <c r="AI199" s="1">
        <f>1+$AB$7*COS(AL199)</f>
        <v>0.75814893535509198</v>
      </c>
      <c r="AJ199" s="1">
        <f>SIN(AL199+RADIANS($AB$9))</f>
        <v>-0.41530450526377216</v>
      </c>
      <c r="AK199" s="1">
        <f>$AB$7*SIN(AL199)</f>
        <v>0.30276606166377856</v>
      </c>
      <c r="AL199" s="1">
        <f>2*ATAN(AM199)</f>
        <v>-0.89678442612760167</v>
      </c>
      <c r="AM199" s="1">
        <f>SQRT((1+$AB$7)/(1-$AB$7))*TAN(AN199/2)</f>
        <v>-0.48107365130269142</v>
      </c>
      <c r="AN199" s="81">
        <f>$AU199+$AB$7*SIN(AO199)</f>
        <v>5.0297964470072012</v>
      </c>
      <c r="AO199" s="81">
        <f>$AU199+$AB$7*SIN(AP199)</f>
        <v>5.0297958861717138</v>
      </c>
      <c r="AP199" s="81">
        <f>$AU199+$AB$7*SIN(AQ199)</f>
        <v>5.0298005233843259</v>
      </c>
      <c r="AQ199" s="81">
        <f>$AU199+$AB$7*SIN(AR199)</f>
        <v>5.0297621790845479</v>
      </c>
      <c r="AR199" s="81">
        <f>$AU199+$AB$7*SIN(AS199)</f>
        <v>5.0300791070093647</v>
      </c>
      <c r="AS199" s="81">
        <f>$AU199+$AB$7*SIN(AT199)</f>
        <v>5.0274503479451411</v>
      </c>
      <c r="AT199" s="81">
        <f>$AU199+$AB$7*SIN(AU199)</f>
        <v>5.048654355609167</v>
      </c>
      <c r="AU199" s="81">
        <f>RADIANS($AB$9)+$AB$18*(F199-AB$15)</f>
        <v>4.6616492278541539</v>
      </c>
      <c r="AW199" s="21"/>
      <c r="AX199" s="29"/>
    </row>
    <row r="200" spans="1:50" x14ac:dyDescent="0.2">
      <c r="A200" s="83" t="s">
        <v>101</v>
      </c>
      <c r="B200" s="84" t="s">
        <v>98</v>
      </c>
      <c r="C200" s="85">
        <v>26792.495999999999</v>
      </c>
      <c r="D200" s="87"/>
      <c r="E200" s="80">
        <f>+(C200-C$7)/C$8</f>
        <v>-6822.9793058136056</v>
      </c>
      <c r="F200" s="80">
        <f>ROUND(2*E200,0)/2</f>
        <v>-6823</v>
      </c>
      <c r="G200" s="80">
        <f>+C200-(C$7+F200*C$8)</f>
        <v>5.7298800002172356E-2</v>
      </c>
      <c r="H200" s="80">
        <f>+G200</f>
        <v>5.7298800002172356E-2</v>
      </c>
      <c r="I200" s="80"/>
      <c r="J200" s="80"/>
      <c r="K200" s="80"/>
      <c r="M200" s="80"/>
      <c r="N200" s="80"/>
      <c r="O200" s="80"/>
      <c r="P200" s="80"/>
      <c r="Q200" s="149">
        <f>+C200-15018.5</f>
        <v>11773.995999999999</v>
      </c>
      <c r="S200" s="2">
        <f>S$15</f>
        <v>0.5</v>
      </c>
      <c r="Z200" s="1">
        <f>F200</f>
        <v>-6823</v>
      </c>
      <c r="AA200" s="81">
        <f>AB$3+AB$4*Z200+AB$5*Z200^2+AH200</f>
        <v>4.7866863128865636E-2</v>
      </c>
      <c r="AB200" s="81">
        <f>IF(S200&lt;&gt;0,G200-AH200,-9999)</f>
        <v>6.1437958687763319E-2</v>
      </c>
      <c r="AC200" s="81">
        <f>+G200-P200</f>
        <v>5.7298800002172356E-2</v>
      </c>
      <c r="AD200" s="81">
        <f>IF(S200&lt;&gt;0,G200-AA200,-9999)</f>
        <v>9.4319368733067205E-3</v>
      </c>
      <c r="AE200" s="81">
        <f>+(G200-AA200)^2*S200</f>
        <v>4.4480716591021481E-5</v>
      </c>
      <c r="AF200" s="1">
        <f>IF(S200&lt;&gt;0,G200-P200,-9999)</f>
        <v>5.7298800002172356E-2</v>
      </c>
      <c r="AG200" s="82"/>
      <c r="AH200" s="1">
        <f>$AB$6*($AB$11/AI200*AJ200+$AB$12)</f>
        <v>-4.1391586855909603E-3</v>
      </c>
      <c r="AI200" s="1">
        <f>1+$AB$7*COS(AL200)</f>
        <v>0.75751220492293347</v>
      </c>
      <c r="AJ200" s="1">
        <f>SIN(AL200+RADIANS($AB$9))</f>
        <v>-0.41721829742853522</v>
      </c>
      <c r="AK200" s="1">
        <f>$AB$7*SIN(AL200)</f>
        <v>0.30225633955954184</v>
      </c>
      <c r="AL200" s="1">
        <f>2*ATAN(AM200)</f>
        <v>-0.89467961084870218</v>
      </c>
      <c r="AM200" s="1">
        <f>SQRT((1+$AB$7)/(1-$AB$7))*TAN(AN200/2)</f>
        <v>-0.47977833832796896</v>
      </c>
      <c r="AN200" s="81">
        <f>$AU200+$AB$7*SIN(AO200)</f>
        <v>5.0323568641498007</v>
      </c>
      <c r="AO200" s="81">
        <f>$AU200+$AB$7*SIN(AP200)</f>
        <v>5.0323562691778632</v>
      </c>
      <c r="AP200" s="81">
        <f>$AU200+$AB$7*SIN(AQ200)</f>
        <v>5.0323611506137658</v>
      </c>
      <c r="AQ200" s="81">
        <f>$AU200+$AB$7*SIN(AR200)</f>
        <v>5.0323210988405496</v>
      </c>
      <c r="AR200" s="81">
        <f>$AU200+$AB$7*SIN(AS200)</f>
        <v>5.0326495773245359</v>
      </c>
      <c r="AS200" s="81">
        <f>$AU200+$AB$7*SIN(AT200)</f>
        <v>5.0299459227711445</v>
      </c>
      <c r="AT200" s="81">
        <f>$AU200+$AB$7*SIN(AU200)</f>
        <v>5.0515804708191956</v>
      </c>
      <c r="AU200" s="81">
        <f>RADIANS($AB$9)+$AB$18*(F200-AB$15)</f>
        <v>4.6645205079690761</v>
      </c>
      <c r="AW200" s="21"/>
      <c r="AX200" s="29"/>
    </row>
    <row r="201" spans="1:50" x14ac:dyDescent="0.2">
      <c r="A201" s="83" t="s">
        <v>101</v>
      </c>
      <c r="B201" s="84" t="s">
        <v>98</v>
      </c>
      <c r="C201" s="85">
        <v>26806.331999999999</v>
      </c>
      <c r="D201" s="87"/>
      <c r="E201" s="80">
        <f>+(C201-C$7)/C$8</f>
        <v>-6817.9822594017496</v>
      </c>
      <c r="F201" s="80">
        <f>ROUND(2*E201,0)/2</f>
        <v>-6818</v>
      </c>
      <c r="G201" s="80">
        <f>+C201-(C$7+F201*C$8)</f>
        <v>4.9120800002128817E-2</v>
      </c>
      <c r="H201" s="80">
        <f>+G201</f>
        <v>4.9120800002128817E-2</v>
      </c>
      <c r="I201" s="80"/>
      <c r="J201" s="80"/>
      <c r="K201" s="80"/>
      <c r="M201" s="80"/>
      <c r="N201" s="80"/>
      <c r="O201" s="80"/>
      <c r="P201" s="80"/>
      <c r="Q201" s="149">
        <f>+C201-15018.5</f>
        <v>11787.831999999999</v>
      </c>
      <c r="S201" s="2">
        <f>S$15</f>
        <v>0.5</v>
      </c>
      <c r="Z201" s="1">
        <f>F201</f>
        <v>-6818</v>
      </c>
      <c r="AA201" s="81">
        <f>AB$3+AB$4*Z201+AB$5*Z201^2+AH201</f>
        <v>4.7764942280846892E-2</v>
      </c>
      <c r="AB201" s="81">
        <f>IF(S201&lt;&gt;0,G201-AH201,-9999)</f>
        <v>5.3402218214283911E-2</v>
      </c>
      <c r="AC201" s="81">
        <f>+G201-P201</f>
        <v>4.9120800002128817E-2</v>
      </c>
      <c r="AD201" s="81">
        <f>IF(S201&lt;&gt;0,G201-AA201,-9999)</f>
        <v>1.3558577212819251E-3</v>
      </c>
      <c r="AE201" s="81">
        <f>+(G201-AA201)^2*S201</f>
        <v>9.191750801799072E-7</v>
      </c>
      <c r="AF201" s="1">
        <f>IF(S201&lt;&gt;0,G201-P201,-9999)</f>
        <v>4.9120800002128817E-2</v>
      </c>
      <c r="AG201" s="82"/>
      <c r="AH201" s="1">
        <f>$AB$6*($AB$11/AI201*AJ201+$AB$12)</f>
        <v>-4.2814182121550968E-3</v>
      </c>
      <c r="AI201" s="1">
        <f>1+$AB$7*COS(AL201)</f>
        <v>0.75671929935985016</v>
      </c>
      <c r="AJ201" s="1">
        <f>SIN(AL201+RADIANS($AB$9))</f>
        <v>-0.41960343388420296</v>
      </c>
      <c r="AK201" s="1">
        <f>$AB$7*SIN(AL201)</f>
        <v>0.30161851113833887</v>
      </c>
      <c r="AL201" s="1">
        <f>2*ATAN(AM201)</f>
        <v>-0.89205355312664691</v>
      </c>
      <c r="AM201" s="1">
        <f>SQRT((1+$AB$7)/(1-$AB$7))*TAN(AN201/2)</f>
        <v>-0.47816408295225388</v>
      </c>
      <c r="AN201" s="81">
        <f>$AU201+$AB$7*SIN(AO201)</f>
        <v>5.0355543666134208</v>
      </c>
      <c r="AO201" s="81">
        <f>$AU201+$AB$7*SIN(AP201)</f>
        <v>5.0355537267415533</v>
      </c>
      <c r="AP201" s="81">
        <f>$AU201+$AB$7*SIN(AQ201)</f>
        <v>5.0355589264074423</v>
      </c>
      <c r="AQ201" s="81">
        <f>$AU201+$AB$7*SIN(AR201)</f>
        <v>5.0355166710395363</v>
      </c>
      <c r="AR201" s="81">
        <f>$AU201+$AB$7*SIN(AS201)</f>
        <v>5.0358599073504955</v>
      </c>
      <c r="AS201" s="81">
        <f>$AU201+$AB$7*SIN(AT201)</f>
        <v>5.0330615763355171</v>
      </c>
      <c r="AT201" s="81">
        <f>$AU201+$AB$7*SIN(AU201)</f>
        <v>5.0552336274140064</v>
      </c>
      <c r="AU201" s="81">
        <f>RADIANS($AB$9)+$AB$18*(F201-AB$15)</f>
        <v>4.6681096081127285</v>
      </c>
      <c r="AW201" s="21"/>
      <c r="AX201" s="29"/>
    </row>
    <row r="202" spans="1:50" x14ac:dyDescent="0.2">
      <c r="A202" s="83" t="s">
        <v>121</v>
      </c>
      <c r="B202" s="84" t="s">
        <v>98</v>
      </c>
      <c r="C202" s="85">
        <v>26947.539000000001</v>
      </c>
      <c r="D202" s="87"/>
      <c r="E202" s="80">
        <f>+(C202-C$7)/C$8</f>
        <v>-6766.9835652214224</v>
      </c>
      <c r="F202" s="80">
        <f>ROUND(2*E202,0)/2</f>
        <v>-6767</v>
      </c>
      <c r="G202" s="80">
        <f>+C202-(C$7+F202*C$8)</f>
        <v>4.55052000033902E-2</v>
      </c>
      <c r="H202" s="80">
        <f>+G202</f>
        <v>4.55052000033902E-2</v>
      </c>
      <c r="I202" s="80"/>
      <c r="J202" s="80"/>
      <c r="K202" s="80"/>
      <c r="M202" s="80"/>
      <c r="N202" s="80"/>
      <c r="O202" s="80"/>
      <c r="P202" s="80"/>
      <c r="Q202" s="149">
        <f>+C202-15018.5</f>
        <v>11929.039000000001</v>
      </c>
      <c r="S202" s="2">
        <f>S$15</f>
        <v>0.5</v>
      </c>
      <c r="Z202" s="1">
        <f>F202</f>
        <v>-6767</v>
      </c>
      <c r="AA202" s="81">
        <f>AB$3+AB$4*Z202+AB$5*Z202^2+AH202</f>
        <v>4.6727326315054413E-2</v>
      </c>
      <c r="AB202" s="81">
        <f>IF(S202&lt;&gt;0,G202-AH202,-9999)</f>
        <v>5.1226559887614709E-2</v>
      </c>
      <c r="AC202" s="81">
        <f>+G202-P202</f>
        <v>4.55052000033902E-2</v>
      </c>
      <c r="AD202" s="81">
        <f>IF(S202&lt;&gt;0,G202-AA202,-9999)</f>
        <v>-1.2221263116642123E-3</v>
      </c>
      <c r="AE202" s="81">
        <f>+(G202-AA202)^2*S202</f>
        <v>7.4679636083098561E-7</v>
      </c>
      <c r="AF202" s="1">
        <f>IF(S202&lt;&gt;0,G202-P202,-9999)</f>
        <v>4.55052000033902E-2</v>
      </c>
      <c r="AG202" s="82"/>
      <c r="AH202" s="1">
        <f>$AB$6*($AB$11/AI202*AJ202+$AB$12)</f>
        <v>-5.7213598842245118E-3</v>
      </c>
      <c r="AI202" s="1">
        <f>1+$AB$7*COS(AL202)</f>
        <v>0.7488194226461542</v>
      </c>
      <c r="AJ202" s="1">
        <f>SIN(AL202+RADIANS($AB$9))</f>
        <v>-0.44348730937572201</v>
      </c>
      <c r="AK202" s="1">
        <f>$AB$7*SIN(AL202)</f>
        <v>0.29507209818188362</v>
      </c>
      <c r="AL202" s="1">
        <f>2*ATAN(AM202)</f>
        <v>-0.86557612893090241</v>
      </c>
      <c r="AM202" s="1">
        <f>SQRT((1+$AB$7)/(1-$AB$7))*TAN(AN202/2)</f>
        <v>-0.46199983972107683</v>
      </c>
      <c r="AN202" s="81">
        <f>$AU202+$AB$7*SIN(AO202)</f>
        <v>5.0679804802849437</v>
      </c>
      <c r="AO202" s="81">
        <f>$AU202+$AB$7*SIN(AP202)</f>
        <v>5.067979216544602</v>
      </c>
      <c r="AP202" s="81">
        <f>$AU202+$AB$7*SIN(AQ202)</f>
        <v>5.0679885839167618</v>
      </c>
      <c r="AQ202" s="81">
        <f>$AU202+$AB$7*SIN(AR202)</f>
        <v>5.0679191434187469</v>
      </c>
      <c r="AR202" s="81">
        <f>$AU202+$AB$7*SIN(AS202)</f>
        <v>5.0684335988397091</v>
      </c>
      <c r="AS202" s="81">
        <f>$AU202+$AB$7*SIN(AT202)</f>
        <v>5.0646051361624602</v>
      </c>
      <c r="AT202" s="81">
        <f>$AU202+$AB$7*SIN(AU202)</f>
        <v>5.0922108692044628</v>
      </c>
      <c r="AU202" s="81">
        <f>RADIANS($AB$9)+$AB$18*(F202-AB$15)</f>
        <v>4.7047184295779809</v>
      </c>
      <c r="AW202" s="21"/>
      <c r="AX202" s="29"/>
    </row>
    <row r="203" spans="1:50" x14ac:dyDescent="0.2">
      <c r="A203" s="83" t="s">
        <v>122</v>
      </c>
      <c r="B203" s="84" t="s">
        <v>98</v>
      </c>
      <c r="C203" s="85">
        <v>26972.46</v>
      </c>
      <c r="D203" s="87"/>
      <c r="E203" s="80">
        <f>+(C203-C$7)/C$8</f>
        <v>-6757.9830308451674</v>
      </c>
      <c r="F203" s="80">
        <f>ROUND(2*E203,0)/2</f>
        <v>-6758</v>
      </c>
      <c r="G203" s="80">
        <f>+C203-(C$7+F203*C$8)</f>
        <v>4.6984800002974225E-2</v>
      </c>
      <c r="H203" s="80">
        <f>+G203</f>
        <v>4.6984800002974225E-2</v>
      </c>
      <c r="I203" s="80"/>
      <c r="J203" s="80"/>
      <c r="K203" s="80"/>
      <c r="M203" s="80"/>
      <c r="N203" s="80"/>
      <c r="O203" s="80"/>
      <c r="P203" s="80"/>
      <c r="Q203" s="149">
        <f>+C203-15018.5</f>
        <v>11953.96</v>
      </c>
      <c r="S203" s="2">
        <f>S$15</f>
        <v>0.5</v>
      </c>
      <c r="Z203" s="1">
        <f>F203</f>
        <v>-6758</v>
      </c>
      <c r="AA203" s="81">
        <f>AB$3+AB$4*Z203+AB$5*Z203^2+AH203</f>
        <v>4.6544622123937444E-2</v>
      </c>
      <c r="AB203" s="81">
        <f>IF(S203&lt;&gt;0,G203-AH203,-9999)</f>
        <v>5.2958136695936638E-2</v>
      </c>
      <c r="AC203" s="81">
        <f>+G203-P203</f>
        <v>4.6984800002974225E-2</v>
      </c>
      <c r="AD203" s="81">
        <f>IF(S203&lt;&gt;0,G203-AA203,-9999)</f>
        <v>4.4017787903678079E-4</v>
      </c>
      <c r="AE203" s="81">
        <f>+(G203-AA203)^2*S203</f>
        <v>9.6878282596659411E-8</v>
      </c>
      <c r="AF203" s="1">
        <f>IF(S203&lt;&gt;0,G203-P203,-9999)</f>
        <v>4.6984800002974225E-2</v>
      </c>
      <c r="AG203" s="82"/>
      <c r="AH203" s="1">
        <f>$AB$6*($AB$11/AI203*AJ203+$AB$12)</f>
        <v>-5.973336692962415E-3</v>
      </c>
      <c r="AI203" s="1">
        <f>1+$AB$7*COS(AL203)</f>
        <v>0.74746020025724702</v>
      </c>
      <c r="AJ203" s="1">
        <f>SIN(AL203+RADIANS($AB$9))</f>
        <v>-0.44761934630376798</v>
      </c>
      <c r="AK203" s="1">
        <f>$AB$7*SIN(AL203)</f>
        <v>0.29390963766294004</v>
      </c>
      <c r="AL203" s="1">
        <f>2*ATAN(AM203)</f>
        <v>-0.86096063784432542</v>
      </c>
      <c r="AM203" s="1">
        <f>SQRT((1+$AB$7)/(1-$AB$7))*TAN(AN203/2)</f>
        <v>-0.45920249757874104</v>
      </c>
      <c r="AN203" s="81">
        <f>$AU203+$AB$7*SIN(AO203)</f>
        <v>5.0736677563771355</v>
      </c>
      <c r="AO203" s="81">
        <f>$AU203+$AB$7*SIN(AP203)</f>
        <v>5.0736663458054325</v>
      </c>
      <c r="AP203" s="81">
        <f>$AU203+$AB$7*SIN(AQ203)</f>
        <v>5.0736766440068717</v>
      </c>
      <c r="AQ203" s="81">
        <f>$AU203+$AB$7*SIN(AR203)</f>
        <v>5.0736014531747156</v>
      </c>
      <c r="AR203" s="81">
        <f>$AU203+$AB$7*SIN(AS203)</f>
        <v>5.0741501044525039</v>
      </c>
      <c r="AS203" s="81">
        <f>$AU203+$AB$7*SIN(AT203)</f>
        <v>5.0701282334052244</v>
      </c>
      <c r="AT203" s="81">
        <f>$AU203+$AB$7*SIN(AU203)</f>
        <v>5.0986823655044695</v>
      </c>
      <c r="AU203" s="81">
        <f>RADIANS($AB$9)+$AB$18*(F203-AB$15)</f>
        <v>4.7111788098365546</v>
      </c>
      <c r="AW203" s="21"/>
      <c r="AX203" s="29"/>
    </row>
    <row r="204" spans="1:50" x14ac:dyDescent="0.2">
      <c r="A204" s="83" t="s">
        <v>123</v>
      </c>
      <c r="B204" s="84" t="s">
        <v>98</v>
      </c>
      <c r="C204" s="85">
        <v>27343.481</v>
      </c>
      <c r="D204" s="87"/>
      <c r="E204" s="80">
        <f>+(C204-C$7)/C$8</f>
        <v>-6623.9841036426997</v>
      </c>
      <c r="F204" s="80">
        <f>ROUND(2*E204,0)/2</f>
        <v>-6624</v>
      </c>
      <c r="G204" s="80">
        <f>+C204-(C$7+F204*C$8)</f>
        <v>4.4014400002197362E-2</v>
      </c>
      <c r="H204" s="80">
        <f>+G204</f>
        <v>4.4014400002197362E-2</v>
      </c>
      <c r="I204" s="80"/>
      <c r="J204" s="80"/>
      <c r="K204" s="80"/>
      <c r="M204" s="80"/>
      <c r="N204" s="80"/>
      <c r="O204" s="80"/>
      <c r="P204" s="80"/>
      <c r="Q204" s="149">
        <f>+C204-15018.5</f>
        <v>12324.981</v>
      </c>
      <c r="S204" s="2">
        <f>S$15</f>
        <v>0.5</v>
      </c>
      <c r="Z204" s="1">
        <f>F204</f>
        <v>-6624</v>
      </c>
      <c r="AA204" s="81">
        <f>AB$3+AB$4*Z204+AB$5*Z204^2+AH204</f>
        <v>4.3841704694739733E-2</v>
      </c>
      <c r="AB204" s="81">
        <f>IF(S204&lt;&gt;0,G204-AH204,-9999)</f>
        <v>5.3660797708874428E-2</v>
      </c>
      <c r="AC204" s="81">
        <f>+G204-P204</f>
        <v>4.4014400002197362E-2</v>
      </c>
      <c r="AD204" s="81">
        <f>IF(S204&lt;&gt;0,G204-AA204,-9999)</f>
        <v>1.7269530745762929E-4</v>
      </c>
      <c r="AE204" s="81">
        <f>+(G204-AA204)^2*S204</f>
        <v>1.4911834608942555E-8</v>
      </c>
      <c r="AF204" s="1">
        <f>IF(S204&lt;&gt;0,G204-P204,-9999)</f>
        <v>4.4014400002197362E-2</v>
      </c>
      <c r="AG204" s="82"/>
      <c r="AH204" s="1">
        <f>$AB$6*($AB$11/AI204*AJ204+$AB$12)</f>
        <v>-9.6463977066770651E-3</v>
      </c>
      <c r="AI204" s="1">
        <f>1+$AB$7*COS(AL204)</f>
        <v>0.72839712002236545</v>
      </c>
      <c r="AJ204" s="1">
        <f>SIN(AL204+RADIANS($AB$9))</f>
        <v>-0.50633497187196119</v>
      </c>
      <c r="AK204" s="1">
        <f>$AB$7*SIN(AL204)</f>
        <v>0.27638940130389422</v>
      </c>
      <c r="AL204" s="1">
        <f>2*ATAN(AM204)</f>
        <v>-0.7941325922708159</v>
      </c>
      <c r="AM204" s="1">
        <f>SQRT((1+$AB$7)/(1-$AB$7))*TAN(AN204/2)</f>
        <v>-0.41933937732644255</v>
      </c>
      <c r="AN204" s="81">
        <f>$AU204+$AB$7*SIN(AO204)</f>
        <v>5.157169348692392</v>
      </c>
      <c r="AO204" s="81">
        <f>$AU204+$AB$7*SIN(AP204)</f>
        <v>5.157163772864175</v>
      </c>
      <c r="AP204" s="81">
        <f>$AU204+$AB$7*SIN(AQ204)</f>
        <v>5.1571972148934728</v>
      </c>
      <c r="AQ204" s="81">
        <f>$AU204+$AB$7*SIN(AR204)</f>
        <v>5.1569966051481435</v>
      </c>
      <c r="AR204" s="81">
        <f>$AU204+$AB$7*SIN(AS204)</f>
        <v>5.1581987460714416</v>
      </c>
      <c r="AS204" s="81">
        <f>$AU204+$AB$7*SIN(AT204)</f>
        <v>5.1509490036733796</v>
      </c>
      <c r="AT204" s="81">
        <f>$AU204+$AB$7*SIN(AU204)</f>
        <v>5.1931240558446614</v>
      </c>
      <c r="AU204" s="81">
        <f>RADIANS($AB$9)+$AB$18*(F204-AB$15)</f>
        <v>4.8073666936864337</v>
      </c>
      <c r="AW204" s="21"/>
      <c r="AX204" s="29"/>
    </row>
    <row r="205" spans="1:50" x14ac:dyDescent="0.2">
      <c r="A205" s="83" t="s">
        <v>122</v>
      </c>
      <c r="B205" s="84" t="s">
        <v>98</v>
      </c>
      <c r="C205" s="85">
        <v>27343.482</v>
      </c>
      <c r="D205" s="87"/>
      <c r="E205" s="80">
        <f>+(C205-C$7)/C$8</f>
        <v>-6623.9837424800508</v>
      </c>
      <c r="F205" s="80">
        <f>ROUND(2*E205,0)/2</f>
        <v>-6624</v>
      </c>
      <c r="G205" s="80">
        <f>+C205-(C$7+F205*C$8)</f>
        <v>4.5014400002401089E-2</v>
      </c>
      <c r="H205" s="80">
        <f>+G205</f>
        <v>4.5014400002401089E-2</v>
      </c>
      <c r="I205" s="80"/>
      <c r="J205" s="80"/>
      <c r="K205" s="80"/>
      <c r="M205" s="80"/>
      <c r="N205" s="80"/>
      <c r="O205" s="80"/>
      <c r="P205" s="80"/>
      <c r="Q205" s="149">
        <f>+C205-15018.5</f>
        <v>12324.982</v>
      </c>
      <c r="S205" s="2">
        <f>S$15</f>
        <v>0.5</v>
      </c>
      <c r="Z205" s="1">
        <f>F205</f>
        <v>-6624</v>
      </c>
      <c r="AA205" s="81">
        <f>AB$3+AB$4*Z205+AB$5*Z205^2+AH205</f>
        <v>4.3841704694739733E-2</v>
      </c>
      <c r="AB205" s="81">
        <f>IF(S205&lt;&gt;0,G205-AH205,-9999)</f>
        <v>5.4660797709078154E-2</v>
      </c>
      <c r="AC205" s="81">
        <f>+G205-P205</f>
        <v>4.5014400002401089E-2</v>
      </c>
      <c r="AD205" s="81">
        <f>IF(S205&lt;&gt;0,G205-AA205,-9999)</f>
        <v>1.1726953076613561E-3</v>
      </c>
      <c r="AE205" s="81">
        <f>+(G205-AA205)^2*S205</f>
        <v>6.8760714230548133E-7</v>
      </c>
      <c r="AF205" s="1">
        <f>IF(S205&lt;&gt;0,G205-P205,-9999)</f>
        <v>4.5014400002401089E-2</v>
      </c>
      <c r="AG205" s="82"/>
      <c r="AH205" s="1">
        <f>$AB$6*($AB$11/AI205*AJ205+$AB$12)</f>
        <v>-9.6463977066770651E-3</v>
      </c>
      <c r="AI205" s="1">
        <f>1+$AB$7*COS(AL205)</f>
        <v>0.72839712002236545</v>
      </c>
      <c r="AJ205" s="1">
        <f>SIN(AL205+RADIANS($AB$9))</f>
        <v>-0.50633497187196119</v>
      </c>
      <c r="AK205" s="1">
        <f>$AB$7*SIN(AL205)</f>
        <v>0.27638940130389422</v>
      </c>
      <c r="AL205" s="1">
        <f>2*ATAN(AM205)</f>
        <v>-0.7941325922708159</v>
      </c>
      <c r="AM205" s="1">
        <f>SQRT((1+$AB$7)/(1-$AB$7))*TAN(AN205/2)</f>
        <v>-0.41933937732644255</v>
      </c>
      <c r="AN205" s="81">
        <f>$AU205+$AB$7*SIN(AO205)</f>
        <v>5.157169348692392</v>
      </c>
      <c r="AO205" s="81">
        <f>$AU205+$AB$7*SIN(AP205)</f>
        <v>5.157163772864175</v>
      </c>
      <c r="AP205" s="81">
        <f>$AU205+$AB$7*SIN(AQ205)</f>
        <v>5.1571972148934728</v>
      </c>
      <c r="AQ205" s="81">
        <f>$AU205+$AB$7*SIN(AR205)</f>
        <v>5.1569966051481435</v>
      </c>
      <c r="AR205" s="81">
        <f>$AU205+$AB$7*SIN(AS205)</f>
        <v>5.1581987460714416</v>
      </c>
      <c r="AS205" s="81">
        <f>$AU205+$AB$7*SIN(AT205)</f>
        <v>5.1509490036733796</v>
      </c>
      <c r="AT205" s="81">
        <f>$AU205+$AB$7*SIN(AU205)</f>
        <v>5.1931240558446614</v>
      </c>
      <c r="AU205" s="81">
        <f>RADIANS($AB$9)+$AB$18*(F205-AB$15)</f>
        <v>4.8073666936864337</v>
      </c>
      <c r="AW205" s="21"/>
      <c r="AX205" s="29"/>
    </row>
    <row r="206" spans="1:50" x14ac:dyDescent="0.2">
      <c r="A206" s="83" t="s">
        <v>122</v>
      </c>
      <c r="B206" s="84" t="s">
        <v>98</v>
      </c>
      <c r="C206" s="85">
        <v>27354.557000000001</v>
      </c>
      <c r="D206" s="87"/>
      <c r="E206" s="80">
        <f>+(C206-C$7)/C$8</f>
        <v>-6619.9838661421418</v>
      </c>
      <c r="F206" s="80">
        <f>ROUND(2*E206,0)/2</f>
        <v>-6620</v>
      </c>
      <c r="G206" s="80">
        <f>+C206-(C$7+F206*C$8)</f>
        <v>4.4672000003629364E-2</v>
      </c>
      <c r="H206" s="80">
        <f>+G206</f>
        <v>4.4672000003629364E-2</v>
      </c>
      <c r="I206" s="80"/>
      <c r="J206" s="80"/>
      <c r="K206" s="80"/>
      <c r="M206" s="80"/>
      <c r="N206" s="80"/>
      <c r="O206" s="80"/>
      <c r="P206" s="80"/>
      <c r="Q206" s="149">
        <f>+C206-15018.5</f>
        <v>12336.057000000001</v>
      </c>
      <c r="S206" s="2">
        <f>S$15</f>
        <v>0.5</v>
      </c>
      <c r="Z206" s="1">
        <f>F206</f>
        <v>-6620</v>
      </c>
      <c r="AA206" s="81">
        <f>AB$3+AB$4*Z206+AB$5*Z206^2+AH206</f>
        <v>4.3761580163696641E-2</v>
      </c>
      <c r="AB206" s="81">
        <f>IF(S206&lt;&gt;0,G206-AH206,-9999)</f>
        <v>5.4425717358542063E-2</v>
      </c>
      <c r="AC206" s="81">
        <f>+G206-P206</f>
        <v>4.4672000003629364E-2</v>
      </c>
      <c r="AD206" s="81">
        <f>IF(S206&lt;&gt;0,G206-AA206,-9999)</f>
        <v>9.1041983993272318E-4</v>
      </c>
      <c r="AE206" s="81">
        <f>+(G206-AA206)^2*S206</f>
        <v>4.1443214247156264E-7</v>
      </c>
      <c r="AF206" s="1">
        <f>IF(S206&lt;&gt;0,G206-P206,-9999)</f>
        <v>4.4672000003629364E-2</v>
      </c>
      <c r="AG206" s="82"/>
      <c r="AH206" s="1">
        <f>$AB$6*($AB$11/AI206*AJ206+$AB$12)</f>
        <v>-9.7537173549126967E-3</v>
      </c>
      <c r="AI206" s="1">
        <f>1+$AB$7*COS(AL206)</f>
        <v>0.72786058562363243</v>
      </c>
      <c r="AJ206" s="1">
        <f>SIN(AL206+RADIANS($AB$9))</f>
        <v>-0.50800960684202612</v>
      </c>
      <c r="AK206" s="1">
        <f>$AB$7*SIN(AL206)</f>
        <v>0.27586113301470755</v>
      </c>
      <c r="AL206" s="1">
        <f>2*ATAN(AM206)</f>
        <v>-0.79218950956982881</v>
      </c>
      <c r="AM206" s="1">
        <f>SQRT((1+$AB$7)/(1-$AB$7))*TAN(AN206/2)</f>
        <v>-0.41819745965271454</v>
      </c>
      <c r="AN206" s="81">
        <f>$AU206+$AB$7*SIN(AO206)</f>
        <v>5.1596294438003332</v>
      </c>
      <c r="AO206" s="81">
        <f>$AU206+$AB$7*SIN(AP206)</f>
        <v>5.1596236698252671</v>
      </c>
      <c r="AP206" s="81">
        <f>$AU206+$AB$7*SIN(AQ206)</f>
        <v>5.1596581225390503</v>
      </c>
      <c r="AQ206" s="81">
        <f>$AU206+$AB$7*SIN(AR206)</f>
        <v>5.1594525100635567</v>
      </c>
      <c r="AR206" s="81">
        <f>$AU206+$AB$7*SIN(AS206)</f>
        <v>5.1606782938758329</v>
      </c>
      <c r="AS206" s="81">
        <f>$AU206+$AB$7*SIN(AT206)</f>
        <v>5.1533236490076177</v>
      </c>
      <c r="AT206" s="81">
        <f>$AU206+$AB$7*SIN(AU206)</f>
        <v>5.1958882295230415</v>
      </c>
      <c r="AU206" s="81">
        <f>RADIANS($AB$9)+$AB$18*(F206-AB$15)</f>
        <v>4.8102379738013559</v>
      </c>
      <c r="AW206" s="21"/>
      <c r="AX206" s="29"/>
    </row>
    <row r="207" spans="1:50" x14ac:dyDescent="0.2">
      <c r="A207" s="83" t="s">
        <v>110</v>
      </c>
      <c r="B207" s="84" t="s">
        <v>98</v>
      </c>
      <c r="C207" s="85">
        <v>27368.402999999998</v>
      </c>
      <c r="D207" s="87"/>
      <c r="E207" s="80">
        <f>+(C207-C$7)/C$8</f>
        <v>-6614.9832081037957</v>
      </c>
      <c r="F207" s="80">
        <f>ROUND(2*E207,0)/2</f>
        <v>-6615</v>
      </c>
      <c r="G207" s="80">
        <f>+C207-(C$7+F207*C$8)</f>
        <v>4.6494000001985114E-2</v>
      </c>
      <c r="H207" s="80">
        <f>+G207</f>
        <v>4.6494000001985114E-2</v>
      </c>
      <c r="I207" s="80"/>
      <c r="J207" s="80"/>
      <c r="K207" s="80"/>
      <c r="M207" s="80"/>
      <c r="N207" s="80"/>
      <c r="O207" s="80"/>
      <c r="P207" s="80"/>
      <c r="Q207" s="149">
        <f>+C207-15018.5</f>
        <v>12349.902999999998</v>
      </c>
      <c r="S207" s="2">
        <f>S$15</f>
        <v>0.5</v>
      </c>
      <c r="Z207" s="1">
        <f>F207</f>
        <v>-6615</v>
      </c>
      <c r="AA207" s="81">
        <f>AB$3+AB$4*Z207+AB$5*Z207^2+AH207</f>
        <v>4.3661474566614907E-2</v>
      </c>
      <c r="AB207" s="81">
        <f>IF(S207&lt;&gt;0,G207-AH207,-9999)</f>
        <v>5.6381673014101262E-2</v>
      </c>
      <c r="AC207" s="81">
        <f>+G207-P207</f>
        <v>4.6494000001985114E-2</v>
      </c>
      <c r="AD207" s="81">
        <f>IF(S207&lt;&gt;0,G207-AA207,-9999)</f>
        <v>2.8325254353702076E-3</v>
      </c>
      <c r="AE207" s="81">
        <f>+(G207-AA207)^2*S207</f>
        <v>4.0116001710095924E-6</v>
      </c>
      <c r="AF207" s="1">
        <f>IF(S207&lt;&gt;0,G207-P207,-9999)</f>
        <v>4.6494000001985114E-2</v>
      </c>
      <c r="AG207" s="82"/>
      <c r="AH207" s="1">
        <f>$AB$6*($AB$11/AI207*AJ207+$AB$12)</f>
        <v>-9.8876730121161497E-3</v>
      </c>
      <c r="AI207" s="1">
        <f>1+$AB$7*COS(AL207)</f>
        <v>0.72719246798532811</v>
      </c>
      <c r="AJ207" s="1">
        <f>SIN(AL207+RADIANS($AB$9))</f>
        <v>-0.51009674828725238</v>
      </c>
      <c r="AK207" s="1">
        <f>$AB$7*SIN(AL207)</f>
        <v>0.27520042885383422</v>
      </c>
      <c r="AL207" s="1">
        <f>2*ATAN(AM207)</f>
        <v>-0.78976467228424385</v>
      </c>
      <c r="AM207" s="1">
        <f>SQRT((1+$AB$7)/(1-$AB$7))*TAN(AN207/2)</f>
        <v>-0.41677372336612178</v>
      </c>
      <c r="AN207" s="81">
        <f>$AU207+$AB$7*SIN(AO207)</f>
        <v>5.1627020199893279</v>
      </c>
      <c r="AO207" s="81">
        <f>$AU207+$AB$7*SIN(AP207)</f>
        <v>5.1626959908778787</v>
      </c>
      <c r="AP207" s="81">
        <f>$AU207+$AB$7*SIN(AQ207)</f>
        <v>5.1627317371278769</v>
      </c>
      <c r="AQ207" s="81">
        <f>$AU207+$AB$7*SIN(AR207)</f>
        <v>5.1625197610612608</v>
      </c>
      <c r="AR207" s="81">
        <f>$AU207+$AB$7*SIN(AS207)</f>
        <v>5.1637754284748398</v>
      </c>
      <c r="AS207" s="81">
        <f>$AU207+$AB$7*SIN(AT207)</f>
        <v>5.1562890804766877</v>
      </c>
      <c r="AT207" s="81">
        <f>$AU207+$AB$7*SIN(AU207)</f>
        <v>5.1993389757031325</v>
      </c>
      <c r="AU207" s="81">
        <f>RADIANS($AB$9)+$AB$18*(F207-AB$15)</f>
        <v>4.8138270739450073</v>
      </c>
      <c r="AV207" s="81"/>
      <c r="AW207" s="21"/>
      <c r="AX207" s="29"/>
    </row>
    <row r="208" spans="1:50" x14ac:dyDescent="0.2">
      <c r="A208" s="83" t="s">
        <v>97</v>
      </c>
      <c r="B208" s="84" t="s">
        <v>98</v>
      </c>
      <c r="C208" s="85">
        <v>27387.786</v>
      </c>
      <c r="D208" s="87"/>
      <c r="E208" s="80">
        <f>+(C208-C$7)/C$8</f>
        <v>-6607.9827924778192</v>
      </c>
      <c r="F208" s="80">
        <f>ROUND(2*E208,0)/2</f>
        <v>-6608</v>
      </c>
      <c r="G208" s="80">
        <f>+C208-(C$7+F208*C$8)</f>
        <v>4.7644800000853138E-2</v>
      </c>
      <c r="H208" s="80">
        <f>+G208</f>
        <v>4.7644800000853138E-2</v>
      </c>
      <c r="I208" s="80"/>
      <c r="J208" s="80"/>
      <c r="K208" s="80"/>
      <c r="M208" s="80"/>
      <c r="N208" s="80"/>
      <c r="O208" s="80"/>
      <c r="P208" s="80"/>
      <c r="Q208" s="149">
        <f>+C208-15018.5</f>
        <v>12369.286</v>
      </c>
      <c r="S208" s="2">
        <f>S$15</f>
        <v>0.5</v>
      </c>
      <c r="Z208" s="1">
        <f>F208</f>
        <v>-6608</v>
      </c>
      <c r="AA208" s="81">
        <f>AB$3+AB$4*Z208+AB$5*Z208^2+AH208</f>
        <v>4.3521421059452975E-2</v>
      </c>
      <c r="AB208" s="81">
        <f>IF(S208&lt;&gt;0,G208-AH208,-9999)</f>
        <v>5.7719648109746058E-2</v>
      </c>
      <c r="AC208" s="81">
        <f>+G208-P208</f>
        <v>4.7644800000853138E-2</v>
      </c>
      <c r="AD208" s="81">
        <f>IF(S208&lt;&gt;0,G208-AA208,-9999)</f>
        <v>4.1233789414001631E-3</v>
      </c>
      <c r="AE208" s="81">
        <f>+(G208-AA208)^2*S208</f>
        <v>8.5011269471911646E-6</v>
      </c>
      <c r="AF208" s="1">
        <f>IF(S208&lt;&gt;0,G208-P208,-9999)</f>
        <v>4.7644800000853138E-2</v>
      </c>
      <c r="AG208" s="82"/>
      <c r="AH208" s="1">
        <f>$AB$6*($AB$11/AI208*AJ208+$AB$12)</f>
        <v>-1.0074848108892922E-2</v>
      </c>
      <c r="AI208" s="1">
        <f>1+$AB$7*COS(AL208)</f>
        <v>0.72626184385896453</v>
      </c>
      <c r="AJ208" s="1">
        <f>SIN(AL208+RADIANS($AB$9))</f>
        <v>-0.51300730504949177</v>
      </c>
      <c r="AK208" s="1">
        <f>$AB$7*SIN(AL208)</f>
        <v>0.27427476631614611</v>
      </c>
      <c r="AL208" s="1">
        <f>2*ATAN(AM208)</f>
        <v>-0.78637735564204159</v>
      </c>
      <c r="AM208" s="1">
        <f>SQRT((1+$AB$7)/(1-$AB$7))*TAN(AN208/2)</f>
        <v>-0.4147872763033148</v>
      </c>
      <c r="AN208" s="81">
        <f>$AU208+$AB$7*SIN(AO208)</f>
        <v>5.1669989017633133</v>
      </c>
      <c r="AO208" s="81">
        <f>$AU208+$AB$7*SIN(AP208)</f>
        <v>5.1669925012322135</v>
      </c>
      <c r="AP208" s="81">
        <f>$AU208+$AB$7*SIN(AQ208)</f>
        <v>5.1670301156014444</v>
      </c>
      <c r="AQ208" s="81">
        <f>$AU208+$AB$7*SIN(AR208)</f>
        <v>5.1668090235754969</v>
      </c>
      <c r="AR208" s="81">
        <f>$AU208+$AB$7*SIN(AS208)</f>
        <v>5.1681071414364999</v>
      </c>
      <c r="AS208" s="81">
        <f>$AU208+$AB$7*SIN(AT208)</f>
        <v>5.1604353617941765</v>
      </c>
      <c r="AT208" s="81">
        <f>$AU208+$AB$7*SIN(AU208)</f>
        <v>5.2041616778528219</v>
      </c>
      <c r="AU208" s="81">
        <f>RADIANS($AB$9)+$AB$18*(F208-AB$15)</f>
        <v>4.8188518141461207</v>
      </c>
      <c r="AV208" s="81"/>
      <c r="AW208" s="21"/>
      <c r="AX208" s="29"/>
    </row>
    <row r="209" spans="1:50" x14ac:dyDescent="0.2">
      <c r="A209" s="83" t="s">
        <v>116</v>
      </c>
      <c r="B209" s="84" t="s">
        <v>98</v>
      </c>
      <c r="C209" s="85">
        <v>27415.47</v>
      </c>
      <c r="D209" s="87"/>
      <c r="E209" s="80">
        <f>+(C209-C$7)/C$8</f>
        <v>-6597.9843657023175</v>
      </c>
      <c r="F209" s="80">
        <f>ROUND(2*E209,0)/2</f>
        <v>-6598</v>
      </c>
      <c r="G209" s="80">
        <f>+C209-(C$7+F209*C$8)</f>
        <v>4.3288800003210781E-2</v>
      </c>
      <c r="H209" s="80">
        <f>+G209</f>
        <v>4.3288800003210781E-2</v>
      </c>
      <c r="I209" s="80"/>
      <c r="J209" s="80"/>
      <c r="K209" s="80"/>
      <c r="M209" s="80"/>
      <c r="N209" s="80"/>
      <c r="O209" s="80"/>
      <c r="P209" s="80"/>
      <c r="Q209" s="149">
        <f>+C209-15018.5</f>
        <v>12396.970000000001</v>
      </c>
      <c r="S209" s="2">
        <f>S$15</f>
        <v>0.5</v>
      </c>
      <c r="Z209" s="1">
        <f>F209</f>
        <v>-6598</v>
      </c>
      <c r="AA209" s="81">
        <f>AB$3+AB$4*Z209+AB$5*Z209^2+AH209</f>
        <v>4.3321537921044949E-2</v>
      </c>
      <c r="AB209" s="81">
        <f>IF(S209&lt;&gt;0,G209-AH209,-9999)</f>
        <v>5.3630304425266014E-2</v>
      </c>
      <c r="AC209" s="81">
        <f>+G209-P209</f>
        <v>4.3288800003210781E-2</v>
      </c>
      <c r="AD209" s="81">
        <f>IF(S209&lt;&gt;0,G209-AA209,-9999)</f>
        <v>-3.273791783416774E-5</v>
      </c>
      <c r="AE209" s="81">
        <f>+(G209-AA209)^2*S209</f>
        <v>5.358856320583591E-10</v>
      </c>
      <c r="AF209" s="1">
        <f>IF(S209&lt;&gt;0,G209-P209,-9999)</f>
        <v>4.3288800003210781E-2</v>
      </c>
      <c r="AG209" s="82"/>
      <c r="AH209" s="1">
        <f>$AB$6*($AB$11/AI209*AJ209+$AB$12)</f>
        <v>-1.0341504422055234E-2</v>
      </c>
      <c r="AI209" s="1">
        <f>1+$AB$7*COS(AL209)</f>
        <v>0.72494191926134199</v>
      </c>
      <c r="AJ209" s="1">
        <f>SIN(AL209+RADIANS($AB$9))</f>
        <v>-0.51714220727950622</v>
      </c>
      <c r="AK209" s="1">
        <f>$AB$7*SIN(AL209)</f>
        <v>0.27295105382767126</v>
      </c>
      <c r="AL209" s="1">
        <f>2*ATAN(AM209)</f>
        <v>-0.78155330681495283</v>
      </c>
      <c r="AM209" s="1">
        <f>SQRT((1+$AB$7)/(1-$AB$7))*TAN(AN209/2)</f>
        <v>-0.41196308680446714</v>
      </c>
      <c r="AN209" s="81">
        <f>$AU209+$AB$7*SIN(AO209)</f>
        <v>5.1731278014762605</v>
      </c>
      <c r="AO209" s="81">
        <f>$AU209+$AB$7*SIN(AP209)</f>
        <v>5.1731208406622056</v>
      </c>
      <c r="AP209" s="81">
        <f>$AU209+$AB$7*SIN(AQ209)</f>
        <v>5.1731612417635588</v>
      </c>
      <c r="AQ209" s="81">
        <f>$AU209+$AB$7*SIN(AR209)</f>
        <v>5.1729267047917515</v>
      </c>
      <c r="AR209" s="81">
        <f>$AU209+$AB$7*SIN(AS209)</f>
        <v>5.174286699892142</v>
      </c>
      <c r="AS209" s="81">
        <f>$AU209+$AB$7*SIN(AT209)</f>
        <v>5.1663479714799632</v>
      </c>
      <c r="AT209" s="81">
        <f>$AU209+$AB$7*SIN(AU209)</f>
        <v>5.2110343780663362</v>
      </c>
      <c r="AU209" s="81">
        <f>RADIANS($AB$9)+$AB$18*(F209-AB$15)</f>
        <v>4.8260300144334254</v>
      </c>
      <c r="AV209" s="81"/>
      <c r="AW209" s="21"/>
      <c r="AX209" s="29"/>
    </row>
    <row r="210" spans="1:50" x14ac:dyDescent="0.2">
      <c r="A210" s="83" t="s">
        <v>123</v>
      </c>
      <c r="B210" s="84" t="s">
        <v>98</v>
      </c>
      <c r="C210" s="85">
        <v>27429.313999999998</v>
      </c>
      <c r="D210" s="87"/>
      <c r="E210" s="80">
        <f>+(C210-C$7)/C$8</f>
        <v>-6592.9844299892702</v>
      </c>
      <c r="F210" s="80">
        <f>ROUND(2*E210,0)/2</f>
        <v>-6593</v>
      </c>
      <c r="G210" s="80">
        <f>+C210-(C$7+F210*C$8)</f>
        <v>4.3110800001159078E-2</v>
      </c>
      <c r="H210" s="80">
        <f>+G210</f>
        <v>4.3110800001159078E-2</v>
      </c>
      <c r="I210" s="80"/>
      <c r="J210" s="80"/>
      <c r="K210" s="80"/>
      <c r="M210" s="80"/>
      <c r="N210" s="80"/>
      <c r="O210" s="80"/>
      <c r="P210" s="80"/>
      <c r="Q210" s="149">
        <f>+C210-15018.5</f>
        <v>12410.813999999998</v>
      </c>
      <c r="S210" s="2">
        <f>S$15</f>
        <v>0.5</v>
      </c>
      <c r="Z210" s="1">
        <f>F210</f>
        <v>-6593</v>
      </c>
      <c r="AA210" s="81">
        <f>AB$3+AB$4*Z210+AB$5*Z210^2+AH210</f>
        <v>4.3221682676945809E-2</v>
      </c>
      <c r="AB210" s="81">
        <f>IF(S210&lt;&gt;0,G210-AH210,-9999)</f>
        <v>5.35853065274089E-2</v>
      </c>
      <c r="AC210" s="81">
        <f>+G210-P210</f>
        <v>4.3110800001159078E-2</v>
      </c>
      <c r="AD210" s="81">
        <f>IF(S210&lt;&gt;0,G210-AA210,-9999)</f>
        <v>-1.1088267578673178E-4</v>
      </c>
      <c r="AE210" s="81">
        <f>+(G210-AA210)^2*S210</f>
        <v>6.1474838948127371E-9</v>
      </c>
      <c r="AF210" s="1">
        <f>IF(S210&lt;&gt;0,G210-P210,-9999)</f>
        <v>4.3110800001159078E-2</v>
      </c>
      <c r="AG210" s="82"/>
      <c r="AH210" s="1">
        <f>$AB$6*($AB$11/AI210*AJ210+$AB$12)</f>
        <v>-1.0474506526249823E-2</v>
      </c>
      <c r="AI210" s="1">
        <f>1+$AB$7*COS(AL210)</f>
        <v>0.72428614075786046</v>
      </c>
      <c r="AJ210" s="1">
        <f>SIN(AL210+RADIANS($AB$9))</f>
        <v>-0.51919954762621467</v>
      </c>
      <c r="AK210" s="1">
        <f>$AB$7*SIN(AL210)</f>
        <v>0.27228862147926058</v>
      </c>
      <c r="AL210" s="1">
        <f>2*ATAN(AM210)</f>
        <v>-0.77914783921246111</v>
      </c>
      <c r="AM210" s="1">
        <f>SQRT((1+$AB$7)/(1-$AB$7))*TAN(AN210/2)</f>
        <v>-0.41055692878599737</v>
      </c>
      <c r="AN210" s="81">
        <f>$AU210+$AB$7*SIN(AO210)</f>
        <v>5.1761880850050668</v>
      </c>
      <c r="AO210" s="81">
        <f>$AU210+$AB$7*SIN(AP210)</f>
        <v>5.1761808305600807</v>
      </c>
      <c r="AP210" s="81">
        <f>$AU210+$AB$7*SIN(AQ210)</f>
        <v>5.1762226780827296</v>
      </c>
      <c r="AQ210" s="81">
        <f>$AU210+$AB$7*SIN(AR210)</f>
        <v>5.1759812309926714</v>
      </c>
      <c r="AR210" s="81">
        <f>$AU210+$AB$7*SIN(AS210)</f>
        <v>5.1773727053962739</v>
      </c>
      <c r="AS210" s="81">
        <f>$AU210+$AB$7*SIN(AT210)</f>
        <v>5.1692996321065392</v>
      </c>
      <c r="AT210" s="81">
        <f>$AU210+$AB$7*SIN(AU210)</f>
        <v>5.2144632879499415</v>
      </c>
      <c r="AU210" s="81">
        <f>RADIANS($AB$9)+$AB$18*(F210-AB$15)</f>
        <v>4.8296191145770777</v>
      </c>
      <c r="AW210" s="21"/>
      <c r="AX210" s="29"/>
    </row>
    <row r="211" spans="1:50" x14ac:dyDescent="0.2">
      <c r="A211" s="83" t="s">
        <v>123</v>
      </c>
      <c r="B211" s="84" t="s">
        <v>98</v>
      </c>
      <c r="C211" s="85">
        <v>27692.350999999999</v>
      </c>
      <c r="D211" s="87"/>
      <c r="E211" s="80">
        <f>+(C211-C$7)/C$8</f>
        <v>-6497.9852902786997</v>
      </c>
      <c r="F211" s="80">
        <f>ROUND(2*E211,0)/2</f>
        <v>-6498</v>
      </c>
      <c r="G211" s="80">
        <f>+C211-(C$7+F211*C$8)</f>
        <v>4.0728800002398202E-2</v>
      </c>
      <c r="H211" s="80">
        <f>+G211</f>
        <v>4.0728800002398202E-2</v>
      </c>
      <c r="I211" s="80"/>
      <c r="J211" s="80"/>
      <c r="K211" s="80"/>
      <c r="M211" s="80"/>
      <c r="N211" s="80"/>
      <c r="O211" s="80"/>
      <c r="P211" s="80"/>
      <c r="Q211" s="149">
        <f>+C211-15018.5</f>
        <v>12673.850999999999</v>
      </c>
      <c r="S211" s="2">
        <f>S$15</f>
        <v>0.5</v>
      </c>
      <c r="Z211" s="1">
        <f>F211</f>
        <v>-6498</v>
      </c>
      <c r="AA211" s="81">
        <f>AB$3+AB$4*Z211+AB$5*Z211^2+AH211</f>
        <v>4.133599840799787E-2</v>
      </c>
      <c r="AB211" s="81">
        <f>IF(S211&lt;&gt;0,G211-AH211,-9999)</f>
        <v>5.3688415683732449E-2</v>
      </c>
      <c r="AC211" s="81">
        <f>+G211-P211</f>
        <v>4.0728800002398202E-2</v>
      </c>
      <c r="AD211" s="81">
        <f>IF(S211&lt;&gt;0,G211-AA211,-9999)</f>
        <v>-6.071984055996682E-4</v>
      </c>
      <c r="AE211" s="81">
        <f>+(G211-AA211)^2*S211</f>
        <v>1.8434495188138959E-7</v>
      </c>
      <c r="AF211" s="1">
        <f>IF(S211&lt;&gt;0,G211-P211,-9999)</f>
        <v>4.0728800002398202E-2</v>
      </c>
      <c r="AG211" s="82"/>
      <c r="AH211" s="1">
        <f>$AB$6*($AB$11/AI211*AJ211+$AB$12)</f>
        <v>-1.2959615681334245E-2</v>
      </c>
      <c r="AI211" s="1">
        <f>1+$AB$7*COS(AL211)</f>
        <v>0.71234135007895261</v>
      </c>
      <c r="AJ211" s="1">
        <f>SIN(AL211+RADIANS($AB$9))</f>
        <v>-0.55704055034663713</v>
      </c>
      <c r="AK211" s="1">
        <f>$AB$7*SIN(AL211)</f>
        <v>0.25963768349542549</v>
      </c>
      <c r="AL211" s="1">
        <f>2*ATAN(AM211)</f>
        <v>-0.73424393648718689</v>
      </c>
      <c r="AM211" s="1">
        <f>SQRT((1+$AB$7)/(1-$AB$7))*TAN(AN211/2)</f>
        <v>-0.38455584780608154</v>
      </c>
      <c r="AN211" s="81">
        <f>$AU211+$AB$7*SIN(AO211)</f>
        <v>5.2338218944988579</v>
      </c>
      <c r="AO211" s="81">
        <f>$AU211+$AB$7*SIN(AP211)</f>
        <v>5.2338070992393417</v>
      </c>
      <c r="AP211" s="81">
        <f>$AU211+$AB$7*SIN(AQ211)</f>
        <v>5.2338837456948601</v>
      </c>
      <c r="AQ211" s="81">
        <f>$AU211+$AB$7*SIN(AR211)</f>
        <v>5.2334865699280551</v>
      </c>
      <c r="AR211" s="81">
        <f>$AU211+$AB$7*SIN(AS211)</f>
        <v>5.235541737163838</v>
      </c>
      <c r="AS211" s="81">
        <f>$AU211+$AB$7*SIN(AT211)</f>
        <v>5.2248265869339665</v>
      </c>
      <c r="AT211" s="81">
        <f>$AU211+$AB$7*SIN(AU211)</f>
        <v>5.278673400182794</v>
      </c>
      <c r="AU211" s="81">
        <f>RADIANS($AB$9)+$AB$18*(F211-AB$15)</f>
        <v>4.8978120173064692</v>
      </c>
      <c r="AW211" s="21"/>
      <c r="AX211" s="29"/>
    </row>
    <row r="212" spans="1:50" x14ac:dyDescent="0.2">
      <c r="A212" s="83" t="s">
        <v>123</v>
      </c>
      <c r="B212" s="84" t="s">
        <v>98</v>
      </c>
      <c r="C212" s="85">
        <v>27714.501</v>
      </c>
      <c r="D212" s="87"/>
      <c r="E212" s="80">
        <f>+(C212-C$7)/C$8</f>
        <v>-6489.9855376028818</v>
      </c>
      <c r="F212" s="80">
        <f>ROUND(2*E212,0)/2</f>
        <v>-6490</v>
      </c>
      <c r="G212" s="80">
        <f>+C212-(C$7+F212*C$8)</f>
        <v>4.0044000001216773E-2</v>
      </c>
      <c r="H212" s="80">
        <f>+G212</f>
        <v>4.0044000001216773E-2</v>
      </c>
      <c r="I212" s="80"/>
      <c r="J212" s="80"/>
      <c r="K212" s="80"/>
      <c r="M212" s="80"/>
      <c r="N212" s="80"/>
      <c r="O212" s="80"/>
      <c r="P212" s="80"/>
      <c r="Q212" s="149">
        <f>+C212-15018.5</f>
        <v>12696.001</v>
      </c>
      <c r="S212" s="2">
        <f>S$15</f>
        <v>0.5</v>
      </c>
      <c r="Z212" s="1">
        <f>F212</f>
        <v>-6490</v>
      </c>
      <c r="AA212" s="81">
        <f>AB$3+AB$4*Z212+AB$5*Z212^2+AH212</f>
        <v>4.1178258251454325E-2</v>
      </c>
      <c r="AB212" s="81">
        <f>IF(S212&lt;&gt;0,G212-AH212,-9999)</f>
        <v>5.3209199920508349E-2</v>
      </c>
      <c r="AC212" s="81">
        <f>+G212-P212</f>
        <v>4.0044000001216773E-2</v>
      </c>
      <c r="AD212" s="81">
        <f>IF(S212&lt;&gt;0,G212-AA212,-9999)</f>
        <v>-1.134258250237552E-3</v>
      </c>
      <c r="AE212" s="81">
        <f>+(G212-AA212)^2*S212</f>
        <v>6.4327088911597661E-7</v>
      </c>
      <c r="AF212" s="1">
        <f>IF(S212&lt;&gt;0,G212-P212,-9999)</f>
        <v>4.0044000001216773E-2</v>
      </c>
      <c r="AG212" s="82"/>
      <c r="AH212" s="1">
        <f>$AB$6*($AB$11/AI212*AJ212+$AB$12)</f>
        <v>-1.3165199919291572E-2</v>
      </c>
      <c r="AI212" s="1">
        <f>1+$AB$7*COS(AL212)</f>
        <v>0.71137890915165558</v>
      </c>
      <c r="AJ212" s="1">
        <f>SIN(AL212+RADIANS($AB$9))</f>
        <v>-0.56012154906545786</v>
      </c>
      <c r="AK212" s="1">
        <f>$AB$7*SIN(AL212)</f>
        <v>0.25856738286717867</v>
      </c>
      <c r="AL212" s="1">
        <f>2*ATAN(AM212)</f>
        <v>-0.73052942312884783</v>
      </c>
      <c r="AM212" s="1">
        <f>SQRT((1+$AB$7)/(1-$AB$7))*TAN(AN212/2)</f>
        <v>-0.38242545318443222</v>
      </c>
      <c r="AN212" s="81">
        <f>$AU212+$AB$7*SIN(AO212)</f>
        <v>5.2386322403883199</v>
      </c>
      <c r="AO212" s="81">
        <f>$AU212+$AB$7*SIN(AP212)</f>
        <v>5.23861661832834</v>
      </c>
      <c r="AP212" s="81">
        <f>$AU212+$AB$7*SIN(AQ212)</f>
        <v>5.2386968767816606</v>
      </c>
      <c r="AQ212" s="81">
        <f>$AU212+$AB$7*SIN(AR212)</f>
        <v>5.2382844304259484</v>
      </c>
      <c r="AR212" s="81">
        <f>$AU212+$AB$7*SIN(AS212)</f>
        <v>5.2404008786760103</v>
      </c>
      <c r="AS212" s="81">
        <f>$AU212+$AB$7*SIN(AT212)</f>
        <v>5.2294572550383718</v>
      </c>
      <c r="AT212" s="81">
        <f>$AU212+$AB$7*SIN(AU212)</f>
        <v>5.2839994279590217</v>
      </c>
      <c r="AU212" s="81">
        <f>RADIANS($AB$9)+$AB$18*(F212-AB$15)</f>
        <v>4.9035545775363127</v>
      </c>
      <c r="AW212" s="21"/>
      <c r="AX212" s="29"/>
    </row>
    <row r="213" spans="1:50" x14ac:dyDescent="0.2">
      <c r="A213" s="83" t="s">
        <v>123</v>
      </c>
      <c r="B213" s="84" t="s">
        <v>98</v>
      </c>
      <c r="C213" s="85">
        <v>27728.346000000001</v>
      </c>
      <c r="D213" s="87"/>
      <c r="E213" s="80">
        <f>+(C213-C$7)/C$8</f>
        <v>-6484.9852407271837</v>
      </c>
      <c r="F213" s="80">
        <f>ROUND(2*E213,0)/2</f>
        <v>-6485</v>
      </c>
      <c r="G213" s="80">
        <f>+C213-(C$7+F213*C$8)</f>
        <v>4.0866000003006775E-2</v>
      </c>
      <c r="H213" s="80">
        <f>+G213</f>
        <v>4.0866000003006775E-2</v>
      </c>
      <c r="I213" s="80"/>
      <c r="J213" s="80"/>
      <c r="K213" s="80"/>
      <c r="M213" s="80"/>
      <c r="N213" s="80"/>
      <c r="O213" s="80"/>
      <c r="P213" s="80"/>
      <c r="Q213" s="149">
        <f>+C213-15018.5</f>
        <v>12709.846000000001</v>
      </c>
      <c r="S213" s="2">
        <f>S$15</f>
        <v>0.5</v>
      </c>
      <c r="Z213" s="1">
        <f>F213</f>
        <v>-6485</v>
      </c>
      <c r="AA213" s="81">
        <f>AB$3+AB$4*Z213+AB$5*Z213^2+AH213</f>
        <v>4.107975767316345E-2</v>
      </c>
      <c r="AB213" s="81">
        <f>IF(S213&lt;&gt;0,G213-AH213,-9999)</f>
        <v>5.4159395287828746E-2</v>
      </c>
      <c r="AC213" s="81">
        <f>+G213-P213</f>
        <v>4.0866000003006775E-2</v>
      </c>
      <c r="AD213" s="81">
        <f>IF(S213&lt;&gt;0,G213-AA213,-9999)</f>
        <v>-2.1375767015667513E-4</v>
      </c>
      <c r="AE213" s="81">
        <f>+(G213-AA213)^2*S213</f>
        <v>2.2846170775404959E-8</v>
      </c>
      <c r="AF213" s="1">
        <f>IF(S213&lt;&gt;0,G213-P213,-9999)</f>
        <v>4.0866000003006775E-2</v>
      </c>
      <c r="AG213" s="82"/>
      <c r="AH213" s="1">
        <f>$AB$6*($AB$11/AI213*AJ213+$AB$12)</f>
        <v>-1.3293395284821971E-2</v>
      </c>
      <c r="AI213" s="1">
        <f>1+$AB$7*COS(AL213)</f>
        <v>0.71078071560036804</v>
      </c>
      <c r="AJ213" s="1">
        <f>SIN(AL213+RADIANS($AB$9))</f>
        <v>-0.56203904809612726</v>
      </c>
      <c r="AK213" s="1">
        <f>$AB$7*SIN(AL213)</f>
        <v>0.25789810215787801</v>
      </c>
      <c r="AL213" s="1">
        <f>2*ATAN(AM213)</f>
        <v>-0.72821293422055144</v>
      </c>
      <c r="AM213" s="1">
        <f>SQRT((1+$AB$7)/(1-$AB$7))*TAN(AN213/2)</f>
        <v>-0.38109840358669583</v>
      </c>
      <c r="AN213" s="81">
        <f>$AU213+$AB$7*SIN(AO213)</f>
        <v>5.2416354162358312</v>
      </c>
      <c r="AO213" s="81">
        <f>$AU213+$AB$7*SIN(AP213)</f>
        <v>5.2416192606067655</v>
      </c>
      <c r="AP213" s="81">
        <f>$AU213+$AB$7*SIN(AQ213)</f>
        <v>5.2417018336786576</v>
      </c>
      <c r="AQ213" s="81">
        <f>$AU213+$AB$7*SIN(AR213)</f>
        <v>5.2412796717129124</v>
      </c>
      <c r="AR213" s="81">
        <f>$AU213+$AB$7*SIN(AS213)</f>
        <v>5.2434348187095523</v>
      </c>
      <c r="AS213" s="81">
        <f>$AU213+$AB$7*SIN(AT213)</f>
        <v>5.2323480686653747</v>
      </c>
      <c r="AT213" s="81">
        <f>$AU213+$AB$7*SIN(AU213)</f>
        <v>5.2873218234679156</v>
      </c>
      <c r="AU213" s="81">
        <f>RADIANS($AB$9)+$AB$18*(F213-AB$15)</f>
        <v>4.9071436776799651</v>
      </c>
      <c r="AW213" s="21"/>
      <c r="AX213" s="29"/>
    </row>
    <row r="214" spans="1:50" x14ac:dyDescent="0.2">
      <c r="A214" s="83" t="s">
        <v>123</v>
      </c>
      <c r="B214" s="84" t="s">
        <v>98</v>
      </c>
      <c r="C214" s="85">
        <v>27739.420999999998</v>
      </c>
      <c r="D214" s="87"/>
      <c r="E214" s="80">
        <f>+(C214-C$7)/C$8</f>
        <v>-6480.9853643892757</v>
      </c>
      <c r="F214" s="80">
        <f>ROUND(2*E214,0)/2</f>
        <v>-6481</v>
      </c>
      <c r="G214" s="80">
        <f>+C214-(C$7+F214*C$8)</f>
        <v>4.0523600000597071E-2</v>
      </c>
      <c r="H214" s="80">
        <f>+G214</f>
        <v>4.0523600000597071E-2</v>
      </c>
      <c r="I214" s="80"/>
      <c r="J214" s="80"/>
      <c r="K214" s="80"/>
      <c r="M214" s="80"/>
      <c r="N214" s="80"/>
      <c r="O214" s="80"/>
      <c r="P214" s="80"/>
      <c r="Q214" s="149">
        <f>+C214-15018.5</f>
        <v>12720.920999999998</v>
      </c>
      <c r="S214" s="2">
        <f>S$15</f>
        <v>0.5</v>
      </c>
      <c r="Z214" s="1">
        <f>F214</f>
        <v>-6481</v>
      </c>
      <c r="AA214" s="81">
        <f>AB$3+AB$4*Z214+AB$5*Z214^2+AH214</f>
        <v>4.1001005726626349E-2</v>
      </c>
      <c r="AB214" s="81">
        <f>IF(S214&lt;&gt;0,G214-AH214,-9999)</f>
        <v>5.3919387992652529E-2</v>
      </c>
      <c r="AC214" s="81">
        <f>+G214-P214</f>
        <v>4.0523600000597071E-2</v>
      </c>
      <c r="AD214" s="81">
        <f>IF(S214&lt;&gt;0,G214-AA214,-9999)</f>
        <v>-4.7740572602927855E-4</v>
      </c>
      <c r="AE214" s="81">
        <f>+(G214-AA214)^2*S214</f>
        <v>1.1395811362277129E-7</v>
      </c>
      <c r="AF214" s="1">
        <f>IF(S214&lt;&gt;0,G214-P214,-9999)</f>
        <v>4.0523600000597071E-2</v>
      </c>
      <c r="AG214" s="82"/>
      <c r="AH214" s="1">
        <f>$AB$6*($AB$11/AI214*AJ214+$AB$12)</f>
        <v>-1.3395787992055458E-2</v>
      </c>
      <c r="AI214" s="1">
        <f>1+$AB$7*COS(AL214)</f>
        <v>0.71030399821094514</v>
      </c>
      <c r="AJ214" s="1">
        <f>SIN(AL214+RADIANS($AB$9))</f>
        <v>-0.56356856472973704</v>
      </c>
      <c r="AK214" s="1">
        <f>$AB$7*SIN(AL214)</f>
        <v>0.25736249165856773</v>
      </c>
      <c r="AL214" s="1">
        <f>2*ATAN(AM214)</f>
        <v>-0.72636254139361112</v>
      </c>
      <c r="AM214" s="1">
        <f>SQRT((1+$AB$7)/(1-$AB$7))*TAN(AN214/2)</f>
        <v>-0.38003920851349443</v>
      </c>
      <c r="AN214" s="81">
        <f>$AU214+$AB$7*SIN(AO214)</f>
        <v>5.2440361434351024</v>
      </c>
      <c r="AO214" s="81">
        <f>$AU214+$AB$7*SIN(AP214)</f>
        <v>5.2440195514914469</v>
      </c>
      <c r="AP214" s="81">
        <f>$AU214+$AB$7*SIN(AQ214)</f>
        <v>5.2441040081526102</v>
      </c>
      <c r="AQ214" s="81">
        <f>$AU214+$AB$7*SIN(AR214)</f>
        <v>5.2436739787366635</v>
      </c>
      <c r="AR214" s="81">
        <f>$AU214+$AB$7*SIN(AS214)</f>
        <v>5.245860302551522</v>
      </c>
      <c r="AS214" s="81">
        <f>$AU214+$AB$7*SIN(AT214)</f>
        <v>5.2346588806862977</v>
      </c>
      <c r="AT214" s="81">
        <f>$AU214+$AB$7*SIN(AU214)</f>
        <v>5.2899762136428636</v>
      </c>
      <c r="AU214" s="81">
        <f>RADIANS($AB$9)+$AB$18*(F214-AB$15)</f>
        <v>4.9100149577948864</v>
      </c>
      <c r="AW214" s="21"/>
      <c r="AX214" s="29"/>
    </row>
    <row r="215" spans="1:50" x14ac:dyDescent="0.2">
      <c r="A215" s="83" t="s">
        <v>124</v>
      </c>
      <c r="B215" s="84" t="s">
        <v>98</v>
      </c>
      <c r="C215" s="85">
        <v>27753.262999999999</v>
      </c>
      <c r="D215" s="87"/>
      <c r="E215" s="80">
        <f>+(C215-C$7)/C$8</f>
        <v>-6475.9861510015253</v>
      </c>
      <c r="F215" s="80">
        <f>ROUND(2*E215,0)/2</f>
        <v>-6476</v>
      </c>
      <c r="G215" s="80">
        <f>+C215-(C$7+F215*C$8)</f>
        <v>3.8345600001775892E-2</v>
      </c>
      <c r="H215" s="80">
        <f>+G215</f>
        <v>3.8345600001775892E-2</v>
      </c>
      <c r="I215" s="80"/>
      <c r="J215" s="80"/>
      <c r="K215" s="80"/>
      <c r="M215" s="80"/>
      <c r="N215" s="80"/>
      <c r="O215" s="80"/>
      <c r="P215" s="80"/>
      <c r="Q215" s="149">
        <f>+C215-15018.5</f>
        <v>12734.762999999999</v>
      </c>
      <c r="S215" s="2">
        <f>S$15</f>
        <v>0.5</v>
      </c>
      <c r="Z215" s="1">
        <f>F215</f>
        <v>-6476</v>
      </c>
      <c r="AA215" s="81">
        <f>AB$3+AB$4*Z215+AB$5*Z215^2+AH215</f>
        <v>4.0902626765735625E-2</v>
      </c>
      <c r="AB215" s="81">
        <f>IF(S215&lt;&gt;0,G215-AH215,-9999)</f>
        <v>5.1869174069223631E-2</v>
      </c>
      <c r="AC215" s="81">
        <f>+G215-P215</f>
        <v>3.8345600001775892E-2</v>
      </c>
      <c r="AD215" s="81">
        <f>IF(S215&lt;&gt;0,G215-AA215,-9999)</f>
        <v>-2.5570267639597327E-3</v>
      </c>
      <c r="AE215" s="81">
        <f>+(G215-AA215)^2*S215</f>
        <v>3.2691929358031912E-6</v>
      </c>
      <c r="AF215" s="1">
        <f>IF(S215&lt;&gt;0,G215-P215,-9999)</f>
        <v>3.8345600001775892E-2</v>
      </c>
      <c r="AG215" s="82"/>
      <c r="AH215" s="1">
        <f>$AB$6*($AB$11/AI215*AJ215+$AB$12)</f>
        <v>-1.3523574067447738E-2</v>
      </c>
      <c r="AI215" s="1">
        <f>1+$AB$7*COS(AL215)</f>
        <v>0.70971039012363479</v>
      </c>
      <c r="AJ215" s="1">
        <f>SIN(AL215+RADIANS($AB$9))</f>
        <v>-0.5654748752108808</v>
      </c>
      <c r="AK215" s="1">
        <f>$AB$7*SIN(AL215)</f>
        <v>0.25669275011791459</v>
      </c>
      <c r="AL215" s="1">
        <f>2*ATAN(AM215)</f>
        <v>-0.72405303153856837</v>
      </c>
      <c r="AM215" s="1">
        <f>SQRT((1+$AB$7)/(1-$AB$7))*TAN(AN215/2)</f>
        <v>-0.37871825168033069</v>
      </c>
      <c r="AN215" s="81">
        <f>$AU215+$AB$7*SIN(AO215)</f>
        <v>5.2470347946681777</v>
      </c>
      <c r="AO215" s="81">
        <f>$AU215+$AB$7*SIN(AP215)</f>
        <v>5.2470176453595689</v>
      </c>
      <c r="AP215" s="81">
        <f>$AU215+$AB$7*SIN(AQ215)</f>
        <v>5.2471044966340763</v>
      </c>
      <c r="AQ215" s="81">
        <f>$AU215+$AB$7*SIN(AR215)</f>
        <v>5.2466645142495967</v>
      </c>
      <c r="AR215" s="81">
        <f>$AU215+$AB$7*SIN(AS215)</f>
        <v>5.2488900785537362</v>
      </c>
      <c r="AS215" s="81">
        <f>$AU215+$AB$7*SIN(AT215)</f>
        <v>5.2375451162721092</v>
      </c>
      <c r="AT215" s="81">
        <f>$AU215+$AB$7*SIN(AU215)</f>
        <v>5.293289796504931</v>
      </c>
      <c r="AU215" s="81">
        <f>RADIANS($AB$9)+$AB$18*(F215-AB$15)</f>
        <v>4.9136040579385387</v>
      </c>
      <c r="AW215" s="21"/>
      <c r="AX215" s="29"/>
    </row>
    <row r="216" spans="1:50" x14ac:dyDescent="0.2">
      <c r="A216" s="83" t="s">
        <v>123</v>
      </c>
      <c r="B216" s="84" t="s">
        <v>98</v>
      </c>
      <c r="C216" s="85">
        <v>27753.263999999999</v>
      </c>
      <c r="D216" s="87"/>
      <c r="E216" s="80">
        <f>+(C216-C$7)/C$8</f>
        <v>-6475.9857898388764</v>
      </c>
      <c r="F216" s="80">
        <f>ROUND(2*E216,0)/2</f>
        <v>-6476</v>
      </c>
      <c r="G216" s="80">
        <f>+C216-(C$7+F216*C$8)</f>
        <v>3.9345600001979619E-2</v>
      </c>
      <c r="H216" s="80">
        <f>+G216</f>
        <v>3.9345600001979619E-2</v>
      </c>
      <c r="I216" s="80"/>
      <c r="J216" s="80"/>
      <c r="K216" s="80"/>
      <c r="M216" s="80"/>
      <c r="N216" s="80"/>
      <c r="O216" s="80"/>
      <c r="P216" s="80"/>
      <c r="Q216" s="149">
        <f>+C216-15018.5</f>
        <v>12734.763999999999</v>
      </c>
      <c r="S216" s="2">
        <f>S$15</f>
        <v>0.5</v>
      </c>
      <c r="Z216" s="1">
        <f>F216</f>
        <v>-6476</v>
      </c>
      <c r="AA216" s="81">
        <f>AB$3+AB$4*Z216+AB$5*Z216^2+AH216</f>
        <v>4.0902626765735625E-2</v>
      </c>
      <c r="AB216" s="81">
        <f>IF(S216&lt;&gt;0,G216-AH216,-9999)</f>
        <v>5.2869174069427358E-2</v>
      </c>
      <c r="AC216" s="81">
        <f>+G216-P216</f>
        <v>3.9345600001979619E-2</v>
      </c>
      <c r="AD216" s="81">
        <f>IF(S216&lt;&gt;0,G216-AA216,-9999)</f>
        <v>-1.5570267637560059E-3</v>
      </c>
      <c r="AE216" s="81">
        <f>+(G216-AA216)^2*S216</f>
        <v>1.2121661715262506E-6</v>
      </c>
      <c r="AF216" s="1">
        <f>IF(S216&lt;&gt;0,G216-P216,-9999)</f>
        <v>3.9345600001979619E-2</v>
      </c>
      <c r="AG216" s="82"/>
      <c r="AH216" s="1">
        <f>$AB$6*($AB$11/AI216*AJ216+$AB$12)</f>
        <v>-1.3523574067447738E-2</v>
      </c>
      <c r="AI216" s="1">
        <f>1+$AB$7*COS(AL216)</f>
        <v>0.70971039012363479</v>
      </c>
      <c r="AJ216" s="1">
        <f>SIN(AL216+RADIANS($AB$9))</f>
        <v>-0.5654748752108808</v>
      </c>
      <c r="AK216" s="1">
        <f>$AB$7*SIN(AL216)</f>
        <v>0.25669275011791459</v>
      </c>
      <c r="AL216" s="1">
        <f>2*ATAN(AM216)</f>
        <v>-0.72405303153856837</v>
      </c>
      <c r="AM216" s="1">
        <f>SQRT((1+$AB$7)/(1-$AB$7))*TAN(AN216/2)</f>
        <v>-0.37871825168033069</v>
      </c>
      <c r="AN216" s="81">
        <f>$AU216+$AB$7*SIN(AO216)</f>
        <v>5.2470347946681777</v>
      </c>
      <c r="AO216" s="81">
        <f>$AU216+$AB$7*SIN(AP216)</f>
        <v>5.2470176453595689</v>
      </c>
      <c r="AP216" s="81">
        <f>$AU216+$AB$7*SIN(AQ216)</f>
        <v>5.2471044966340763</v>
      </c>
      <c r="AQ216" s="81">
        <f>$AU216+$AB$7*SIN(AR216)</f>
        <v>5.2466645142495967</v>
      </c>
      <c r="AR216" s="81">
        <f>$AU216+$AB$7*SIN(AS216)</f>
        <v>5.2488900785537362</v>
      </c>
      <c r="AS216" s="81">
        <f>$AU216+$AB$7*SIN(AT216)</f>
        <v>5.2375451162721092</v>
      </c>
      <c r="AT216" s="81">
        <f>$AU216+$AB$7*SIN(AU216)</f>
        <v>5.293289796504931</v>
      </c>
      <c r="AU216" s="81">
        <f>RADIANS($AB$9)+$AB$18*(F216-AB$15)</f>
        <v>4.9136040579385387</v>
      </c>
      <c r="AW216" s="21"/>
      <c r="AX216" s="29"/>
    </row>
    <row r="217" spans="1:50" x14ac:dyDescent="0.2">
      <c r="A217" s="83" t="s">
        <v>124</v>
      </c>
      <c r="B217" s="84" t="s">
        <v>98</v>
      </c>
      <c r="C217" s="85">
        <v>27778.177</v>
      </c>
      <c r="D217" s="87"/>
      <c r="E217" s="80">
        <f>+(C217-C$7)/C$8</f>
        <v>-6466.9881447638127</v>
      </c>
      <c r="F217" s="80">
        <f>ROUND(2*E217,0)/2</f>
        <v>-6467</v>
      </c>
      <c r="G217" s="80">
        <f>+C217-(C$7+F217*C$8)</f>
        <v>3.2825200003571808E-2</v>
      </c>
      <c r="H217" s="80">
        <f>+G217</f>
        <v>3.2825200003571808E-2</v>
      </c>
      <c r="I217" s="80"/>
      <c r="J217" s="80"/>
      <c r="K217" s="80"/>
      <c r="M217" s="80"/>
      <c r="N217" s="80"/>
      <c r="O217" s="80"/>
      <c r="P217" s="80"/>
      <c r="Q217" s="149">
        <f>+C217-15018.5</f>
        <v>12759.677</v>
      </c>
      <c r="S217" s="2">
        <f>S$15</f>
        <v>0.5</v>
      </c>
      <c r="Z217" s="1">
        <f>F217</f>
        <v>-6467</v>
      </c>
      <c r="AA217" s="81">
        <f>AB$3+AB$4*Z217+AB$5*Z217^2+AH217</f>
        <v>4.0725716525433706E-2</v>
      </c>
      <c r="AB217" s="81">
        <f>IF(S217&lt;&gt;0,G217-AH217,-9999)</f>
        <v>4.6578214375590996E-2</v>
      </c>
      <c r="AC217" s="81">
        <f>+G217-P217</f>
        <v>3.2825200003571808E-2</v>
      </c>
      <c r="AD217" s="81">
        <f>IF(S217&lt;&gt;0,G217-AA217,-9999)</f>
        <v>-7.9005165218618972E-3</v>
      </c>
      <c r="AE217" s="81">
        <f>+(G217-AA217)^2*S217</f>
        <v>3.1209080656106406E-5</v>
      </c>
      <c r="AF217" s="1">
        <f>IF(S217&lt;&gt;0,G217-P217,-9999)</f>
        <v>3.2825200003571808E-2</v>
      </c>
      <c r="AG217" s="82"/>
      <c r="AH217" s="1">
        <f>$AB$6*($AB$11/AI217*AJ217+$AB$12)</f>
        <v>-1.3753014372019187E-2</v>
      </c>
      <c r="AI217" s="1">
        <f>1+$AB$7*COS(AL217)</f>
        <v>0.70864827457459334</v>
      </c>
      <c r="AJ217" s="1">
        <f>SIN(AL217+RADIANS($AB$9))</f>
        <v>-0.56889065941074124</v>
      </c>
      <c r="AK217" s="1">
        <f>$AB$7*SIN(AL217)</f>
        <v>0.25548658997471646</v>
      </c>
      <c r="AL217" s="1">
        <f>2*ATAN(AM217)</f>
        <v>-0.71990560135765103</v>
      </c>
      <c r="AM217" s="1">
        <f>SQRT((1+$AB$7)/(1-$AB$7))*TAN(AN217/2)</f>
        <v>-0.37634896612047841</v>
      </c>
      <c r="AN217" s="81">
        <f>$AU217+$AB$7*SIN(AO217)</f>
        <v>5.2524260776976464</v>
      </c>
      <c r="AO217" s="81">
        <f>$AU217+$AB$7*SIN(AP217)</f>
        <v>5.2524078910841032</v>
      </c>
      <c r="AP217" s="81">
        <f>$AU217+$AB$7*SIN(AQ217)</f>
        <v>5.2524991659195654</v>
      </c>
      <c r="AQ217" s="81">
        <f>$AU217+$AB$7*SIN(AR217)</f>
        <v>5.2520409362318841</v>
      </c>
      <c r="AR217" s="81">
        <f>$AU217+$AB$7*SIN(AS217)</f>
        <v>5.254337877589327</v>
      </c>
      <c r="AS217" s="81">
        <f>$AU217+$AB$7*SIN(AT217)</f>
        <v>5.2427340265896358</v>
      </c>
      <c r="AT217" s="81">
        <f>$AU217+$AB$7*SIN(AU217)</f>
        <v>5.2992419228382674</v>
      </c>
      <c r="AU217" s="81">
        <f>RADIANS($AB$9)+$AB$18*(F217-AB$15)</f>
        <v>4.9200644381971133</v>
      </c>
      <c r="AW217" s="21"/>
      <c r="AX217" s="29"/>
    </row>
    <row r="218" spans="1:50" x14ac:dyDescent="0.2">
      <c r="A218" s="83" t="s">
        <v>124</v>
      </c>
      <c r="B218" s="84" t="s">
        <v>98</v>
      </c>
      <c r="C218" s="85">
        <v>27786.49</v>
      </c>
      <c r="D218" s="87"/>
      <c r="E218" s="80">
        <f>+(C218-C$7)/C$8</f>
        <v>-6463.9857996624996</v>
      </c>
      <c r="F218" s="80">
        <f>ROUND(2*E218,0)/2</f>
        <v>-6464</v>
      </c>
      <c r="G218" s="80">
        <f>+C218-(C$7+F218*C$8)</f>
        <v>3.931840000586817E-2</v>
      </c>
      <c r="H218" s="80">
        <f>+G218</f>
        <v>3.931840000586817E-2</v>
      </c>
      <c r="I218" s="80"/>
      <c r="J218" s="80"/>
      <c r="K218" s="80"/>
      <c r="M218" s="80"/>
      <c r="N218" s="80"/>
      <c r="O218" s="80"/>
      <c r="P218" s="80"/>
      <c r="Q218" s="149">
        <f>+C218-15018.5</f>
        <v>12767.990000000002</v>
      </c>
      <c r="S218" s="2">
        <f>S$15</f>
        <v>0.5</v>
      </c>
      <c r="Z218" s="1">
        <f>F218</f>
        <v>-6464</v>
      </c>
      <c r="AA218" s="81">
        <f>AB$3+AB$4*Z218+AB$5*Z218^2+AH218</f>
        <v>4.0666795868795624E-2</v>
      </c>
      <c r="AB218" s="81">
        <f>IF(S218&lt;&gt;0,G218-AH218,-9999)</f>
        <v>5.3147729986853409E-2</v>
      </c>
      <c r="AC218" s="81">
        <f>+G218-P218</f>
        <v>3.931840000586817E-2</v>
      </c>
      <c r="AD218" s="81">
        <f>IF(S218&lt;&gt;0,G218-AA218,-9999)</f>
        <v>-1.3483958629274539E-3</v>
      </c>
      <c r="AE218" s="81">
        <f>+(G218-AA218)^2*S218</f>
        <v>9.0908570157993658E-7</v>
      </c>
      <c r="AF218" s="1">
        <f>IF(S218&lt;&gt;0,G218-P218,-9999)</f>
        <v>3.931840000586817E-2</v>
      </c>
      <c r="AG218" s="82"/>
      <c r="AH218" s="1">
        <f>$AB$6*($AB$11/AI218*AJ218+$AB$12)</f>
        <v>-1.3829329980985239E-2</v>
      </c>
      <c r="AI218" s="1">
        <f>1+$AB$7*COS(AL218)</f>
        <v>0.70829605079489144</v>
      </c>
      <c r="AJ218" s="1">
        <f>SIN(AL218+RADIANS($AB$9))</f>
        <v>-0.5700248214817859</v>
      </c>
      <c r="AK218" s="1">
        <f>$AB$7*SIN(AL218)</f>
        <v>0.25508436169905413</v>
      </c>
      <c r="AL218" s="1">
        <f>2*ATAN(AM218)</f>
        <v>-0.71852587647251365</v>
      </c>
      <c r="AM218" s="1">
        <f>SQRT((1+$AB$7)/(1-$AB$7))*TAN(AN218/2)</f>
        <v>-0.3755615968647773</v>
      </c>
      <c r="AN218" s="81">
        <f>$AU218+$AB$7*SIN(AO218)</f>
        <v>5.2542213838791909</v>
      </c>
      <c r="AO218" s="81">
        <f>$AU218+$AB$7*SIN(AP218)</f>
        <v>5.2542028416281372</v>
      </c>
      <c r="AP218" s="81">
        <f>$AU218+$AB$7*SIN(AQ218)</f>
        <v>5.2542956235790381</v>
      </c>
      <c r="AQ218" s="81">
        <f>$AU218+$AB$7*SIN(AR218)</f>
        <v>5.2538312167123991</v>
      </c>
      <c r="AR218" s="81">
        <f>$AU218+$AB$7*SIN(AS218)</f>
        <v>5.256152160199945</v>
      </c>
      <c r="AS218" s="81">
        <f>$AU218+$AB$7*SIN(AT218)</f>
        <v>5.2444618779043699</v>
      </c>
      <c r="AT218" s="81">
        <f>$AU218+$AB$7*SIN(AU218)</f>
        <v>5.3012224471070244</v>
      </c>
      <c r="AU218" s="81">
        <f>RADIANS($AB$9)+$AB$18*(F218-AB$15)</f>
        <v>4.9222178982833045</v>
      </c>
      <c r="AW218" s="21"/>
      <c r="AX218" s="29"/>
    </row>
    <row r="219" spans="1:50" x14ac:dyDescent="0.2">
      <c r="A219" s="83" t="s">
        <v>125</v>
      </c>
      <c r="B219" s="84" t="s">
        <v>98</v>
      </c>
      <c r="C219" s="85">
        <v>27800.33</v>
      </c>
      <c r="D219" s="87"/>
      <c r="E219" s="80">
        <f>+(C219-C$7)/C$8</f>
        <v>-6458.9873086000471</v>
      </c>
      <c r="F219" s="80">
        <f>ROUND(2*E219,0)/2</f>
        <v>-6459</v>
      </c>
      <c r="G219" s="80">
        <f>+C219-(C$7+F219*C$8)</f>
        <v>3.514040000300156E-2</v>
      </c>
      <c r="H219" s="80">
        <f>+G219</f>
        <v>3.514040000300156E-2</v>
      </c>
      <c r="I219" s="80"/>
      <c r="J219" s="80"/>
      <c r="K219" s="80"/>
      <c r="M219" s="80"/>
      <c r="N219" s="80"/>
      <c r="O219" s="80"/>
      <c r="P219" s="80"/>
      <c r="Q219" s="149">
        <f>+C219-15018.5</f>
        <v>12781.830000000002</v>
      </c>
      <c r="S219" s="2">
        <f>S$15</f>
        <v>0.5</v>
      </c>
      <c r="Z219" s="1">
        <f>F219</f>
        <v>-6459</v>
      </c>
      <c r="AA219" s="81">
        <f>AB$3+AB$4*Z219+AB$5*Z219^2+AH219</f>
        <v>4.0568650033232879E-2</v>
      </c>
      <c r="AB219" s="81">
        <f>IF(S219&lt;&gt;0,G219-AH219,-9999)</f>
        <v>4.909673955221263E-2</v>
      </c>
      <c r="AC219" s="81">
        <f>+G219-P219</f>
        <v>3.514040000300156E-2</v>
      </c>
      <c r="AD219" s="81">
        <f>IF(S219&lt;&gt;0,G219-AA219,-9999)</f>
        <v>-5.42825003023132E-3</v>
      </c>
      <c r="AE219" s="81">
        <f>+(G219-AA219)^2*S219</f>
        <v>1.4732949195353163E-5</v>
      </c>
      <c r="AF219" s="1">
        <f>IF(S219&lt;&gt;0,G219-P219,-9999)</f>
        <v>3.514040000300156E-2</v>
      </c>
      <c r="AG219" s="82"/>
      <c r="AH219" s="1">
        <f>$AB$6*($AB$11/AI219*AJ219+$AB$12)</f>
        <v>-1.3956339549211071E-2</v>
      </c>
      <c r="AI219" s="1">
        <f>1+$AB$7*COS(AL219)</f>
        <v>0.70771101888043408</v>
      </c>
      <c r="AJ219" s="1">
        <f>SIN(AL219+RADIANS($AB$9))</f>
        <v>-0.57191018548222816</v>
      </c>
      <c r="AK219" s="1">
        <f>$AB$7*SIN(AL219)</f>
        <v>0.25441379105967599</v>
      </c>
      <c r="AL219" s="1">
        <f>2*ATAN(AM219)</f>
        <v>-0.71622937488885929</v>
      </c>
      <c r="AM219" s="1">
        <f>SQRT((1+$AB$7)/(1-$AB$7))*TAN(AN219/2)</f>
        <v>-0.37425195349625534</v>
      </c>
      <c r="AN219" s="81">
        <f>$AU219+$AB$7*SIN(AO219)</f>
        <v>5.2572115836839588</v>
      </c>
      <c r="AO219" s="81">
        <f>$AU219+$AB$7*SIN(AP219)</f>
        <v>5.2571924375823897</v>
      </c>
      <c r="AP219" s="81">
        <f>$AU219+$AB$7*SIN(AQ219)</f>
        <v>5.2572877678625769</v>
      </c>
      <c r="AQ219" s="81">
        <f>$AU219+$AB$7*SIN(AR219)</f>
        <v>5.2568129605692731</v>
      </c>
      <c r="AR219" s="81">
        <f>$AU219+$AB$7*SIN(AS219)</f>
        <v>5.2591741374759495</v>
      </c>
      <c r="AS219" s="81">
        <f>$AU219+$AB$7*SIN(AT219)</f>
        <v>5.2473396666905359</v>
      </c>
      <c r="AT219" s="81">
        <f>$AU219+$AB$7*SIN(AU219)</f>
        <v>5.3045194155294446</v>
      </c>
      <c r="AU219" s="81">
        <f>RADIANS($AB$9)+$AB$18*(F219-AB$15)</f>
        <v>4.9258069984269568</v>
      </c>
      <c r="AW219" s="21"/>
      <c r="AX219" s="29"/>
    </row>
    <row r="220" spans="1:50" x14ac:dyDescent="0.2">
      <c r="A220" s="83" t="s">
        <v>124</v>
      </c>
      <c r="B220" s="84" t="s">
        <v>98</v>
      </c>
      <c r="C220" s="85">
        <v>27811.407999999999</v>
      </c>
      <c r="D220" s="87"/>
      <c r="E220" s="80">
        <f>+(C220-C$7)/C$8</f>
        <v>-6454.9863487741914</v>
      </c>
      <c r="F220" s="80">
        <f>ROUND(2*E220,0)/2</f>
        <v>-6455</v>
      </c>
      <c r="G220" s="80">
        <f>+C220-(C$7+F220*C$8)</f>
        <v>3.7798000001203036E-2</v>
      </c>
      <c r="H220" s="80">
        <f>+G220</f>
        <v>3.7798000001203036E-2</v>
      </c>
      <c r="I220" s="80"/>
      <c r="J220" s="80"/>
      <c r="K220" s="80"/>
      <c r="M220" s="80"/>
      <c r="N220" s="80"/>
      <c r="O220" s="80"/>
      <c r="P220" s="80"/>
      <c r="Q220" s="149">
        <f>+C220-15018.5</f>
        <v>12792.907999999999</v>
      </c>
      <c r="S220" s="2">
        <f>S$15</f>
        <v>0.5</v>
      </c>
      <c r="Z220" s="1">
        <f>F220</f>
        <v>-6455</v>
      </c>
      <c r="AA220" s="81">
        <f>AB$3+AB$4*Z220+AB$5*Z220^2+AH220</f>
        <v>4.0490183314365283E-2</v>
      </c>
      <c r="AB220" s="81">
        <f>IF(S220&lt;&gt;0,G220-AH220,-9999)</f>
        <v>5.1855782186316965E-2</v>
      </c>
      <c r="AC220" s="81">
        <f>+G220-P220</f>
        <v>3.7798000001203036E-2</v>
      </c>
      <c r="AD220" s="81">
        <f>IF(S220&lt;&gt;0,G220-AA220,-9999)</f>
        <v>-2.6921833131622469E-3</v>
      </c>
      <c r="AE220" s="81">
        <f>+(G220-AA220)^2*S220</f>
        <v>3.6239254958346264E-6</v>
      </c>
      <c r="AF220" s="1">
        <f>IF(S220&lt;&gt;0,G220-P220,-9999)</f>
        <v>3.7798000001203036E-2</v>
      </c>
      <c r="AG220" s="82"/>
      <c r="AH220" s="1">
        <f>$AB$6*($AB$11/AI220*AJ220+$AB$12)</f>
        <v>-1.4057782185113932E-2</v>
      </c>
      <c r="AI220" s="1">
        <f>1+$AB$7*COS(AL220)</f>
        <v>0.7072447948280367</v>
      </c>
      <c r="AJ220" s="1">
        <f>SIN(AL220+RADIANS($AB$9))</f>
        <v>-0.5734140732285461</v>
      </c>
      <c r="AK220" s="1">
        <f>$AB$7*SIN(AL220)</f>
        <v>0.25387716598779053</v>
      </c>
      <c r="AL220" s="1">
        <f>2*ATAN(AM220)</f>
        <v>-0.71439489833489245</v>
      </c>
      <c r="AM220" s="1">
        <f>SQRT((1+$AB$7)/(1-$AB$7))*TAN(AN220/2)</f>
        <v>-0.37320660122947502</v>
      </c>
      <c r="AN220" s="81">
        <f>$AU220+$AB$7*SIN(AO220)</f>
        <v>5.2596019702062069</v>
      </c>
      <c r="AO220" s="81">
        <f>$AU220+$AB$7*SIN(AP220)</f>
        <v>5.2595823309170679</v>
      </c>
      <c r="AP220" s="81">
        <f>$AU220+$AB$7*SIN(AQ220)</f>
        <v>5.2596797328394462</v>
      </c>
      <c r="AQ220" s="81">
        <f>$AU220+$AB$7*SIN(AR220)</f>
        <v>5.2591965106991383</v>
      </c>
      <c r="AR220" s="81">
        <f>$AU220+$AB$7*SIN(AS220)</f>
        <v>5.2615900791415182</v>
      </c>
      <c r="AS220" s="81">
        <f>$AU220+$AB$7*SIN(AT220)</f>
        <v>5.24964014358825</v>
      </c>
      <c r="AT220" s="81">
        <f>$AU220+$AB$7*SIN(AU220)</f>
        <v>5.307153477613797</v>
      </c>
      <c r="AU220" s="81">
        <f>RADIANS($AB$9)+$AB$18*(F220-AB$15)</f>
        <v>4.9286782785418781</v>
      </c>
      <c r="AW220" s="21"/>
      <c r="AX220" s="29"/>
    </row>
    <row r="221" spans="1:50" x14ac:dyDescent="0.2">
      <c r="A221" s="83" t="s">
        <v>124</v>
      </c>
      <c r="B221" s="84" t="s">
        <v>98</v>
      </c>
      <c r="C221" s="85">
        <v>27858.478999999999</v>
      </c>
      <c r="D221" s="87"/>
      <c r="E221" s="80">
        <f>+(C221-C$7)/C$8</f>
        <v>-6437.9860617221184</v>
      </c>
      <c r="F221" s="80">
        <f>ROUND(2*E221,0)/2</f>
        <v>-6438</v>
      </c>
      <c r="G221" s="80">
        <f>+C221-(C$7+F221*C$8)</f>
        <v>3.859280000324361E-2</v>
      </c>
      <c r="H221" s="80">
        <f>+G221</f>
        <v>3.859280000324361E-2</v>
      </c>
      <c r="I221" s="80"/>
      <c r="J221" s="80"/>
      <c r="K221" s="80"/>
      <c r="M221" s="80"/>
      <c r="N221" s="80"/>
      <c r="O221" s="80"/>
      <c r="P221" s="80"/>
      <c r="Q221" s="149">
        <f>+C221-15018.5</f>
        <v>12839.978999999999</v>
      </c>
      <c r="S221" s="2">
        <f>S$15</f>
        <v>0.5</v>
      </c>
      <c r="Z221" s="1">
        <f>F221</f>
        <v>-6438</v>
      </c>
      <c r="AA221" s="81">
        <f>AB$3+AB$4*Z221+AB$5*Z221^2+AH221</f>
        <v>4.0157199693642072E-2</v>
      </c>
      <c r="AB221" s="81">
        <f>IF(S221&lt;&gt;0,G221-AH221,-9999)</f>
        <v>5.3080072354619916E-2</v>
      </c>
      <c r="AC221" s="81">
        <f>+G221-P221</f>
        <v>3.859280000324361E-2</v>
      </c>
      <c r="AD221" s="81">
        <f>IF(S221&lt;&gt;0,G221-AA221,-9999)</f>
        <v>-1.5643996903984617E-3</v>
      </c>
      <c r="AE221" s="81">
        <f>+(G221-AA221)^2*S221</f>
        <v>1.2236731956594013E-6</v>
      </c>
      <c r="AF221" s="1">
        <f>IF(S221&lt;&gt;0,G221-P221,-9999)</f>
        <v>3.859280000324361E-2</v>
      </c>
      <c r="AG221" s="82"/>
      <c r="AH221" s="1">
        <f>$AB$6*($AB$11/AI221*AJ221+$AB$12)</f>
        <v>-1.4487272351376307E-2</v>
      </c>
      <c r="AI221" s="1">
        <f>1+$AB$7*COS(AL221)</f>
        <v>0.7052810907302729</v>
      </c>
      <c r="AJ221" s="1">
        <f>SIN(AL221+RADIANS($AB$9))</f>
        <v>-0.57976218580168393</v>
      </c>
      <c r="AK221" s="1">
        <f>$AB$7*SIN(AL221)</f>
        <v>0.25159489280216479</v>
      </c>
      <c r="AL221" s="1">
        <f>2*ATAN(AM221)</f>
        <v>-0.70662515445008289</v>
      </c>
      <c r="AM221" s="1">
        <f>SQRT((1+$AB$7)/(1-$AB$7))*TAN(AN221/2)</f>
        <v>-0.36878701756187765</v>
      </c>
      <c r="AN221" s="81">
        <f>$AU221+$AB$7*SIN(AO221)</f>
        <v>5.2697436584049759</v>
      </c>
      <c r="AO221" s="81">
        <f>$AU221+$AB$7*SIN(AP221)</f>
        <v>5.2697218207623839</v>
      </c>
      <c r="AP221" s="81">
        <f>$AU221+$AB$7*SIN(AQ221)</f>
        <v>5.2698283573800691</v>
      </c>
      <c r="AQ221" s="81">
        <f>$AU221+$AB$7*SIN(AR221)</f>
        <v>5.2693084378805768</v>
      </c>
      <c r="AR221" s="81">
        <f>$AU221+$AB$7*SIN(AS221)</f>
        <v>5.2718416554882417</v>
      </c>
      <c r="AS221" s="81">
        <f>$AU221+$AB$7*SIN(AT221)</f>
        <v>5.2594000516535484</v>
      </c>
      <c r="AT221" s="81">
        <f>$AU221+$AB$7*SIN(AU221)</f>
        <v>5.3183134553963249</v>
      </c>
      <c r="AU221" s="81">
        <f>RADIANS($AB$9)+$AB$18*(F221-AB$15)</f>
        <v>4.9408812190302953</v>
      </c>
      <c r="AW221" s="21"/>
      <c r="AX221" s="29"/>
    </row>
    <row r="222" spans="1:50" x14ac:dyDescent="0.2">
      <c r="A222" s="83" t="s">
        <v>124</v>
      </c>
      <c r="B222" s="84" t="s">
        <v>98</v>
      </c>
      <c r="C222" s="85">
        <v>27869.546999999999</v>
      </c>
      <c r="D222" s="87"/>
      <c r="E222" s="80">
        <f>+(C222-C$7)/C$8</f>
        <v>-6433.9887135227527</v>
      </c>
      <c r="F222" s="80">
        <f>ROUND(2*E222,0)/2</f>
        <v>-6434</v>
      </c>
      <c r="G222" s="80">
        <f>+C222-(C$7+F222*C$8)</f>
        <v>3.1250399999407819E-2</v>
      </c>
      <c r="H222" s="80">
        <f>+G222</f>
        <v>3.1250399999407819E-2</v>
      </c>
      <c r="I222" s="80"/>
      <c r="J222" s="80"/>
      <c r="K222" s="80"/>
      <c r="M222" s="80"/>
      <c r="N222" s="80"/>
      <c r="O222" s="80"/>
      <c r="P222" s="80"/>
      <c r="Q222" s="149">
        <f>+C222-15018.5</f>
        <v>12851.046999999999</v>
      </c>
      <c r="S222" s="2">
        <f>S$15</f>
        <v>0.5</v>
      </c>
      <c r="Z222" s="1">
        <f>F222</f>
        <v>-6434</v>
      </c>
      <c r="AA222" s="81">
        <f>AB$3+AB$4*Z222+AB$5*Z222^2+AH222</f>
        <v>4.0078969266677672E-2</v>
      </c>
      <c r="AB222" s="81">
        <f>IF(S222&lt;&gt;0,G222-AH222,-9999)</f>
        <v>4.5838341705672858E-2</v>
      </c>
      <c r="AC222" s="81">
        <f>+G222-P222</f>
        <v>3.1250399999407819E-2</v>
      </c>
      <c r="AD222" s="81">
        <f>IF(S222&lt;&gt;0,G222-AA222,-9999)</f>
        <v>-8.8285692672698535E-3</v>
      </c>
      <c r="AE222" s="81">
        <f>+(G222-AA222)^2*S222</f>
        <v>3.8971817653490877E-5</v>
      </c>
      <c r="AF222" s="1">
        <f>IF(S222&lt;&gt;0,G222-P222,-9999)</f>
        <v>3.1250399999407819E-2</v>
      </c>
      <c r="AG222" s="82"/>
      <c r="AH222" s="1">
        <f>$AB$6*($AB$11/AI222*AJ222+$AB$12)</f>
        <v>-1.4587941706265038E-2</v>
      </c>
      <c r="AI222" s="1">
        <f>1+$AB$7*COS(AL222)</f>
        <v>0.70482319258553794</v>
      </c>
      <c r="AJ222" s="1">
        <f>SIN(AL222+RADIANS($AB$9))</f>
        <v>-0.58124570294650524</v>
      </c>
      <c r="AK222" s="1">
        <f>$AB$7*SIN(AL222)</f>
        <v>0.2510575191661783</v>
      </c>
      <c r="AL222" s="1">
        <f>2*ATAN(AM222)</f>
        <v>-0.70480322738012646</v>
      </c>
      <c r="AM222" s="1">
        <f>SQRT((1+$AB$7)/(1-$AB$7))*TAN(AN222/2)</f>
        <v>-0.36775250672521465</v>
      </c>
      <c r="AN222" s="81">
        <f>$AU222+$AB$7*SIN(AO222)</f>
        <v>5.2721258604881163</v>
      </c>
      <c r="AO222" s="81">
        <f>$AU222+$AB$7*SIN(AP222)</f>
        <v>5.2721034810509106</v>
      </c>
      <c r="AP222" s="81">
        <f>$AU222+$AB$7*SIN(AQ222)</f>
        <v>5.2722122453855622</v>
      </c>
      <c r="AQ222" s="81">
        <f>$AU222+$AB$7*SIN(AR222)</f>
        <v>5.2716834721801478</v>
      </c>
      <c r="AR222" s="81">
        <f>$AU222+$AB$7*SIN(AS222)</f>
        <v>5.2742500048976799</v>
      </c>
      <c r="AS222" s="81">
        <f>$AU222+$AB$7*SIN(AT222)</f>
        <v>5.2616925348446522</v>
      </c>
      <c r="AT222" s="81">
        <f>$AU222+$AB$7*SIN(AU222)</f>
        <v>5.3209311586267543</v>
      </c>
      <c r="AU222" s="81">
        <f>RADIANS($AB$9)+$AB$18*(F222-AB$15)</f>
        <v>4.9437524991452175</v>
      </c>
      <c r="AW222" s="21"/>
      <c r="AX222" s="29"/>
    </row>
    <row r="223" spans="1:50" x14ac:dyDescent="0.2">
      <c r="A223" s="83" t="s">
        <v>124</v>
      </c>
      <c r="B223" s="84" t="s">
        <v>98</v>
      </c>
      <c r="C223" s="85">
        <v>27872.324000000001</v>
      </c>
      <c r="D223" s="87"/>
      <c r="E223" s="80">
        <f>+(C223-C$7)/C$8</f>
        <v>-6432.9857648464204</v>
      </c>
      <c r="F223" s="80">
        <f>ROUND(2*E223,0)/2</f>
        <v>-6433</v>
      </c>
      <c r="G223" s="80">
        <f>+C223-(C$7+F223*C$8)</f>
        <v>3.9414800001395633E-2</v>
      </c>
      <c r="H223" s="80">
        <f>+G223</f>
        <v>3.9414800001395633E-2</v>
      </c>
      <c r="I223" s="80"/>
      <c r="J223" s="80"/>
      <c r="K223" s="80"/>
      <c r="M223" s="80"/>
      <c r="N223" s="80"/>
      <c r="O223" s="80"/>
      <c r="P223" s="80"/>
      <c r="Q223" s="149">
        <f>+C223-15018.5</f>
        <v>12853.824000000001</v>
      </c>
      <c r="S223" s="2">
        <f>S$15</f>
        <v>0.5</v>
      </c>
      <c r="Z223" s="1">
        <f>F223</f>
        <v>-6433</v>
      </c>
      <c r="AA223" s="81">
        <f>AB$3+AB$4*Z223+AB$5*Z223^2+AH223</f>
        <v>4.0059418776374547E-2</v>
      </c>
      <c r="AB223" s="81">
        <f>IF(S223&lt;&gt;0,G223-AH223,-9999)</f>
        <v>5.4027885948126117E-2</v>
      </c>
      <c r="AC223" s="81">
        <f>+G223-P223</f>
        <v>3.9414800001395633E-2</v>
      </c>
      <c r="AD223" s="81">
        <f>IF(S223&lt;&gt;0,G223-AA223,-9999)</f>
        <v>-6.4461877497891396E-4</v>
      </c>
      <c r="AE223" s="81">
        <f>+(G223-AA223)^2*S223</f>
        <v>2.0776668252765785E-7</v>
      </c>
      <c r="AF223" s="1">
        <f>IF(S223&lt;&gt;0,G223-P223,-9999)</f>
        <v>3.9414800001395633E-2</v>
      </c>
      <c r="AG223" s="82"/>
      <c r="AH223" s="1">
        <f>$AB$6*($AB$11/AI223*AJ223+$AB$12)</f>
        <v>-1.461308594673048E-2</v>
      </c>
      <c r="AI223" s="1">
        <f>1+$AB$7*COS(AL223)</f>
        <v>0.70470896370585678</v>
      </c>
      <c r="AJ223" s="1">
        <f>SIN(AL223+RADIANS($AB$9))</f>
        <v>-0.58161598069435949</v>
      </c>
      <c r="AK223" s="1">
        <f>$AB$7*SIN(AL223)</f>
        <v>0.25092315447084879</v>
      </c>
      <c r="AL223" s="1">
        <f>2*ATAN(AM223)</f>
        <v>-0.70434811472855041</v>
      </c>
      <c r="AM223" s="1">
        <f>SQRT((1+$AB$7)/(1-$AB$7))*TAN(AN223/2)</f>
        <v>-0.36749419686020846</v>
      </c>
      <c r="AN223" s="81">
        <f>$AU223+$AB$7*SIN(AO223)</f>
        <v>5.2727211698362488</v>
      </c>
      <c r="AO223" s="81">
        <f>$AU223+$AB$7*SIN(AP223)</f>
        <v>5.2726986534660636</v>
      </c>
      <c r="AP223" s="81">
        <f>$AU223+$AB$7*SIN(AQ223)</f>
        <v>5.2728079794289782</v>
      </c>
      <c r="AQ223" s="81">
        <f>$AU223+$AB$7*SIN(AR223)</f>
        <v>5.2722769798068905</v>
      </c>
      <c r="AR223" s="81">
        <f>$AU223+$AB$7*SIN(AS223)</f>
        <v>5.2748518679067455</v>
      </c>
      <c r="AS223" s="81">
        <f>$AU223+$AB$7*SIN(AT223)</f>
        <v>5.2622654228255543</v>
      </c>
      <c r="AT223" s="81">
        <f>$AU223+$AB$7*SIN(AU223)</f>
        <v>5.3215850984845039</v>
      </c>
      <c r="AU223" s="81">
        <f>RADIANS($AB$9)+$AB$18*(F223-AB$15)</f>
        <v>4.9444703191739476</v>
      </c>
      <c r="AW223" s="21"/>
      <c r="AX223" s="29"/>
    </row>
    <row r="224" spans="1:50" x14ac:dyDescent="0.2">
      <c r="A224" s="83" t="s">
        <v>124</v>
      </c>
      <c r="B224" s="84" t="s">
        <v>98</v>
      </c>
      <c r="C224" s="85">
        <v>27883.398000000001</v>
      </c>
      <c r="D224" s="87"/>
      <c r="E224" s="80">
        <f>+(C224-C$7)/C$8</f>
        <v>-6428.9862496711603</v>
      </c>
      <c r="F224" s="80">
        <f>ROUND(2*E224,0)/2</f>
        <v>-6429</v>
      </c>
      <c r="G224" s="80">
        <f>+C224-(C$7+F224*C$8)</f>
        <v>3.8072400002420181E-2</v>
      </c>
      <c r="H224" s="80">
        <f>+G224</f>
        <v>3.8072400002420181E-2</v>
      </c>
      <c r="I224" s="80"/>
      <c r="J224" s="80"/>
      <c r="K224" s="80"/>
      <c r="M224" s="80"/>
      <c r="N224" s="80"/>
      <c r="O224" s="80"/>
      <c r="P224" s="80"/>
      <c r="Q224" s="149">
        <f>+C224-15018.5</f>
        <v>12864.898000000001</v>
      </c>
      <c r="S224" s="2">
        <f>S$15</f>
        <v>0.5</v>
      </c>
      <c r="Z224" s="1">
        <f>F224</f>
        <v>-6429</v>
      </c>
      <c r="AA224" s="81">
        <f>AB$3+AB$4*Z224+AB$5*Z224^2+AH224</f>
        <v>3.9981245367281391E-2</v>
      </c>
      <c r="AB224" s="81">
        <f>IF(S224&lt;&gt;0,G224-AH224,-9999)</f>
        <v>5.2785970431617958E-2</v>
      </c>
      <c r="AC224" s="81">
        <f>+G224-P224</f>
        <v>3.8072400002420181E-2</v>
      </c>
      <c r="AD224" s="81">
        <f>IF(S224&lt;&gt;0,G224-AA224,-9999)</f>
        <v>-1.90884536486121E-3</v>
      </c>
      <c r="AE224" s="81">
        <f>+(G224-AA224)^2*S224</f>
        <v>1.821845313476063E-6</v>
      </c>
      <c r="AF224" s="1">
        <f>IF(S224&lt;&gt;0,G224-P224,-9999)</f>
        <v>3.8072400002420181E-2</v>
      </c>
      <c r="AG224" s="82"/>
      <c r="AH224" s="1">
        <f>$AB$6*($AB$11/AI224*AJ224+$AB$12)</f>
        <v>-1.4713570429197775E-2</v>
      </c>
      <c r="AI224" s="1">
        <f>1+$AB$7*COS(AL224)</f>
        <v>0.7042530286034735</v>
      </c>
      <c r="AJ224" s="1">
        <f>SIN(AL224+RADIANS($AB$9))</f>
        <v>-0.58309469042721618</v>
      </c>
      <c r="AK224" s="1">
        <f>$AB$7*SIN(AL224)</f>
        <v>0.25038561155755851</v>
      </c>
      <c r="AL224" s="1">
        <f>2*ATAN(AM224)</f>
        <v>-0.7025291360568493</v>
      </c>
      <c r="AM224" s="1">
        <f>SQRT((1+$AB$7)/(1-$AB$7))*TAN(AN224/2)</f>
        <v>-0.36646222381839327</v>
      </c>
      <c r="AN224" s="81">
        <f>$AU224+$AB$7*SIN(AO224)</f>
        <v>5.2751014450382074</v>
      </c>
      <c r="AO224" s="81">
        <f>$AU224+$AB$7*SIN(AP224)</f>
        <v>5.2750783749602634</v>
      </c>
      <c r="AP224" s="81">
        <f>$AU224+$AB$7*SIN(AQ224)</f>
        <v>5.2751899662844348</v>
      </c>
      <c r="AQ224" s="81">
        <f>$AU224+$AB$7*SIN(AR224)</f>
        <v>5.2746500091224178</v>
      </c>
      <c r="AR224" s="81">
        <f>$AU224+$AB$7*SIN(AS224)</f>
        <v>5.2772584242257867</v>
      </c>
      <c r="AS224" s="81">
        <f>$AU224+$AB$7*SIN(AT224)</f>
        <v>5.264556048757699</v>
      </c>
      <c r="AT224" s="81">
        <f>$AU224+$AB$7*SIN(AU224)</f>
        <v>5.3241989151035387</v>
      </c>
      <c r="AU224" s="81">
        <f>RADIANS($AB$9)+$AB$18*(F224-AB$15)</f>
        <v>4.9473415992888699</v>
      </c>
      <c r="AW224" s="21"/>
      <c r="AX224" s="29"/>
    </row>
    <row r="225" spans="1:50" x14ac:dyDescent="0.2">
      <c r="A225" s="83" t="s">
        <v>123</v>
      </c>
      <c r="B225" s="84" t="s">
        <v>98</v>
      </c>
      <c r="C225" s="85">
        <v>28135.363000000001</v>
      </c>
      <c r="D225" s="87"/>
      <c r="E225" s="80">
        <f>+(C225-C$7)/C$8</f>
        <v>-6337.985902810552</v>
      </c>
      <c r="F225" s="80">
        <f>ROUND(2*E225,0)/2</f>
        <v>-6338</v>
      </c>
      <c r="G225" s="80">
        <f>+C225-(C$7+F225*C$8)</f>
        <v>3.9032800003042212E-2</v>
      </c>
      <c r="H225" s="80">
        <f>+G225</f>
        <v>3.9032800003042212E-2</v>
      </c>
      <c r="I225" s="80"/>
      <c r="J225" s="80"/>
      <c r="K225" s="80"/>
      <c r="M225" s="80"/>
      <c r="N225" s="80"/>
      <c r="O225" s="80"/>
      <c r="P225" s="80"/>
      <c r="Q225" s="149">
        <f>+C225-15018.5</f>
        <v>13116.863000000001</v>
      </c>
      <c r="S225" s="2">
        <f>S$15</f>
        <v>0.5</v>
      </c>
      <c r="Z225" s="1">
        <f>F225</f>
        <v>-6338</v>
      </c>
      <c r="AA225" s="81">
        <f>AB$3+AB$4*Z225+AB$5*Z225^2+AH225</f>
        <v>3.8215525052074963E-2</v>
      </c>
      <c r="AB225" s="81">
        <f>IF(S225&lt;&gt;0,G225-AH225,-9999)</f>
        <v>5.5992035102041225E-2</v>
      </c>
      <c r="AC225" s="81">
        <f>+G225-P225</f>
        <v>3.9032800003042212E-2</v>
      </c>
      <c r="AD225" s="81">
        <f>IF(S225&lt;&gt;0,G225-AA225,-9999)</f>
        <v>8.1727495096724917E-4</v>
      </c>
      <c r="AE225" s="81">
        <f>+(G225-AA225)^2*S225</f>
        <v>3.3396917273925979E-7</v>
      </c>
      <c r="AF225" s="1">
        <f>IF(S225&lt;&gt;0,G225-P225,-9999)</f>
        <v>3.9032800003042212E-2</v>
      </c>
      <c r="AG225" s="82"/>
      <c r="AH225" s="1">
        <f>$AB$6*($AB$11/AI225*AJ225+$AB$12)</f>
        <v>-1.6959235098999013E-2</v>
      </c>
      <c r="AI225" s="1">
        <f>1+$AB$7*COS(AL225)</f>
        <v>0.69429437775203451</v>
      </c>
      <c r="AJ225" s="1">
        <f>SIN(AL225+RADIANS($AB$9))</f>
        <v>-0.61571944248208532</v>
      </c>
      <c r="AK225" s="1">
        <f>$AB$7*SIN(AL225)</f>
        <v>0.23812454323579213</v>
      </c>
      <c r="AL225" s="1">
        <f>2*ATAN(AM225)</f>
        <v>-0.66176326226073867</v>
      </c>
      <c r="AM225" s="1">
        <f>SQRT((1+$AB$7)/(1-$AB$7))*TAN(AN225/2)</f>
        <v>-0.34351023233701389</v>
      </c>
      <c r="AN225" s="81">
        <f>$AU225+$AB$7*SIN(AO225)</f>
        <v>5.328848113995555</v>
      </c>
      <c r="AO225" s="81">
        <f>$AU225+$AB$7*SIN(AP225)</f>
        <v>5.3288096988570901</v>
      </c>
      <c r="AP225" s="81">
        <f>$AU225+$AB$7*SIN(AQ225)</f>
        <v>5.3289811565988243</v>
      </c>
      <c r="AQ225" s="81">
        <f>$AU225+$AB$7*SIN(AR225)</f>
        <v>5.3282155707122207</v>
      </c>
      <c r="AR225" s="81">
        <f>$AU225+$AB$7*SIN(AS225)</f>
        <v>5.3316276617473939</v>
      </c>
      <c r="AS225" s="81">
        <f>$AU225+$AB$7*SIN(AT225)</f>
        <v>5.3162913675118384</v>
      </c>
      <c r="AT225" s="81">
        <f>$AU225+$AB$7*SIN(AU225)</f>
        <v>5.3828283606306284</v>
      </c>
      <c r="AU225" s="81">
        <f>RADIANS($AB$9)+$AB$18*(F225-AB$15)</f>
        <v>5.01266322190334</v>
      </c>
      <c r="AW225" s="21"/>
      <c r="AX225" s="29"/>
    </row>
    <row r="226" spans="1:50" x14ac:dyDescent="0.2">
      <c r="A226" s="83" t="s">
        <v>126</v>
      </c>
      <c r="B226" s="84" t="s">
        <v>98</v>
      </c>
      <c r="C226" s="85">
        <v>28182.435000000001</v>
      </c>
      <c r="D226" s="87"/>
      <c r="E226" s="80">
        <f>+(C226-C$7)/C$8</f>
        <v>-6320.9852545958292</v>
      </c>
      <c r="F226" s="80">
        <f>ROUND(2*E226,0)/2</f>
        <v>-6321</v>
      </c>
      <c r="G226" s="80">
        <f>+C226-(C$7+F226*C$8)</f>
        <v>4.0827600005286513E-2</v>
      </c>
      <c r="H226" s="80">
        <f>+G226</f>
        <v>4.0827600005286513E-2</v>
      </c>
      <c r="I226" s="80"/>
      <c r="J226" s="80"/>
      <c r="K226" s="80"/>
      <c r="M226" s="80"/>
      <c r="N226" s="80"/>
      <c r="O226" s="80"/>
      <c r="P226" s="80"/>
      <c r="Q226" s="149">
        <f>+C226-15018.5</f>
        <v>13163.935000000001</v>
      </c>
      <c r="S226" s="2">
        <f>S$15</f>
        <v>0.5</v>
      </c>
      <c r="Z226" s="1">
        <f>F226</f>
        <v>-6321</v>
      </c>
      <c r="AA226" s="81">
        <f>AB$3+AB$4*Z226+AB$5*Z226^2+AH226</f>
        <v>3.7888458539780179E-2</v>
      </c>
      <c r="AB226" s="81">
        <f>IF(S226&lt;&gt;0,G226-AH226,-9999)</f>
        <v>5.8197693027100067E-2</v>
      </c>
      <c r="AC226" s="81">
        <f>+G226-P226</f>
        <v>4.0827600005286513E-2</v>
      </c>
      <c r="AD226" s="81">
        <f>IF(S226&lt;&gt;0,G226-AA226,-9999)</f>
        <v>2.9391414655063341E-3</v>
      </c>
      <c r="AE226" s="81">
        <f>+(G226-AA226)^2*S226</f>
        <v>4.3192762771293611E-6</v>
      </c>
      <c r="AF226" s="1">
        <f>IF(S226&lt;&gt;0,G226-P226,-9999)</f>
        <v>4.0827600005286513E-2</v>
      </c>
      <c r="AG226" s="82"/>
      <c r="AH226" s="1">
        <f>$AB$6*($AB$11/AI226*AJ226+$AB$12)</f>
        <v>-1.7370093021813554E-2</v>
      </c>
      <c r="AI226" s="1">
        <f>1+$AB$7*COS(AL226)</f>
        <v>0.69251948713903422</v>
      </c>
      <c r="AJ226" s="1">
        <f>SIN(AL226+RADIANS($AB$9))</f>
        <v>-0.62160374347779213</v>
      </c>
      <c r="AK226" s="1">
        <f>$AB$7*SIN(AL226)</f>
        <v>0.23582824210859027</v>
      </c>
      <c r="AL226" s="1">
        <f>2*ATAN(AM226)</f>
        <v>-0.65427356129933589</v>
      </c>
      <c r="AM226" s="1">
        <f>SQRT((1+$AB$7)/(1-$AB$7))*TAN(AN226/2)</f>
        <v>-0.33932885155554932</v>
      </c>
      <c r="AN226" s="81">
        <f>$AU226+$AB$7*SIN(AO226)</f>
        <v>5.3388055200065061</v>
      </c>
      <c r="AO226" s="81">
        <f>$AU226+$AB$7*SIN(AP226)</f>
        <v>5.338763617751737</v>
      </c>
      <c r="AP226" s="81">
        <f>$AU226+$AB$7*SIN(AQ226)</f>
        <v>5.338948056304063</v>
      </c>
      <c r="AQ226" s="81">
        <f>$AU226+$AB$7*SIN(AR226)</f>
        <v>5.3381358722819918</v>
      </c>
      <c r="AR226" s="81">
        <f>$AU226+$AB$7*SIN(AS226)</f>
        <v>5.3417055637052719</v>
      </c>
      <c r="AS226" s="81">
        <f>$AU226+$AB$7*SIN(AT226)</f>
        <v>5.3258820308205044</v>
      </c>
      <c r="AT226" s="81">
        <f>$AU226+$AB$7*SIN(AU226)</f>
        <v>5.3936051140232291</v>
      </c>
      <c r="AU226" s="81">
        <f>RADIANS($AB$9)+$AB$18*(F226-AB$15)</f>
        <v>5.0248661623917572</v>
      </c>
      <c r="AW226" s="21"/>
      <c r="AX226" s="29"/>
    </row>
    <row r="227" spans="1:50" x14ac:dyDescent="0.2">
      <c r="A227" s="83" t="s">
        <v>120</v>
      </c>
      <c r="B227" s="84" t="s">
        <v>98</v>
      </c>
      <c r="C227" s="85">
        <v>28207.350999999999</v>
      </c>
      <c r="D227" s="87"/>
      <c r="E227" s="80">
        <f>+(C227-C$7)/C$8</f>
        <v>-6311.9865260328197</v>
      </c>
      <c r="F227" s="80">
        <f>ROUND(2*E227,0)/2</f>
        <v>-6312</v>
      </c>
      <c r="G227" s="80">
        <f>+C227-(C$7+F227*C$8)</f>
        <v>3.7307200000213925E-2</v>
      </c>
      <c r="H227" s="80">
        <f>+G227</f>
        <v>3.7307200000213925E-2</v>
      </c>
      <c r="I227" s="80"/>
      <c r="J227" s="80"/>
      <c r="K227" s="80"/>
      <c r="M227" s="80"/>
      <c r="N227" s="80"/>
      <c r="O227" s="80"/>
      <c r="P227" s="80"/>
      <c r="Q227" s="149">
        <f>+C227-15018.5</f>
        <v>13188.850999999999</v>
      </c>
      <c r="S227" s="2">
        <f>S$15</f>
        <v>0.5</v>
      </c>
      <c r="Z227" s="1">
        <f>F227</f>
        <v>-6312</v>
      </c>
      <c r="AA227" s="81">
        <f>AB$3+AB$4*Z227+AB$5*Z227^2+AH227</f>
        <v>3.7715673245871814E-2</v>
      </c>
      <c r="AB227" s="81">
        <f>IF(S227&lt;&gt;0,G227-AH227,-9999)</f>
        <v>5.4893690525327513E-2</v>
      </c>
      <c r="AC227" s="81">
        <f>+G227-P227</f>
        <v>3.7307200000213925E-2</v>
      </c>
      <c r="AD227" s="81">
        <f>IF(S227&lt;&gt;0,G227-AA227,-9999)</f>
        <v>-4.0847324565788934E-4</v>
      </c>
      <c r="AE227" s="81">
        <f>+(G227-AA227)^2*S227</f>
        <v>8.342519620914521E-8</v>
      </c>
      <c r="AF227" s="1">
        <f>IF(S227&lt;&gt;0,G227-P227,-9999)</f>
        <v>3.7307200000213925E-2</v>
      </c>
      <c r="AG227" s="82"/>
      <c r="AH227" s="1">
        <f>$AB$6*($AB$11/AI227*AJ227+$AB$12)</f>
        <v>-1.7586490525113588E-2</v>
      </c>
      <c r="AI227" s="1">
        <f>1+$AB$7*COS(AL227)</f>
        <v>0.6915904319602928</v>
      </c>
      <c r="AJ227" s="1">
        <f>SIN(AL227+RADIANS($AB$9))</f>
        <v>-0.62469282986144814</v>
      </c>
      <c r="AK227" s="1">
        <f>$AB$7*SIN(AL227)</f>
        <v>0.23461194323143841</v>
      </c>
      <c r="AL227" s="1">
        <f>2*ATAN(AM227)</f>
        <v>-0.65032383931598003</v>
      </c>
      <c r="AM227" s="1">
        <f>SQRT((1+$AB$7)/(1-$AB$7))*TAN(AN227/2)</f>
        <v>-0.33712806897603786</v>
      </c>
      <c r="AN227" s="81">
        <f>$AU227+$AB$7*SIN(AO227)</f>
        <v>5.3440668439255656</v>
      </c>
      <c r="AO227" s="81">
        <f>$AU227+$AB$7*SIN(AP227)</f>
        <v>5.3440230122484698</v>
      </c>
      <c r="AP227" s="81">
        <f>$AU227+$AB$7*SIN(AQ227)</f>
        <v>5.3442145531731615</v>
      </c>
      <c r="AQ227" s="81">
        <f>$AU227+$AB$7*SIN(AR227)</f>
        <v>5.343377165045351</v>
      </c>
      <c r="AR227" s="81">
        <f>$AU227+$AB$7*SIN(AS227)</f>
        <v>5.3470310690454967</v>
      </c>
      <c r="AS227" s="81">
        <f>$AU227+$AB$7*SIN(AT227)</f>
        <v>5.3309507343547811</v>
      </c>
      <c r="AT227" s="81">
        <f>$AU227+$AB$7*SIN(AU227)</f>
        <v>5.3992882106910702</v>
      </c>
      <c r="AU227" s="81">
        <f>RADIANS($AB$9)+$AB$18*(F227-AB$15)</f>
        <v>5.0313265426503309</v>
      </c>
      <c r="AW227" s="21"/>
      <c r="AX227" s="29"/>
    </row>
    <row r="228" spans="1:50" x14ac:dyDescent="0.2">
      <c r="A228" s="83" t="s">
        <v>120</v>
      </c>
      <c r="B228" s="84" t="s">
        <v>98</v>
      </c>
      <c r="C228" s="85">
        <v>28257.198</v>
      </c>
      <c r="D228" s="87"/>
      <c r="E228" s="80">
        <f>+(C228-C$7)/C$8</f>
        <v>-6293.9836514670633</v>
      </c>
      <c r="F228" s="80">
        <f>ROUND(2*E228,0)/2</f>
        <v>-6294</v>
      </c>
      <c r="G228" s="80">
        <f>+C228-(C$7+F228*C$8)</f>
        <v>4.5266400004038587E-2</v>
      </c>
      <c r="H228" s="80">
        <f>+G228</f>
        <v>4.5266400004038587E-2</v>
      </c>
      <c r="I228" s="80"/>
      <c r="J228" s="80"/>
      <c r="K228" s="80"/>
      <c r="M228" s="80"/>
      <c r="N228" s="80"/>
      <c r="O228" s="80"/>
      <c r="P228" s="80"/>
      <c r="Q228" s="149">
        <f>+C228-15018.5</f>
        <v>13238.698</v>
      </c>
      <c r="S228" s="2">
        <f>S$15</f>
        <v>0.5</v>
      </c>
      <c r="Z228" s="1">
        <f>F228</f>
        <v>-6294</v>
      </c>
      <c r="AA228" s="81">
        <f>AB$3+AB$4*Z228+AB$5*Z228^2+AH228</f>
        <v>3.7370874637695124E-2</v>
      </c>
      <c r="AB228" s="81">
        <f>IF(S228&lt;&gt;0,G228-AH228,-9999)</f>
        <v>6.3283360123326998E-2</v>
      </c>
      <c r="AC228" s="81">
        <f>+G228-P228</f>
        <v>4.5266400004038587E-2</v>
      </c>
      <c r="AD228" s="81">
        <f>IF(S228&lt;&gt;0,G228-AA228,-9999)</f>
        <v>7.895525366343463E-3</v>
      </c>
      <c r="AE228" s="81">
        <f>+(G228-AA228)^2*S228</f>
        <v>3.116966040528654E-5</v>
      </c>
      <c r="AF228" s="1">
        <f>IF(S228&lt;&gt;0,G228-P228,-9999)</f>
        <v>4.5266400004038587E-2</v>
      </c>
      <c r="AG228" s="82"/>
      <c r="AH228" s="1">
        <f>$AB$6*($AB$11/AI228*AJ228+$AB$12)</f>
        <v>-1.8016960119288404E-2</v>
      </c>
      <c r="AI228" s="1">
        <f>1+$AB$7*COS(AL228)</f>
        <v>0.68975409164967127</v>
      </c>
      <c r="AJ228" s="1">
        <f>SIN(AL228+RADIANS($AB$9))</f>
        <v>-0.63081724903482672</v>
      </c>
      <c r="AK228" s="1">
        <f>$AB$7*SIN(AL228)</f>
        <v>0.23217816847660303</v>
      </c>
      <c r="AL228" s="1">
        <f>2*ATAN(AM228)</f>
        <v>-0.64245593127127687</v>
      </c>
      <c r="AM228" s="1">
        <f>SQRT((1+$AB$7)/(1-$AB$7))*TAN(AN228/2)</f>
        <v>-0.33275278023176613</v>
      </c>
      <c r="AN228" s="81">
        <f>$AU228+$AB$7*SIN(AO228)</f>
        <v>5.3545684881773905</v>
      </c>
      <c r="AO228" s="81">
        <f>$AU228+$AB$7*SIN(AP228)</f>
        <v>5.3545206220179216</v>
      </c>
      <c r="AP228" s="81">
        <f>$AU228+$AB$7*SIN(AQ228)</f>
        <v>5.3547268442995239</v>
      </c>
      <c r="AQ228" s="81">
        <f>$AU228+$AB$7*SIN(AR228)</f>
        <v>5.3538379689829689</v>
      </c>
      <c r="AR228" s="81">
        <f>$AU228+$AB$7*SIN(AS228)</f>
        <v>5.3576617680119281</v>
      </c>
      <c r="AS228" s="81">
        <f>$AU228+$AB$7*SIN(AT228)</f>
        <v>5.3410706243927031</v>
      </c>
      <c r="AT228" s="81">
        <f>$AU228+$AB$7*SIN(AU228)</f>
        <v>5.4106083649580299</v>
      </c>
      <c r="AU228" s="81">
        <f>RADIANS($AB$9)+$AB$18*(F228-AB$15)</f>
        <v>5.044247303167479</v>
      </c>
      <c r="AW228" s="21"/>
      <c r="AX228" s="29"/>
    </row>
    <row r="229" spans="1:50" x14ac:dyDescent="0.2">
      <c r="A229" s="83" t="s">
        <v>97</v>
      </c>
      <c r="B229" s="84" t="s">
        <v>98</v>
      </c>
      <c r="C229" s="85">
        <v>28301.491999999998</v>
      </c>
      <c r="D229" s="87"/>
      <c r="E229" s="80">
        <f>+(C229-C$7)/C$8</f>
        <v>-6277.9863130913227</v>
      </c>
      <c r="F229" s="80">
        <f>ROUND(2*E229,0)/2</f>
        <v>-6278</v>
      </c>
      <c r="G229" s="80">
        <f>+C229-(C$7+F229*C$8)</f>
        <v>3.7896800000453368E-2</v>
      </c>
      <c r="H229" s="80">
        <f>+G229</f>
        <v>3.7896800000453368E-2</v>
      </c>
      <c r="I229" s="80"/>
      <c r="J229" s="80"/>
      <c r="K229" s="80"/>
      <c r="M229" s="80"/>
      <c r="N229" s="80"/>
      <c r="O229" s="80"/>
      <c r="P229" s="80"/>
      <c r="Q229" s="149">
        <f>+C229-15018.5</f>
        <v>13282.991999999998</v>
      </c>
      <c r="S229" s="2">
        <f>S$15</f>
        <v>0.5</v>
      </c>
      <c r="Z229" s="1">
        <f>F229</f>
        <v>-6278</v>
      </c>
      <c r="AA229" s="81">
        <f>AB$3+AB$4*Z229+AB$5*Z229^2+AH229</f>
        <v>3.7065260269319736E-2</v>
      </c>
      <c r="AB229" s="81">
        <f>IF(S229&lt;&gt;0,G229-AH229,-9999)</f>
        <v>5.6293787653788077E-2</v>
      </c>
      <c r="AC229" s="81">
        <f>+G229-P229</f>
        <v>3.7896800000453368E-2</v>
      </c>
      <c r="AD229" s="81">
        <f>IF(S229&lt;&gt;0,G229-AA229,-9999)</f>
        <v>8.31539731133632E-4</v>
      </c>
      <c r="AE229" s="81">
        <f>+(G229-AA229)^2*S229</f>
        <v>3.4572916222689651E-7</v>
      </c>
      <c r="AF229" s="1">
        <f>IF(S229&lt;&gt;0,G229-P229,-9999)</f>
        <v>3.7896800000453368E-2</v>
      </c>
      <c r="AG229" s="82"/>
      <c r="AH229" s="1">
        <f>$AB$6*($AB$11/AI229*AJ229+$AB$12)</f>
        <v>-1.8396987653334713E-2</v>
      </c>
      <c r="AI229" s="1">
        <f>1+$AB$7*COS(AL229)</f>
        <v>0.68814590949325716</v>
      </c>
      <c r="AJ229" s="1">
        <f>SIN(AL229+RADIANS($AB$9))</f>
        <v>-0.63620156925499383</v>
      </c>
      <c r="AK229" s="1">
        <f>$AB$7*SIN(AL229)</f>
        <v>0.23001359046691705</v>
      </c>
      <c r="AL229" s="1">
        <f>2*ATAN(AM229)</f>
        <v>-0.63549702023311183</v>
      </c>
      <c r="AM229" s="1">
        <f>SQRT((1+$AB$7)/(1-$AB$7))*TAN(AN229/2)</f>
        <v>-0.32889251787135432</v>
      </c>
      <c r="AN229" s="81">
        <f>$AU229+$AB$7*SIN(AO229)</f>
        <v>5.3638800675659883</v>
      </c>
      <c r="AO229" s="81">
        <f>$AU229+$AB$7*SIN(AP229)</f>
        <v>5.3638284160987251</v>
      </c>
      <c r="AP229" s="81">
        <f>$AU229+$AB$7*SIN(AQ229)</f>
        <v>5.3640482191899945</v>
      </c>
      <c r="AQ229" s="81">
        <f>$AU229+$AB$7*SIN(AR229)</f>
        <v>5.363112406594043</v>
      </c>
      <c r="AR229" s="81">
        <f>$AU229+$AB$7*SIN(AS229)</f>
        <v>5.367088707669577</v>
      </c>
      <c r="AS229" s="81">
        <f>$AU229+$AB$7*SIN(AT229)</f>
        <v>5.3500470843481622</v>
      </c>
      <c r="AT229" s="81">
        <f>$AU229+$AB$7*SIN(AU229)</f>
        <v>5.42061937015891</v>
      </c>
      <c r="AU229" s="81">
        <f>RADIANS($AB$9)+$AB$18*(F229-AB$15)</f>
        <v>5.0557324236271661</v>
      </c>
      <c r="AW229" s="21"/>
      <c r="AX229" s="29"/>
    </row>
    <row r="230" spans="1:50" x14ac:dyDescent="0.2">
      <c r="A230" s="83" t="s">
        <v>120</v>
      </c>
      <c r="B230" s="84" t="s">
        <v>98</v>
      </c>
      <c r="C230" s="85">
        <v>28459.319</v>
      </c>
      <c r="D230" s="87"/>
      <c r="E230" s="80">
        <f>+(C230-C$7)/C$8</f>
        <v>-6220.9850956842647</v>
      </c>
      <c r="F230" s="80">
        <f>ROUND(2*E230,0)/2</f>
        <v>-6221</v>
      </c>
      <c r="G230" s="80">
        <f>+C230-(C$7+F230*C$8)</f>
        <v>4.1267600001447136E-2</v>
      </c>
      <c r="H230" s="80">
        <f>+G230</f>
        <v>4.1267600001447136E-2</v>
      </c>
      <c r="I230" s="80"/>
      <c r="J230" s="80"/>
      <c r="K230" s="80"/>
      <c r="M230" s="80"/>
      <c r="N230" s="80"/>
      <c r="O230" s="80"/>
      <c r="P230" s="80"/>
      <c r="Q230" s="149">
        <f>+C230-15018.5</f>
        <v>13440.819</v>
      </c>
      <c r="S230" s="2">
        <f>S$15</f>
        <v>0.5</v>
      </c>
      <c r="Z230" s="1">
        <f>F230</f>
        <v>-6221</v>
      </c>
      <c r="AA230" s="81">
        <f>AB$3+AB$4*Z230+AB$5*Z230^2+AH230</f>
        <v>3.5983331980519534E-2</v>
      </c>
      <c r="AB230" s="81">
        <f>IF(S230&lt;&gt;0,G230-AH230,-9999)</f>
        <v>6.099831277669801E-2</v>
      </c>
      <c r="AC230" s="81">
        <f>+G230-P230</f>
        <v>4.1267600001447136E-2</v>
      </c>
      <c r="AD230" s="81">
        <f>IF(S230&lt;&gt;0,G230-AA230,-9999)</f>
        <v>5.2842680209276016E-3</v>
      </c>
      <c r="AE230" s="81">
        <f>+(G230-AA230)^2*S230</f>
        <v>1.3961744258499056E-5</v>
      </c>
      <c r="AF230" s="1">
        <f>IF(S230&lt;&gt;0,G230-P230,-9999)</f>
        <v>4.1267600001447136E-2</v>
      </c>
      <c r="AG230" s="82"/>
      <c r="AH230" s="1">
        <f>$AB$6*($AB$11/AI230*AJ230+$AB$12)</f>
        <v>-1.9730712775250871E-2</v>
      </c>
      <c r="AI230" s="1">
        <f>1+$AB$7*COS(AL230)</f>
        <v>0.68259735521499665</v>
      </c>
      <c r="AJ230" s="1">
        <f>SIN(AL230+RADIANS($AB$9))</f>
        <v>-0.65493613145364604</v>
      </c>
      <c r="AK230" s="1">
        <f>$AB$7*SIN(AL230)</f>
        <v>0.22229436935908981</v>
      </c>
      <c r="AL230" s="1">
        <f>2*ATAN(AM230)</f>
        <v>-0.61096384163474671</v>
      </c>
      <c r="AM230" s="1">
        <f>SQRT((1+$AB$7)/(1-$AB$7))*TAN(AN230/2)</f>
        <v>-0.31535299268779243</v>
      </c>
      <c r="AN230" s="81">
        <f>$AU230+$AB$7*SIN(AO230)</f>
        <v>5.3968796808176993</v>
      </c>
      <c r="AO230" s="81">
        <f>$AU230+$AB$7*SIN(AP230)</f>
        <v>5.3968129915743974</v>
      </c>
      <c r="AP230" s="81">
        <f>$AU230+$AB$7*SIN(AQ230)</f>
        <v>5.3970851579244128</v>
      </c>
      <c r="AQ230" s="81">
        <f>$AU230+$AB$7*SIN(AR230)</f>
        <v>5.3959738448374832</v>
      </c>
      <c r="AR230" s="81">
        <f>$AU230+$AB$7*SIN(AS230)</f>
        <v>5.4005020964733008</v>
      </c>
      <c r="AS230" s="81">
        <f>$AU230+$AB$7*SIN(AT230)</f>
        <v>5.3818900324199168</v>
      </c>
      <c r="AT230" s="81">
        <f>$AU230+$AB$7*SIN(AU230)</f>
        <v>5.4558938290099412</v>
      </c>
      <c r="AU230" s="81">
        <f>RADIANS($AB$9)+$AB$18*(F230-AB$15)</f>
        <v>5.096648165264801</v>
      </c>
      <c r="AW230" s="21"/>
      <c r="AX230" s="29"/>
    </row>
    <row r="231" spans="1:50" x14ac:dyDescent="0.2">
      <c r="A231" s="83" t="s">
        <v>123</v>
      </c>
      <c r="B231" s="84" t="s">
        <v>98</v>
      </c>
      <c r="C231" s="85">
        <v>28484.233</v>
      </c>
      <c r="D231" s="87"/>
      <c r="E231" s="80">
        <f>+(C231-C$7)/C$8</f>
        <v>-6211.9870894465521</v>
      </c>
      <c r="F231" s="80">
        <f>ROUND(2*E231,0)/2</f>
        <v>-6212</v>
      </c>
      <c r="G231" s="80">
        <f>+C231-(C$7+F231*C$8)</f>
        <v>3.5747200003243051E-2</v>
      </c>
      <c r="H231" s="80">
        <f>+G231</f>
        <v>3.5747200003243051E-2</v>
      </c>
      <c r="I231" s="80"/>
      <c r="J231" s="80"/>
      <c r="K231" s="80"/>
      <c r="M231" s="80"/>
      <c r="N231" s="80"/>
      <c r="O231" s="80"/>
      <c r="P231" s="80"/>
      <c r="Q231" s="149">
        <f>+C231-15018.5</f>
        <v>13465.733</v>
      </c>
      <c r="S231" s="2">
        <f>S$15</f>
        <v>0.5</v>
      </c>
      <c r="Z231" s="1">
        <f>F231</f>
        <v>-6212</v>
      </c>
      <c r="AA231" s="81">
        <f>AB$3+AB$4*Z231+AB$5*Z231^2+AH231</f>
        <v>3.5813492974851036E-2</v>
      </c>
      <c r="AB231" s="81">
        <f>IF(S231&lt;&gt;0,G231-AH231,-9999)</f>
        <v>5.5685610538794172E-2</v>
      </c>
      <c r="AC231" s="81">
        <f>+G231-P231</f>
        <v>3.5747200003243051E-2</v>
      </c>
      <c r="AD231" s="81">
        <f>IF(S231&lt;&gt;0,G231-AA231,-9999)</f>
        <v>-6.6292971607984086E-5</v>
      </c>
      <c r="AE231" s="81">
        <f>+(G231-AA231)^2*S231</f>
        <v>2.1973790423084919E-9</v>
      </c>
      <c r="AF231" s="1">
        <f>IF(S231&lt;&gt;0,G231-P231,-9999)</f>
        <v>3.5747200003243051E-2</v>
      </c>
      <c r="AG231" s="82"/>
      <c r="AH231" s="1">
        <f>$AB$6*($AB$11/AI231*AJ231+$AB$12)</f>
        <v>-1.9938410535551121E-2</v>
      </c>
      <c r="AI231" s="1">
        <f>1+$AB$7*COS(AL231)</f>
        <v>0.68174656077336193</v>
      </c>
      <c r="AJ231" s="1">
        <f>SIN(AL231+RADIANS($AB$9))</f>
        <v>-0.65783150927458645</v>
      </c>
      <c r="AK231" s="1">
        <f>$AB$7*SIN(AL231)</f>
        <v>0.22107458919036135</v>
      </c>
      <c r="AL231" s="1">
        <f>2*ATAN(AM231)</f>
        <v>-0.60712598433355824</v>
      </c>
      <c r="AM231" s="1">
        <f>SQRT((1+$AB$7)/(1-$AB$7))*TAN(AN231/2)</f>
        <v>-0.31324450470320719</v>
      </c>
      <c r="AN231" s="81">
        <f>$AU231+$AB$7*SIN(AO231)</f>
        <v>5.4020660573880406</v>
      </c>
      <c r="AO231" s="81">
        <f>$AU231+$AB$7*SIN(AP231)</f>
        <v>5.4019967697749998</v>
      </c>
      <c r="AP231" s="81">
        <f>$AU231+$AB$7*SIN(AQ231)</f>
        <v>5.402277758117398</v>
      </c>
      <c r="AQ231" s="81">
        <f>$AU231+$AB$7*SIN(AR231)</f>
        <v>5.4011376467437424</v>
      </c>
      <c r="AR231" s="81">
        <f>$AU231+$AB$7*SIN(AS231)</f>
        <v>5.4057539292532528</v>
      </c>
      <c r="AS231" s="81">
        <f>$AU231+$AB$7*SIN(AT231)</f>
        <v>5.3868997015623208</v>
      </c>
      <c r="AT231" s="81">
        <f>$AU231+$AB$7*SIN(AU231)</f>
        <v>5.4614082550019178</v>
      </c>
      <c r="AU231" s="81">
        <f>RADIANS($AB$9)+$AB$18*(F231-AB$15)</f>
        <v>5.1031085455233756</v>
      </c>
      <c r="AV231" s="81"/>
      <c r="AW231" s="21"/>
      <c r="AX231" s="29"/>
    </row>
    <row r="232" spans="1:50" x14ac:dyDescent="0.2">
      <c r="A232" s="83" t="s">
        <v>120</v>
      </c>
      <c r="B232" s="84" t="s">
        <v>98</v>
      </c>
      <c r="C232" s="85">
        <v>28495.312999999998</v>
      </c>
      <c r="D232" s="87"/>
      <c r="E232" s="80">
        <f>+(C232-C$7)/C$8</f>
        <v>-6207.9854072953985</v>
      </c>
      <c r="F232" s="80">
        <f>ROUND(2*E232,0)/2</f>
        <v>-6208</v>
      </c>
      <c r="G232" s="80">
        <f>+C232-(C$7+F232*C$8)</f>
        <v>4.0404800001851982E-2</v>
      </c>
      <c r="H232" s="80">
        <f>+G232</f>
        <v>4.0404800001851982E-2</v>
      </c>
      <c r="I232" s="80"/>
      <c r="J232" s="80"/>
      <c r="K232" s="80"/>
      <c r="M232" s="80"/>
      <c r="N232" s="80"/>
      <c r="O232" s="80"/>
      <c r="P232" s="80"/>
      <c r="Q232" s="149">
        <f>+C232-15018.5</f>
        <v>13476.812999999998</v>
      </c>
      <c r="S232" s="2">
        <f>S$15</f>
        <v>0.5</v>
      </c>
      <c r="Z232" s="1">
        <f>F232</f>
        <v>-6208</v>
      </c>
      <c r="AA232" s="81">
        <f>AB$3+AB$4*Z232+AB$5*Z232^2+AH232</f>
        <v>3.5738097083491169E-2</v>
      </c>
      <c r="AB232" s="81">
        <f>IF(S232&lt;&gt;0,G232-AH232,-9999)</f>
        <v>6.0435266331017354E-2</v>
      </c>
      <c r="AC232" s="81">
        <f>+G232-P232</f>
        <v>4.0404800001851982E-2</v>
      </c>
      <c r="AD232" s="81">
        <f>IF(S232&lt;&gt;0,G232-AA232,-9999)</f>
        <v>4.6667029183608127E-3</v>
      </c>
      <c r="AE232" s="81">
        <f>+(G232-AA232)^2*S232</f>
        <v>1.0889058064118663E-5</v>
      </c>
      <c r="AF232" s="1">
        <f>IF(S232&lt;&gt;0,G232-P232,-9999)</f>
        <v>4.0404800001851982E-2</v>
      </c>
      <c r="AG232" s="82"/>
      <c r="AH232" s="1">
        <f>$AB$6*($AB$11/AI232*AJ232+$AB$12)</f>
        <v>-2.0030466329165372E-2</v>
      </c>
      <c r="AI232" s="1">
        <f>1+$AB$7*COS(AL232)</f>
        <v>0.68137060856724452</v>
      </c>
      <c r="AJ232" s="1">
        <f>SIN(AL232+RADIANS($AB$9))</f>
        <v>-0.65911293530227577</v>
      </c>
      <c r="AK232" s="1">
        <f>$AB$7*SIN(AL232)</f>
        <v>0.22053239326788782</v>
      </c>
      <c r="AL232" s="1">
        <f>2*ATAN(AM232)</f>
        <v>-0.60542332957389022</v>
      </c>
      <c r="AM232" s="1">
        <f>SQRT((1+$AB$7)/(1-$AB$7))*TAN(AN232/2)</f>
        <v>-0.31230989228697259</v>
      </c>
      <c r="AN232" s="81">
        <f>$AU232+$AB$7*SIN(AO232)</f>
        <v>5.4043690484186646</v>
      </c>
      <c r="AO232" s="81">
        <f>$AU232+$AB$7*SIN(AP232)</f>
        <v>5.4042985862919801</v>
      </c>
      <c r="AP232" s="81">
        <f>$AU232+$AB$7*SIN(AQ232)</f>
        <v>5.4045835426825359</v>
      </c>
      <c r="AQ232" s="81">
        <f>$AU232+$AB$7*SIN(AR232)</f>
        <v>5.4034305445357447</v>
      </c>
      <c r="AR232" s="81">
        <f>$AU232+$AB$7*SIN(AS232)</f>
        <v>5.4080860018515393</v>
      </c>
      <c r="AS232" s="81">
        <f>$AU232+$AB$7*SIN(AT232)</f>
        <v>5.3891247190127283</v>
      </c>
      <c r="AT232" s="81">
        <f>$AU232+$AB$7*SIN(AU232)</f>
        <v>5.4638543085382132</v>
      </c>
      <c r="AU232" s="81">
        <f>RADIANS($AB$9)+$AB$18*(F232-AB$15)</f>
        <v>5.1059798256382969</v>
      </c>
      <c r="AW232" s="21"/>
      <c r="AX232" s="29"/>
    </row>
    <row r="233" spans="1:50" x14ac:dyDescent="0.2">
      <c r="A233" s="83" t="s">
        <v>120</v>
      </c>
      <c r="B233" s="84" t="s">
        <v>98</v>
      </c>
      <c r="C233" s="85">
        <v>28517.457999999999</v>
      </c>
      <c r="D233" s="87"/>
      <c r="E233" s="80">
        <f>+(C233-C$7)/C$8</f>
        <v>-6199.9874604328252</v>
      </c>
      <c r="F233" s="80">
        <f>ROUND(2*E233,0)/2</f>
        <v>-6200</v>
      </c>
      <c r="G233" s="80">
        <f>+C233-(C$7+F233*C$8)</f>
        <v>3.4719999999651918E-2</v>
      </c>
      <c r="H233" s="80">
        <f>+G233</f>
        <v>3.4719999999651918E-2</v>
      </c>
      <c r="I233" s="80"/>
      <c r="J233" s="80"/>
      <c r="K233" s="80"/>
      <c r="M233" s="80"/>
      <c r="N233" s="80"/>
      <c r="O233" s="80"/>
      <c r="P233" s="80"/>
      <c r="Q233" s="149">
        <f>+C233-15018.5</f>
        <v>13498.957999999999</v>
      </c>
      <c r="S233" s="2">
        <f>S$15</f>
        <v>0.5</v>
      </c>
      <c r="Z233" s="1">
        <f>F233</f>
        <v>-6200</v>
      </c>
      <c r="AA233" s="81">
        <f>AB$3+AB$4*Z233+AB$5*Z233^2+AH233</f>
        <v>3.55874686622321E-2</v>
      </c>
      <c r="AB233" s="81">
        <f>IF(S233&lt;&gt;0,G233-AH233,-9999)</f>
        <v>5.4934107703664567E-2</v>
      </c>
      <c r="AC233" s="81">
        <f>+G233-P233</f>
        <v>3.4719999999651918E-2</v>
      </c>
      <c r="AD233" s="81">
        <f>IF(S233&lt;&gt;0,G233-AA233,-9999)</f>
        <v>-8.674686625801814E-4</v>
      </c>
      <c r="AE233" s="81">
        <f>+(G233-AA233)^2*S233</f>
        <v>3.7625094027932433E-7</v>
      </c>
      <c r="AF233" s="1">
        <f>IF(S233&lt;&gt;0,G233-P233,-9999)</f>
        <v>3.4719999999651918E-2</v>
      </c>
      <c r="AG233" s="82"/>
      <c r="AH233" s="1">
        <f>$AB$6*($AB$11/AI233*AJ233+$AB$12)</f>
        <v>-2.0214107704012649E-2</v>
      </c>
      <c r="AI233" s="1">
        <f>1+$AB$7*COS(AL233)</f>
        <v>0.68062270703637617</v>
      </c>
      <c r="AJ233" s="1">
        <f>SIN(AL233+RADIANS($AB$9))</f>
        <v>-0.66166584646998872</v>
      </c>
      <c r="AK233" s="1">
        <f>$AB$7*SIN(AL233)</f>
        <v>0.21944787605374097</v>
      </c>
      <c r="AL233" s="1">
        <f>2*ATAN(AM233)</f>
        <v>-0.60202362798422893</v>
      </c>
      <c r="AM233" s="1">
        <f>SQRT((1+$AB$7)/(1-$AB$7))*TAN(AN233/2)</f>
        <v>-0.31044523046434214</v>
      </c>
      <c r="AN233" s="81">
        <f>$AU233+$AB$7*SIN(AO233)</f>
        <v>5.4089712415461477</v>
      </c>
      <c r="AO233" s="81">
        <f>$AU233+$AB$7*SIN(AP233)</f>
        <v>5.4088983940662425</v>
      </c>
      <c r="AP233" s="81">
        <f>$AU233+$AB$7*SIN(AQ233)</f>
        <v>5.4091913727373901</v>
      </c>
      <c r="AQ233" s="81">
        <f>$AU233+$AB$7*SIN(AR233)</f>
        <v>5.4080124439721988</v>
      </c>
      <c r="AR233" s="81">
        <f>$AU233+$AB$7*SIN(AS233)</f>
        <v>5.4127463278905923</v>
      </c>
      <c r="AS233" s="81">
        <f>$AU233+$AB$7*SIN(AT233)</f>
        <v>5.3935720283702375</v>
      </c>
      <c r="AT233" s="81">
        <f>$AU233+$AB$7*SIN(AU233)</f>
        <v>5.4687375679273016</v>
      </c>
      <c r="AU233" s="81">
        <f>RADIANS($AB$9)+$AB$18*(F233-AB$15)</f>
        <v>5.1117223858681404</v>
      </c>
      <c r="AW233" s="21"/>
      <c r="AX233" s="29"/>
    </row>
    <row r="234" spans="1:50" x14ac:dyDescent="0.2">
      <c r="A234" s="83" t="s">
        <v>120</v>
      </c>
      <c r="B234" s="84" t="s">
        <v>98</v>
      </c>
      <c r="C234" s="85">
        <v>28520.227999999999</v>
      </c>
      <c r="D234" s="87"/>
      <c r="E234" s="80">
        <f>+(C234-C$7)/C$8</f>
        <v>-6198.987039895037</v>
      </c>
      <c r="F234" s="80">
        <f>ROUND(2*E234,0)/2</f>
        <v>-6199</v>
      </c>
      <c r="G234" s="80">
        <f>+C234-(C$7+F234*C$8)</f>
        <v>3.5884400000213645E-2</v>
      </c>
      <c r="H234" s="80">
        <f>+G234</f>
        <v>3.5884400000213645E-2</v>
      </c>
      <c r="I234" s="80"/>
      <c r="J234" s="80"/>
      <c r="K234" s="80"/>
      <c r="M234" s="80"/>
      <c r="N234" s="80"/>
      <c r="O234" s="80"/>
      <c r="P234" s="80"/>
      <c r="Q234" s="149">
        <f>+C234-15018.5</f>
        <v>13501.727999999999</v>
      </c>
      <c r="S234" s="2">
        <f>S$15</f>
        <v>0.5</v>
      </c>
      <c r="Z234" s="1">
        <f>F234</f>
        <v>-6199</v>
      </c>
      <c r="AA234" s="81">
        <f>AB$3+AB$4*Z234+AB$5*Z234^2+AH234</f>
        <v>3.5568655464726019E-2</v>
      </c>
      <c r="AB234" s="81">
        <f>IF(S234&lt;&gt;0,G234-AH234,-9999)</f>
        <v>5.6121418753657108E-2</v>
      </c>
      <c r="AC234" s="81">
        <f>+G234-P234</f>
        <v>3.5884400000213645E-2</v>
      </c>
      <c r="AD234" s="81">
        <f>IF(S234&lt;&gt;0,G234-AA234,-9999)</f>
        <v>3.1574453548762621E-4</v>
      </c>
      <c r="AE234" s="81">
        <f>+(G234-AA234)^2*S234</f>
        <v>4.9847305845148422E-8</v>
      </c>
      <c r="AF234" s="1">
        <f>IF(S234&lt;&gt;0,G234-P234,-9999)</f>
        <v>3.5884400000213645E-2</v>
      </c>
      <c r="AG234" s="82"/>
      <c r="AH234" s="1">
        <f>$AB$6*($AB$11/AI234*AJ234+$AB$12)</f>
        <v>-2.0237018753443463E-2</v>
      </c>
      <c r="AI234" s="1">
        <f>1+$AB$7*COS(AL234)</f>
        <v>0.68052959350473274</v>
      </c>
      <c r="AJ234" s="1">
        <f>SIN(AL234+RADIANS($AB$9))</f>
        <v>-0.66198403095554414</v>
      </c>
      <c r="AK234" s="1">
        <f>$AB$7*SIN(AL234)</f>
        <v>0.21931230001762134</v>
      </c>
      <c r="AL234" s="1">
        <f>2*ATAN(AM234)</f>
        <v>-0.60159918868766693</v>
      </c>
      <c r="AM234" s="1">
        <f>SQRT((1+$AB$7)/(1-$AB$7))*TAN(AN234/2)</f>
        <v>-0.31021257320863538</v>
      </c>
      <c r="AN234" s="81">
        <f>$AU234+$AB$7*SIN(AO234)</f>
        <v>5.4095461618495424</v>
      </c>
      <c r="AO234" s="81">
        <f>$AU234+$AB$7*SIN(AP234)</f>
        <v>5.4094730127964707</v>
      </c>
      <c r="AP234" s="81">
        <f>$AU234+$AB$7*SIN(AQ234)</f>
        <v>5.4097670022787954</v>
      </c>
      <c r="AQ234" s="81">
        <f>$AU234+$AB$7*SIN(AR234)</f>
        <v>5.4085848177280615</v>
      </c>
      <c r="AR234" s="81">
        <f>$AU234+$AB$7*SIN(AS234)</f>
        <v>5.4133285112999534</v>
      </c>
      <c r="AS234" s="81">
        <f>$AU234+$AB$7*SIN(AT234)</f>
        <v>5.3941276892706442</v>
      </c>
      <c r="AT234" s="81">
        <f>$AU234+$AB$7*SIN(AU234)</f>
        <v>5.4693471469584676</v>
      </c>
      <c r="AU234" s="81">
        <f>RADIANS($AB$9)+$AB$18*(F234-AB$15)</f>
        <v>5.1124402058968705</v>
      </c>
      <c r="AW234" s="21"/>
      <c r="AX234" s="29"/>
    </row>
    <row r="235" spans="1:50" x14ac:dyDescent="0.2">
      <c r="A235" s="83" t="s">
        <v>120</v>
      </c>
      <c r="B235" s="84" t="s">
        <v>98</v>
      </c>
      <c r="C235" s="85">
        <v>28531.307000000001</v>
      </c>
      <c r="D235" s="87"/>
      <c r="E235" s="80">
        <f>+(C235-C$7)/C$8</f>
        <v>-6194.9857189065315</v>
      </c>
      <c r="F235" s="80">
        <f>ROUND(2*E235,0)/2</f>
        <v>-6195</v>
      </c>
      <c r="G235" s="80">
        <f>+C235-(C$7+F235*C$8)</f>
        <v>3.9542000002256827E-2</v>
      </c>
      <c r="H235" s="80">
        <f>+G235</f>
        <v>3.9542000002256827E-2</v>
      </c>
      <c r="I235" s="80"/>
      <c r="J235" s="80"/>
      <c r="K235" s="80"/>
      <c r="M235" s="80"/>
      <c r="N235" s="80"/>
      <c r="O235" s="80"/>
      <c r="P235" s="80"/>
      <c r="Q235" s="149">
        <f>+C235-15018.5</f>
        <v>13512.807000000001</v>
      </c>
      <c r="S235" s="2">
        <f>S$15</f>
        <v>0.5</v>
      </c>
      <c r="Z235" s="1">
        <f>F235</f>
        <v>-6195</v>
      </c>
      <c r="AA235" s="81">
        <f>AB$3+AB$4*Z235+AB$5*Z235^2+AH235</f>
        <v>3.5493436885665725E-2</v>
      </c>
      <c r="AB235" s="81">
        <f>IF(S235&lt;&gt;0,G235-AH235,-9999)</f>
        <v>5.9870564815184379E-2</v>
      </c>
      <c r="AC235" s="81">
        <f>+G235-P235</f>
        <v>3.9542000002256827E-2</v>
      </c>
      <c r="AD235" s="81">
        <f>IF(S235&lt;&gt;0,G235-AA235,-9999)</f>
        <v>4.0485631165911029E-3</v>
      </c>
      <c r="AE235" s="81">
        <f>+(G235-AA235)^2*S235</f>
        <v>8.195431654510933E-6</v>
      </c>
      <c r="AF235" s="1">
        <f>IF(S235&lt;&gt;0,G235-P235,-9999)</f>
        <v>3.9542000002256827E-2</v>
      </c>
      <c r="AG235" s="82"/>
      <c r="AH235" s="1">
        <f>$AB$6*($AB$11/AI235*AJ235+$AB$12)</f>
        <v>-2.0328564812927549E-2</v>
      </c>
      <c r="AI235" s="1">
        <f>1+$AB$7*COS(AL235)</f>
        <v>0.68015796838860942</v>
      </c>
      <c r="AJ235" s="1">
        <f>SIN(AL235+RADIANS($AB$9))</f>
        <v>-0.66325470917884322</v>
      </c>
      <c r="AK235" s="1">
        <f>$AB$7*SIN(AL235)</f>
        <v>0.21876997138539994</v>
      </c>
      <c r="AL235" s="1">
        <f>2*ATAN(AM235)</f>
        <v>-0.59990258943569941</v>
      </c>
      <c r="AM235" s="1">
        <f>SQRT((1+$AB$7)/(1-$AB$7))*TAN(AN235/2)</f>
        <v>-0.30928288457582542</v>
      </c>
      <c r="AN235" s="81">
        <f>$AU235+$AB$7*SIN(AO235)</f>
        <v>5.4118450598038059</v>
      </c>
      <c r="AO235" s="81">
        <f>$AU235+$AB$7*SIN(AP235)</f>
        <v>5.4117706968985635</v>
      </c>
      <c r="AP235" s="81">
        <f>$AU235+$AB$7*SIN(AQ235)</f>
        <v>5.4120687473381635</v>
      </c>
      <c r="AQ235" s="81">
        <f>$AU235+$AB$7*SIN(AR235)</f>
        <v>5.4108735081171586</v>
      </c>
      <c r="AR235" s="81">
        <f>$AU235+$AB$7*SIN(AS235)</f>
        <v>5.4156564523829065</v>
      </c>
      <c r="AS235" s="81">
        <f>$AU235+$AB$7*SIN(AT235)</f>
        <v>5.3963497772449012</v>
      </c>
      <c r="AT235" s="81">
        <f>$AU235+$AB$7*SIN(AU235)</f>
        <v>5.4717836246236962</v>
      </c>
      <c r="AU235" s="81">
        <f>RADIANS($AB$9)+$AB$18*(F235-AB$15)</f>
        <v>5.1153114860117928</v>
      </c>
      <c r="AW235" s="21"/>
      <c r="AX235" s="29"/>
    </row>
    <row r="236" spans="1:50" x14ac:dyDescent="0.2">
      <c r="A236" s="83" t="s">
        <v>123</v>
      </c>
      <c r="B236" s="84" t="s">
        <v>98</v>
      </c>
      <c r="C236" s="85">
        <v>28592.217000000001</v>
      </c>
      <c r="D236" s="87"/>
      <c r="E236" s="80">
        <f>+(C236-C$7)/C$8</f>
        <v>-6172.9873019546549</v>
      </c>
      <c r="F236" s="80">
        <f>ROUND(2*E236,0)/2</f>
        <v>-6173</v>
      </c>
      <c r="G236" s="80">
        <f>+C236-(C$7+F236*C$8)</f>
        <v>3.5158800001227064E-2</v>
      </c>
      <c r="H236" s="80">
        <f>+G236</f>
        <v>3.5158800001227064E-2</v>
      </c>
      <c r="I236" s="80"/>
      <c r="J236" s="80"/>
      <c r="K236" s="80"/>
      <c r="M236" s="80"/>
      <c r="N236" s="80"/>
      <c r="O236" s="80"/>
      <c r="P236" s="80"/>
      <c r="Q236" s="149">
        <f>+C236-15018.5</f>
        <v>13573.717000000001</v>
      </c>
      <c r="S236" s="2">
        <f>S$15</f>
        <v>0.5</v>
      </c>
      <c r="Z236" s="1">
        <f>F236</f>
        <v>-6173</v>
      </c>
      <c r="AA236" s="81">
        <f>AB$3+AB$4*Z236+AB$5*Z236^2+AH236</f>
        <v>3.5080718323752452E-2</v>
      </c>
      <c r="AB236" s="81">
        <f>IF(S236&lt;&gt;0,G236-AH236,-9999)</f>
        <v>5.5988056198330666E-2</v>
      </c>
      <c r="AC236" s="81">
        <f>+G236-P236</f>
        <v>3.5158800001227064E-2</v>
      </c>
      <c r="AD236" s="81">
        <f>IF(S236&lt;&gt;0,G236-AA236,-9999)</f>
        <v>7.808167747461181E-5</v>
      </c>
      <c r="AE236" s="81">
        <f>+(G236-AA236)^2*S236</f>
        <v>3.0483741786246508E-9</v>
      </c>
      <c r="AF236" s="1">
        <f>IF(S236&lt;&gt;0,G236-P236,-9999)</f>
        <v>3.5158800001227064E-2</v>
      </c>
      <c r="AG236" s="82"/>
      <c r="AH236" s="1">
        <f>$AB$6*($AB$11/AI236*AJ236+$AB$12)</f>
        <v>-2.0829256197103598E-2</v>
      </c>
      <c r="AI236" s="1">
        <f>1+$AB$7*COS(AL236)</f>
        <v>0.67813759554366571</v>
      </c>
      <c r="AJ236" s="1">
        <f>SIN(AL236+RADIANS($AB$9))</f>
        <v>-0.67018486336521899</v>
      </c>
      <c r="AK236" s="1">
        <f>$AB$7*SIN(AL236)</f>
        <v>0.21578651061374873</v>
      </c>
      <c r="AL236" s="1">
        <f>2*ATAN(AM236)</f>
        <v>-0.59060410524999585</v>
      </c>
      <c r="AM236" s="1">
        <f>SQRT((1+$AB$7)/(1-$AB$7))*TAN(AN236/2)</f>
        <v>-0.30419619269528692</v>
      </c>
      <c r="AN236" s="81">
        <f>$AU236+$AB$7*SIN(AO236)</f>
        <v>5.4244667771676589</v>
      </c>
      <c r="AO236" s="81">
        <f>$AU236+$AB$7*SIN(AP236)</f>
        <v>5.4243855223595787</v>
      </c>
      <c r="AP236" s="81">
        <f>$AU236+$AB$7*SIN(AQ236)</f>
        <v>5.4247064068429758</v>
      </c>
      <c r="AQ236" s="81">
        <f>$AU236+$AB$7*SIN(AR236)</f>
        <v>5.4234385018391915</v>
      </c>
      <c r="AR236" s="81">
        <f>$AU236+$AB$7*SIN(AS236)</f>
        <v>5.4284375519717258</v>
      </c>
      <c r="AS236" s="81">
        <f>$AU236+$AB$7*SIN(AT236)</f>
        <v>5.408555727779758</v>
      </c>
      <c r="AT236" s="81">
        <f>$AU236+$AB$7*SIN(AU236)</f>
        <v>5.4851318172892523</v>
      </c>
      <c r="AU236" s="81">
        <f>RADIANS($AB$9)+$AB$18*(F236-AB$15)</f>
        <v>5.1311035266438623</v>
      </c>
      <c r="AW236" s="21"/>
      <c r="AX236" s="29"/>
    </row>
    <row r="237" spans="1:50" x14ac:dyDescent="0.2">
      <c r="A237" s="83" t="s">
        <v>120</v>
      </c>
      <c r="B237" s="84" t="s">
        <v>98</v>
      </c>
      <c r="C237" s="85">
        <v>28600.527999999998</v>
      </c>
      <c r="D237" s="87"/>
      <c r="E237" s="80">
        <f>+(C237-C$7)/C$8</f>
        <v>-6169.9856791786406</v>
      </c>
      <c r="F237" s="80">
        <f>ROUND(2*E237,0)/2</f>
        <v>-6170</v>
      </c>
      <c r="G237" s="80">
        <f>+C237-(C$7+F237*C$8)</f>
        <v>3.9651999999477994E-2</v>
      </c>
      <c r="H237" s="80">
        <f>+G237</f>
        <v>3.9651999999477994E-2</v>
      </c>
      <c r="I237" s="80"/>
      <c r="J237" s="80"/>
      <c r="K237" s="80"/>
      <c r="M237" s="80"/>
      <c r="N237" s="80"/>
      <c r="O237" s="80"/>
      <c r="P237" s="80"/>
      <c r="Q237" s="149">
        <f>+C237-15018.5</f>
        <v>13582.027999999998</v>
      </c>
      <c r="S237" s="2">
        <f>S$15</f>
        <v>0.5</v>
      </c>
      <c r="Z237" s="1">
        <f>F237</f>
        <v>-6170</v>
      </c>
      <c r="AA237" s="81">
        <f>AB$3+AB$4*Z237+AB$5*Z237^2+AH237</f>
        <v>3.502456821485718E-2</v>
      </c>
      <c r="AB237" s="81">
        <f>IF(S237&lt;&gt;0,G237-AH237,-9999)</f>
        <v>6.0549162872140128E-2</v>
      </c>
      <c r="AC237" s="81">
        <f>+G237-P237</f>
        <v>3.9651999999477994E-2</v>
      </c>
      <c r="AD237" s="81">
        <f>IF(S237&lt;&gt;0,G237-AA237,-9999)</f>
        <v>4.6274317846208141E-3</v>
      </c>
      <c r="AE237" s="81">
        <f>+(G237-AA237)^2*S237</f>
        <v>1.0706562460659486E-5</v>
      </c>
      <c r="AF237" s="1">
        <f>IF(S237&lt;&gt;0,G237-P237,-9999)</f>
        <v>3.9651999999477994E-2</v>
      </c>
      <c r="AG237" s="82"/>
      <c r="AH237" s="1">
        <f>$AB$6*($AB$11/AI237*AJ237+$AB$12)</f>
        <v>-2.0897162872662134E-2</v>
      </c>
      <c r="AI237" s="1">
        <f>1+$AB$7*COS(AL237)</f>
        <v>0.67786515984838369</v>
      </c>
      <c r="AJ237" s="1">
        <f>SIN(AL237+RADIANS($AB$9))</f>
        <v>-0.67112225035603401</v>
      </c>
      <c r="AK237" s="1">
        <f>$AB$7*SIN(AL237)</f>
        <v>0.21537959589005418</v>
      </c>
      <c r="AL237" s="1">
        <f>2*ATAN(AM237)</f>
        <v>-0.58934038968925762</v>
      </c>
      <c r="AM237" s="1">
        <f>SQRT((1+$AB$7)/(1-$AB$7))*TAN(AN237/2)</f>
        <v>-0.30350599832024333</v>
      </c>
      <c r="AN237" s="81">
        <f>$AU237+$AB$7*SIN(AO237)</f>
        <v>5.4261850319932039</v>
      </c>
      <c r="AO237" s="81">
        <f>$AU237+$AB$7*SIN(AP237)</f>
        <v>5.4261028091875279</v>
      </c>
      <c r="AP237" s="81">
        <f>$AU237+$AB$7*SIN(AQ237)</f>
        <v>5.4264268716468829</v>
      </c>
      <c r="AQ237" s="81">
        <f>$AU237+$AB$7*SIN(AR237)</f>
        <v>5.4251489495030691</v>
      </c>
      <c r="AR237" s="81">
        <f>$AU237+$AB$7*SIN(AS237)</f>
        <v>5.4301774816349253</v>
      </c>
      <c r="AS237" s="81">
        <f>$AU237+$AB$7*SIN(AT237)</f>
        <v>5.4102181887892531</v>
      </c>
      <c r="AT237" s="81">
        <f>$AU237+$AB$7*SIN(AU237)</f>
        <v>5.4869451709681094</v>
      </c>
      <c r="AU237" s="81">
        <f>RADIANS($AB$9)+$AB$18*(F237-AB$15)</f>
        <v>5.1332569867300535</v>
      </c>
      <c r="AW237" s="21"/>
      <c r="AX237" s="29"/>
    </row>
    <row r="238" spans="1:50" x14ac:dyDescent="0.2">
      <c r="A238" s="83" t="s">
        <v>127</v>
      </c>
      <c r="B238" s="84" t="s">
        <v>98</v>
      </c>
      <c r="C238" s="85">
        <v>28780.502</v>
      </c>
      <c r="D238" s="87"/>
      <c r="E238" s="80">
        <f>+(C238-C$7)/C$8</f>
        <v>-6104.9857925837114</v>
      </c>
      <c r="F238" s="80">
        <f>ROUND(2*E238,0)/2</f>
        <v>-6105</v>
      </c>
      <c r="G238" s="80">
        <f>+C238-(C$7+F238*C$8)</f>
        <v>3.9338000002317131E-2</v>
      </c>
      <c r="H238" s="80">
        <f>+G238</f>
        <v>3.9338000002317131E-2</v>
      </c>
      <c r="I238" s="80"/>
      <c r="J238" s="80"/>
      <c r="K238" s="80"/>
      <c r="M238" s="80"/>
      <c r="N238" s="80"/>
      <c r="O238" s="80"/>
      <c r="P238" s="80"/>
      <c r="Q238" s="149">
        <f>+C238-15018.5</f>
        <v>13762.002</v>
      </c>
      <c r="S238" s="2">
        <f>S$15</f>
        <v>0.5</v>
      </c>
      <c r="Z238" s="1">
        <f>F238</f>
        <v>-6105</v>
      </c>
      <c r="AA238" s="81">
        <f>AB$3+AB$4*Z238+AB$5*Z238^2+AH238</f>
        <v>3.3815754151351102E-2</v>
      </c>
      <c r="AB238" s="81">
        <f>IF(S238&lt;&gt;0,G238-AH238,-9999)</f>
        <v>6.168457462172329E-2</v>
      </c>
      <c r="AC238" s="81">
        <f>+G238-P238</f>
        <v>3.9338000002317131E-2</v>
      </c>
      <c r="AD238" s="81">
        <f>IF(S238&lt;&gt;0,G238-AA238,-9999)</f>
        <v>5.5222458509660288E-3</v>
      </c>
      <c r="AE238" s="81">
        <f>+(G238-AA238)^2*S238</f>
        <v>1.5247599619255761E-5</v>
      </c>
      <c r="AF238" s="1">
        <f>IF(S238&lt;&gt;0,G238-P238,-9999)</f>
        <v>3.9338000002317131E-2</v>
      </c>
      <c r="AG238" s="82"/>
      <c r="AH238" s="1">
        <f>$AB$6*($AB$11/AI238*AJ238+$AB$12)</f>
        <v>-2.2346574619406163E-2</v>
      </c>
      <c r="AI238" s="1">
        <f>1+$AB$7*COS(AL238)</f>
        <v>0.67213970419558045</v>
      </c>
      <c r="AJ238" s="1">
        <f>SIN(AL238+RADIANS($AB$9))</f>
        <v>-0.69099068716027001</v>
      </c>
      <c r="AK238" s="1">
        <f>$AB$7*SIN(AL238)</f>
        <v>0.20655956041856049</v>
      </c>
      <c r="AL238" s="1">
        <f>2*ATAN(AM238)</f>
        <v>-0.56220328141211118</v>
      </c>
      <c r="AM238" s="1">
        <f>SQRT((1+$AB$7)/(1-$AB$7))*TAN(AN238/2)</f>
        <v>-0.2887474367914028</v>
      </c>
      <c r="AN238" s="81">
        <f>$AU238+$AB$7*SIN(AO238)</f>
        <v>5.4632481924252465</v>
      </c>
      <c r="AO238" s="81">
        <f>$AU238+$AB$7*SIN(AP238)</f>
        <v>5.4631433653509163</v>
      </c>
      <c r="AP238" s="81">
        <f>$AU238+$AB$7*SIN(AQ238)</f>
        <v>5.4635398254736502</v>
      </c>
      <c r="AQ238" s="81">
        <f>$AU238+$AB$7*SIN(AR238)</f>
        <v>5.4620395101483004</v>
      </c>
      <c r="AR238" s="81">
        <f>$AU238+$AB$7*SIN(AS238)</f>
        <v>5.4677044874462055</v>
      </c>
      <c r="AS238" s="81">
        <f>$AU238+$AB$7*SIN(AT238)</f>
        <v>5.446129964778966</v>
      </c>
      <c r="AT238" s="81">
        <f>$AU238+$AB$7*SIN(AU238)</f>
        <v>5.5258344868668585</v>
      </c>
      <c r="AU238" s="81">
        <f>RADIANS($AB$9)+$AB$18*(F238-AB$15)</f>
        <v>5.1799152885975328</v>
      </c>
      <c r="AW238" s="21"/>
      <c r="AX238" s="29"/>
    </row>
    <row r="239" spans="1:50" x14ac:dyDescent="0.2">
      <c r="A239" s="83" t="s">
        <v>120</v>
      </c>
      <c r="B239" s="84" t="s">
        <v>98</v>
      </c>
      <c r="C239" s="85">
        <v>28838.644</v>
      </c>
      <c r="D239" s="87"/>
      <c r="E239" s="80">
        <f>+(C239-C$7)/C$8</f>
        <v>-6083.9870738443251</v>
      </c>
      <c r="F239" s="80">
        <f>ROUND(2*E239,0)/2</f>
        <v>-6084</v>
      </c>
      <c r="G239" s="80">
        <f>+C239-(C$7+F239*C$8)</f>
        <v>3.5790400001133094E-2</v>
      </c>
      <c r="H239" s="80">
        <f>+G239</f>
        <v>3.5790400001133094E-2</v>
      </c>
      <c r="I239" s="80"/>
      <c r="J239" s="80"/>
      <c r="K239" s="80"/>
      <c r="M239" s="80"/>
      <c r="N239" s="80"/>
      <c r="O239" s="80"/>
      <c r="P239" s="80"/>
      <c r="Q239" s="149">
        <f>+C239-15018.5</f>
        <v>13820.144</v>
      </c>
      <c r="S239" s="2">
        <f>S$15</f>
        <v>0.5</v>
      </c>
      <c r="Z239" s="1">
        <f>F239</f>
        <v>-6084</v>
      </c>
      <c r="AA239" s="81">
        <f>AB$3+AB$4*Z239+AB$5*Z239^2+AH239</f>
        <v>3.3428439679289788E-2</v>
      </c>
      <c r="AB239" s="81">
        <f>IF(S239&lt;&gt;0,G239-AH239,-9999)</f>
        <v>5.8596248018858092E-2</v>
      </c>
      <c r="AC239" s="81">
        <f>+G239-P239</f>
        <v>3.5790400001133094E-2</v>
      </c>
      <c r="AD239" s="81">
        <f>IF(S239&lt;&gt;0,G239-AA239,-9999)</f>
        <v>2.3619603218433052E-3</v>
      </c>
      <c r="AE239" s="81">
        <f>+(G239-AA239)^2*S239</f>
        <v>2.7894282809810649E-6</v>
      </c>
      <c r="AF239" s="1">
        <f>IF(S239&lt;&gt;0,G239-P239,-9999)</f>
        <v>3.5790400001133094E-2</v>
      </c>
      <c r="AG239" s="82"/>
      <c r="AH239" s="1">
        <f>$AB$6*($AB$11/AI239*AJ239+$AB$12)</f>
        <v>-2.2805848017724999E-2</v>
      </c>
      <c r="AI239" s="1">
        <f>1+$AB$7*COS(AL239)</f>
        <v>0.67036098855947701</v>
      </c>
      <c r="AJ239" s="1">
        <f>SIN(AL239+RADIANS($AB$9))</f>
        <v>-0.69723253150828512</v>
      </c>
      <c r="AK239" s="1">
        <f>$AB$7*SIN(AL239)</f>
        <v>0.20370897796068091</v>
      </c>
      <c r="AL239" s="1">
        <f>2*ATAN(AM239)</f>
        <v>-0.55353235334766537</v>
      </c>
      <c r="AM239" s="1">
        <f>SQRT((1+$AB$7)/(1-$AB$7))*TAN(AN239/2)</f>
        <v>-0.28405634625825682</v>
      </c>
      <c r="AN239" s="81">
        <f>$AU239+$AB$7*SIN(AO239)</f>
        <v>5.4751565380043381</v>
      </c>
      <c r="AO239" s="81">
        <f>$AU239+$AB$7*SIN(AP239)</f>
        <v>5.4750437606325368</v>
      </c>
      <c r="AP239" s="81">
        <f>$AU239+$AB$7*SIN(AQ239)</f>
        <v>5.4754649435216525</v>
      </c>
      <c r="AQ239" s="81">
        <f>$AU239+$AB$7*SIN(AR239)</f>
        <v>5.4738910276413968</v>
      </c>
      <c r="AR239" s="81">
        <f>$AU239+$AB$7*SIN(AS239)</f>
        <v>5.4797594090266379</v>
      </c>
      <c r="AS239" s="81">
        <f>$AU239+$AB$7*SIN(AT239)</f>
        <v>5.4576914797420715</v>
      </c>
      <c r="AT239" s="81">
        <f>$AU239+$AB$7*SIN(AU239)</f>
        <v>5.5382369438672692</v>
      </c>
      <c r="AU239" s="81">
        <f>RADIANS($AB$9)+$AB$18*(F239-AB$15)</f>
        <v>5.1949895092008713</v>
      </c>
      <c r="AW239" s="21"/>
      <c r="AX239" s="29"/>
    </row>
    <row r="240" spans="1:50" x14ac:dyDescent="0.2">
      <c r="A240" s="83" t="s">
        <v>120</v>
      </c>
      <c r="B240" s="84" t="s">
        <v>98</v>
      </c>
      <c r="C240" s="85">
        <v>28866.332999999999</v>
      </c>
      <c r="D240" s="87"/>
      <c r="E240" s="80">
        <f>+(C240-C$7)/C$8</f>
        <v>-6073.9868412555797</v>
      </c>
      <c r="F240" s="80">
        <f>ROUND(2*E240,0)/2</f>
        <v>-6074</v>
      </c>
      <c r="G240" s="80">
        <f>+C240-(C$7+F240*C$8)</f>
        <v>3.6434400000871392E-2</v>
      </c>
      <c r="H240" s="80">
        <f>+G240</f>
        <v>3.6434400000871392E-2</v>
      </c>
      <c r="I240" s="80"/>
      <c r="J240" s="80"/>
      <c r="K240" s="80"/>
      <c r="M240" s="80"/>
      <c r="N240" s="80"/>
      <c r="O240" s="80"/>
      <c r="P240" s="80"/>
      <c r="Q240" s="149">
        <f>+C240-15018.5</f>
        <v>13847.832999999999</v>
      </c>
      <c r="S240" s="2">
        <f>S$15</f>
        <v>0.5</v>
      </c>
      <c r="Z240" s="1">
        <f>F240</f>
        <v>-6074</v>
      </c>
      <c r="AA240" s="81">
        <f>AB$3+AB$4*Z240+AB$5*Z240^2+AH240</f>
        <v>3.3244566833451589E-2</v>
      </c>
      <c r="AB240" s="81">
        <f>IF(S240&lt;&gt;0,G240-AH240,-9999)</f>
        <v>5.9457396147031077E-2</v>
      </c>
      <c r="AC240" s="81">
        <f>+G240-P240</f>
        <v>3.6434400000871392E-2</v>
      </c>
      <c r="AD240" s="81">
        <f>IF(S240&lt;&gt;0,G240-AA240,-9999)</f>
        <v>3.1898331674198033E-3</v>
      </c>
      <c r="AE240" s="81">
        <f>+(G240-AA240)^2*S240</f>
        <v>5.0875178179857275E-6</v>
      </c>
      <c r="AF240" s="1">
        <f>IF(S240&lt;&gt;0,G240-P240,-9999)</f>
        <v>3.6434400000871392E-2</v>
      </c>
      <c r="AG240" s="82"/>
      <c r="AH240" s="1">
        <f>$AB$6*($AB$11/AI240*AJ240+$AB$12)</f>
        <v>-2.3022996146159685E-2</v>
      </c>
      <c r="AI240" s="1">
        <f>1+$AB$7*COS(AL240)</f>
        <v>0.66952592364392849</v>
      </c>
      <c r="AJ240" s="1">
        <f>SIN(AL240+RADIANS($AB$9))</f>
        <v>-0.70017501097804258</v>
      </c>
      <c r="AK240" s="1">
        <f>$AB$7*SIN(AL240)</f>
        <v>0.2023514527298281</v>
      </c>
      <c r="AL240" s="1">
        <f>2*ATAN(AM240)</f>
        <v>-0.54941935106911211</v>
      </c>
      <c r="AM240" s="1">
        <f>SQRT((1+$AB$7)/(1-$AB$7))*TAN(AN240/2)</f>
        <v>-0.28183520451474214</v>
      </c>
      <c r="AN240" s="81">
        <f>$AU240+$AB$7*SIN(AO240)</f>
        <v>5.4808161927743209</v>
      </c>
      <c r="AO240" s="81">
        <f>$AU240+$AB$7*SIN(AP240)</f>
        <v>5.480699523079732</v>
      </c>
      <c r="AP240" s="81">
        <f>$AU240+$AB$7*SIN(AQ240)</f>
        <v>5.4811326838131267</v>
      </c>
      <c r="AQ240" s="81">
        <f>$AU240+$AB$7*SIN(AR240)</f>
        <v>5.4795235045282196</v>
      </c>
      <c r="AR240" s="81">
        <f>$AU240+$AB$7*SIN(AS240)</f>
        <v>5.4854881292758222</v>
      </c>
      <c r="AS240" s="81">
        <f>$AU240+$AB$7*SIN(AT240)</f>
        <v>5.4631905893171835</v>
      </c>
      <c r="AT240" s="81">
        <f>$AU240+$AB$7*SIN(AU240)</f>
        <v>5.5441154245027429</v>
      </c>
      <c r="AU240" s="81">
        <f>RADIANS($AB$9)+$AB$18*(F240-AB$15)</f>
        <v>5.202167709488176</v>
      </c>
      <c r="AW240" s="21"/>
      <c r="AX240" s="29"/>
    </row>
    <row r="241" spans="1:50" x14ac:dyDescent="0.2">
      <c r="A241" s="83" t="s">
        <v>120</v>
      </c>
      <c r="B241" s="84" t="s">
        <v>98</v>
      </c>
      <c r="C241" s="85">
        <v>28902.327000000001</v>
      </c>
      <c r="D241" s="87"/>
      <c r="E241" s="80">
        <f>+(C241-C$7)/C$8</f>
        <v>-6060.9871528667127</v>
      </c>
      <c r="F241" s="80">
        <f>ROUND(2*E241,0)/2</f>
        <v>-6061</v>
      </c>
      <c r="G241" s="80">
        <f>+C241-(C$7+F241*C$8)</f>
        <v>3.5571600004914217E-2</v>
      </c>
      <c r="H241" s="80">
        <f>+G241</f>
        <v>3.5571600004914217E-2</v>
      </c>
      <c r="I241" s="80"/>
      <c r="J241" s="80"/>
      <c r="K241" s="80"/>
      <c r="M241" s="80"/>
      <c r="N241" s="80"/>
      <c r="O241" s="80"/>
      <c r="P241" s="80"/>
      <c r="Q241" s="149">
        <f>+C241-15018.5</f>
        <v>13883.827000000001</v>
      </c>
      <c r="S241" s="2">
        <f>S$15</f>
        <v>0.5</v>
      </c>
      <c r="Z241" s="1">
        <f>F241</f>
        <v>-6061</v>
      </c>
      <c r="AA241" s="81">
        <f>AB$3+AB$4*Z241+AB$5*Z241^2+AH241</f>
        <v>3.3006078617568553E-2</v>
      </c>
      <c r="AB241" s="81">
        <f>IF(S241&lt;&gt;0,G241-AH241,-9999)</f>
        <v>5.8875386521569505E-2</v>
      </c>
      <c r="AC241" s="81">
        <f>+G241-P241</f>
        <v>3.5571600004914217E-2</v>
      </c>
      <c r="AD241" s="81">
        <f>IF(S241&lt;&gt;0,G241-AA241,-9999)</f>
        <v>2.5655213873456637E-3</v>
      </c>
      <c r="AE241" s="81">
        <f>+(G241-AA241)^2*S241</f>
        <v>3.2909499944640093E-6</v>
      </c>
      <c r="AF241" s="1">
        <f>IF(S241&lt;&gt;0,G241-P241,-9999)</f>
        <v>3.5571600004914217E-2</v>
      </c>
      <c r="AG241" s="82"/>
      <c r="AH241" s="1">
        <f>$AB$6*($AB$11/AI241*AJ241+$AB$12)</f>
        <v>-2.3303786516655288E-2</v>
      </c>
      <c r="AI241" s="1">
        <f>1+$AB$7*COS(AL241)</f>
        <v>0.66845174982292099</v>
      </c>
      <c r="AJ241" s="1">
        <f>SIN(AL241+RADIANS($AB$9))</f>
        <v>-0.70397171759244681</v>
      </c>
      <c r="AK241" s="1">
        <f>$AB$7*SIN(AL241)</f>
        <v>0.20058659818090396</v>
      </c>
      <c r="AL241" s="1">
        <f>2*ATAN(AM241)</f>
        <v>-0.54408765666123327</v>
      </c>
      <c r="AM241" s="1">
        <f>SQRT((1+$AB$7)/(1-$AB$7))*TAN(AN241/2)</f>
        <v>-0.27895975977664172</v>
      </c>
      <c r="AN241" s="81">
        <f>$AU241+$AB$7*SIN(AO241)</f>
        <v>5.4881632895939463</v>
      </c>
      <c r="AO241" s="81">
        <f>$AU241+$AB$7*SIN(AP241)</f>
        <v>5.4880414598064631</v>
      </c>
      <c r="AP241" s="81">
        <f>$AU241+$AB$7*SIN(AQ241)</f>
        <v>5.4884903779067189</v>
      </c>
      <c r="AQ241" s="81">
        <f>$AU241+$AB$7*SIN(AR241)</f>
        <v>5.4868351876243446</v>
      </c>
      <c r="AR241" s="81">
        <f>$AU241+$AB$7*SIN(AS241)</f>
        <v>5.4929242306338537</v>
      </c>
      <c r="AS241" s="81">
        <f>$AU241+$AB$7*SIN(AT241)</f>
        <v>5.4703335489477549</v>
      </c>
      <c r="AT241" s="81">
        <f>$AU241+$AB$7*SIN(AU241)</f>
        <v>5.5517311185790721</v>
      </c>
      <c r="AU241" s="81">
        <f>RADIANS($AB$9)+$AB$18*(F241-AB$15)</f>
        <v>5.2114993698616718</v>
      </c>
      <c r="AW241" s="21"/>
      <c r="AX241" s="29"/>
    </row>
    <row r="242" spans="1:50" x14ac:dyDescent="0.2">
      <c r="A242" s="83" t="s">
        <v>120</v>
      </c>
      <c r="B242" s="84" t="s">
        <v>98</v>
      </c>
      <c r="C242" s="85">
        <v>28913.402999999998</v>
      </c>
      <c r="D242" s="87"/>
      <c r="E242" s="80">
        <f>+(C242-C$7)/C$8</f>
        <v>-6056.9869153661557</v>
      </c>
      <c r="F242" s="80">
        <f>ROUND(2*E242,0)/2</f>
        <v>-6057</v>
      </c>
      <c r="G242" s="80">
        <f>+C242-(C$7+F242*C$8)</f>
        <v>3.6229200002708239E-2</v>
      </c>
      <c r="H242" s="80">
        <f>+G242</f>
        <v>3.6229200002708239E-2</v>
      </c>
      <c r="I242" s="80"/>
      <c r="J242" s="80"/>
      <c r="K242" s="80"/>
      <c r="M242" s="80"/>
      <c r="N242" s="80"/>
      <c r="O242" s="80"/>
      <c r="P242" s="80"/>
      <c r="Q242" s="149">
        <f>+C242-15018.5</f>
        <v>13894.902999999998</v>
      </c>
      <c r="S242" s="2">
        <f>S$15</f>
        <v>0.5</v>
      </c>
      <c r="Z242" s="1">
        <f>F242</f>
        <v>-6057</v>
      </c>
      <c r="AA242" s="81">
        <f>AB$3+AB$4*Z242+AB$5*Z242^2+AH242</f>
        <v>3.2932822438730781E-2</v>
      </c>
      <c r="AB242" s="81">
        <f>IF(S242&lt;&gt;0,G242-AH242,-9999)</f>
        <v>5.9619041393039023E-2</v>
      </c>
      <c r="AC242" s="81">
        <f>+G242-P242</f>
        <v>3.6229200002708239E-2</v>
      </c>
      <c r="AD242" s="81">
        <f>IF(S242&lt;&gt;0,G242-AA242,-9999)</f>
        <v>3.2963775639774581E-3</v>
      </c>
      <c r="AE242" s="81">
        <f>+(G242-AA242)^2*S242</f>
        <v>5.4330525221469806E-6</v>
      </c>
      <c r="AF242" s="1">
        <f>IF(S242&lt;&gt;0,G242-P242,-9999)</f>
        <v>3.6229200002708239E-2</v>
      </c>
      <c r="AG242" s="82"/>
      <c r="AH242" s="1">
        <f>$AB$6*($AB$11/AI242*AJ242+$AB$12)</f>
        <v>-2.3389841390330783E-2</v>
      </c>
      <c r="AI242" s="1">
        <f>1+$AB$7*COS(AL242)</f>
        <v>0.66812381495866391</v>
      </c>
      <c r="AJ242" s="1">
        <f>SIN(AL242+RADIANS($AB$9))</f>
        <v>-0.70513348437641277</v>
      </c>
      <c r="AK242" s="1">
        <f>$AB$7*SIN(AL242)</f>
        <v>0.20004355367689128</v>
      </c>
      <c r="AL242" s="1">
        <f>2*ATAN(AM242)</f>
        <v>-0.5424505617521489</v>
      </c>
      <c r="AM242" s="1">
        <f>SQRT((1+$AB$7)/(1-$AB$7))*TAN(AN242/2)</f>
        <v>-0.27807771535868159</v>
      </c>
      <c r="AN242" s="81">
        <f>$AU242+$AB$7*SIN(AO242)</f>
        <v>5.4904215768072087</v>
      </c>
      <c r="AO242" s="81">
        <f>$AU242+$AB$7*SIN(AP242)</f>
        <v>5.4902981369392414</v>
      </c>
      <c r="AP242" s="81">
        <f>$AU242+$AB$7*SIN(AQ242)</f>
        <v>5.4907519441028105</v>
      </c>
      <c r="AQ242" s="81">
        <f>$AU242+$AB$7*SIN(AR242)</f>
        <v>5.4890825638358285</v>
      </c>
      <c r="AR242" s="81">
        <f>$AU242+$AB$7*SIN(AS242)</f>
        <v>5.4952097160806685</v>
      </c>
      <c r="AS242" s="81">
        <f>$AU242+$AB$7*SIN(AT242)</f>
        <v>5.4725300811249813</v>
      </c>
      <c r="AT242" s="81">
        <f>$AU242+$AB$7*SIN(AU242)</f>
        <v>5.5540684415705037</v>
      </c>
      <c r="AU242" s="81">
        <f>RADIANS($AB$9)+$AB$18*(F242-AB$15)</f>
        <v>5.2143706499765941</v>
      </c>
      <c r="AW242" s="21"/>
      <c r="AX242" s="29"/>
    </row>
    <row r="243" spans="1:50" x14ac:dyDescent="0.2">
      <c r="A243" s="83" t="s">
        <v>120</v>
      </c>
      <c r="B243" s="84" t="s">
        <v>98</v>
      </c>
      <c r="C243" s="85">
        <v>28927.244999999999</v>
      </c>
      <c r="D243" s="87"/>
      <c r="E243" s="80">
        <f>+(C243-C$7)/C$8</f>
        <v>-6051.9877019784053</v>
      </c>
      <c r="F243" s="80">
        <f>ROUND(2*E243,0)/2</f>
        <v>-6052</v>
      </c>
      <c r="G243" s="80">
        <f>+C243-(C$7+F243*C$8)</f>
        <v>3.4051200000249082E-2</v>
      </c>
      <c r="H243" s="80">
        <f>+G243</f>
        <v>3.4051200000249082E-2</v>
      </c>
      <c r="I243" s="80"/>
      <c r="J243" s="80"/>
      <c r="K243" s="80"/>
      <c r="M243" s="80"/>
      <c r="N243" s="80"/>
      <c r="O243" s="80"/>
      <c r="P243" s="80"/>
      <c r="Q243" s="149">
        <f>+C243-15018.5</f>
        <v>13908.744999999999</v>
      </c>
      <c r="S243" s="2">
        <f>S$15</f>
        <v>0.5</v>
      </c>
      <c r="Z243" s="1">
        <f>F243</f>
        <v>-6052</v>
      </c>
      <c r="AA243" s="81">
        <f>AB$3+AB$4*Z243+AB$5*Z243^2+AH243</f>
        <v>3.2841335091756546E-2</v>
      </c>
      <c r="AB243" s="81">
        <f>IF(S243&lt;&gt;0,G243-AH243,-9999)</f>
        <v>5.7548383269732245E-2</v>
      </c>
      <c r="AC243" s="81">
        <f>+G243-P243</f>
        <v>3.4051200000249082E-2</v>
      </c>
      <c r="AD243" s="81">
        <f>IF(S243&lt;&gt;0,G243-AA243,-9999)</f>
        <v>1.2098649084925361E-3</v>
      </c>
      <c r="AE243" s="81">
        <f>+(G243-AA243)^2*S243</f>
        <v>7.3188654840082642E-7</v>
      </c>
      <c r="AF243" s="1">
        <f>IF(S243&lt;&gt;0,G243-P243,-9999)</f>
        <v>3.4051200000249082E-2</v>
      </c>
      <c r="AG243" s="82"/>
      <c r="AH243" s="1">
        <f>$AB$6*($AB$11/AI243*AJ243+$AB$12)</f>
        <v>-2.3497183269483159E-2</v>
      </c>
      <c r="AI243" s="1">
        <f>1+$AB$7*COS(AL243)</f>
        <v>0.66771559588258722</v>
      </c>
      <c r="AJ243" s="1">
        <f>SIN(AL243+RADIANS($AB$9))</f>
        <v>-0.70658144264308875</v>
      </c>
      <c r="AK243" s="1">
        <f>$AB$7*SIN(AL243)</f>
        <v>0.19936474198214277</v>
      </c>
      <c r="AL243" s="1">
        <f>2*ATAN(AM243)</f>
        <v>-0.54040644329807153</v>
      </c>
      <c r="AM243" s="1">
        <f>SQRT((1+$AB$7)/(1-$AB$7))*TAN(AN243/2)</f>
        <v>-0.27697693560865977</v>
      </c>
      <c r="AN243" s="81">
        <f>$AU243+$AB$7*SIN(AO243)</f>
        <v>5.4932428859309912</v>
      </c>
      <c r="AO243" s="81">
        <f>$AU243+$AB$7*SIN(AP243)</f>
        <v>5.4931174188934824</v>
      </c>
      <c r="AP243" s="81">
        <f>$AU243+$AB$7*SIN(AQ243)</f>
        <v>5.4935773633422151</v>
      </c>
      <c r="AQ243" s="81">
        <f>$AU243+$AB$7*SIN(AR243)</f>
        <v>5.4918902269623437</v>
      </c>
      <c r="AR243" s="81">
        <f>$AU243+$AB$7*SIN(AS243)</f>
        <v>5.4980648932289924</v>
      </c>
      <c r="AS243" s="81">
        <f>$AU243+$AB$7*SIN(AT243)</f>
        <v>5.4752749044021733</v>
      </c>
      <c r="AT243" s="81">
        <f>$AU243+$AB$7*SIN(AU243)</f>
        <v>5.5569861575524193</v>
      </c>
      <c r="AU243" s="81">
        <f>RADIANS($AB$9)+$AB$18*(F243-AB$15)</f>
        <v>5.2179597501202455</v>
      </c>
      <c r="AW243" s="21"/>
      <c r="AX243" s="29"/>
    </row>
    <row r="244" spans="1:50" x14ac:dyDescent="0.2">
      <c r="A244" s="83" t="s">
        <v>120</v>
      </c>
      <c r="B244" s="84" t="s">
        <v>98</v>
      </c>
      <c r="C244" s="85">
        <v>28963.241999999998</v>
      </c>
      <c r="D244" s="87"/>
      <c r="E244" s="80">
        <f>+(C244-C$7)/C$8</f>
        <v>-6038.9869301015915</v>
      </c>
      <c r="F244" s="80">
        <f>ROUND(2*E244,0)/2</f>
        <v>-6039</v>
      </c>
      <c r="G244" s="80">
        <f>+C244-(C$7+F244*C$8)</f>
        <v>3.6188400001265109E-2</v>
      </c>
      <c r="H244" s="80">
        <f>+G244</f>
        <v>3.6188400001265109E-2</v>
      </c>
      <c r="I244" s="80"/>
      <c r="J244" s="80"/>
      <c r="K244" s="80"/>
      <c r="M244" s="80"/>
      <c r="N244" s="80"/>
      <c r="O244" s="80"/>
      <c r="P244" s="80"/>
      <c r="Q244" s="149">
        <f>+C244-15018.5</f>
        <v>13944.741999999998</v>
      </c>
      <c r="S244" s="2">
        <f>S$15</f>
        <v>0.5</v>
      </c>
      <c r="Z244" s="1">
        <f>F244</f>
        <v>-6039</v>
      </c>
      <c r="AA244" s="81">
        <f>AB$3+AB$4*Z244+AB$5*Z244^2+AH244</f>
        <v>3.2603900395123737E-2</v>
      </c>
      <c r="AB244" s="81">
        <f>IF(S244&lt;&gt;0,G244-AH244,-9999)</f>
        <v>5.9963491801925499E-2</v>
      </c>
      <c r="AC244" s="81">
        <f>+G244-P244</f>
        <v>3.6188400001265109E-2</v>
      </c>
      <c r="AD244" s="81">
        <f>IF(S244&lt;&gt;0,G244-AA244,-9999)</f>
        <v>3.5844996061413711E-3</v>
      </c>
      <c r="AE244" s="81">
        <f>+(G244-AA244)^2*S244</f>
        <v>6.4243187132138225E-6</v>
      </c>
      <c r="AF244" s="1">
        <f>IF(S244&lt;&gt;0,G244-P244,-9999)</f>
        <v>3.6188400001265109E-2</v>
      </c>
      <c r="AG244" s="82"/>
      <c r="AH244" s="1">
        <f>$AB$6*($AB$11/AI244*AJ244+$AB$12)</f>
        <v>-2.377509180066039E-2</v>
      </c>
      <c r="AI244" s="1">
        <f>1+$AB$7*COS(AL244)</f>
        <v>0.66666302277399436</v>
      </c>
      <c r="AJ244" s="1">
        <f>SIN(AL244+RADIANS($AB$9))</f>
        <v>-0.71032412880875695</v>
      </c>
      <c r="AK244" s="1">
        <f>$AB$7*SIN(AL244)</f>
        <v>0.19759981067576923</v>
      </c>
      <c r="AL244" s="1">
        <f>2*ATAN(AM244)</f>
        <v>-0.53510334691444672</v>
      </c>
      <c r="AM244" s="1">
        <f>SQRT((1+$AB$7)/(1-$AB$7))*TAN(AN244/2)</f>
        <v>-0.27412405917185628</v>
      </c>
      <c r="AN244" s="81">
        <f>$AU244+$AB$7*SIN(AO244)</f>
        <v>5.5005702846053159</v>
      </c>
      <c r="AO244" s="81">
        <f>$AU244+$AB$7*SIN(AP244)</f>
        <v>5.5004394724239312</v>
      </c>
      <c r="AP244" s="81">
        <f>$AU244+$AB$7*SIN(AQ244)</f>
        <v>5.5009155037580495</v>
      </c>
      <c r="AQ244" s="81">
        <f>$AU244+$AB$7*SIN(AR244)</f>
        <v>5.4991821206067506</v>
      </c>
      <c r="AR244" s="81">
        <f>$AU244+$AB$7*SIN(AS244)</f>
        <v>5.5054796455273296</v>
      </c>
      <c r="AS244" s="81">
        <f>$AU244+$AB$7*SIN(AT244)</f>
        <v>5.4824071663454532</v>
      </c>
      <c r="AT244" s="81">
        <f>$AU244+$AB$7*SIN(AU244)</f>
        <v>5.5645518023042468</v>
      </c>
      <c r="AU244" s="81">
        <f>RADIANS($AB$9)+$AB$18*(F244-AB$15)</f>
        <v>5.2272914104937414</v>
      </c>
      <c r="AW244" s="21"/>
      <c r="AX244" s="29"/>
    </row>
    <row r="245" spans="1:50" x14ac:dyDescent="0.2">
      <c r="A245" s="83" t="s">
        <v>120</v>
      </c>
      <c r="B245" s="84" t="s">
        <v>98</v>
      </c>
      <c r="C245" s="85">
        <v>28974.315999999999</v>
      </c>
      <c r="D245" s="87"/>
      <c r="E245" s="80">
        <f>+(C245-C$7)/C$8</f>
        <v>-6034.9874149263314</v>
      </c>
      <c r="F245" s="80">
        <f>ROUND(2*E245,0)/2</f>
        <v>-6035</v>
      </c>
      <c r="G245" s="80">
        <f>+C245-(C$7+F245*C$8)</f>
        <v>3.4846000002289657E-2</v>
      </c>
      <c r="H245" s="80">
        <f>+G245</f>
        <v>3.4846000002289657E-2</v>
      </c>
      <c r="I245" s="80"/>
      <c r="J245" s="80"/>
      <c r="K245" s="80"/>
      <c r="M245" s="80"/>
      <c r="N245" s="80"/>
      <c r="O245" s="80"/>
      <c r="P245" s="80"/>
      <c r="Q245" s="149">
        <f>+C245-15018.5</f>
        <v>13955.815999999999</v>
      </c>
      <c r="S245" s="2">
        <f>S$15</f>
        <v>0.5</v>
      </c>
      <c r="Z245" s="1">
        <f>F245</f>
        <v>-6035</v>
      </c>
      <c r="AA245" s="81">
        <f>AB$3+AB$4*Z245+AB$5*Z245^2+AH245</f>
        <v>3.2530969639022939E-2</v>
      </c>
      <c r="AB245" s="81">
        <f>IF(S245&lt;&gt;0,G245-AH245,-9999)</f>
        <v>5.87062586938676E-2</v>
      </c>
      <c r="AC245" s="81">
        <f>+G245-P245</f>
        <v>3.4846000002289657E-2</v>
      </c>
      <c r="AD245" s="81">
        <f>IF(S245&lt;&gt;0,G245-AA245,-9999)</f>
        <v>2.315030363266718E-3</v>
      </c>
      <c r="AE245" s="81">
        <f>+(G245-AA245)^2*S245</f>
        <v>2.679682791423416E-6</v>
      </c>
      <c r="AF245" s="1">
        <f>IF(S245&lt;&gt;0,G245-P245,-9999)</f>
        <v>3.4846000002289657E-2</v>
      </c>
      <c r="AG245" s="82"/>
      <c r="AH245" s="1">
        <f>$AB$6*($AB$11/AI245*AJ245+$AB$12)</f>
        <v>-2.3860258691577946E-2</v>
      </c>
      <c r="AI245" s="1">
        <f>1+$AB$7*COS(AL245)</f>
        <v>0.66634169856542746</v>
      </c>
      <c r="AJ245" s="1">
        <f>SIN(AL245+RADIANS($AB$9))</f>
        <v>-0.71146935748527174</v>
      </c>
      <c r="AK245" s="1">
        <f>$AB$7*SIN(AL245)</f>
        <v>0.19705675184846208</v>
      </c>
      <c r="AL245" s="1">
        <f>2*ATAN(AM245)</f>
        <v>-0.53347497344709693</v>
      </c>
      <c r="AM245" s="1">
        <f>SQRT((1+$AB$7)/(1-$AB$7))*TAN(AN245/2)</f>
        <v>-0.27324888632525934</v>
      </c>
      <c r="AN245" s="81">
        <f>$AU245+$AB$7*SIN(AO245)</f>
        <v>5.5028225582970043</v>
      </c>
      <c r="AO245" s="81">
        <f>$AU245+$AB$7*SIN(AP245)</f>
        <v>5.5026900801855332</v>
      </c>
      <c r="AP245" s="81">
        <f>$AU245+$AB$7*SIN(AQ245)</f>
        <v>5.5031710976013564</v>
      </c>
      <c r="AQ245" s="81">
        <f>$AU245+$AB$7*SIN(AR245)</f>
        <v>5.5014234658611381</v>
      </c>
      <c r="AR245" s="81">
        <f>$AU245+$AB$7*SIN(AS245)</f>
        <v>5.5077585846667461</v>
      </c>
      <c r="AS245" s="81">
        <f>$AU245+$AB$7*SIN(AT245)</f>
        <v>5.4846004937916994</v>
      </c>
      <c r="AT245" s="81">
        <f>$AU245+$AB$7*SIN(AU245)</f>
        <v>5.5668737773566974</v>
      </c>
      <c r="AU245" s="81">
        <f>RADIANS($AB$9)+$AB$18*(F245-AB$15)</f>
        <v>5.2301626906086636</v>
      </c>
      <c r="AW245" s="21"/>
      <c r="AX245" s="29"/>
    </row>
    <row r="246" spans="1:50" x14ac:dyDescent="0.2">
      <c r="A246" s="83" t="s">
        <v>128</v>
      </c>
      <c r="B246" s="84" t="s">
        <v>98</v>
      </c>
      <c r="C246" s="85">
        <v>29284.421999999999</v>
      </c>
      <c r="D246" s="87"/>
      <c r="E246" s="80">
        <f>+(C246-C$7)/C$8</f>
        <v>-5922.9887104889867</v>
      </c>
      <c r="F246" s="80">
        <f>ROUND(2*E246,0)/2</f>
        <v>-5923</v>
      </c>
      <c r="G246" s="80">
        <f>+C246-(C$7+F246*C$8)</f>
        <v>3.1258800001523923E-2</v>
      </c>
      <c r="H246" s="80">
        <f>+G246</f>
        <v>3.1258800001523923E-2</v>
      </c>
      <c r="I246" s="80"/>
      <c r="J246" s="80"/>
      <c r="K246" s="80"/>
      <c r="M246" s="80"/>
      <c r="N246" s="80"/>
      <c r="O246" s="80"/>
      <c r="P246" s="80"/>
      <c r="Q246" s="149">
        <f>+C246-15018.5</f>
        <v>14265.921999999999</v>
      </c>
      <c r="S246" s="2">
        <f>S$15</f>
        <v>0.5</v>
      </c>
      <c r="Z246" s="1">
        <f>F246</f>
        <v>-5923</v>
      </c>
      <c r="AA246" s="81">
        <f>AB$3+AB$4*Z246+AB$5*Z246^2+AH246</f>
        <v>3.0513445745130957E-2</v>
      </c>
      <c r="AB246" s="81">
        <f>IF(S246&lt;&gt;0,G246-AH246,-9999)</f>
        <v>5.7437667203951298E-2</v>
      </c>
      <c r="AC246" s="81">
        <f>+G246-P246</f>
        <v>3.1258800001523923E-2</v>
      </c>
      <c r="AD246" s="81">
        <f>IF(S246&lt;&gt;0,G246-AA246,-9999)</f>
        <v>7.4535425639296604E-4</v>
      </c>
      <c r="AE246" s="81">
        <f>+(G246-AA246)^2*S246</f>
        <v>2.7777648376155567E-7</v>
      </c>
      <c r="AF246" s="1">
        <f>IF(S246&lt;&gt;0,G246-P246,-9999)</f>
        <v>3.1258800001523923E-2</v>
      </c>
      <c r="AG246" s="82"/>
      <c r="AH246" s="1">
        <f>$AB$6*($AB$11/AI246*AJ246+$AB$12)</f>
        <v>-2.6178867202427375E-2</v>
      </c>
      <c r="AI246" s="1">
        <f>1+$AB$7*COS(AL246)</f>
        <v>0.65781804230920526</v>
      </c>
      <c r="AJ246" s="1">
        <f>SIN(AL246+RADIANS($AB$9))</f>
        <v>-0.74234917199797601</v>
      </c>
      <c r="AK246" s="1">
        <f>$AB$7*SIN(AL246)</f>
        <v>0.18185360429797801</v>
      </c>
      <c r="AL246" s="1">
        <f>2*ATAN(AM246)</f>
        <v>-0.48849220217314604</v>
      </c>
      <c r="AM246" s="1">
        <f>SQRT((1+$AB$7)/(1-$AB$7))*TAN(AN246/2)</f>
        <v>-0.24922179521380503</v>
      </c>
      <c r="AN246" s="81">
        <f>$AU246+$AB$7*SIN(AO246)</f>
        <v>5.5654620163313933</v>
      </c>
      <c r="AO246" s="81">
        <f>$AU246+$AB$7*SIN(AP246)</f>
        <v>5.5652793406987922</v>
      </c>
      <c r="AP246" s="81">
        <f>$AU246+$AB$7*SIN(AQ246)</f>
        <v>5.5659050669969536</v>
      </c>
      <c r="AQ246" s="81">
        <f>$AU246+$AB$7*SIN(AR246)</f>
        <v>5.5637603183949249</v>
      </c>
      <c r="AR246" s="81">
        <f>$AU246+$AB$7*SIN(AS246)</f>
        <v>5.5710950912652759</v>
      </c>
      <c r="AS246" s="81">
        <f>$AU246+$AB$7*SIN(AT246)</f>
        <v>5.5458121527866071</v>
      </c>
      <c r="AT246" s="81">
        <f>$AU246+$AB$7*SIN(AU246)</f>
        <v>5.63077922117402</v>
      </c>
      <c r="AU246" s="81">
        <f>RADIANS($AB$9)+$AB$18*(F246-AB$15)</f>
        <v>5.3105585338264722</v>
      </c>
      <c r="AW246" s="21"/>
      <c r="AX246" s="29"/>
    </row>
    <row r="247" spans="1:50" x14ac:dyDescent="0.2">
      <c r="A247" s="83" t="s">
        <v>128</v>
      </c>
      <c r="B247" s="84" t="s">
        <v>98</v>
      </c>
      <c r="C247" s="85">
        <v>29287.190999999999</v>
      </c>
      <c r="D247" s="87"/>
      <c r="E247" s="80">
        <f>+(C247-C$7)/C$8</f>
        <v>-5921.9886511138466</v>
      </c>
      <c r="F247" s="80">
        <f>ROUND(2*E247,0)/2</f>
        <v>-5922</v>
      </c>
      <c r="G247" s="80">
        <f>+C247-(C$7+F247*C$8)</f>
        <v>3.1423200001881924E-2</v>
      </c>
      <c r="H247" s="80">
        <f>+G247</f>
        <v>3.1423200001881924E-2</v>
      </c>
      <c r="I247" s="80"/>
      <c r="J247" s="80"/>
      <c r="K247" s="80"/>
      <c r="M247" s="80"/>
      <c r="N247" s="80"/>
      <c r="O247" s="80"/>
      <c r="P247" s="80"/>
      <c r="Q247" s="149">
        <f>+C247-15018.5</f>
        <v>14268.690999999999</v>
      </c>
      <c r="S247" s="2">
        <f>S$15</f>
        <v>0.5</v>
      </c>
      <c r="Z247" s="1">
        <f>F247</f>
        <v>-5922</v>
      </c>
      <c r="AA247" s="81">
        <f>AB$3+AB$4*Z247+AB$5*Z247^2+AH247</f>
        <v>3.0495648975816973E-2</v>
      </c>
      <c r="AB247" s="81">
        <f>IF(S247&lt;&gt;0,G247-AH247,-9999)</f>
        <v>5.7622191040027471E-2</v>
      </c>
      <c r="AC247" s="81">
        <f>+G247-P247</f>
        <v>3.1423200001881924E-2</v>
      </c>
      <c r="AD247" s="81">
        <f>IF(S247&lt;&gt;0,G247-AA247,-9999)</f>
        <v>9.2755102606495096E-4</v>
      </c>
      <c r="AE247" s="81">
        <f>+(G247-AA247)^2*S247</f>
        <v>4.3017545297707169E-7</v>
      </c>
      <c r="AF247" s="1">
        <f>IF(S247&lt;&gt;0,G247-P247,-9999)</f>
        <v>3.1423200001881924E-2</v>
      </c>
      <c r="AG247" s="82"/>
      <c r="AH247" s="1">
        <f>$AB$6*($AB$11/AI247*AJ247+$AB$12)</f>
        <v>-2.6198991038145544E-2</v>
      </c>
      <c r="AI247" s="1">
        <f>1+$AB$7*COS(AL247)</f>
        <v>0.65774595936934543</v>
      </c>
      <c r="AJ247" s="1">
        <f>SIN(AL247+RADIANS($AB$9))</f>
        <v>-0.74261479188163726</v>
      </c>
      <c r="AK247" s="1">
        <f>$AB$7*SIN(AL247)</f>
        <v>0.1817179056594608</v>
      </c>
      <c r="AL247" s="1">
        <f>2*ATAN(AM247)</f>
        <v>-0.48809567528948722</v>
      </c>
      <c r="AM247" s="1">
        <f>SQRT((1+$AB$7)/(1-$AB$7))*TAN(AN247/2)</f>
        <v>-0.24901122773328305</v>
      </c>
      <c r="AN247" s="81">
        <f>$AU247+$AB$7*SIN(AO247)</f>
        <v>5.5660177406945781</v>
      </c>
      <c r="AO247" s="81">
        <f>$AU247+$AB$7*SIN(AP247)</f>
        <v>5.5658345906720381</v>
      </c>
      <c r="AP247" s="81">
        <f>$AU247+$AB$7*SIN(AQ247)</f>
        <v>5.5664616377655713</v>
      </c>
      <c r="AQ247" s="81">
        <f>$AU247+$AB$7*SIN(AR247)</f>
        <v>5.5643134035626369</v>
      </c>
      <c r="AR247" s="81">
        <f>$AU247+$AB$7*SIN(AS247)</f>
        <v>5.571656539495959</v>
      </c>
      <c r="AS247" s="81">
        <f>$AU247+$AB$7*SIN(AT247)</f>
        <v>5.5463571622217538</v>
      </c>
      <c r="AT247" s="81">
        <f>$AU247+$AB$7*SIN(AU247)</f>
        <v>5.6313403193713629</v>
      </c>
      <c r="AU247" s="81">
        <f>RADIANS($AB$9)+$AB$18*(F247-AB$15)</f>
        <v>5.3112763538552032</v>
      </c>
      <c r="AW247" s="21"/>
      <c r="AX247" s="29"/>
    </row>
    <row r="248" spans="1:50" x14ac:dyDescent="0.2">
      <c r="A248" s="83" t="s">
        <v>116</v>
      </c>
      <c r="B248" s="84" t="s">
        <v>98</v>
      </c>
      <c r="C248" s="85">
        <v>29558.534</v>
      </c>
      <c r="D248" s="87"/>
      <c r="E248" s="80">
        <f>+(C248-C$7)/C$8</f>
        <v>-5823.9896944405073</v>
      </c>
      <c r="F248" s="80">
        <f>ROUND(2*E248,0)/2</f>
        <v>-5824</v>
      </c>
      <c r="G248" s="80">
        <f>+C248-(C$7+F248*C$8)</f>
        <v>2.8534400000353344E-2</v>
      </c>
      <c r="H248" s="80">
        <f>+G248</f>
        <v>2.8534400000353344E-2</v>
      </c>
      <c r="I248" s="80"/>
      <c r="J248" s="80"/>
      <c r="K248" s="80"/>
      <c r="M248" s="80"/>
      <c r="N248" s="80"/>
      <c r="O248" s="80"/>
      <c r="P248" s="80"/>
      <c r="Q248" s="149">
        <f>+C248-15018.5</f>
        <v>14540.034</v>
      </c>
      <c r="S248" s="2">
        <f>S$15</f>
        <v>0.5</v>
      </c>
      <c r="Z248" s="1">
        <f>F248</f>
        <v>-5824</v>
      </c>
      <c r="AA248" s="81">
        <f>AB$3+AB$4*Z248+AB$5*Z248^2+AH248</f>
        <v>2.8770682514363967E-2</v>
      </c>
      <c r="AB248" s="81">
        <f>IF(S248&lt;&gt;0,G248-AH248,-9999)</f>
        <v>5.665539888640516E-2</v>
      </c>
      <c r="AC248" s="81">
        <f>+G248-P248</f>
        <v>2.8534400000353344E-2</v>
      </c>
      <c r="AD248" s="81">
        <f>IF(S248&lt;&gt;0,G248-AA248,-9999)</f>
        <v>-2.3628251401062311E-4</v>
      </c>
      <c r="AE248" s="81">
        <f>+(G248-AA248)^2*S248</f>
        <v>2.7914713213590154E-8</v>
      </c>
      <c r="AF248" s="1">
        <f>IF(S248&lt;&gt;0,G248-P248,-9999)</f>
        <v>2.8534400000353344E-2</v>
      </c>
      <c r="AG248" s="82"/>
      <c r="AH248" s="1">
        <f>$AB$6*($AB$11/AI248*AJ248+$AB$12)</f>
        <v>-2.8120998886051816E-2</v>
      </c>
      <c r="AI248" s="1">
        <f>1+$AB$7*COS(AL248)</f>
        <v>0.65101305960305234</v>
      </c>
      <c r="AJ248" s="1">
        <f>SIN(AL248+RADIANS($AB$9))</f>
        <v>-0.76781228179526329</v>
      </c>
      <c r="AK248" s="1">
        <f>$AB$7*SIN(AL248)</f>
        <v>0.16842606982782607</v>
      </c>
      <c r="AL248" s="1">
        <f>2*ATAN(AM248)</f>
        <v>-0.44964252123631998</v>
      </c>
      <c r="AM248" s="1">
        <f>SQRT((1+$AB$7)/(1-$AB$7))*TAN(AN248/2)</f>
        <v>-0.22868727544651568</v>
      </c>
      <c r="AN248" s="81">
        <f>$AU248+$AB$7*SIN(AO248)</f>
        <v>5.6201932695473902</v>
      </c>
      <c r="AO248" s="81">
        <f>$AU248+$AB$7*SIN(AP248)</f>
        <v>5.6199622630761743</v>
      </c>
      <c r="AP248" s="81">
        <f>$AU248+$AB$7*SIN(AQ248)</f>
        <v>5.6207185507856838</v>
      </c>
      <c r="AQ248" s="81">
        <f>$AU248+$AB$7*SIN(AR248)</f>
        <v>5.6182408885098605</v>
      </c>
      <c r="AR248" s="81">
        <f>$AU248+$AB$7*SIN(AS248)</f>
        <v>5.626340167075643</v>
      </c>
      <c r="AS248" s="81">
        <f>$AU248+$AB$7*SIN(AT248)</f>
        <v>5.5996698622635925</v>
      </c>
      <c r="AT248" s="81">
        <f>$AU248+$AB$7*SIN(AU248)</f>
        <v>5.6855409218825441</v>
      </c>
      <c r="AU248" s="81">
        <f>RADIANS($AB$9)+$AB$18*(F248-AB$15)</f>
        <v>5.381622716670786</v>
      </c>
      <c r="AW248" s="21"/>
      <c r="AX248" s="29"/>
    </row>
    <row r="249" spans="1:50" x14ac:dyDescent="0.2">
      <c r="A249" s="83" t="s">
        <v>116</v>
      </c>
      <c r="B249" s="84" t="s">
        <v>98</v>
      </c>
      <c r="C249" s="85">
        <v>29630.522000000001</v>
      </c>
      <c r="D249" s="87"/>
      <c r="E249" s="80">
        <f>+(C249-C$7)/C$8</f>
        <v>-5797.990317662774</v>
      </c>
      <c r="F249" s="80">
        <f>ROUND(2*E249,0)/2</f>
        <v>-5798</v>
      </c>
      <c r="G249" s="80">
        <f>+C249-(C$7+F249*C$8)</f>
        <v>2.6808800004801014E-2</v>
      </c>
      <c r="H249" s="80">
        <f>+G249</f>
        <v>2.6808800004801014E-2</v>
      </c>
      <c r="I249" s="80"/>
      <c r="J249" s="80"/>
      <c r="K249" s="80"/>
      <c r="M249" s="80"/>
      <c r="N249" s="80"/>
      <c r="O249" s="80"/>
      <c r="P249" s="80"/>
      <c r="Q249" s="149">
        <f>+C249-15018.5</f>
        <v>14612.022000000001</v>
      </c>
      <c r="S249" s="2">
        <f>S$15</f>
        <v>0.5</v>
      </c>
      <c r="Z249" s="1">
        <f>F249</f>
        <v>-5798</v>
      </c>
      <c r="AA249" s="81">
        <f>AB$3+AB$4*Z249+AB$5*Z249^2+AH249</f>
        <v>2.8319483451276328E-2</v>
      </c>
      <c r="AB249" s="81">
        <f>IF(S249&lt;&gt;0,G249-AH249,-9999)</f>
        <v>5.5422969163394606E-2</v>
      </c>
      <c r="AC249" s="81">
        <f>+G249-P249</f>
        <v>2.6808800004801014E-2</v>
      </c>
      <c r="AD249" s="81">
        <f>IF(S249&lt;&gt;0,G249-AA249,-9999)</f>
        <v>-1.5106834464753138E-3</v>
      </c>
      <c r="AE249" s="81">
        <f>+(G249-AA249)^2*S249</f>
        <v>1.1410822377272661E-6</v>
      </c>
      <c r="AF249" s="1">
        <f>IF(S249&lt;&gt;0,G249-P249,-9999)</f>
        <v>2.6808800004801014E-2</v>
      </c>
      <c r="AG249" s="82"/>
      <c r="AH249" s="1">
        <f>$AB$6*($AB$11/AI249*AJ249+$AB$12)</f>
        <v>-2.8614169158593591E-2</v>
      </c>
      <c r="AI249" s="1">
        <f>1+$AB$7*COS(AL249)</f>
        <v>0.64933427961838608</v>
      </c>
      <c r="AJ249" s="1">
        <f>SIN(AL249+RADIANS($AB$9))</f>
        <v>-0.77422657576210197</v>
      </c>
      <c r="AK249" s="1">
        <f>$AB$7*SIN(AL249)</f>
        <v>0.16490232901482693</v>
      </c>
      <c r="AL249" s="1">
        <f>2*ATAN(AM249)</f>
        <v>-0.43956977738153491</v>
      </c>
      <c r="AM249" s="1">
        <f>SQRT((1+$AB$7)/(1-$AB$7))*TAN(AN249/2)</f>
        <v>-0.22339356429048182</v>
      </c>
      <c r="AN249" s="81">
        <f>$AU249+$AB$7*SIN(AO249)</f>
        <v>5.6344752821389026</v>
      </c>
      <c r="AO249" s="81">
        <f>$AU249+$AB$7*SIN(AP249)</f>
        <v>5.6342313297585349</v>
      </c>
      <c r="AP249" s="81">
        <f>$AU249+$AB$7*SIN(AQ249)</f>
        <v>5.6350212718203965</v>
      </c>
      <c r="AQ249" s="81">
        <f>$AU249+$AB$7*SIN(AR249)</f>
        <v>5.6324616426318306</v>
      </c>
      <c r="AR249" s="81">
        <f>$AU249+$AB$7*SIN(AS249)</f>
        <v>5.6407376379177565</v>
      </c>
      <c r="AS249" s="81">
        <f>$AU249+$AB$7*SIN(AT249)</f>
        <v>5.6137871831154484</v>
      </c>
      <c r="AT249" s="81">
        <f>$AU249+$AB$7*SIN(AU249)</f>
        <v>5.6996648813263953</v>
      </c>
      <c r="AU249" s="81">
        <f>RADIANS($AB$9)+$AB$18*(F249-AB$15)</f>
        <v>5.4002860374177777</v>
      </c>
      <c r="AW249" s="21"/>
      <c r="AX249" s="29"/>
    </row>
    <row r="250" spans="1:50" x14ac:dyDescent="0.2">
      <c r="A250" s="83" t="s">
        <v>116</v>
      </c>
      <c r="B250" s="84" t="s">
        <v>98</v>
      </c>
      <c r="C250" s="85">
        <v>29633.291000000001</v>
      </c>
      <c r="D250" s="87"/>
      <c r="E250" s="80">
        <f>+(C250-C$7)/C$8</f>
        <v>-5796.9902582876339</v>
      </c>
      <c r="F250" s="80">
        <f>ROUND(2*E250,0)/2</f>
        <v>-5797</v>
      </c>
      <c r="G250" s="80">
        <f>+C250-(C$7+F250*C$8)</f>
        <v>2.6973200005159015E-2</v>
      </c>
      <c r="H250" s="80">
        <f>+G250</f>
        <v>2.6973200005159015E-2</v>
      </c>
      <c r="I250" s="80"/>
      <c r="J250" s="80"/>
      <c r="K250" s="80"/>
      <c r="M250" s="80"/>
      <c r="N250" s="80"/>
      <c r="O250" s="80"/>
      <c r="P250" s="80"/>
      <c r="Q250" s="149">
        <f>+C250-15018.5</f>
        <v>14614.791000000001</v>
      </c>
      <c r="S250" s="2">
        <f>S$15</f>
        <v>0.5</v>
      </c>
      <c r="Z250" s="1">
        <f>F250</f>
        <v>-5797</v>
      </c>
      <c r="AA250" s="81">
        <f>AB$3+AB$4*Z250+AB$5*Z250^2+AH250</f>
        <v>2.8302184367792003E-2</v>
      </c>
      <c r="AB250" s="81">
        <f>IF(S250&lt;&gt;0,G250-AH250,-9999)</f>
        <v>5.5606196222702214E-2</v>
      </c>
      <c r="AC250" s="81">
        <f>+G250-P250</f>
        <v>2.6973200005159015E-2</v>
      </c>
      <c r="AD250" s="81">
        <f>IF(S250&lt;&gt;0,G250-AA250,-9999)</f>
        <v>-1.3289843626329879E-3</v>
      </c>
      <c r="AE250" s="81">
        <f>+(G250-AA250)^2*S250</f>
        <v>8.8309971806150465E-7</v>
      </c>
      <c r="AF250" s="1">
        <f>IF(S250&lt;&gt;0,G250-P250,-9999)</f>
        <v>2.6973200005159015E-2</v>
      </c>
      <c r="AG250" s="82"/>
      <c r="AH250" s="1">
        <f>$AB$6*($AB$11/AI250*AJ250+$AB$12)</f>
        <v>-2.8632996217543196E-2</v>
      </c>
      <c r="AI250" s="1">
        <f>1+$AB$7*COS(AL250)</f>
        <v>0.64927059073484994</v>
      </c>
      <c r="AJ250" s="1">
        <f>SIN(AL250+RADIANS($AB$9))</f>
        <v>-0.77447106154104717</v>
      </c>
      <c r="AK250" s="1">
        <f>$AB$7*SIN(AL250)</f>
        <v>0.1647668262781963</v>
      </c>
      <c r="AL250" s="1">
        <f>2*ATAN(AM250)</f>
        <v>-0.43918339678316065</v>
      </c>
      <c r="AM250" s="1">
        <f>SQRT((1+$AB$7)/(1-$AB$7))*TAN(AN250/2)</f>
        <v>-0.2231907416411415</v>
      </c>
      <c r="AN250" s="81">
        <f>$AU250+$AB$7*SIN(AO250)</f>
        <v>5.6350238584685517</v>
      </c>
      <c r="AO250" s="81">
        <f>$AU250+$AB$7*SIN(AP250)</f>
        <v>5.6347794079152509</v>
      </c>
      <c r="AP250" s="81">
        <f>$AU250+$AB$7*SIN(AQ250)</f>
        <v>5.6355706341641421</v>
      </c>
      <c r="AQ250" s="81">
        <f>$AU250+$AB$7*SIN(AR250)</f>
        <v>5.6330079094886454</v>
      </c>
      <c r="AR250" s="81">
        <f>$AU250+$AB$7*SIN(AS250)</f>
        <v>5.6412904788586866</v>
      </c>
      <c r="AS250" s="81">
        <f>$AU250+$AB$7*SIN(AT250)</f>
        <v>5.6143299776055962</v>
      </c>
      <c r="AT250" s="81">
        <f>$AU250+$AB$7*SIN(AU250)</f>
        <v>5.7002060178519161</v>
      </c>
      <c r="AU250" s="81">
        <f>RADIANS($AB$9)+$AB$18*(F250-AB$15)</f>
        <v>5.4010038574465078</v>
      </c>
      <c r="AW250" s="21"/>
      <c r="AX250" s="29"/>
    </row>
    <row r="251" spans="1:50" x14ac:dyDescent="0.2">
      <c r="A251" s="83" t="s">
        <v>116</v>
      </c>
      <c r="B251" s="84" t="s">
        <v>98</v>
      </c>
      <c r="C251" s="85">
        <v>29641.598000000002</v>
      </c>
      <c r="D251" s="87"/>
      <c r="E251" s="80">
        <f>+(C251-C$7)/C$8</f>
        <v>-5793.9900801622152</v>
      </c>
      <c r="F251" s="80">
        <f>ROUND(2*E251,0)/2</f>
        <v>-5794</v>
      </c>
      <c r="G251" s="80">
        <f>+C251-(C$7+F251*C$8)</f>
        <v>2.7466400006233016E-2</v>
      </c>
      <c r="H251" s="80">
        <f>+G251</f>
        <v>2.7466400006233016E-2</v>
      </c>
      <c r="I251" s="80"/>
      <c r="J251" s="80"/>
      <c r="K251" s="80"/>
      <c r="M251" s="80"/>
      <c r="N251" s="80"/>
      <c r="O251" s="80"/>
      <c r="P251" s="80"/>
      <c r="Q251" s="149">
        <f>+C251-15018.5</f>
        <v>14623.098000000002</v>
      </c>
      <c r="S251" s="2">
        <f>S$15</f>
        <v>0.5</v>
      </c>
      <c r="Z251" s="1">
        <f>F251</f>
        <v>-5794</v>
      </c>
      <c r="AA251" s="81">
        <f>AB$3+AB$4*Z251+AB$5*Z251^2+AH251</f>
        <v>2.8250311517949281E-2</v>
      </c>
      <c r="AB251" s="81">
        <f>IF(S251&lt;&gt;0,G251-AH251,-9999)</f>
        <v>5.6155814643649771E-2</v>
      </c>
      <c r="AC251" s="81">
        <f>+G251-P251</f>
        <v>2.7466400006233016E-2</v>
      </c>
      <c r="AD251" s="81">
        <f>IF(S251&lt;&gt;0,G251-AA251,-9999)</f>
        <v>-7.8391151171626483E-4</v>
      </c>
      <c r="AE251" s="81">
        <f>+(G251-AA251)^2*S251</f>
        <v>3.0725862910063981E-7</v>
      </c>
      <c r="AF251" s="1">
        <f>IF(S251&lt;&gt;0,G251-P251,-9999)</f>
        <v>2.7466400006233016E-2</v>
      </c>
      <c r="AG251" s="82"/>
      <c r="AH251" s="1">
        <f>$AB$6*($AB$11/AI251*AJ251+$AB$12)</f>
        <v>-2.8689414637416755E-2</v>
      </c>
      <c r="AI251" s="1">
        <f>1+$AB$7*COS(AL251)</f>
        <v>0.64907991288554989</v>
      </c>
      <c r="AJ251" s="1">
        <f>SIN(AL251+RADIANS($AB$9))</f>
        <v>-0.77520353828166955</v>
      </c>
      <c r="AK251" s="1">
        <f>$AB$7*SIN(AL251)</f>
        <v>0.16436032983921994</v>
      </c>
      <c r="AL251" s="1">
        <f>2*ATAN(AM251)</f>
        <v>-0.4380247088753233</v>
      </c>
      <c r="AM251" s="1">
        <f>SQRT((1+$AB$7)/(1-$AB$7))*TAN(AN251/2)</f>
        <v>-0.22258261675049279</v>
      </c>
      <c r="AN251" s="81">
        <f>$AU251+$AB$7*SIN(AO251)</f>
        <v>5.636669265432551</v>
      </c>
      <c r="AO251" s="81">
        <f>$AU251+$AB$7*SIN(AP251)</f>
        <v>5.6364233204553322</v>
      </c>
      <c r="AP251" s="81">
        <f>$AU251+$AB$7*SIN(AQ251)</f>
        <v>5.6372183941921161</v>
      </c>
      <c r="AQ251" s="81">
        <f>$AU251+$AB$7*SIN(AR251)</f>
        <v>5.6346464096508919</v>
      </c>
      <c r="AR251" s="81">
        <f>$AU251+$AB$7*SIN(AS251)</f>
        <v>5.6429485999872764</v>
      </c>
      <c r="AS251" s="81">
        <f>$AU251+$AB$7*SIN(AT251)</f>
        <v>5.615958285914525</v>
      </c>
      <c r="AT251" s="81">
        <f>$AU251+$AB$7*SIN(AU251)</f>
        <v>5.7018285027815967</v>
      </c>
      <c r="AU251" s="81">
        <f>RADIANS($AB$9)+$AB$18*(F251-AB$15)</f>
        <v>5.403157317532699</v>
      </c>
      <c r="AW251" s="21"/>
      <c r="AX251" s="29"/>
    </row>
    <row r="252" spans="1:50" x14ac:dyDescent="0.2">
      <c r="A252" s="83" t="s">
        <v>116</v>
      </c>
      <c r="B252" s="84" t="s">
        <v>98</v>
      </c>
      <c r="C252" s="85">
        <v>29669.285</v>
      </c>
      <c r="D252" s="87"/>
      <c r="E252" s="80">
        <f>+(C252-C$7)/C$8</f>
        <v>-5783.9905698987677</v>
      </c>
      <c r="F252" s="80">
        <f>ROUND(2*E252,0)/2</f>
        <v>-5784</v>
      </c>
      <c r="G252" s="80">
        <f>+C252-(C$7+F252*C$8)</f>
        <v>2.6110400001925882E-2</v>
      </c>
      <c r="H252" s="80">
        <f>+G252</f>
        <v>2.6110400001925882E-2</v>
      </c>
      <c r="I252" s="80"/>
      <c r="J252" s="80"/>
      <c r="K252" s="80"/>
      <c r="M252" s="80"/>
      <c r="N252" s="80"/>
      <c r="O252" s="80"/>
      <c r="P252" s="80"/>
      <c r="Q252" s="149">
        <f>+C252-15018.5</f>
        <v>14650.785</v>
      </c>
      <c r="S252" s="2">
        <f>S$15</f>
        <v>0.5</v>
      </c>
      <c r="Z252" s="1">
        <f>F252</f>
        <v>-5784</v>
      </c>
      <c r="AA252" s="81">
        <f>AB$3+AB$4*Z252+AB$5*Z252^2+AH252</f>
        <v>2.8077666747401839E-2</v>
      </c>
      <c r="AB252" s="81">
        <f>IF(S252&lt;&gt;0,G252-AH252,-9999)</f>
        <v>5.4987195782704626E-2</v>
      </c>
      <c r="AC252" s="81">
        <f>+G252-P252</f>
        <v>2.6110400001925882E-2</v>
      </c>
      <c r="AD252" s="81">
        <f>IF(S252&lt;&gt;0,G252-AA252,-9999)</f>
        <v>-1.9672667454759575E-3</v>
      </c>
      <c r="AE252" s="81">
        <f>+(G252-AA252)^2*S252</f>
        <v>1.9350692239277829E-6</v>
      </c>
      <c r="AF252" s="1">
        <f>IF(S252&lt;&gt;0,G252-P252,-9999)</f>
        <v>2.6110400001925882E-2</v>
      </c>
      <c r="AG252" s="82"/>
      <c r="AH252" s="1">
        <f>$AB$6*($AB$11/AI252*AJ252+$AB$12)</f>
        <v>-2.8876795780778741E-2</v>
      </c>
      <c r="AI252" s="1">
        <f>1+$AB$7*COS(AL252)</f>
        <v>0.6484485214727691</v>
      </c>
      <c r="AJ252" s="1">
        <f>SIN(AL252+RADIANS($AB$9))</f>
        <v>-0.7776345298272177</v>
      </c>
      <c r="AK252" s="1">
        <f>$AB$7*SIN(AL252)</f>
        <v>0.16300547079956637</v>
      </c>
      <c r="AL252" s="1">
        <f>2*ATAN(AM252)</f>
        <v>-0.4341673075912108</v>
      </c>
      <c r="AM252" s="1">
        <f>SQRT((1+$AB$7)/(1-$AB$7))*TAN(AN252/2)</f>
        <v>-0.22055922857346483</v>
      </c>
      <c r="AN252" s="81">
        <f>$AU252+$AB$7*SIN(AO252)</f>
        <v>5.6421504829934221</v>
      </c>
      <c r="AO252" s="81">
        <f>$AU252+$AB$7*SIN(AP252)</f>
        <v>5.6418995586964797</v>
      </c>
      <c r="AP252" s="81">
        <f>$AU252+$AB$7*SIN(AQ252)</f>
        <v>5.6427073997155981</v>
      </c>
      <c r="AQ252" s="81">
        <f>$AU252+$AB$7*SIN(AR252)</f>
        <v>5.6401048432202643</v>
      </c>
      <c r="AR252" s="81">
        <f>$AU252+$AB$7*SIN(AS252)</f>
        <v>5.6484713280616692</v>
      </c>
      <c r="AS252" s="81">
        <f>$AU252+$AB$7*SIN(AT252)</f>
        <v>5.6213851886532504</v>
      </c>
      <c r="AT252" s="81">
        <f>$AU252+$AB$7*SIN(AU252)</f>
        <v>5.7072267965900743</v>
      </c>
      <c r="AU252" s="81">
        <f>RADIANS($AB$9)+$AB$18*(F252-AB$15)</f>
        <v>5.4103355178200037</v>
      </c>
      <c r="AV252" s="81"/>
      <c r="AW252" s="21"/>
      <c r="AX252" s="29"/>
    </row>
    <row r="253" spans="1:50" x14ac:dyDescent="0.2">
      <c r="A253" s="83" t="s">
        <v>129</v>
      </c>
      <c r="B253" s="84" t="s">
        <v>98</v>
      </c>
      <c r="C253" s="85">
        <v>29871.409</v>
      </c>
      <c r="D253" s="87"/>
      <c r="E253" s="80">
        <f>+(C253-C$7)/C$8</f>
        <v>-5710.9909306280224</v>
      </c>
      <c r="F253" s="80">
        <f>ROUND(2*E253,0)/2</f>
        <v>-5711</v>
      </c>
      <c r="G253" s="80">
        <f>+C253-(C$7+F253*C$8)</f>
        <v>2.5111599999945611E-2</v>
      </c>
      <c r="H253" s="80">
        <f>+G253</f>
        <v>2.5111599999945611E-2</v>
      </c>
      <c r="I253" s="80"/>
      <c r="J253" s="80"/>
      <c r="K253" s="80"/>
      <c r="M253" s="80"/>
      <c r="N253" s="80"/>
      <c r="O253" s="80"/>
      <c r="P253" s="80"/>
      <c r="Q253" s="149">
        <f>+C253-15018.5</f>
        <v>14852.909</v>
      </c>
      <c r="S253" s="2">
        <f>S$15</f>
        <v>0.5</v>
      </c>
      <c r="Z253" s="1">
        <f>F253</f>
        <v>-5711</v>
      </c>
      <c r="AA253" s="81">
        <f>AB$3+AB$4*Z253+AB$5*Z253^2+AH253</f>
        <v>2.6829807525027907E-2</v>
      </c>
      <c r="AB253" s="81">
        <f>IF(S253&lt;&gt;0,G253-AH253,-9999)</f>
        <v>5.5324463756649858E-2</v>
      </c>
      <c r="AC253" s="81">
        <f>+G253-P253</f>
        <v>2.5111599999945611E-2</v>
      </c>
      <c r="AD253" s="81">
        <f>IF(S253&lt;&gt;0,G253-AA253,-9999)</f>
        <v>-1.7182075250822965E-3</v>
      </c>
      <c r="AE253" s="81">
        <f>+(G253-AA253)^2*S253</f>
        <v>1.4761185496247152E-6</v>
      </c>
      <c r="AF253" s="1">
        <f>IF(S253&lt;&gt;0,G253-P253,-9999)</f>
        <v>2.5111599999945611E-2</v>
      </c>
      <c r="AG253" s="82"/>
      <c r="AH253" s="1">
        <f>$AB$6*($AB$11/AI253*AJ253+$AB$12)</f>
        <v>-3.0212863756704247E-2</v>
      </c>
      <c r="AI253" s="1">
        <f>1+$AB$7*COS(AL253)</f>
        <v>0.64403222920679126</v>
      </c>
      <c r="AJ253" s="1">
        <f>SIN(AL253+RADIANS($AB$9))</f>
        <v>-0.79489397303545817</v>
      </c>
      <c r="AK253" s="1">
        <f>$AB$7*SIN(AL253)</f>
        <v>0.15312142802946971</v>
      </c>
      <c r="AL253" s="1">
        <f>2*ATAN(AM253)</f>
        <v>-0.4062291282070436</v>
      </c>
      <c r="AM253" s="1">
        <f>SQRT((1+$AB$7)/(1-$AB$7))*TAN(AN253/2)</f>
        <v>-0.2059546402660225</v>
      </c>
      <c r="AN253" s="81">
        <f>$AU253+$AB$7*SIN(AO253)</f>
        <v>5.6820061380192879</v>
      </c>
      <c r="AO253" s="81">
        <f>$AU253+$AB$7*SIN(AP253)</f>
        <v>5.6817192762761994</v>
      </c>
      <c r="AP253" s="81">
        <f>$AU253+$AB$7*SIN(AQ253)</f>
        <v>5.682616846883545</v>
      </c>
      <c r="AQ253" s="81">
        <f>$AU253+$AB$7*SIN(AR253)</f>
        <v>5.679806565528434</v>
      </c>
      <c r="AR253" s="81">
        <f>$AU253+$AB$7*SIN(AS253)</f>
        <v>5.6885875723787933</v>
      </c>
      <c r="AS253" s="81">
        <f>$AU253+$AB$7*SIN(AT253)</f>
        <v>5.6609708761603699</v>
      </c>
      <c r="AT253" s="81">
        <f>$AU253+$AB$7*SIN(AU253)</f>
        <v>5.7461768474679253</v>
      </c>
      <c r="AU253" s="81">
        <f>RADIANS($AB$9)+$AB$18*(F253-AB$15)</f>
        <v>5.4627363799173256</v>
      </c>
      <c r="AW253" s="21"/>
      <c r="AX253" s="29"/>
    </row>
    <row r="254" spans="1:50" x14ac:dyDescent="0.2">
      <c r="A254" s="83" t="s">
        <v>128</v>
      </c>
      <c r="B254" s="84" t="s">
        <v>98</v>
      </c>
      <c r="C254" s="85">
        <v>30267.355</v>
      </c>
      <c r="D254" s="87"/>
      <c r="E254" s="80">
        <f>+(C254-C$7)/C$8</f>
        <v>-5567.9900243987031</v>
      </c>
      <c r="F254" s="80">
        <f>ROUND(2*E254,0)/2</f>
        <v>-5568</v>
      </c>
      <c r="G254" s="80">
        <f>+C254-(C$7+F254*C$8)</f>
        <v>2.7620800003205659E-2</v>
      </c>
      <c r="H254" s="80">
        <f>+G254</f>
        <v>2.7620800003205659E-2</v>
      </c>
      <c r="I254" s="80"/>
      <c r="J254" s="80"/>
      <c r="K254" s="80"/>
      <c r="M254" s="80"/>
      <c r="N254" s="80"/>
      <c r="O254" s="80"/>
      <c r="P254" s="80"/>
      <c r="Q254" s="149">
        <f>+C254-15018.5</f>
        <v>15248.855</v>
      </c>
      <c r="S254" s="2">
        <f>S$15</f>
        <v>0.5</v>
      </c>
      <c r="Z254" s="1">
        <f>F254</f>
        <v>-5568</v>
      </c>
      <c r="AA254" s="81">
        <f>AB$3+AB$4*Z254+AB$5*Z254^2+AH254</f>
        <v>2.4450220043290317E-2</v>
      </c>
      <c r="AB254" s="81">
        <f>IF(S254&lt;&gt;0,G254-AH254,-9999)</f>
        <v>6.0287314447801159E-2</v>
      </c>
      <c r="AC254" s="81">
        <f>+G254-P254</f>
        <v>2.7620800003205659E-2</v>
      </c>
      <c r="AD254" s="81">
        <f>IF(S254&lt;&gt;0,G254-AA254,-9999)</f>
        <v>3.1705799599153414E-3</v>
      </c>
      <c r="AE254" s="81">
        <f>+(G254-AA254)^2*S254</f>
        <v>5.026288641108384E-6</v>
      </c>
      <c r="AF254" s="1">
        <f>IF(S254&lt;&gt;0,G254-P254,-9999)</f>
        <v>2.7620800003205659E-2</v>
      </c>
      <c r="AG254" s="82"/>
      <c r="AH254" s="1">
        <f>$AB$6*($AB$11/AI254*AJ254+$AB$12)</f>
        <v>-3.26665144445955E-2</v>
      </c>
      <c r="AI254" s="1">
        <f>1+$AB$7*COS(AL254)</f>
        <v>0.63632748159910169</v>
      </c>
      <c r="AJ254" s="1">
        <f>SIN(AL254+RADIANS($AB$9))</f>
        <v>-0.82631151878592179</v>
      </c>
      <c r="AK254" s="1">
        <f>$AB$7*SIN(AL254)</f>
        <v>0.13379658039433873</v>
      </c>
      <c r="AL254" s="1">
        <f>2*ATAN(AM254)</f>
        <v>-0.3525350679284121</v>
      </c>
      <c r="AM254" s="1">
        <f>SQRT((1+$AB$7)/(1-$AB$7))*TAN(AN254/2)</f>
        <v>-0.17811606955051812</v>
      </c>
      <c r="AN254" s="81">
        <f>$AU254+$AB$7*SIN(AO254)</f>
        <v>5.7593377273612116</v>
      </c>
      <c r="AO254" s="81">
        <f>$AU254+$AB$7*SIN(AP254)</f>
        <v>5.758986991794381</v>
      </c>
      <c r="AP254" s="81">
        <f>$AU254+$AB$7*SIN(AQ254)</f>
        <v>5.7600321751432242</v>
      </c>
      <c r="AQ254" s="81">
        <f>$AU254+$AB$7*SIN(AR254)</f>
        <v>5.7569156879373402</v>
      </c>
      <c r="AR254" s="81">
        <f>$AU254+$AB$7*SIN(AS254)</f>
        <v>5.7661918455423153</v>
      </c>
      <c r="AS254" s="81">
        <f>$AU254+$AB$7*SIN(AT254)</f>
        <v>5.7384321432454435</v>
      </c>
      <c r="AT254" s="81">
        <f>$AU254+$AB$7*SIN(AU254)</f>
        <v>5.820257391075482</v>
      </c>
      <c r="AU254" s="81">
        <f>RADIANS($AB$9)+$AB$18*(F254-AB$15)</f>
        <v>5.5653846440257793</v>
      </c>
      <c r="AV254" s="81"/>
      <c r="AW254" s="21"/>
      <c r="AX254" s="29"/>
    </row>
    <row r="255" spans="1:50" x14ac:dyDescent="0.2">
      <c r="A255" s="83" t="s">
        <v>130</v>
      </c>
      <c r="B255" s="84" t="s">
        <v>98</v>
      </c>
      <c r="C255" s="85">
        <v>30613.457999999999</v>
      </c>
      <c r="D255" s="87"/>
      <c r="E255" s="80">
        <f>+(C255-C$7)/C$8</f>
        <v>-5442.9905480845446</v>
      </c>
      <c r="F255" s="80">
        <f>ROUND(2*E255,0)/2</f>
        <v>-5443</v>
      </c>
      <c r="G255" s="80">
        <f>+C255-(C$7+F255*C$8)</f>
        <v>2.6170800003455952E-2</v>
      </c>
      <c r="H255" s="80">
        <f>+G255</f>
        <v>2.6170800003455952E-2</v>
      </c>
      <c r="I255" s="80"/>
      <c r="J255" s="80"/>
      <c r="K255" s="80"/>
      <c r="M255" s="80"/>
      <c r="N255" s="80"/>
      <c r="O255" s="80"/>
      <c r="P255" s="80"/>
      <c r="Q255" s="149">
        <f>+C255-15018.5</f>
        <v>15594.957999999999</v>
      </c>
      <c r="S255" s="2">
        <f>S$15</f>
        <v>0.5</v>
      </c>
      <c r="Z255" s="1">
        <f>F255</f>
        <v>-5443</v>
      </c>
      <c r="AA255" s="81">
        <f>AB$3+AB$4*Z255+AB$5*Z255^2+AH255</f>
        <v>2.2442619436784217E-2</v>
      </c>
      <c r="AB255" s="81">
        <f>IF(S255&lt;&gt;0,G255-AH255,-9999)</f>
        <v>6.0802577433567581E-2</v>
      </c>
      <c r="AC255" s="81">
        <f>+G255-P255</f>
        <v>2.6170800003455952E-2</v>
      </c>
      <c r="AD255" s="81">
        <f>IF(S255&lt;&gt;0,G255-AA255,-9999)</f>
        <v>3.7281805666717349E-3</v>
      </c>
      <c r="AE255" s="81">
        <f>+(G255-AA255)^2*S255</f>
        <v>6.949665168854389E-6</v>
      </c>
      <c r="AF255" s="1">
        <f>IF(S255&lt;&gt;0,G255-P255,-9999)</f>
        <v>2.6170800003455952E-2</v>
      </c>
      <c r="AG255" s="82"/>
      <c r="AH255" s="1">
        <f>$AB$6*($AB$11/AI255*AJ255+$AB$12)</f>
        <v>-3.4631777430111629E-2</v>
      </c>
      <c r="AI255" s="1">
        <f>1+$AB$7*COS(AL255)</f>
        <v>0.63056498331765676</v>
      </c>
      <c r="AJ255" s="1">
        <f>SIN(AL255+RADIANS($AB$9))</f>
        <v>-0.85131244133727491</v>
      </c>
      <c r="AK255" s="1">
        <f>$AB$7*SIN(AL255)</f>
        <v>0.11694868111350049</v>
      </c>
      <c r="AL255" s="1">
        <f>2*ATAN(AM255)</f>
        <v>-0.30658018859799419</v>
      </c>
      <c r="AM255" s="1">
        <f>SQRT((1+$AB$7)/(1-$AB$7))*TAN(AN255/2)</f>
        <v>-0.15450215056430183</v>
      </c>
      <c r="AN255" s="81">
        <f>$AU255+$AB$7*SIN(AO255)</f>
        <v>5.8262241379475137</v>
      </c>
      <c r="AO255" s="81">
        <f>$AU255+$AB$7*SIN(AP255)</f>
        <v>5.8258320272154398</v>
      </c>
      <c r="AP255" s="81">
        <f>$AU255+$AB$7*SIN(AQ255)</f>
        <v>5.8269595135184469</v>
      </c>
      <c r="AQ255" s="81">
        <f>$AU255+$AB$7*SIN(AR255)</f>
        <v>5.8237158176464119</v>
      </c>
      <c r="AR255" s="81">
        <f>$AU255+$AB$7*SIN(AS255)</f>
        <v>5.8330338212698694</v>
      </c>
      <c r="AS255" s="81">
        <f>$AU255+$AB$7*SIN(AT255)</f>
        <v>5.8061492409115738</v>
      </c>
      <c r="AT255" s="81">
        <f>$AU255+$AB$7*SIN(AU255)</f>
        <v>5.8828042596109142</v>
      </c>
      <c r="AU255" s="81">
        <f>RADIANS($AB$9)+$AB$18*(F255-AB$15)</f>
        <v>5.6551121476170838</v>
      </c>
      <c r="AW255" s="21"/>
      <c r="AX255" s="29"/>
    </row>
    <row r="256" spans="1:50" x14ac:dyDescent="0.2">
      <c r="A256" s="83" t="s">
        <v>128</v>
      </c>
      <c r="B256" s="84" t="s">
        <v>98</v>
      </c>
      <c r="C256" s="85">
        <v>30638.378000000001</v>
      </c>
      <c r="D256" s="87"/>
      <c r="E256" s="80">
        <f>+(C256-C$7)/C$8</f>
        <v>-5433.9903748709376</v>
      </c>
      <c r="F256" s="80">
        <f>ROUND(2*E256,0)/2</f>
        <v>-5434</v>
      </c>
      <c r="G256" s="80">
        <f>+C256-(C$7+F256*C$8)</f>
        <v>2.665040000283625E-2</v>
      </c>
      <c r="H256" s="80">
        <f>+G256</f>
        <v>2.665040000283625E-2</v>
      </c>
      <c r="I256" s="80"/>
      <c r="J256" s="80"/>
      <c r="K256" s="80"/>
      <c r="M256" s="80"/>
      <c r="N256" s="80"/>
      <c r="O256" s="80"/>
      <c r="P256" s="80"/>
      <c r="Q256" s="149">
        <f>+C256-15018.5</f>
        <v>15619.878000000001</v>
      </c>
      <c r="S256" s="2">
        <f>S$15</f>
        <v>0.5</v>
      </c>
      <c r="Z256" s="1">
        <f>F256</f>
        <v>-5434</v>
      </c>
      <c r="AA256" s="81">
        <f>AB$3+AB$4*Z256+AB$5*Z256^2+AH256</f>
        <v>2.2300738951733526E-2</v>
      </c>
      <c r="AB256" s="81">
        <f>IF(S256&lt;&gt;0,G256-AH256,-9999)</f>
        <v>6.1417154794598167E-2</v>
      </c>
      <c r="AC256" s="81">
        <f>+G256-P256</f>
        <v>2.665040000283625E-2</v>
      </c>
      <c r="AD256" s="81">
        <f>IF(S256&lt;&gt;0,G256-AA256,-9999)</f>
        <v>4.3496610511027239E-3</v>
      </c>
      <c r="AE256" s="81">
        <f>+(G256-AA256)^2*S256</f>
        <v>9.4597756297400265E-6</v>
      </c>
      <c r="AF256" s="1">
        <f>IF(S256&lt;&gt;0,G256-P256,-9999)</f>
        <v>2.665040000283625E-2</v>
      </c>
      <c r="AG256" s="82"/>
      <c r="AH256" s="1">
        <f>$AB$6*($AB$11/AI256*AJ256+$AB$12)</f>
        <v>-3.4766754791761917E-2</v>
      </c>
      <c r="AI256" s="1">
        <f>1+$AB$7*COS(AL256)</f>
        <v>0.63018368656009871</v>
      </c>
      <c r="AJ256" s="1">
        <f>SIN(AL256+RADIANS($AB$9))</f>
        <v>-0.85302735645750971</v>
      </c>
      <c r="AK256" s="1">
        <f>$AB$7*SIN(AL256)</f>
        <v>0.1157372881961175</v>
      </c>
      <c r="AL256" s="1">
        <f>2*ATAN(AM256)</f>
        <v>-0.30330284087138537</v>
      </c>
      <c r="AM256" s="1">
        <f>SQRT((1+$AB$7)/(1-$AB$7))*TAN(AN256/2)</f>
        <v>-0.15282478322945448</v>
      </c>
      <c r="AN256" s="81">
        <f>$AU256+$AB$7*SIN(AO256)</f>
        <v>5.8310169789591226</v>
      </c>
      <c r="AO256" s="81">
        <f>$AU256+$AB$7*SIN(AP256)</f>
        <v>5.8306226170124456</v>
      </c>
      <c r="AP256" s="81">
        <f>$AU256+$AB$7*SIN(AQ256)</f>
        <v>5.831753924947952</v>
      </c>
      <c r="AQ256" s="81">
        <f>$AU256+$AB$7*SIN(AR256)</f>
        <v>5.8285068658303913</v>
      </c>
      <c r="AR256" s="81">
        <f>$AU256+$AB$7*SIN(AS256)</f>
        <v>5.8378128623522585</v>
      </c>
      <c r="AS256" s="81">
        <f>$AU256+$AB$7*SIN(AT256)</f>
        <v>5.8110272775987415</v>
      </c>
      <c r="AT256" s="81">
        <f>$AU256+$AB$7*SIN(AU256)</f>
        <v>5.8872342303759391</v>
      </c>
      <c r="AU256" s="81">
        <f>RADIANS($AB$9)+$AB$18*(F256-AB$15)</f>
        <v>5.6615725278756583</v>
      </c>
      <c r="AV256" s="81"/>
      <c r="AW256" s="21"/>
      <c r="AX256" s="29"/>
    </row>
    <row r="257" spans="1:50" x14ac:dyDescent="0.2">
      <c r="A257" s="83" t="s">
        <v>128</v>
      </c>
      <c r="B257" s="84" t="s">
        <v>98</v>
      </c>
      <c r="C257" s="85">
        <v>30663.296999999999</v>
      </c>
      <c r="D257" s="87"/>
      <c r="E257" s="80">
        <f>+(C257-C$7)/C$8</f>
        <v>-5424.9905628199804</v>
      </c>
      <c r="F257" s="80">
        <f>ROUND(2*E257,0)/2</f>
        <v>-5425</v>
      </c>
      <c r="G257" s="80">
        <f>+C257-(C$7+F257*C$8)</f>
        <v>2.6129999998374842E-2</v>
      </c>
      <c r="H257" s="80">
        <f>+G257</f>
        <v>2.6129999998374842E-2</v>
      </c>
      <c r="I257" s="80"/>
      <c r="J257" s="80"/>
      <c r="K257" s="80"/>
      <c r="M257" s="80"/>
      <c r="N257" s="80"/>
      <c r="O257" s="80"/>
      <c r="P257" s="80"/>
      <c r="Q257" s="149">
        <f>+C257-15018.5</f>
        <v>15644.796999999999</v>
      </c>
      <c r="S257" s="2">
        <f>S$15</f>
        <v>0.5</v>
      </c>
      <c r="Z257" s="1">
        <f>F257</f>
        <v>-5425</v>
      </c>
      <c r="AA257" s="81">
        <f>AB$3+AB$4*Z257+AB$5*Z257^2+AH257</f>
        <v>2.2159220537381487E-2</v>
      </c>
      <c r="AB257" s="81">
        <f>IF(S257&lt;&gt;0,G257-AH257,-9999)</f>
        <v>6.1030852270159981E-2</v>
      </c>
      <c r="AC257" s="81">
        <f>+G257-P257</f>
        <v>2.6129999998374842E-2</v>
      </c>
      <c r="AD257" s="81">
        <f>IF(S257&lt;&gt;0,G257-AA257,-9999)</f>
        <v>3.9707794609933553E-3</v>
      </c>
      <c r="AE257" s="81">
        <f>+(G257-AA257)^2*S257</f>
        <v>7.8835447639233403E-6</v>
      </c>
      <c r="AF257" s="1">
        <f>IF(S257&lt;&gt;0,G257-P257,-9999)</f>
        <v>2.6129999998374842E-2</v>
      </c>
      <c r="AG257" s="82"/>
      <c r="AH257" s="1">
        <f>$AB$6*($AB$11/AI257*AJ257+$AB$12)</f>
        <v>-3.4900852271785139E-2</v>
      </c>
      <c r="AI257" s="1">
        <f>1+$AB$7*COS(AL257)</f>
        <v>0.62980681552330453</v>
      </c>
      <c r="AJ257" s="1">
        <f>SIN(AL257+RADIANS($AB$9))</f>
        <v>-0.85473105368017699</v>
      </c>
      <c r="AK257" s="1">
        <f>$AB$7*SIN(AL257)</f>
        <v>0.11452611812278342</v>
      </c>
      <c r="AL257" s="1">
        <f>2*ATAN(AM257)</f>
        <v>-0.30002945317767848</v>
      </c>
      <c r="AM257" s="1">
        <f>SQRT((1+$AB$7)/(1-$AB$7))*TAN(AN257/2)</f>
        <v>-0.15115028106325543</v>
      </c>
      <c r="AN257" s="81">
        <f>$AU257+$AB$7*SIN(AO257)</f>
        <v>5.8358069092433746</v>
      </c>
      <c r="AO257" s="81">
        <f>$AU257+$AB$7*SIN(AP257)</f>
        <v>5.8354104070099746</v>
      </c>
      <c r="AP257" s="81">
        <f>$AU257+$AB$7*SIN(AQ257)</f>
        <v>5.8365452288815662</v>
      </c>
      <c r="AQ257" s="81">
        <f>$AU257+$AB$7*SIN(AR257)</f>
        <v>5.8332956246461896</v>
      </c>
      <c r="AR257" s="81">
        <f>$AU257+$AB$7*SIN(AS257)</f>
        <v>5.8425875573785806</v>
      </c>
      <c r="AS257" s="81">
        <f>$AU257+$AB$7*SIN(AT257)</f>
        <v>5.8159057547472317</v>
      </c>
      <c r="AT257" s="81">
        <f>$AU257+$AB$7*SIN(AU257)</f>
        <v>5.8916547828411217</v>
      </c>
      <c r="AU257" s="81">
        <f>RADIANS($AB$9)+$AB$18*(F257-AB$15)</f>
        <v>5.668032908134232</v>
      </c>
      <c r="AV257" s="81"/>
      <c r="AW257" s="21"/>
      <c r="AX257" s="29"/>
    </row>
    <row r="258" spans="1:50" x14ac:dyDescent="0.2">
      <c r="A258" s="83" t="s">
        <v>129</v>
      </c>
      <c r="B258" s="84" t="s">
        <v>98</v>
      </c>
      <c r="C258" s="85">
        <v>30760.205999999998</v>
      </c>
      <c r="D258" s="87"/>
      <c r="E258" s="80">
        <f>+(C258-C$7)/C$8</f>
        <v>-5389.9906516659921</v>
      </c>
      <c r="F258" s="80">
        <f>ROUND(2*E258,0)/2</f>
        <v>-5390</v>
      </c>
      <c r="G258" s="80">
        <f>+C258-(C$7+F258*C$8)</f>
        <v>2.5884000002406538E-2</v>
      </c>
      <c r="H258" s="80">
        <f>+G258</f>
        <v>2.5884000002406538E-2</v>
      </c>
      <c r="I258" s="80"/>
      <c r="J258" s="80"/>
      <c r="K258" s="80"/>
      <c r="M258" s="80"/>
      <c r="N258" s="80"/>
      <c r="O258" s="80"/>
      <c r="P258" s="80"/>
      <c r="Q258" s="149">
        <f>+C258-15018.5</f>
        <v>15741.705999999998</v>
      </c>
      <c r="S258" s="2">
        <f>S$15</f>
        <v>0.5</v>
      </c>
      <c r="Z258" s="1">
        <f>F258</f>
        <v>-5390</v>
      </c>
      <c r="AA258" s="81">
        <f>AB$3+AB$4*Z258+AB$5*Z258^2+AH258</f>
        <v>2.1612326255094232E-2</v>
      </c>
      <c r="AB258" s="81">
        <f>IF(S258&lt;&gt;0,G258-AH258,-9999)</f>
        <v>6.1297964967238931E-2</v>
      </c>
      <c r="AC258" s="81">
        <f>+G258-P258</f>
        <v>2.5884000002406538E-2</v>
      </c>
      <c r="AD258" s="81">
        <f>IF(S258&lt;&gt;0,G258-AA258,-9999)</f>
        <v>4.2716737473123059E-3</v>
      </c>
      <c r="AE258" s="81">
        <f>+(G258-AA258)^2*S258</f>
        <v>9.1235983017385787E-6</v>
      </c>
      <c r="AF258" s="1">
        <f>IF(S258&lt;&gt;0,G258-P258,-9999)</f>
        <v>2.5884000002406538E-2</v>
      </c>
      <c r="AG258" s="82"/>
      <c r="AH258" s="1">
        <f>$AB$6*($AB$11/AI258*AJ258+$AB$12)</f>
        <v>-3.5413964964832394E-2</v>
      </c>
      <c r="AI258" s="1">
        <f>1+$AB$7*COS(AL258)</f>
        <v>0.62838298627380662</v>
      </c>
      <c r="AJ258" s="1">
        <f>SIN(AL258+RADIANS($AB$9))</f>
        <v>-0.86125063611816355</v>
      </c>
      <c r="AK258" s="1">
        <f>$AB$7*SIN(AL258)</f>
        <v>0.10981812543699977</v>
      </c>
      <c r="AL258" s="1">
        <f>2*ATAN(AM258)</f>
        <v>-0.28733636945740065</v>
      </c>
      <c r="AM258" s="1">
        <f>SQRT((1+$AB$7)/(1-$AB$7))*TAN(AN258/2)</f>
        <v>-0.14466487777519299</v>
      </c>
      <c r="AN258" s="81">
        <f>$AU258+$AB$7*SIN(AO258)</f>
        <v>5.854407356403919</v>
      </c>
      <c r="AO258" s="81">
        <f>$AU258+$AB$7*SIN(AP258)</f>
        <v>5.854003627685473</v>
      </c>
      <c r="AP258" s="81">
        <f>$AU258+$AB$7*SIN(AQ258)</f>
        <v>5.8551491131406745</v>
      </c>
      <c r="AQ258" s="81">
        <f>$AU258+$AB$7*SIN(AR258)</f>
        <v>5.8518974994010637</v>
      </c>
      <c r="AR258" s="81">
        <f>$AU258+$AB$7*SIN(AS258)</f>
        <v>5.8611151106784645</v>
      </c>
      <c r="AS258" s="81">
        <f>$AU258+$AB$7*SIN(AT258)</f>
        <v>5.834882140822951</v>
      </c>
      <c r="AT258" s="81">
        <f>$AU258+$AB$7*SIN(AU258)</f>
        <v>5.9087578820927975</v>
      </c>
      <c r="AU258" s="81">
        <f>RADIANS($AB$9)+$AB$18*(F258-AB$15)</f>
        <v>5.6931566091397974</v>
      </c>
      <c r="AW258" s="21"/>
      <c r="AX258" s="29"/>
    </row>
    <row r="259" spans="1:50" x14ac:dyDescent="0.2">
      <c r="A259" s="83" t="s">
        <v>128</v>
      </c>
      <c r="B259" s="84" t="s">
        <v>98</v>
      </c>
      <c r="C259" s="85">
        <v>30973.406999999999</v>
      </c>
      <c r="D259" s="87"/>
      <c r="E259" s="80">
        <f>+(C259-C$7)/C$8</f>
        <v>-5312.9904137320391</v>
      </c>
      <c r="F259" s="80">
        <f>ROUND(2*E259,0)/2</f>
        <v>-5313</v>
      </c>
      <c r="G259" s="80">
        <f>+C259-(C$7+F259*C$8)</f>
        <v>2.6542800002061995E-2</v>
      </c>
      <c r="H259" s="80">
        <f>+G259</f>
        <v>2.6542800002061995E-2</v>
      </c>
      <c r="I259" s="80"/>
      <c r="J259" s="80"/>
      <c r="K259" s="80"/>
      <c r="M259" s="80"/>
      <c r="N259" s="80"/>
      <c r="O259" s="80"/>
      <c r="P259" s="80"/>
      <c r="Q259" s="149">
        <f>+C259-15018.5</f>
        <v>15954.906999999999</v>
      </c>
      <c r="S259" s="2">
        <f>S$15</f>
        <v>0.5</v>
      </c>
      <c r="Z259" s="1">
        <f>F259</f>
        <v>-5313</v>
      </c>
      <c r="AA259" s="81">
        <f>AB$3+AB$4*Z259+AB$5*Z259^2+AH259</f>
        <v>2.0428673209943009E-2</v>
      </c>
      <c r="AB259" s="81">
        <f>IF(S259&lt;&gt;0,G259-AH259,-9999)</f>
        <v>6.3038533074690123E-2</v>
      </c>
      <c r="AC259" s="81">
        <f>+G259-P259</f>
        <v>2.6542800002061995E-2</v>
      </c>
      <c r="AD259" s="81">
        <f>IF(S259&lt;&gt;0,G259-AA259,-9999)</f>
        <v>6.114126792118986E-3</v>
      </c>
      <c r="AE259" s="81">
        <f>+(G259-AA259)^2*S259</f>
        <v>1.8691273215053599E-5</v>
      </c>
      <c r="AF259" s="1">
        <f>IF(S259&lt;&gt;0,G259-P259,-9999)</f>
        <v>2.6542800002061995E-2</v>
      </c>
      <c r="AG259" s="82"/>
      <c r="AH259" s="1">
        <f>$AB$6*($AB$11/AI259*AJ259+$AB$12)</f>
        <v>-3.6495733072628135E-2</v>
      </c>
      <c r="AI259" s="1">
        <f>1+$AB$7*COS(AL259)</f>
        <v>0.62548097927459501</v>
      </c>
      <c r="AJ259" s="1">
        <f>SIN(AL259+RADIANS($AB$9))</f>
        <v>-0.87500961006299094</v>
      </c>
      <c r="AK259" s="1">
        <f>$AB$7*SIN(AL259)</f>
        <v>9.9472250804704898E-2</v>
      </c>
      <c r="AL259" s="1">
        <f>2*ATAN(AM259)</f>
        <v>-0.25960627418242554</v>
      </c>
      <c r="AM259" s="1">
        <f>SQRT((1+$AB$7)/(1-$AB$7))*TAN(AN259/2)</f>
        <v>-0.13053709541695277</v>
      </c>
      <c r="AN259" s="81">
        <f>$AU259+$AB$7*SIN(AO259)</f>
        <v>5.8951845239599132</v>
      </c>
      <c r="AO259" s="81">
        <f>$AU259+$AB$7*SIN(AP259)</f>
        <v>5.894771533832257</v>
      </c>
      <c r="AP259" s="81">
        <f>$AU259+$AB$7*SIN(AQ259)</f>
        <v>5.8959228110286768</v>
      </c>
      <c r="AQ259" s="81">
        <f>$AU259+$AB$7*SIN(AR259)</f>
        <v>5.8927120848991326</v>
      </c>
      <c r="AR259" s="81">
        <f>$AU259+$AB$7*SIN(AS259)</f>
        <v>5.9016558397215126</v>
      </c>
      <c r="AS259" s="81">
        <f>$AU259+$AB$7*SIN(AT259)</f>
        <v>5.8766593344363258</v>
      </c>
      <c r="AT259" s="81">
        <f>$AU259+$AB$7*SIN(AU259)</f>
        <v>5.9459129518554139</v>
      </c>
      <c r="AU259" s="81">
        <f>RADIANS($AB$9)+$AB$18*(F259-AB$15)</f>
        <v>5.7484287513520416</v>
      </c>
      <c r="AV259" s="81"/>
      <c r="AW259" s="21"/>
      <c r="AX259" s="29"/>
    </row>
    <row r="260" spans="1:50" x14ac:dyDescent="0.2">
      <c r="A260" s="83" t="s">
        <v>131</v>
      </c>
      <c r="B260" s="84" t="s">
        <v>98</v>
      </c>
      <c r="C260" s="85">
        <v>32468.561000000002</v>
      </c>
      <c r="D260" s="87"/>
      <c r="E260" s="80">
        <f>+(C260-C$7)/C$8</f>
        <v>-4772.9966343975047</v>
      </c>
      <c r="F260" s="80">
        <f>ROUND(2*E260,0)/2</f>
        <v>-4773</v>
      </c>
      <c r="G260" s="80">
        <f>+C260-(C$7+F260*C$8)</f>
        <v>9.3188000028021634E-3</v>
      </c>
      <c r="H260" s="80">
        <f>+G260</f>
        <v>9.3188000028021634E-3</v>
      </c>
      <c r="I260" s="80"/>
      <c r="J260" s="80"/>
      <c r="K260" s="80"/>
      <c r="M260" s="80"/>
      <c r="N260" s="80"/>
      <c r="O260" s="80"/>
      <c r="P260" s="80"/>
      <c r="Q260" s="149">
        <f>+C260-15018.5</f>
        <v>17450.061000000002</v>
      </c>
      <c r="S260" s="2">
        <f>S$15</f>
        <v>0.5</v>
      </c>
      <c r="Z260" s="1">
        <f>F260</f>
        <v>-4773</v>
      </c>
      <c r="AA260" s="81">
        <f>AB$3+AB$4*Z260+AB$5*Z260^2+AH260</f>
        <v>1.2914098686350829E-2</v>
      </c>
      <c r="AB260" s="81">
        <f>IF(S260&lt;&gt;0,G260-AH260,-9999)</f>
        <v>5.1549625380468443E-2</v>
      </c>
      <c r="AC260" s="81">
        <f>+G260-P260</f>
        <v>9.3188000028021634E-3</v>
      </c>
      <c r="AD260" s="81">
        <f>IF(S260&lt;&gt;0,G260-AA260,-9999)</f>
        <v>-3.5952986835486658E-3</v>
      </c>
      <c r="AE260" s="81">
        <f>+(G260-AA260)^2*S260</f>
        <v>6.4630863119633848E-6</v>
      </c>
      <c r="AF260" s="1">
        <f>IF(S260&lt;&gt;0,G260-P260,-9999)</f>
        <v>9.3188000028021634E-3</v>
      </c>
      <c r="AG260" s="82"/>
      <c r="AH260" s="1">
        <f>$AB$6*($AB$11/AI260*AJ260+$AB$12)</f>
        <v>-4.223082537766628E-2</v>
      </c>
      <c r="AI260" s="1">
        <f>1+$AB$7*COS(AL260)</f>
        <v>0.61345861060825368</v>
      </c>
      <c r="AJ260" s="1">
        <f>SIN(AL260+RADIANS($AB$9))</f>
        <v>-0.95041489266362578</v>
      </c>
      <c r="AK260" s="1">
        <f>$AB$7*SIN(AL260)</f>
        <v>2.7294319049369586E-2</v>
      </c>
      <c r="AL260" s="1">
        <f>2*ATAN(AM260)</f>
        <v>-7.0494627070452898E-2</v>
      </c>
      <c r="AM260" s="1">
        <f>SQRT((1+$AB$7)/(1-$AB$7))*TAN(AN260/2)</f>
        <v>-3.5261917564259594E-2</v>
      </c>
      <c r="AN260" s="81">
        <f>$AU260+$AB$7*SIN(AO260)</f>
        <v>6.1771393616551373</v>
      </c>
      <c r="AO260" s="81">
        <f>$AU260+$AB$7*SIN(AP260)</f>
        <v>6.1769536446734428</v>
      </c>
      <c r="AP260" s="81">
        <f>$AU260+$AB$7*SIN(AQ260)</f>
        <v>6.1774356142550086</v>
      </c>
      <c r="AQ260" s="81">
        <f>$AU260+$AB$7*SIN(AR260)</f>
        <v>6.176184763595959</v>
      </c>
      <c r="AR260" s="81">
        <f>$AU260+$AB$7*SIN(AS260)</f>
        <v>6.1794307404191926</v>
      </c>
      <c r="AS260" s="81">
        <f>$AU260+$AB$7*SIN(AT260)</f>
        <v>6.1710050227945619</v>
      </c>
      <c r="AT260" s="81">
        <f>$AU260+$AB$7*SIN(AU260)</f>
        <v>6.1928609657704738</v>
      </c>
      <c r="AU260" s="81">
        <f>RADIANS($AB$9)+$AB$18*(F260-AB$15)</f>
        <v>6.1360515668664792</v>
      </c>
      <c r="AV260" s="81"/>
      <c r="AW260" s="21"/>
      <c r="AX260" s="29"/>
    </row>
    <row r="261" spans="1:50" x14ac:dyDescent="0.2">
      <c r="A261" s="83" t="s">
        <v>132</v>
      </c>
      <c r="B261" s="84" t="s">
        <v>98</v>
      </c>
      <c r="C261" s="85">
        <v>32493.481</v>
      </c>
      <c r="D261" s="87"/>
      <c r="E261" s="80">
        <f>+(C261-C$7)/C$8</f>
        <v>-4763.9964611838986</v>
      </c>
      <c r="F261" s="80">
        <f>ROUND(2*E261,0)/2</f>
        <v>-4764</v>
      </c>
      <c r="G261" s="80">
        <f>+C261-(C$7+F261*C$8)</f>
        <v>9.7984000021824613E-3</v>
      </c>
      <c r="H261" s="80">
        <f>+G261</f>
        <v>9.7984000021824613E-3</v>
      </c>
      <c r="I261" s="80"/>
      <c r="J261" s="80"/>
      <c r="K261" s="80"/>
      <c r="M261" s="80"/>
      <c r="N261" s="80"/>
      <c r="O261" s="80"/>
      <c r="P261" s="80"/>
      <c r="Q261" s="149">
        <f>+C261-15018.5</f>
        <v>17474.981</v>
      </c>
      <c r="S261" s="2">
        <f>S$15</f>
        <v>0.5</v>
      </c>
      <c r="Z261" s="1">
        <f>F261</f>
        <v>-4764</v>
      </c>
      <c r="AA261" s="81">
        <f>AB$3+AB$4*Z261+AB$5*Z261^2+AH261</f>
        <v>1.2800966042012085E-2</v>
      </c>
      <c r="AB261" s="81">
        <f>IF(S261&lt;&gt;0,G261-AH261,-9999)</f>
        <v>5.2096906753895611E-2</v>
      </c>
      <c r="AC261" s="81">
        <f>+G261-P261</f>
        <v>9.7984000021824613E-3</v>
      </c>
      <c r="AD261" s="81">
        <f>IF(S261&lt;&gt;0,G261-AA261,-9999)</f>
        <v>-3.0025660398296239E-3</v>
      </c>
      <c r="AE261" s="81">
        <f>+(G261-AA261)^2*S261</f>
        <v>4.5077014117690756E-6</v>
      </c>
      <c r="AF261" s="1">
        <f>IF(S261&lt;&gt;0,G261-P261,-9999)</f>
        <v>9.7984000021824613E-3</v>
      </c>
      <c r="AG261" s="82"/>
      <c r="AH261" s="1">
        <f>$AB$6*($AB$11/AI261*AJ261+$AB$12)</f>
        <v>-4.229850675171315E-2</v>
      </c>
      <c r="AI261" s="1">
        <f>1+$AB$7*COS(AL261)</f>
        <v>0.61337581696209109</v>
      </c>
      <c r="AJ261" s="1">
        <f>SIN(AL261+RADIANS($AB$9))</f>
        <v>-0.95137483427558578</v>
      </c>
      <c r="AK261" s="1">
        <f>$AB$7*SIN(AL261)</f>
        <v>2.6095337812336E-2</v>
      </c>
      <c r="AL261" s="1">
        <f>2*ATAN(AM261)</f>
        <v>-6.7393143200284999E-2</v>
      </c>
      <c r="AM261" s="1">
        <f>SQRT((1+$AB$7)/(1-$AB$7))*TAN(AN261/2)</f>
        <v>-3.3709331086452937E-2</v>
      </c>
      <c r="AN261" s="81">
        <f>$AU261+$AB$7*SIN(AO261)</f>
        <v>6.1818003988651702</v>
      </c>
      <c r="AO261" s="81">
        <f>$AU261+$AB$7*SIN(AP261)</f>
        <v>6.1816222441320345</v>
      </c>
      <c r="AP261" s="81">
        <f>$AU261+$AB$7*SIN(AQ261)</f>
        <v>6.1820843642665722</v>
      </c>
      <c r="AQ261" s="81">
        <f>$AU261+$AB$7*SIN(AR261)</f>
        <v>6.1808856139534338</v>
      </c>
      <c r="AR261" s="81">
        <f>$AU261+$AB$7*SIN(AS261)</f>
        <v>6.1839948993497815</v>
      </c>
      <c r="AS261" s="81">
        <f>$AU261+$AB$7*SIN(AT261)</f>
        <v>6.1759280561812506</v>
      </c>
      <c r="AT261" s="81">
        <f>$AU261+$AB$7*SIN(AU261)</f>
        <v>6.1968438042061535</v>
      </c>
      <c r="AU261" s="81">
        <f>RADIANS($AB$9)+$AB$18*(F261-AB$15)</f>
        <v>6.1425119471250529</v>
      </c>
      <c r="AW261" s="21"/>
      <c r="AX261" s="29"/>
    </row>
    <row r="262" spans="1:50" x14ac:dyDescent="0.2">
      <c r="A262" s="83" t="s">
        <v>132</v>
      </c>
      <c r="B262" s="84" t="s">
        <v>98</v>
      </c>
      <c r="C262" s="85">
        <v>32850.665000000001</v>
      </c>
      <c r="D262" s="87"/>
      <c r="E262" s="80">
        <f>+(C262-C$7)/C$8</f>
        <v>-4634.9949415559367</v>
      </c>
      <c r="F262" s="80">
        <f>ROUND(2*E262,0)/2</f>
        <v>-4635</v>
      </c>
      <c r="G262" s="80">
        <f>+C262-(C$7+F262*C$8)</f>
        <v>1.400600000488339E-2</v>
      </c>
      <c r="H262" s="80">
        <f>+G262</f>
        <v>1.400600000488339E-2</v>
      </c>
      <c r="I262" s="80"/>
      <c r="J262" s="80"/>
      <c r="K262" s="80"/>
      <c r="M262" s="80"/>
      <c r="N262" s="80"/>
      <c r="O262" s="80"/>
      <c r="P262" s="80"/>
      <c r="Q262" s="149">
        <f>+C262-15018.5</f>
        <v>17832.165000000001</v>
      </c>
      <c r="S262" s="2">
        <f>S$15</f>
        <v>0.5</v>
      </c>
      <c r="Z262" s="1">
        <f>F262</f>
        <v>-4635</v>
      </c>
      <c r="AA262" s="81">
        <f>AB$3+AB$4*Z262+AB$5*Z262^2+AH262</f>
        <v>1.122480353658651E-2</v>
      </c>
      <c r="AB262" s="81">
        <f>IF(S262&lt;&gt;0,G262-AH262,-9999)</f>
        <v>5.7172299386929602E-2</v>
      </c>
      <c r="AC262" s="81">
        <f>+G262-P262</f>
        <v>1.400600000488339E-2</v>
      </c>
      <c r="AD262" s="81">
        <f>IF(S262&lt;&gt;0,G262-AA262,-9999)</f>
        <v>2.7811964682968801E-3</v>
      </c>
      <c r="AE262" s="81">
        <f>+(G262-AA262)^2*S262</f>
        <v>3.8675268976335191E-6</v>
      </c>
      <c r="AF262" s="1">
        <f>IF(S262&lt;&gt;0,G262-P262,-9999)</f>
        <v>1.400600000488339E-2</v>
      </c>
      <c r="AG262" s="82"/>
      <c r="AH262" s="1">
        <f>$AB$6*($AB$11/AI262*AJ262+$AB$12)</f>
        <v>-4.3166299382046212E-2</v>
      </c>
      <c r="AI262" s="1">
        <f>1+$AB$7*COS(AL262)</f>
        <v>0.61259875315486534</v>
      </c>
      <c r="AJ262" s="1">
        <f>SIN(AL262+RADIANS($AB$9))</f>
        <v>-0.96410465565847325</v>
      </c>
      <c r="AK262" s="1">
        <f>$AB$7*SIN(AL262)</f>
        <v>8.9162496659442193E-3</v>
      </c>
      <c r="AL262" s="1">
        <f>2*ATAN(AM262)</f>
        <v>-2.301147939287906E-2</v>
      </c>
      <c r="AM262" s="1">
        <f>SQRT((1+$AB$7)/(1-$AB$7))*TAN(AN262/2)</f>
        <v>-1.1506247441113166E-2</v>
      </c>
      <c r="AN262" s="81">
        <f>$AU262+$AB$7*SIN(AO262)</f>
        <v>6.2485526586981965</v>
      </c>
      <c r="AO262" s="81">
        <f>$AU262+$AB$7*SIN(AP262)</f>
        <v>6.2484898442676649</v>
      </c>
      <c r="AP262" s="81">
        <f>$AU262+$AB$7*SIN(AQ262)</f>
        <v>6.2486520415769293</v>
      </c>
      <c r="AQ262" s="81">
        <f>$AU262+$AB$7*SIN(AR262)</f>
        <v>6.2482332192747485</v>
      </c>
      <c r="AR262" s="81">
        <f>$AU262+$AB$7*SIN(AS262)</f>
        <v>6.2493146806044546</v>
      </c>
      <c r="AS262" s="81">
        <f>$AU262+$AB$7*SIN(AT262)</f>
        <v>6.2465221029404523</v>
      </c>
      <c r="AT262" s="81">
        <f>$AU262+$AB$7*SIN(AU262)</f>
        <v>6.253732638760189</v>
      </c>
      <c r="AU262" s="81">
        <f>RADIANS($AB$9)+$AB$18*(F262-AB$15)</f>
        <v>6.2351107308312805</v>
      </c>
      <c r="AV262" s="81"/>
      <c r="AW262" s="21"/>
      <c r="AX262" s="29"/>
    </row>
    <row r="263" spans="1:50" x14ac:dyDescent="0.2">
      <c r="A263" s="83" t="s">
        <v>133</v>
      </c>
      <c r="B263" s="84" t="s">
        <v>98</v>
      </c>
      <c r="C263" s="85">
        <v>32881.123</v>
      </c>
      <c r="D263" s="87"/>
      <c r="E263" s="80">
        <f>+(C263-C$7)/C$8</f>
        <v>-4623.9946495920512</v>
      </c>
      <c r="F263" s="80">
        <f>ROUND(2*E263,0)/2</f>
        <v>-4624</v>
      </c>
      <c r="G263" s="80">
        <f>+C263-(C$7+F263*C$8)</f>
        <v>1.4814400004979689E-2</v>
      </c>
      <c r="H263" s="80">
        <f>+G263</f>
        <v>1.4814400004979689E-2</v>
      </c>
      <c r="I263" s="80"/>
      <c r="J263" s="80"/>
      <c r="K263" s="80"/>
      <c r="M263" s="80"/>
      <c r="N263" s="80"/>
      <c r="O263" s="80"/>
      <c r="P263" s="80"/>
      <c r="Q263" s="149">
        <f>+C263-15018.5</f>
        <v>17862.623</v>
      </c>
      <c r="S263" s="2">
        <f>S$15</f>
        <v>0.5</v>
      </c>
      <c r="Z263" s="1">
        <f>F263</f>
        <v>-4624</v>
      </c>
      <c r="AA263" s="81">
        <f>AB$3+AB$4*Z263+AB$5*Z263^2+AH263</f>
        <v>1.1094365396087533E-2</v>
      </c>
      <c r="AB263" s="81">
        <f>IF(S263&lt;&gt;0,G263-AH263,-9999)</f>
        <v>5.8045811494581573E-2</v>
      </c>
      <c r="AC263" s="81">
        <f>+G263-P263</f>
        <v>1.4814400004979689E-2</v>
      </c>
      <c r="AD263" s="81">
        <f>IF(S263&lt;&gt;0,G263-AA263,-9999)</f>
        <v>3.720034608892156E-3</v>
      </c>
      <c r="AE263" s="81">
        <f>+(G263-AA263)^2*S263</f>
        <v>6.9193287456777081E-6</v>
      </c>
      <c r="AF263" s="1">
        <f>IF(S263&lt;&gt;0,G263-P263,-9999)</f>
        <v>1.4814400004979689E-2</v>
      </c>
      <c r="AG263" s="82"/>
      <c r="AH263" s="1">
        <f>$AB$6*($AB$11/AI263*AJ263+$AB$12)</f>
        <v>-4.3231411489601884E-2</v>
      </c>
      <c r="AI263" s="1">
        <f>1+$AB$7*COS(AL263)</f>
        <v>0.61256781608422839</v>
      </c>
      <c r="AJ263" s="1">
        <f>SIN(AL263+RADIANS($AB$9))</f>
        <v>-0.96510148973050291</v>
      </c>
      <c r="AK263" s="1">
        <f>$AB$7*SIN(AL263)</f>
        <v>7.4517401676504847E-3</v>
      </c>
      <c r="AL263" s="1">
        <f>2*ATAN(AM263)</f>
        <v>-1.9231292074707095E-2</v>
      </c>
      <c r="AM263" s="1">
        <f>SQRT((1+$AB$7)/(1-$AB$7))*TAN(AN263/2)</f>
        <v>-9.6159424046046212E-3</v>
      </c>
      <c r="AN263" s="81">
        <f>$AU263+$AB$7*SIN(AO263)</f>
        <v>6.254241414453789</v>
      </c>
      <c r="AO263" s="81">
        <f>$AU263+$AB$7*SIN(AP263)</f>
        <v>6.2541888517686743</v>
      </c>
      <c r="AP263" s="81">
        <f>$AU263+$AB$7*SIN(AQ263)</f>
        <v>6.2543245528415197</v>
      </c>
      <c r="AQ263" s="81">
        <f>$AU263+$AB$7*SIN(AR263)</f>
        <v>6.2539742123194539</v>
      </c>
      <c r="AR263" s="81">
        <f>$AU263+$AB$7*SIN(AS263)</f>
        <v>6.2548786819703972</v>
      </c>
      <c r="AS263" s="81">
        <f>$AU263+$AB$7*SIN(AT263)</f>
        <v>6.2525435751264684</v>
      </c>
      <c r="AT263" s="81">
        <f>$AU263+$AB$7*SIN(AU263)</f>
        <v>6.2585719072356136</v>
      </c>
      <c r="AU263" s="81">
        <f>RADIANS($AB$9)+$AB$18*(F263-AB$15)</f>
        <v>6.2430067511473153</v>
      </c>
      <c r="AV263" s="81"/>
      <c r="AW263" s="21"/>
      <c r="AX263" s="29"/>
    </row>
    <row r="264" spans="1:50" x14ac:dyDescent="0.2">
      <c r="A264" s="83" t="s">
        <v>134</v>
      </c>
      <c r="B264" s="84" t="s">
        <v>98</v>
      </c>
      <c r="C264" s="85">
        <v>32889.430399999997</v>
      </c>
      <c r="D264" s="87"/>
      <c r="E264" s="80">
        <f>+(C264-C$7)/C$8</f>
        <v>-4620.9943270015747</v>
      </c>
      <c r="F264" s="80">
        <f>ROUND(2*E264,0)/2</f>
        <v>-4621</v>
      </c>
      <c r="G264" s="80">
        <f>+C264-(C$7+F264*C$8)</f>
        <v>1.5707600003224798E-2</v>
      </c>
      <c r="H264" s="80">
        <f>+G264</f>
        <v>1.5707600003224798E-2</v>
      </c>
      <c r="I264" s="80"/>
      <c r="J264" s="80"/>
      <c r="K264" s="80"/>
      <c r="M264" s="80"/>
      <c r="N264" s="80"/>
      <c r="O264" s="80"/>
      <c r="P264" s="80"/>
      <c r="Q264" s="149">
        <f>+C264-15018.5</f>
        <v>17870.930399999997</v>
      </c>
      <c r="S264" s="2">
        <f>S$15</f>
        <v>0.5</v>
      </c>
      <c r="Z264" s="1">
        <f>F264</f>
        <v>-4621</v>
      </c>
      <c r="AA264" s="81">
        <f>AB$3+AB$4*Z264+AB$5*Z264^2+AH264</f>
        <v>1.1058900391247163E-2</v>
      </c>
      <c r="AB264" s="81">
        <f>IF(S264&lt;&gt;0,G264-AH264,-9999)</f>
        <v>5.8956526059586602E-2</v>
      </c>
      <c r="AC264" s="81">
        <f>+G264-P264</f>
        <v>1.5707600003224798E-2</v>
      </c>
      <c r="AD264" s="81">
        <f>IF(S264&lt;&gt;0,G264-AA264,-9999)</f>
        <v>4.6486996119776344E-3</v>
      </c>
      <c r="AE264" s="81">
        <f>+(G264-AA264)^2*S264</f>
        <v>1.0805204041200505E-5</v>
      </c>
      <c r="AF264" s="1">
        <f>IF(S264&lt;&gt;0,G264-P264,-9999)</f>
        <v>1.5707600003224798E-2</v>
      </c>
      <c r="AG264" s="82"/>
      <c r="AH264" s="1">
        <f>$AB$6*($AB$11/AI264*AJ264+$AB$12)</f>
        <v>-4.3248926056361804E-2</v>
      </c>
      <c r="AI264" s="1">
        <f>1+$AB$7*COS(AL264)</f>
        <v>0.61256033999024806</v>
      </c>
      <c r="AJ264" s="1">
        <f>SIN(AL264+RADIANS($AB$9))</f>
        <v>-0.96537094382257393</v>
      </c>
      <c r="AK264" s="1">
        <f>$AB$7*SIN(AL264)</f>
        <v>7.0523341383023066E-3</v>
      </c>
      <c r="AL264" s="1">
        <f>2*ATAN(AM264)</f>
        <v>-1.8200396457304042E-2</v>
      </c>
      <c r="AM264" s="1">
        <f>SQRT((1+$AB$7)/(1-$AB$7))*TAN(AN264/2)</f>
        <v>-9.1004494437226403E-3</v>
      </c>
      <c r="AN264" s="81">
        <f>$AU264+$AB$7*SIN(AO264)</f>
        <v>6.255792843701121</v>
      </c>
      <c r="AO264" s="81">
        <f>$AU264+$AB$7*SIN(AP264)</f>
        <v>6.2557430833032344</v>
      </c>
      <c r="AP264" s="81">
        <f>$AU264+$AB$7*SIN(AQ264)</f>
        <v>6.2558715441021961</v>
      </c>
      <c r="AQ264" s="81">
        <f>$AU264+$AB$7*SIN(AR264)</f>
        <v>6.2555399104411293</v>
      </c>
      <c r="AR264" s="81">
        <f>$AU264+$AB$7*SIN(AS264)</f>
        <v>6.2563960478768257</v>
      </c>
      <c r="AS264" s="81">
        <f>$AU264+$AB$7*SIN(AT264)</f>
        <v>6.2541858225591067</v>
      </c>
      <c r="AT264" s="81">
        <f>$AU264+$AB$7*SIN(AU264)</f>
        <v>6.259891531285926</v>
      </c>
      <c r="AU264" s="81">
        <f>RADIANS($AB$9)+$AB$18*(F264-AB$15)</f>
        <v>6.2451602112335065</v>
      </c>
      <c r="AV264" s="81"/>
      <c r="AW264" s="21"/>
      <c r="AX264" s="29"/>
    </row>
    <row r="265" spans="1:50" x14ac:dyDescent="0.2">
      <c r="A265" s="83" t="s">
        <v>135</v>
      </c>
      <c r="B265" s="84" t="s">
        <v>98</v>
      </c>
      <c r="C265" s="85">
        <v>33249.377</v>
      </c>
      <c r="D265" s="87"/>
      <c r="E265" s="80">
        <f>+(C265-C$7)/C$8</f>
        <v>-4490.9950594394259</v>
      </c>
      <c r="F265" s="80">
        <f>ROUND(2*E265,0)/2</f>
        <v>-4491</v>
      </c>
      <c r="G265" s="80">
        <f>+C265-(C$7+F265*C$8)</f>
        <v>1.36796000006143E-2</v>
      </c>
      <c r="H265" s="80">
        <f>+G265</f>
        <v>1.36796000006143E-2</v>
      </c>
      <c r="I265" s="80"/>
      <c r="J265" s="80"/>
      <c r="K265" s="80"/>
      <c r="M265" s="80"/>
      <c r="N265" s="80"/>
      <c r="O265" s="80"/>
      <c r="P265" s="80"/>
      <c r="Q265" s="149">
        <f>+C265-15018.5</f>
        <v>18230.877</v>
      </c>
      <c r="S265" s="2">
        <f>S$15</f>
        <v>0.5</v>
      </c>
      <c r="Z265" s="1">
        <f>F265</f>
        <v>-4491</v>
      </c>
      <c r="AA265" s="81">
        <f>AB$3+AB$4*Z265+AB$5*Z265^2+AH265</f>
        <v>9.5673731964263237E-3</v>
      </c>
      <c r="AB265" s="81">
        <f>IF(S265&lt;&gt;0,G265-AH265,-9999)</f>
        <v>5.7586935805644543E-2</v>
      </c>
      <c r="AC265" s="81">
        <f>+G265-P265</f>
        <v>1.36796000006143E-2</v>
      </c>
      <c r="AD265" s="81">
        <f>IF(S265&lt;&gt;0,G265-AA265,-9999)</f>
        <v>4.1122268041879767E-3</v>
      </c>
      <c r="AE265" s="81">
        <f>+(G265-AA265)^2*S265</f>
        <v>8.4552046445410299E-6</v>
      </c>
      <c r="AF265" s="1">
        <f>IF(S265&lt;&gt;0,G265-P265,-9999)</f>
        <v>1.36796000006143E-2</v>
      </c>
      <c r="AG265" s="82"/>
      <c r="AH265" s="1">
        <f>$AB$6*($AB$11/AI265*AJ265+$AB$12)</f>
        <v>-4.3907335805030243E-2</v>
      </c>
      <c r="AI265" s="1">
        <f>1+$AB$7*COS(AL265)</f>
        <v>0.61263187551879661</v>
      </c>
      <c r="AJ265" s="1">
        <f>SIN(AL265+RADIANS($AB$9))</f>
        <v>-0.97605704947234051</v>
      </c>
      <c r="AK265" s="1">
        <f>$AB$7*SIN(AL265)</f>
        <v>-1.0254837940472968E-2</v>
      </c>
      <c r="AL265" s="1">
        <f>2*ATAN(AM265)</f>
        <v>2.6466925599611533E-2</v>
      </c>
      <c r="AM265" s="1">
        <f>SQRT((1+$AB$7)/(1-$AB$7))*TAN(AN265/2)</f>
        <v>1.3234235355274727E-2</v>
      </c>
      <c r="AN265" s="81">
        <f>$AU265+$AB$7*SIN(AO265)</f>
        <v>6.3230177401316832</v>
      </c>
      <c r="AO265" s="81">
        <f>$AU265+$AB$7*SIN(AP265)</f>
        <v>6.3230898882485711</v>
      </c>
      <c r="AP265" s="81">
        <f>$AU265+$AB$7*SIN(AQ265)</f>
        <v>6.3229035537585325</v>
      </c>
      <c r="AQ265" s="81">
        <f>$AU265+$AB$7*SIN(AR265)</f>
        <v>6.3233847963504211</v>
      </c>
      <c r="AR265" s="81">
        <f>$AU265+$AB$7*SIN(AS265)</f>
        <v>6.322141918901055</v>
      </c>
      <c r="AS265" s="81">
        <f>$AU265+$AB$7*SIN(AT265)</f>
        <v>6.3253519544612047</v>
      </c>
      <c r="AT265" s="81">
        <f>$AU265+$AB$7*SIN(AU265)</f>
        <v>6.3170620586626152</v>
      </c>
      <c r="AU265" s="81">
        <f>RADIANS($AB$9)+$AB$18*(F265-AB$15)</f>
        <v>6.3384768149684634</v>
      </c>
      <c r="AV265" s="81"/>
      <c r="AW265" s="21"/>
      <c r="AX265" s="29"/>
    </row>
    <row r="266" spans="1:50" x14ac:dyDescent="0.2">
      <c r="A266" s="83" t="s">
        <v>136</v>
      </c>
      <c r="B266" s="84" t="s">
        <v>98</v>
      </c>
      <c r="C266" s="85">
        <v>33570.561999999998</v>
      </c>
      <c r="D266" s="87"/>
      <c r="E266" s="80">
        <f>+(C266-C$7)/C$8</f>
        <v>-4374.9950340135756</v>
      </c>
      <c r="F266" s="80">
        <f>ROUND(2*E266,0)/2</f>
        <v>-4375</v>
      </c>
      <c r="G266" s="80">
        <f>+C266-(C$7+F266*C$8)</f>
        <v>1.374999999825377E-2</v>
      </c>
      <c r="H266" s="80">
        <f>+G266</f>
        <v>1.374999999825377E-2</v>
      </c>
      <c r="I266" s="80"/>
      <c r="J266" s="80"/>
      <c r="K266" s="80"/>
      <c r="M266" s="80"/>
      <c r="N266" s="80"/>
      <c r="O266" s="80"/>
      <c r="P266" s="80"/>
      <c r="Q266" s="149">
        <f>+C266-15018.5</f>
        <v>18552.061999999998</v>
      </c>
      <c r="S266" s="2">
        <f>S$15</f>
        <v>0.5</v>
      </c>
      <c r="Z266" s="1">
        <f>F266</f>
        <v>-4375</v>
      </c>
      <c r="AA266" s="81">
        <f>AB$3+AB$4*Z266+AB$5*Z266^2+AH266</f>
        <v>8.3124135739195415E-3</v>
      </c>
      <c r="AB266" s="81">
        <f>IF(S266&lt;&gt;0,G266-AH266,-9999)</f>
        <v>5.8077686883866046E-2</v>
      </c>
      <c r="AC266" s="81">
        <f>+G266-P266</f>
        <v>1.374999999825377E-2</v>
      </c>
      <c r="AD266" s="81">
        <f>IF(S266&lt;&gt;0,G266-AA266,-9999)</f>
        <v>5.4375864243342287E-3</v>
      </c>
      <c r="AE266" s="81">
        <f>+(G266-AA266)^2*S266</f>
        <v>1.4783673061051951E-5</v>
      </c>
      <c r="AF266" s="1">
        <f>IF(S266&lt;&gt;0,G266-P266,-9999)</f>
        <v>1.374999999825377E-2</v>
      </c>
      <c r="AG266" s="82"/>
      <c r="AH266" s="1">
        <f>$AB$6*($AB$11/AI266*AJ266+$AB$12)</f>
        <v>-4.4327686885612276E-2</v>
      </c>
      <c r="AI266" s="1">
        <f>1+$AB$7*COS(AL266)</f>
        <v>0.61334952804897713</v>
      </c>
      <c r="AJ266" s="1">
        <f>SIN(AL266+RADIANS($AB$9))</f>
        <v>-0.98395873156517044</v>
      </c>
      <c r="AK266" s="1">
        <f>$AB$7*SIN(AL266)</f>
        <v>-2.5702881264982349E-2</v>
      </c>
      <c r="AL266" s="1">
        <f>2*ATAN(AM266)</f>
        <v>6.6378092438889785E-2</v>
      </c>
      <c r="AM266" s="1">
        <f>SQRT((1+$AB$7)/(1-$AB$7))*TAN(AN266/2)</f>
        <v>3.3201237644031774E-2</v>
      </c>
      <c r="AN266" s="81">
        <f>$AU266+$AB$7*SIN(AO266)</f>
        <v>6.3830446206071851</v>
      </c>
      <c r="AO266" s="81">
        <f>$AU266+$AB$7*SIN(AP266)</f>
        <v>6.3832202827660103</v>
      </c>
      <c r="AP266" s="81">
        <f>$AU266+$AB$7*SIN(AQ266)</f>
        <v>6.3827646982900674</v>
      </c>
      <c r="AQ266" s="81">
        <f>$AU266+$AB$7*SIN(AR266)</f>
        <v>6.3839463118231699</v>
      </c>
      <c r="AR266" s="81">
        <f>$AU266+$AB$7*SIN(AS266)</f>
        <v>6.380881941526714</v>
      </c>
      <c r="AS266" s="81">
        <f>$AU266+$AB$7*SIN(AT266)</f>
        <v>6.3888309857227803</v>
      </c>
      <c r="AT266" s="81">
        <f>$AU266+$AB$7*SIN(AU266)</f>
        <v>6.3682235728467527</v>
      </c>
      <c r="AU266" s="81">
        <f>RADIANS($AB$9)+$AB$18*(F266-AB$15)</f>
        <v>6.4217439383011943</v>
      </c>
      <c r="AW266" s="21"/>
      <c r="AX266" s="29"/>
    </row>
    <row r="267" spans="1:50" x14ac:dyDescent="0.2">
      <c r="A267" s="83" t="s">
        <v>137</v>
      </c>
      <c r="B267" s="84" t="s">
        <v>98</v>
      </c>
      <c r="C267" s="85">
        <v>33620.397900000004</v>
      </c>
      <c r="D267" s="87"/>
      <c r="E267" s="80">
        <f>+(C267-C$7)/C$8</f>
        <v>-4356.9961683532219</v>
      </c>
      <c r="F267" s="80">
        <f>ROUND(2*E267,0)/2</f>
        <v>-4357</v>
      </c>
      <c r="G267" s="80">
        <f>+C267-(C$7+F267*C$8)</f>
        <v>1.0609200006001629E-2</v>
      </c>
      <c r="H267" s="80"/>
      <c r="I267" s="80"/>
      <c r="J267" s="80">
        <f>G267</f>
        <v>1.0609200006001629E-2</v>
      </c>
      <c r="K267" s="80"/>
      <c r="M267" s="80"/>
      <c r="N267" s="80"/>
      <c r="O267" s="80"/>
      <c r="P267" s="80"/>
      <c r="Q267" s="149">
        <f>+C267-15018.5</f>
        <v>18601.897900000004</v>
      </c>
      <c r="S267" s="2">
        <f>S$17</f>
        <v>1</v>
      </c>
      <c r="Z267" s="1">
        <f>F267</f>
        <v>-4357</v>
      </c>
      <c r="AA267" s="81">
        <f>AB$3+AB$4*Z267+AB$5*Z267^2+AH267</f>
        <v>8.1242083218558622E-3</v>
      </c>
      <c r="AB267" s="81">
        <f>IF(S267&lt;&gt;0,G267-AH267,-9999)</f>
        <v>5.498787429227648E-2</v>
      </c>
      <c r="AC267" s="81">
        <f>+G267-P267</f>
        <v>1.0609200006001629E-2</v>
      </c>
      <c r="AD267" s="81">
        <f>IF(S267&lt;&gt;0,G267-AA267,-9999)</f>
        <v>2.4849916841457667E-3</v>
      </c>
      <c r="AE267" s="81">
        <f>+(G267-AA267)^2*S267</f>
        <v>6.1751836702736137E-6</v>
      </c>
      <c r="AF267" s="1">
        <f>IF(S267&lt;&gt;0,G267-P267,-9999)</f>
        <v>1.0609200006001629E-2</v>
      </c>
      <c r="AG267" s="82"/>
      <c r="AH267" s="1">
        <f>$AB$6*($AB$11/AI267*AJ267+$AB$12)</f>
        <v>-4.4378674286274851E-2</v>
      </c>
      <c r="AI267" s="1">
        <f>1+$AB$7*COS(AL267)</f>
        <v>0.61351640827601694</v>
      </c>
      <c r="AJ267" s="1">
        <f>SIN(AL267+RADIANS($AB$9))</f>
        <v>-0.98504643346561527</v>
      </c>
      <c r="AK267" s="1">
        <f>$AB$7*SIN(AL267)</f>
        <v>-2.8100869975856042E-2</v>
      </c>
      <c r="AL267" s="1">
        <f>2*ATAN(AM267)</f>
        <v>7.2581365930163622E-2</v>
      </c>
      <c r="AM267" s="1">
        <f>SQRT((1+$AB$7)/(1-$AB$7))*TAN(AN267/2)</f>
        <v>3.630662313769166E-2</v>
      </c>
      <c r="AN267" s="81">
        <f>$AU267+$AB$7*SIN(AO267)</f>
        <v>6.3923669292703762</v>
      </c>
      <c r="AO267" s="81">
        <f>$AU267+$AB$7*SIN(AP267)</f>
        <v>6.3925576874457439</v>
      </c>
      <c r="AP267" s="81">
        <f>$AU267+$AB$7*SIN(AQ267)</f>
        <v>6.3920624674879098</v>
      </c>
      <c r="AQ267" s="81">
        <f>$AU267+$AB$7*SIN(AR267)</f>
        <v>6.3933481448094023</v>
      </c>
      <c r="AR267" s="81">
        <f>$AU267+$AB$7*SIN(AS267)</f>
        <v>6.3900106758204647</v>
      </c>
      <c r="AS267" s="81">
        <f>$AU267+$AB$7*SIN(AT267)</f>
        <v>6.3986769265359698</v>
      </c>
      <c r="AT267" s="81">
        <f>$AU267+$AB$7*SIN(AU267)</f>
        <v>6.3761900795678166</v>
      </c>
      <c r="AU267" s="81">
        <f>RADIANS($AB$9)+$AB$18*(F267-AB$15)</f>
        <v>6.4346646988183425</v>
      </c>
      <c r="AV267" s="81"/>
      <c r="AW267" s="21"/>
      <c r="AX267" s="29"/>
    </row>
    <row r="268" spans="1:50" x14ac:dyDescent="0.2">
      <c r="A268" s="88" t="s">
        <v>138</v>
      </c>
      <c r="B268" s="89" t="s">
        <v>98</v>
      </c>
      <c r="C268" s="90">
        <v>33681.313000000002</v>
      </c>
      <c r="D268" s="91"/>
      <c r="E268" s="80">
        <f>+(C268-C$7)/C$8</f>
        <v>-4334.9959094718361</v>
      </c>
      <c r="F268" s="80">
        <f>ROUND(2*E268,0)/2</f>
        <v>-4335</v>
      </c>
      <c r="G268" s="80">
        <f>+C268-(C$7+F268*C$8)</f>
        <v>1.1325999999826308E-2</v>
      </c>
      <c r="H268" s="80">
        <f>+G268</f>
        <v>1.1325999999826308E-2</v>
      </c>
      <c r="I268" s="80"/>
      <c r="J268" s="80"/>
      <c r="K268" s="80"/>
      <c r="M268" s="80"/>
      <c r="N268" s="80"/>
      <c r="O268" s="80"/>
      <c r="P268" s="80"/>
      <c r="Q268" s="149">
        <f>+C268-15018.5</f>
        <v>18662.813000000002</v>
      </c>
      <c r="S268" s="2">
        <f>S$15</f>
        <v>0.5</v>
      </c>
      <c r="Z268" s="1">
        <f>F268</f>
        <v>-4335</v>
      </c>
      <c r="AA268" s="81">
        <f>AB$3+AB$4*Z268+AB$5*Z268^2+AH268</f>
        <v>7.8965869050259957E-3</v>
      </c>
      <c r="AB268" s="81">
        <f>IF(S268&lt;&gt;0,G268-AH268,-9999)</f>
        <v>5.5761772195558168E-2</v>
      </c>
      <c r="AC268" s="81">
        <f>+G268-P268</f>
        <v>1.1325999999826308E-2</v>
      </c>
      <c r="AD268" s="81">
        <f>IF(S268&lt;&gt;0,G268-AA268,-9999)</f>
        <v>3.4294130948003126E-3</v>
      </c>
      <c r="AE268" s="81">
        <f>+(G268-AA268)^2*S268</f>
        <v>5.8804370873939288E-6</v>
      </c>
      <c r="AF268" s="1">
        <f>IF(S268&lt;&gt;0,G268-P268,-9999)</f>
        <v>1.1325999999826308E-2</v>
      </c>
      <c r="AG268" s="82"/>
      <c r="AH268" s="1">
        <f>$AB$6*($AB$11/AI268*AJ268+$AB$12)</f>
        <v>-4.443577219573186E-2</v>
      </c>
      <c r="AI268" s="1">
        <f>1+$AB$7*COS(AL268)</f>
        <v>0.61374072152726733</v>
      </c>
      <c r="AJ268" s="1">
        <f>SIN(AL268+RADIANS($AB$9))</f>
        <v>-0.98632517717915547</v>
      </c>
      <c r="AK268" s="1">
        <f>$AB$7*SIN(AL268)</f>
        <v>-3.1032166521118093E-2</v>
      </c>
      <c r="AL268" s="1">
        <f>2*ATAN(AM268)</f>
        <v>8.0168061578485758E-2</v>
      </c>
      <c r="AM268" s="1">
        <f>SQRT((1+$AB$7)/(1-$AB$7))*TAN(AN268/2)</f>
        <v>4.0105512660812283E-2</v>
      </c>
      <c r="AN268" s="81">
        <f>$AU268+$AB$7*SIN(AO268)</f>
        <v>6.4037646285033096</v>
      </c>
      <c r="AO268" s="81">
        <f>$AU268+$AB$7*SIN(AP268)</f>
        <v>6.4039733807741088</v>
      </c>
      <c r="AP268" s="81">
        <f>$AU268+$AB$7*SIN(AQ268)</f>
        <v>6.4034307345603114</v>
      </c>
      <c r="AQ268" s="81">
        <f>$AU268+$AB$7*SIN(AR268)</f>
        <v>6.4048414039569215</v>
      </c>
      <c r="AR268" s="81">
        <f>$AU268+$AB$7*SIN(AS268)</f>
        <v>6.4011747100501353</v>
      </c>
      <c r="AS268" s="81">
        <f>$AU268+$AB$7*SIN(AT268)</f>
        <v>6.4107088334251108</v>
      </c>
      <c r="AT268" s="81">
        <f>$AU268+$AB$7*SIN(AU268)</f>
        <v>6.3859402611829568</v>
      </c>
      <c r="AU268" s="81">
        <f>RADIANS($AB$9)+$AB$18*(F268-AB$15)</f>
        <v>6.4504567394504129</v>
      </c>
      <c r="AW268" s="21"/>
      <c r="AX268" s="29"/>
    </row>
    <row r="269" spans="1:50" x14ac:dyDescent="0.2">
      <c r="A269" s="88" t="s">
        <v>139</v>
      </c>
      <c r="B269" s="89" t="s">
        <v>98</v>
      </c>
      <c r="C269" s="90">
        <v>34423.359600000003</v>
      </c>
      <c r="D269" s="91"/>
      <c r="E269" s="80">
        <f>+(C269-C$7)/C$8</f>
        <v>-4066.9963937187149</v>
      </c>
      <c r="F269" s="80">
        <f>ROUND(2*E269,0)/2</f>
        <v>-4067</v>
      </c>
      <c r="G269" s="80">
        <f>+C269-(C$7+F269*C$8)</f>
        <v>9.9852000057580881E-3</v>
      </c>
      <c r="H269" s="80"/>
      <c r="I269" s="80"/>
      <c r="J269" s="80">
        <f>G269</f>
        <v>9.9852000057580881E-3</v>
      </c>
      <c r="K269" s="80"/>
      <c r="M269" s="80"/>
      <c r="N269" s="80"/>
      <c r="O269" s="80"/>
      <c r="P269" s="80"/>
      <c r="Q269" s="149">
        <f>+C269-15018.5</f>
        <v>19404.859600000003</v>
      </c>
      <c r="S269" s="2">
        <f>S$17</f>
        <v>1</v>
      </c>
      <c r="Z269" s="1">
        <f>F269</f>
        <v>-4067</v>
      </c>
      <c r="AA269" s="81">
        <f>AB$3+AB$4*Z269+AB$5*Z269^2+AH269</f>
        <v>5.3409302800380351E-3</v>
      </c>
      <c r="AB269" s="81">
        <f>IF(S269&lt;&gt;0,G269-AH269,-9999)</f>
        <v>5.4650921072857551E-2</v>
      </c>
      <c r="AC269" s="81">
        <f>+G269-P269</f>
        <v>9.9852000057580881E-3</v>
      </c>
      <c r="AD269" s="81">
        <f>IF(S269&lt;&gt;0,G269-AA269,-9999)</f>
        <v>4.644269725720053E-3</v>
      </c>
      <c r="AE269" s="81">
        <f>+(G269-AA269)^2*S269</f>
        <v>2.1569241285239818E-5</v>
      </c>
      <c r="AF269" s="1">
        <f>IF(S269&lt;&gt;0,G269-P269,-9999)</f>
        <v>9.9852000057580881E-3</v>
      </c>
      <c r="AG269" s="82"/>
      <c r="AH269" s="1">
        <f>$AB$6*($AB$11/AI269*AJ269+$AB$12)</f>
        <v>-4.4665721067099463E-2</v>
      </c>
      <c r="AI269" s="1">
        <f>1+$AB$7*COS(AL269)</f>
        <v>0.61829626568181051</v>
      </c>
      <c r="AJ269" s="1">
        <f>SIN(AL269+RADIANS($AB$9))</f>
        <v>-0.99737314221108697</v>
      </c>
      <c r="AK269" s="1">
        <f>$AB$7*SIN(AL269)</f>
        <v>-6.6794346862735499E-2</v>
      </c>
      <c r="AL269" s="1">
        <f>2*ATAN(AM269)</f>
        <v>0.17323599000816065</v>
      </c>
      <c r="AM269" s="1">
        <f>SQRT((1+$AB$7)/(1-$AB$7))*TAN(AN269/2)</f>
        <v>8.6835269364451934E-2</v>
      </c>
      <c r="AN269" s="81">
        <f>$AU269+$AB$7*SIN(AO269)</f>
        <v>6.5431036281635562</v>
      </c>
      <c r="AO269" s="81">
        <f>$AU269+$AB$7*SIN(AP269)</f>
        <v>6.5434768644705388</v>
      </c>
      <c r="AP269" s="81">
        <f>$AU269+$AB$7*SIN(AQ269)</f>
        <v>6.5424802398829254</v>
      </c>
      <c r="AQ269" s="81">
        <f>$AU269+$AB$7*SIN(AR269)</f>
        <v>6.5451420415511867</v>
      </c>
      <c r="AR269" s="81">
        <f>$AU269+$AB$7*SIN(AS269)</f>
        <v>6.5380370362034208</v>
      </c>
      <c r="AS269" s="81">
        <f>$AU269+$AB$7*SIN(AT269)</f>
        <v>6.5570324785991856</v>
      </c>
      <c r="AT269" s="81">
        <f>$AU269+$AB$7*SIN(AU269)</f>
        <v>6.5064528454532242</v>
      </c>
      <c r="AU269" s="81">
        <f>RADIANS($AB$9)+$AB$18*(F269-AB$15)</f>
        <v>6.642832507150171</v>
      </c>
      <c r="AW269" s="21"/>
      <c r="AX269" s="29"/>
    </row>
    <row r="270" spans="1:50" x14ac:dyDescent="0.2">
      <c r="A270" s="88" t="s">
        <v>140</v>
      </c>
      <c r="B270" s="89" t="s">
        <v>98</v>
      </c>
      <c r="C270" s="90">
        <v>34661.476999999999</v>
      </c>
      <c r="D270" s="91"/>
      <c r="E270" s="80">
        <f>+(C270-C$7)/C$8</f>
        <v>-3980.9972827566935</v>
      </c>
      <c r="F270" s="80">
        <f>ROUND(2*E270,0)/2</f>
        <v>-3981</v>
      </c>
      <c r="G270" s="80">
        <f>+C270-(C$7+F270*C$8)</f>
        <v>7.5235999975120649E-3</v>
      </c>
      <c r="H270" s="80">
        <f>+G270</f>
        <v>7.5235999975120649E-3</v>
      </c>
      <c r="I270" s="80"/>
      <c r="J270" s="80"/>
      <c r="K270" s="80"/>
      <c r="M270" s="80"/>
      <c r="N270" s="80"/>
      <c r="O270" s="80"/>
      <c r="P270" s="80"/>
      <c r="Q270" s="149">
        <f>+C270-15018.5</f>
        <v>19642.976999999999</v>
      </c>
      <c r="S270" s="2">
        <f>S$15</f>
        <v>0.5</v>
      </c>
      <c r="Z270" s="1">
        <f>F270</f>
        <v>-3981</v>
      </c>
      <c r="AA270" s="81">
        <f>AB$3+AB$4*Z270+AB$5*Z270^2+AH270</f>
        <v>4.6082082641091815E-3</v>
      </c>
      <c r="AB270" s="81">
        <f>IF(S270&lt;&gt;0,G270-AH270,-9999)</f>
        <v>5.2078423777847646E-2</v>
      </c>
      <c r="AC270" s="81">
        <f>+G270-P270</f>
        <v>7.5235999975120649E-3</v>
      </c>
      <c r="AD270" s="81">
        <f>IF(S270&lt;&gt;0,G270-AA270,-9999)</f>
        <v>2.9153917334028834E-3</v>
      </c>
      <c r="AE270" s="81">
        <f>+(G270-AA270)^2*S270</f>
        <v>4.2497544795969347E-6</v>
      </c>
      <c r="AF270" s="1">
        <f>IF(S270&lt;&gt;0,G270-P270,-9999)</f>
        <v>7.5235999975120649E-3</v>
      </c>
      <c r="AG270" s="82"/>
      <c r="AH270" s="1">
        <f>$AB$6*($AB$11/AI270*AJ270+$AB$12)</f>
        <v>-4.4554823780335581E-2</v>
      </c>
      <c r="AI270" s="1">
        <f>1+$AB$7*COS(AL270)</f>
        <v>0.62048902108016457</v>
      </c>
      <c r="AJ270" s="1">
        <f>SIN(AL270+RADIANS($AB$9))</f>
        <v>-0.99910653971240593</v>
      </c>
      <c r="AK270" s="1">
        <f>$AB$7*SIN(AL270)</f>
        <v>-7.8298419170368089E-2</v>
      </c>
      <c r="AL270" s="1">
        <f>2*ATAN(AM270)</f>
        <v>0.20345925395411377</v>
      </c>
      <c r="AM270" s="1">
        <f>SQRT((1+$AB$7)/(1-$AB$7))*TAN(AN270/2)</f>
        <v>0.10208201627686565</v>
      </c>
      <c r="AN270" s="81">
        <f>$AU270+$AB$7*SIN(AO270)</f>
        <v>6.5880883328087361</v>
      </c>
      <c r="AO270" s="81">
        <f>$AU270+$AB$7*SIN(AP270)</f>
        <v>6.5884881695801534</v>
      </c>
      <c r="AP270" s="81">
        <f>$AU270+$AB$7*SIN(AQ270)</f>
        <v>6.5874064977412514</v>
      </c>
      <c r="AQ270" s="81">
        <f>$AU270+$AB$7*SIN(AR270)</f>
        <v>6.5903335784951587</v>
      </c>
      <c r="AR270" s="81">
        <f>$AU270+$AB$7*SIN(AS270)</f>
        <v>6.5824188765641081</v>
      </c>
      <c r="AS270" s="81">
        <f>$AU270+$AB$7*SIN(AT270)</f>
        <v>6.60386613724393</v>
      </c>
      <c r="AT270" s="81">
        <f>$AU270+$AB$7*SIN(AU270)</f>
        <v>6.5460682581055805</v>
      </c>
      <c r="AU270" s="81">
        <f>RADIANS($AB$9)+$AB$18*(F270-AB$15)</f>
        <v>6.7045650296209889</v>
      </c>
      <c r="AW270" s="21"/>
      <c r="AX270" s="29"/>
    </row>
    <row r="271" spans="1:50" x14ac:dyDescent="0.2">
      <c r="A271" s="88" t="s">
        <v>141</v>
      </c>
      <c r="B271" s="89" t="s">
        <v>98</v>
      </c>
      <c r="C271" s="90">
        <v>34661.478000000003</v>
      </c>
      <c r="D271" s="91"/>
      <c r="E271" s="80">
        <f>+(C271-C$7)/C$8</f>
        <v>-3980.9969215940428</v>
      </c>
      <c r="F271" s="80">
        <f>ROUND(2*E271,0)/2</f>
        <v>-3981</v>
      </c>
      <c r="G271" s="80">
        <f>+C271-(C$7+F271*C$8)</f>
        <v>8.5236000013537705E-3</v>
      </c>
      <c r="H271" s="80">
        <f>+G271</f>
        <v>8.5236000013537705E-3</v>
      </c>
      <c r="I271" s="80"/>
      <c r="J271" s="80"/>
      <c r="K271" s="80"/>
      <c r="M271" s="80"/>
      <c r="N271" s="80"/>
      <c r="O271" s="80"/>
      <c r="P271" s="80"/>
      <c r="Q271" s="149">
        <f>+C271-15018.5</f>
        <v>19642.978000000003</v>
      </c>
      <c r="S271" s="2">
        <f>S$15</f>
        <v>0.5</v>
      </c>
      <c r="Z271" s="1">
        <f>F271</f>
        <v>-3981</v>
      </c>
      <c r="AA271" s="81">
        <f>AB$3+AB$4*Z271+AB$5*Z271^2+AH271</f>
        <v>4.6082082641091815E-3</v>
      </c>
      <c r="AB271" s="81">
        <f>IF(S271&lt;&gt;0,G271-AH271,-9999)</f>
        <v>5.3078423781689352E-2</v>
      </c>
      <c r="AC271" s="81">
        <f>+G271-P271</f>
        <v>8.5236000013537705E-3</v>
      </c>
      <c r="AD271" s="81">
        <f>IF(S271&lt;&gt;0,G271-AA271,-9999)</f>
        <v>3.915391737244589E-3</v>
      </c>
      <c r="AE271" s="81">
        <f>+(G271-AA271)^2*S271</f>
        <v>7.6651462280415996E-6</v>
      </c>
      <c r="AF271" s="1">
        <f>IF(S271&lt;&gt;0,G271-P271,-9999)</f>
        <v>8.5236000013537705E-3</v>
      </c>
      <c r="AG271" s="82"/>
      <c r="AH271" s="1">
        <f>$AB$6*($AB$11/AI271*AJ271+$AB$12)</f>
        <v>-4.4554823780335581E-2</v>
      </c>
      <c r="AI271" s="1">
        <f>1+$AB$7*COS(AL271)</f>
        <v>0.62048902108016457</v>
      </c>
      <c r="AJ271" s="1">
        <f>SIN(AL271+RADIANS($AB$9))</f>
        <v>-0.99910653971240593</v>
      </c>
      <c r="AK271" s="1">
        <f>$AB$7*SIN(AL271)</f>
        <v>-7.8298419170368089E-2</v>
      </c>
      <c r="AL271" s="1">
        <f>2*ATAN(AM271)</f>
        <v>0.20345925395411377</v>
      </c>
      <c r="AM271" s="1">
        <f>SQRT((1+$AB$7)/(1-$AB$7))*TAN(AN271/2)</f>
        <v>0.10208201627686565</v>
      </c>
      <c r="AN271" s="81">
        <f>$AU271+$AB$7*SIN(AO271)</f>
        <v>6.5880883328087361</v>
      </c>
      <c r="AO271" s="81">
        <f>$AU271+$AB$7*SIN(AP271)</f>
        <v>6.5884881695801534</v>
      </c>
      <c r="AP271" s="81">
        <f>$AU271+$AB$7*SIN(AQ271)</f>
        <v>6.5874064977412514</v>
      </c>
      <c r="AQ271" s="81">
        <f>$AU271+$AB$7*SIN(AR271)</f>
        <v>6.5903335784951587</v>
      </c>
      <c r="AR271" s="81">
        <f>$AU271+$AB$7*SIN(AS271)</f>
        <v>6.5824188765641081</v>
      </c>
      <c r="AS271" s="81">
        <f>$AU271+$AB$7*SIN(AT271)</f>
        <v>6.60386613724393</v>
      </c>
      <c r="AT271" s="81">
        <f>$AU271+$AB$7*SIN(AU271)</f>
        <v>6.5460682581055805</v>
      </c>
      <c r="AU271" s="81">
        <f>RADIANS($AB$9)+$AB$18*(F271-AB$15)</f>
        <v>6.7045650296209889</v>
      </c>
      <c r="AW271" s="21"/>
      <c r="AX271" s="29"/>
    </row>
    <row r="272" spans="1:50" x14ac:dyDescent="0.2">
      <c r="A272" s="88" t="s">
        <v>142</v>
      </c>
      <c r="B272" s="89" t="s">
        <v>98</v>
      </c>
      <c r="C272" s="90">
        <v>35010.351999999999</v>
      </c>
      <c r="D272" s="91"/>
      <c r="E272" s="80">
        <f>+(C272-C$7)/C$8</f>
        <v>-3854.9966635794481</v>
      </c>
      <c r="F272" s="80">
        <f>ROUND(2*E272,0)/2</f>
        <v>-3855</v>
      </c>
      <c r="G272" s="80">
        <f>+C272-(C$7+F272*C$8)</f>
        <v>9.2379999987315387E-3</v>
      </c>
      <c r="H272" s="80">
        <f>+G272</f>
        <v>9.2379999987315387E-3</v>
      </c>
      <c r="I272" s="80"/>
      <c r="J272" s="80"/>
      <c r="K272" s="80"/>
      <c r="M272" s="80"/>
      <c r="N272" s="80"/>
      <c r="O272" s="80"/>
      <c r="P272" s="80"/>
      <c r="Q272" s="149">
        <f>+C272-15018.5</f>
        <v>19991.851999999999</v>
      </c>
      <c r="S272" s="2">
        <f>S$15</f>
        <v>0.5</v>
      </c>
      <c r="Z272" s="1">
        <f>F272</f>
        <v>-3855</v>
      </c>
      <c r="AA272" s="81">
        <f>AB$3+AB$4*Z272+AB$5*Z272^2+AH272</f>
        <v>3.6140787102492827E-3</v>
      </c>
      <c r="AB272" s="81">
        <f>IF(S272&lt;&gt;0,G272-AH272,-9999)</f>
        <v>5.3465571690577217E-2</v>
      </c>
      <c r="AC272" s="81">
        <f>+G272-P272</f>
        <v>9.2379999987315387E-3</v>
      </c>
      <c r="AD272" s="81">
        <f>IF(S272&lt;&gt;0,G272-AA272,-9999)</f>
        <v>5.6239212884822559E-3</v>
      </c>
      <c r="AE272" s="81">
        <f>+(G272-AA272)^2*S272</f>
        <v>1.5814245329521958E-5</v>
      </c>
      <c r="AF272" s="1">
        <f>IF(S272&lt;&gt;0,G272-P272,-9999)</f>
        <v>9.2379999987315387E-3</v>
      </c>
      <c r="AG272" s="82"/>
      <c r="AH272" s="1">
        <f>$AB$6*($AB$11/AI272*AJ272+$AB$12)</f>
        <v>-4.4227571691845678E-2</v>
      </c>
      <c r="AI272" s="1">
        <f>1+$AB$7*COS(AL272)</f>
        <v>0.62436836295795062</v>
      </c>
      <c r="AJ272" s="1">
        <f>SIN(AL272+RADIANS($AB$9))</f>
        <v>-0.99999702211667685</v>
      </c>
      <c r="AK272" s="1">
        <f>$AB$7*SIN(AL272)</f>
        <v>-9.5184551364076303E-2</v>
      </c>
      <c r="AL272" s="1">
        <f>2*ATAN(AM272)</f>
        <v>0.2481748298350091</v>
      </c>
      <c r="AM272" s="1">
        <f>SQRT((1+$AB$7)/(1-$AB$7))*TAN(AN272/2)</f>
        <v>0.12472824852194525</v>
      </c>
      <c r="AN272" s="81">
        <f>$AU272+$AB$7*SIN(AO272)</f>
        <v>6.6543226892387448</v>
      </c>
      <c r="AO272" s="81">
        <f>$AU272+$AB$7*SIN(AP272)</f>
        <v>6.6547366355200221</v>
      </c>
      <c r="AP272" s="81">
        <f>$AU272+$AB$7*SIN(AQ272)</f>
        <v>6.6535904244606741</v>
      </c>
      <c r="AQ272" s="81">
        <f>$AU272+$AB$7*SIN(AR272)</f>
        <v>6.6567655214431323</v>
      </c>
      <c r="AR272" s="81">
        <f>$AU272+$AB$7*SIN(AS272)</f>
        <v>6.6479798038915083</v>
      </c>
      <c r="AS272" s="81">
        <f>$AU272+$AB$7*SIN(AT272)</f>
        <v>6.6723653658907365</v>
      </c>
      <c r="AT272" s="81">
        <f>$AU272+$AB$7*SIN(AU272)</f>
        <v>6.605222895443565</v>
      </c>
      <c r="AU272" s="81">
        <f>RADIANS($AB$9)+$AB$18*(F272-AB$15)</f>
        <v>6.7950103532410235</v>
      </c>
      <c r="AW272" s="21"/>
      <c r="AX272" s="29"/>
    </row>
    <row r="273" spans="1:50" x14ac:dyDescent="0.2">
      <c r="A273" s="88" t="s">
        <v>142</v>
      </c>
      <c r="B273" s="89" t="s">
        <v>98</v>
      </c>
      <c r="C273" s="90">
        <v>35071.262999999999</v>
      </c>
      <c r="D273" s="91"/>
      <c r="E273" s="80">
        <f>+(C273-C$7)/C$8</f>
        <v>-3832.9978854649221</v>
      </c>
      <c r="F273" s="80">
        <f>ROUND(2*E273,0)/2</f>
        <v>-3833</v>
      </c>
      <c r="G273" s="80">
        <f>+C273-(C$7+F273*C$8)</f>
        <v>5.8548000015434809E-3</v>
      </c>
      <c r="H273" s="80">
        <f>+G273</f>
        <v>5.8548000015434809E-3</v>
      </c>
      <c r="I273" s="80"/>
      <c r="J273" s="80"/>
      <c r="K273" s="80"/>
      <c r="M273" s="80"/>
      <c r="N273" s="80"/>
      <c r="O273" s="80"/>
      <c r="P273" s="80"/>
      <c r="Q273" s="149">
        <f>+C273-15018.5</f>
        <v>20052.762999999999</v>
      </c>
      <c r="S273" s="2">
        <f>S$15</f>
        <v>0.5</v>
      </c>
      <c r="Z273" s="1">
        <f>F273</f>
        <v>-3833</v>
      </c>
      <c r="AA273" s="81">
        <f>AB$3+AB$4*Z273+AB$5*Z273^2+AH273</f>
        <v>3.4503483985682745E-3</v>
      </c>
      <c r="AB273" s="81">
        <f>IF(S273&lt;&gt;0,G273-AH273,-9999)</f>
        <v>5.0004977215065596E-2</v>
      </c>
      <c r="AC273" s="81">
        <f>+G273-P273</f>
        <v>5.8548000015434809E-3</v>
      </c>
      <c r="AD273" s="81">
        <f>IF(S273&lt;&gt;0,G273-AA273,-9999)</f>
        <v>2.4044516029752064E-3</v>
      </c>
      <c r="AE273" s="81">
        <f>+(G273-AA273)^2*S273</f>
        <v>2.8906937555250198E-6</v>
      </c>
      <c r="AF273" s="1">
        <f>IF(S273&lt;&gt;0,G273-P273,-9999)</f>
        <v>5.8548000015434809E-3</v>
      </c>
      <c r="AG273" s="82"/>
      <c r="AH273" s="1">
        <f>$AB$6*($AB$11/AI273*AJ273+$AB$12)</f>
        <v>-4.4150177213522115E-2</v>
      </c>
      <c r="AI273" s="1">
        <f>1+$AB$7*COS(AL273)</f>
        <v>0.6251288919599669</v>
      </c>
      <c r="AJ273" s="1">
        <f>SIN(AL273+RADIANS($AB$9))</f>
        <v>-0.99994686867436433</v>
      </c>
      <c r="AK273" s="1">
        <f>$AB$7*SIN(AL273)</f>
        <v>-9.8137036444495757E-2</v>
      </c>
      <c r="AL273" s="1">
        <f>2*ATAN(AM273)</f>
        <v>0.25604280864946666</v>
      </c>
      <c r="AM273" s="1">
        <f>SQRT((1+$AB$7)/(1-$AB$7))*TAN(AN273/2)</f>
        <v>0.12872542148905761</v>
      </c>
      <c r="AN273" s="81">
        <f>$AU273+$AB$7*SIN(AO273)</f>
        <v>6.6659325778399454</v>
      </c>
      <c r="AO273" s="81">
        <f>$AU273+$AB$7*SIN(AP273)</f>
        <v>6.6663460540398942</v>
      </c>
      <c r="AP273" s="81">
        <f>$AU273+$AB$7*SIN(AQ273)</f>
        <v>6.6651958740111423</v>
      </c>
      <c r="AQ273" s="81">
        <f>$AU273+$AB$7*SIN(AR273)</f>
        <v>6.6683966902838385</v>
      </c>
      <c r="AR273" s="81">
        <f>$AU273+$AB$7*SIN(AS273)</f>
        <v>6.6594993600322043</v>
      </c>
      <c r="AS273" s="81">
        <f>$AU273+$AB$7*SIN(AT273)</f>
        <v>6.6843117020908718</v>
      </c>
      <c r="AT273" s="81">
        <f>$AU273+$AB$7*SIN(AU273)</f>
        <v>6.6157035443661183</v>
      </c>
      <c r="AU273" s="81">
        <f>RADIANS($AB$9)+$AB$18*(F273-AB$15)</f>
        <v>6.8108023938730931</v>
      </c>
      <c r="AW273" s="21"/>
      <c r="AX273" s="29"/>
    </row>
    <row r="274" spans="1:50" x14ac:dyDescent="0.2">
      <c r="A274" s="88" t="s">
        <v>143</v>
      </c>
      <c r="B274" s="89" t="s">
        <v>98</v>
      </c>
      <c r="C274" s="90">
        <v>35129.408000000003</v>
      </c>
      <c r="D274" s="91"/>
      <c r="E274" s="80">
        <f>+(C274-C$7)/C$8</f>
        <v>-3811.9980832375873</v>
      </c>
      <c r="F274" s="80">
        <f>ROUND(2*E274,0)/2</f>
        <v>-3812</v>
      </c>
      <c r="G274" s="80">
        <f>+C274-(C$7+F274*C$8)</f>
        <v>5.307200008246582E-3</v>
      </c>
      <c r="H274" s="80">
        <f>+G274</f>
        <v>5.307200008246582E-3</v>
      </c>
      <c r="I274" s="80"/>
      <c r="J274" s="80"/>
      <c r="K274" s="80"/>
      <c r="M274" s="80"/>
      <c r="N274" s="80"/>
      <c r="O274" s="80"/>
      <c r="P274" s="80"/>
      <c r="Q274" s="149">
        <f>+C274-15018.5</f>
        <v>20110.908000000003</v>
      </c>
      <c r="S274" s="2">
        <f>S$15</f>
        <v>0.5</v>
      </c>
      <c r="Z274" s="1">
        <f>F274</f>
        <v>-3812</v>
      </c>
      <c r="AA274" s="81">
        <f>AB$3+AB$4*Z274+AB$5*Z274^2+AH274</f>
        <v>3.2968264261160063E-3</v>
      </c>
      <c r="AB274" s="81">
        <f>IF(S274&lt;&gt;0,G274-AH274,-9999)</f>
        <v>4.937784830547267E-2</v>
      </c>
      <c r="AC274" s="81">
        <f>+G274-P274</f>
        <v>5.307200008246582E-3</v>
      </c>
      <c r="AD274" s="81">
        <f>IF(S274&lt;&gt;0,G274-AA274,-9999)</f>
        <v>2.0103735821305757E-3</v>
      </c>
      <c r="AE274" s="81">
        <f>+(G274-AA274)^2*S274</f>
        <v>2.0208009698642614E-6</v>
      </c>
      <c r="AF274" s="1">
        <f>IF(S274&lt;&gt;0,G274-P274,-9999)</f>
        <v>5.307200008246582E-3</v>
      </c>
      <c r="AG274" s="82"/>
      <c r="AH274" s="1">
        <f>$AB$6*($AB$11/AI274*AJ274+$AB$12)</f>
        <v>-4.4070648297226088E-2</v>
      </c>
      <c r="AI274" s="1">
        <f>1+$AB$7*COS(AL274)</f>
        <v>0.62587834909050821</v>
      </c>
      <c r="AJ274" s="1">
        <f>SIN(AL274+RADIANS($AB$9))</f>
        <v>-0.9998409234820963</v>
      </c>
      <c r="AK274" s="1">
        <f>$AB$7*SIN(AL274)</f>
        <v>-0.10095650492180705</v>
      </c>
      <c r="AL274" s="1">
        <f>2*ATAN(AM274)</f>
        <v>0.26357146664023606</v>
      </c>
      <c r="AM274" s="1">
        <f>SQRT((1+$AB$7)/(1-$AB$7))*TAN(AN274/2)</f>
        <v>0.13255399957546932</v>
      </c>
      <c r="AN274" s="81">
        <f>$AU274+$AB$7*SIN(AO274)</f>
        <v>6.6770283569663462</v>
      </c>
      <c r="AO274" s="81">
        <f>$AU274+$AB$7*SIN(AP274)</f>
        <v>6.677440610369378</v>
      </c>
      <c r="AP274" s="81">
        <f>$AU274+$AB$7*SIN(AQ274)</f>
        <v>6.6762886182837482</v>
      </c>
      <c r="AQ274" s="81">
        <f>$AU274+$AB$7*SIN(AR274)</f>
        <v>6.6795091067287835</v>
      </c>
      <c r="AR274" s="81">
        <f>$AU274+$AB$7*SIN(AS274)</f>
        <v>6.6705167138084978</v>
      </c>
      <c r="AS274" s="81">
        <f>$AU274+$AB$7*SIN(AT274)</f>
        <v>6.6957114190223841</v>
      </c>
      <c r="AT274" s="81">
        <f>$AU274+$AB$7*SIN(AU274)</f>
        <v>6.6257531688844775</v>
      </c>
      <c r="AU274" s="81">
        <f>RADIANS($AB$9)+$AB$18*(F274-AB$15)</f>
        <v>6.8258766144764333</v>
      </c>
      <c r="AW274" s="21"/>
      <c r="AX274" s="29"/>
    </row>
    <row r="275" spans="1:50" x14ac:dyDescent="0.2">
      <c r="A275" s="88" t="s">
        <v>143</v>
      </c>
      <c r="B275" s="89" t="s">
        <v>98</v>
      </c>
      <c r="C275" s="90">
        <v>35190.322999999997</v>
      </c>
      <c r="D275" s="91"/>
      <c r="E275" s="80">
        <f>+(C275-C$7)/C$8</f>
        <v>-3789.9978604724674</v>
      </c>
      <c r="F275" s="80">
        <f>ROUND(2*E275,0)/2</f>
        <v>-3790</v>
      </c>
      <c r="G275" s="80">
        <f>+C275-(C$7+F275*C$8)</f>
        <v>5.9239999973215163E-3</v>
      </c>
      <c r="H275" s="80">
        <f>+G275</f>
        <v>5.9239999973215163E-3</v>
      </c>
      <c r="I275" s="80"/>
      <c r="J275" s="80"/>
      <c r="K275" s="80"/>
      <c r="M275" s="80"/>
      <c r="N275" s="80"/>
      <c r="O275" s="80"/>
      <c r="P275" s="80"/>
      <c r="Q275" s="149">
        <f>+C275-15018.5</f>
        <v>20171.822999999997</v>
      </c>
      <c r="S275" s="2">
        <f>S$15</f>
        <v>0.5</v>
      </c>
      <c r="Z275" s="1">
        <f>F275</f>
        <v>-3790</v>
      </c>
      <c r="AA275" s="81">
        <f>AB$3+AB$4*Z275+AB$5*Z275^2+AH275</f>
        <v>3.1389059397402205E-3</v>
      </c>
      <c r="AB275" s="81">
        <f>IF(S275&lt;&gt;0,G275-AH275,-9999)</f>
        <v>4.9905396470693399E-2</v>
      </c>
      <c r="AC275" s="81">
        <f>+G275-P275</f>
        <v>5.9239999973215163E-3</v>
      </c>
      <c r="AD275" s="81">
        <f>IF(S275&lt;&gt;0,G275-AA275,-9999)</f>
        <v>2.7850940575812957E-3</v>
      </c>
      <c r="AE275" s="81">
        <f>+(G275-AA275)^2*S275</f>
        <v>3.8783744547873229E-6</v>
      </c>
      <c r="AF275" s="1">
        <f>IF(S275&lt;&gt;0,G275-P275,-9999)</f>
        <v>5.9239999973215163E-3</v>
      </c>
      <c r="AG275" s="82"/>
      <c r="AH275" s="1">
        <f>$AB$6*($AB$11/AI275*AJ275+$AB$12)</f>
        <v>-4.3981396473371882E-2</v>
      </c>
      <c r="AI275" s="1">
        <f>1+$AB$7*COS(AL275)</f>
        <v>0.62668829736274323</v>
      </c>
      <c r="AJ275" s="1">
        <f>SIN(AL275+RADIANS($AB$9))</f>
        <v>-0.99966863983490784</v>
      </c>
      <c r="AK275" s="1">
        <f>$AB$7*SIN(AL275)</f>
        <v>-0.10391149233526953</v>
      </c>
      <c r="AL275" s="1">
        <f>2*ATAN(AM275)</f>
        <v>0.27147845126659775</v>
      </c>
      <c r="AM275" s="1">
        <f>SQRT((1+$AB$7)/(1-$AB$7))*TAN(AN275/2)</f>
        <v>0.13657908729662133</v>
      </c>
      <c r="AN275" s="81">
        <f>$AU275+$AB$7*SIN(AO275)</f>
        <v>6.6886672114890704</v>
      </c>
      <c r="AO275" s="81">
        <f>$AU275+$AB$7*SIN(AP275)</f>
        <v>6.6890773944376569</v>
      </c>
      <c r="AP275" s="81">
        <f>$AU275+$AB$7*SIN(AQ275)</f>
        <v>6.6879255426327289</v>
      </c>
      <c r="AQ275" s="81">
        <f>$AU275+$AB$7*SIN(AR275)</f>
        <v>6.6911615555188204</v>
      </c>
      <c r="AR275" s="81">
        <f>$AU275+$AB$7*SIN(AS275)</f>
        <v>6.6820816501889526</v>
      </c>
      <c r="AS275" s="81">
        <f>$AU275+$AB$7*SIN(AT275)</f>
        <v>6.7076503450336684</v>
      </c>
      <c r="AT275" s="81">
        <f>$AU275+$AB$7*SIN(AU275)</f>
        <v>6.6363301395434409</v>
      </c>
      <c r="AU275" s="81">
        <f>RADIANS($AB$9)+$AB$18*(F275-AB$15)</f>
        <v>6.8416686551085029</v>
      </c>
      <c r="AV275" s="81"/>
      <c r="AW275" s="21"/>
      <c r="AX275" s="29"/>
    </row>
    <row r="276" spans="1:50" x14ac:dyDescent="0.2">
      <c r="A276" s="88" t="s">
        <v>122</v>
      </c>
      <c r="B276" s="89" t="s">
        <v>98</v>
      </c>
      <c r="C276" s="90">
        <v>35392.446000000004</v>
      </c>
      <c r="D276" s="91"/>
      <c r="E276" s="80">
        <f>+(C276-C$7)/C$8</f>
        <v>-3716.9985823643678</v>
      </c>
      <c r="F276" s="80">
        <f>ROUND(2*E276,0)/2</f>
        <v>-3717</v>
      </c>
      <c r="G276" s="80">
        <f>+C276-(C$7+F276*C$8)</f>
        <v>3.9252000060514547E-3</v>
      </c>
      <c r="H276" s="80">
        <f>+G276</f>
        <v>3.9252000060514547E-3</v>
      </c>
      <c r="I276" s="80"/>
      <c r="J276" s="80"/>
      <c r="K276" s="80"/>
      <c r="M276" s="80"/>
      <c r="N276" s="80"/>
      <c r="O276" s="80"/>
      <c r="P276" s="80"/>
      <c r="Q276" s="149">
        <f>+C276-15018.5</f>
        <v>20373.946000000004</v>
      </c>
      <c r="S276" s="2">
        <f>S$15</f>
        <v>0.5</v>
      </c>
      <c r="Z276" s="1">
        <f>F276</f>
        <v>-3717</v>
      </c>
      <c r="AA276" s="81">
        <f>AB$3+AB$4*Z276+AB$5*Z276^2+AH276</f>
        <v>2.6364338856746522E-3</v>
      </c>
      <c r="AB276" s="81">
        <f>IF(S276&lt;&gt;0,G276-AH276,-9999)</f>
        <v>4.7566739085081251E-2</v>
      </c>
      <c r="AC276" s="81">
        <f>+G276-P276</f>
        <v>3.9252000060514547E-3</v>
      </c>
      <c r="AD276" s="81">
        <f>IF(S276&lt;&gt;0,G276-AA276,-9999)</f>
        <v>1.2887661203768025E-3</v>
      </c>
      <c r="AE276" s="81">
        <f>+(G276-AA276)^2*S276</f>
        <v>8.3045905651553745E-7</v>
      </c>
      <c r="AF276" s="1">
        <f>IF(S276&lt;&gt;0,G276-P276,-9999)</f>
        <v>3.9252000060514547E-3</v>
      </c>
      <c r="AG276" s="82"/>
      <c r="AH276" s="1">
        <f>$AB$6*($AB$11/AI276*AJ276+$AB$12)</f>
        <v>-4.3641539079029797E-2</v>
      </c>
      <c r="AI276" s="1">
        <f>1+$AB$7*COS(AL276)</f>
        <v>0.62956024775838615</v>
      </c>
      <c r="AJ276" s="1">
        <f>SIN(AL276+RADIANS($AB$9))</f>
        <v>-0.9986413004090855</v>
      </c>
      <c r="AK276" s="1">
        <f>$AB$7*SIN(AL276)</f>
        <v>-0.11372605472996131</v>
      </c>
      <c r="AL276" s="1">
        <f>2*ATAN(AM276)</f>
        <v>0.29786896843023308</v>
      </c>
      <c r="AM276" s="1">
        <f>SQRT((1+$AB$7)/(1-$AB$7))*TAN(AN276/2)</f>
        <v>0.15004553898349859</v>
      </c>
      <c r="AN276" s="81">
        <f>$AU276+$AB$7*SIN(AO276)</f>
        <v>6.7274007155702646</v>
      </c>
      <c r="AO276" s="81">
        <f>$AU276+$AB$7*SIN(AP276)</f>
        <v>6.7277985698533733</v>
      </c>
      <c r="AP276" s="81">
        <f>$AU276+$AB$7*SIN(AQ276)</f>
        <v>6.7266615972734094</v>
      </c>
      <c r="AQ276" s="81">
        <f>$AU276+$AB$7*SIN(AR276)</f>
        <v>6.72991243116953</v>
      </c>
      <c r="AR276" s="81">
        <f>$AU276+$AB$7*SIN(AS276)</f>
        <v>6.7206309205215007</v>
      </c>
      <c r="AS276" s="81">
        <f>$AU276+$AB$7*SIN(AT276)</f>
        <v>6.7472415380003374</v>
      </c>
      <c r="AT276" s="81">
        <f>$AU276+$AB$7*SIN(AU276)</f>
        <v>6.6718004238346627</v>
      </c>
      <c r="AU276" s="81">
        <f>RADIANS($AB$9)+$AB$18*(F276-AB$15)</f>
        <v>6.8940695172058248</v>
      </c>
      <c r="AW276" s="21"/>
      <c r="AX276" s="29"/>
    </row>
    <row r="277" spans="1:50" x14ac:dyDescent="0.2">
      <c r="A277" s="88" t="s">
        <v>144</v>
      </c>
      <c r="B277" s="89" t="s">
        <v>98</v>
      </c>
      <c r="C277" s="90">
        <v>35392.447</v>
      </c>
      <c r="D277" s="91"/>
      <c r="E277" s="80">
        <f>+(C277-C$7)/C$8</f>
        <v>-3716.9982212017203</v>
      </c>
      <c r="F277" s="80">
        <f>ROUND(2*E277,0)/2</f>
        <v>-3717</v>
      </c>
      <c r="G277" s="80">
        <f>+C277-(C$7+F277*C$8)</f>
        <v>4.9252000026172027E-3</v>
      </c>
      <c r="H277" s="80">
        <f>+G277</f>
        <v>4.9252000026172027E-3</v>
      </c>
      <c r="I277" s="80"/>
      <c r="J277" s="80"/>
      <c r="K277" s="80"/>
      <c r="M277" s="80"/>
      <c r="N277" s="80"/>
      <c r="O277" s="80"/>
      <c r="P277" s="80"/>
      <c r="Q277" s="149">
        <f>+C277-15018.5</f>
        <v>20373.947</v>
      </c>
      <c r="S277" s="2">
        <f>S$15</f>
        <v>0.5</v>
      </c>
      <c r="Z277" s="1">
        <f>F277</f>
        <v>-3717</v>
      </c>
      <c r="AA277" s="81">
        <f>AB$3+AB$4*Z277+AB$5*Z277^2+AH277</f>
        <v>2.6364338856746522E-3</v>
      </c>
      <c r="AB277" s="81">
        <f>IF(S277&lt;&gt;0,G277-AH277,-9999)</f>
        <v>4.8566739081646999E-2</v>
      </c>
      <c r="AC277" s="81">
        <f>+G277-P277</f>
        <v>4.9252000026172027E-3</v>
      </c>
      <c r="AD277" s="81">
        <f>IF(S277&lt;&gt;0,G277-AA277,-9999)</f>
        <v>2.2887661169425505E-3</v>
      </c>
      <c r="AE277" s="81">
        <f>+(G277-AA277)^2*S277</f>
        <v>2.6192251690321402E-6</v>
      </c>
      <c r="AF277" s="1">
        <f>IF(S277&lt;&gt;0,G277-P277,-9999)</f>
        <v>4.9252000026172027E-3</v>
      </c>
      <c r="AG277" s="82"/>
      <c r="AH277" s="1">
        <f>$AB$6*($AB$11/AI277*AJ277+$AB$12)</f>
        <v>-4.3641539079029797E-2</v>
      </c>
      <c r="AI277" s="1">
        <f>1+$AB$7*COS(AL277)</f>
        <v>0.62956024775838615</v>
      </c>
      <c r="AJ277" s="1">
        <f>SIN(AL277+RADIANS($AB$9))</f>
        <v>-0.9986413004090855</v>
      </c>
      <c r="AK277" s="1">
        <f>$AB$7*SIN(AL277)</f>
        <v>-0.11372605472996131</v>
      </c>
      <c r="AL277" s="1">
        <f>2*ATAN(AM277)</f>
        <v>0.29786896843023308</v>
      </c>
      <c r="AM277" s="1">
        <f>SQRT((1+$AB$7)/(1-$AB$7))*TAN(AN277/2)</f>
        <v>0.15004553898349859</v>
      </c>
      <c r="AN277" s="81">
        <f>$AU277+$AB$7*SIN(AO277)</f>
        <v>6.7274007155702646</v>
      </c>
      <c r="AO277" s="81">
        <f>$AU277+$AB$7*SIN(AP277)</f>
        <v>6.7277985698533733</v>
      </c>
      <c r="AP277" s="81">
        <f>$AU277+$AB$7*SIN(AQ277)</f>
        <v>6.7266615972734094</v>
      </c>
      <c r="AQ277" s="81">
        <f>$AU277+$AB$7*SIN(AR277)</f>
        <v>6.72991243116953</v>
      </c>
      <c r="AR277" s="81">
        <f>$AU277+$AB$7*SIN(AS277)</f>
        <v>6.7206309205215007</v>
      </c>
      <c r="AS277" s="81">
        <f>$AU277+$AB$7*SIN(AT277)</f>
        <v>6.7472415380003374</v>
      </c>
      <c r="AT277" s="81">
        <f>$AU277+$AB$7*SIN(AU277)</f>
        <v>6.6718004238346627</v>
      </c>
      <c r="AU277" s="81">
        <f>RADIANS($AB$9)+$AB$18*(F277-AB$15)</f>
        <v>6.8940695172058248</v>
      </c>
      <c r="AW277" s="21"/>
      <c r="AX277" s="29"/>
    </row>
    <row r="278" spans="1:50" x14ac:dyDescent="0.2">
      <c r="A278" s="88" t="s">
        <v>145</v>
      </c>
      <c r="B278" s="89" t="s">
        <v>98</v>
      </c>
      <c r="C278" s="90">
        <v>35411.825599999996</v>
      </c>
      <c r="D278" s="91"/>
      <c r="E278" s="80">
        <f>+(C278-C$7)/C$8</f>
        <v>-3709.9993946914005</v>
      </c>
      <c r="F278" s="80">
        <f>ROUND(2*E278,0)/2</f>
        <v>-3710</v>
      </c>
      <c r="G278" s="80">
        <f>+C278-(C$7+F278*C$8)</f>
        <v>1.6759999998612329E-3</v>
      </c>
      <c r="H278" s="80">
        <f>+G278</f>
        <v>1.6759999998612329E-3</v>
      </c>
      <c r="I278" s="80"/>
      <c r="J278" s="80"/>
      <c r="K278" s="80"/>
      <c r="M278" s="80"/>
      <c r="N278" s="80"/>
      <c r="O278" s="80"/>
      <c r="P278" s="80"/>
      <c r="Q278" s="149">
        <f>+C278-15018.5</f>
        <v>20393.325599999996</v>
      </c>
      <c r="S278" s="2">
        <f>S$15</f>
        <v>0.5</v>
      </c>
      <c r="Z278" s="1">
        <f>F278</f>
        <v>-3710</v>
      </c>
      <c r="AA278" s="81">
        <f>AB$3+AB$4*Z278+AB$5*Z278^2+AH278</f>
        <v>2.5900042695297942E-3</v>
      </c>
      <c r="AB278" s="81">
        <f>IF(S278&lt;&gt;0,G278-AH278,-9999)</f>
        <v>4.5281407414362214E-2</v>
      </c>
      <c r="AC278" s="81">
        <f>+G278-P278</f>
        <v>1.6759999998612329E-3</v>
      </c>
      <c r="AD278" s="81">
        <f>IF(S278&lt;&gt;0,G278-AA278,-9999)</f>
        <v>-9.140042696685613E-4</v>
      </c>
      <c r="AE278" s="81">
        <f>+(G278-AA278)^2*S278</f>
        <v>4.1770190248618008E-7</v>
      </c>
      <c r="AF278" s="1">
        <f>IF(S278&lt;&gt;0,G278-P278,-9999)</f>
        <v>1.6759999998612329E-3</v>
      </c>
      <c r="AG278" s="82"/>
      <c r="AH278" s="1">
        <f>$AB$6*($AB$11/AI278*AJ278+$AB$12)</f>
        <v>-4.3605407414500981E-2</v>
      </c>
      <c r="AI278" s="1">
        <f>1+$AB$7*COS(AL278)</f>
        <v>0.62985072121347163</v>
      </c>
      <c r="AJ278" s="1">
        <f>SIN(AL278+RADIANS($AB$9))</f>
        <v>-0.99850551966949419</v>
      </c>
      <c r="AK278" s="1">
        <f>$AB$7*SIN(AL278)</f>
        <v>-0.11466794224665994</v>
      </c>
      <c r="AL278" s="1">
        <f>2*ATAN(AM278)</f>
        <v>0.30041258430733586</v>
      </c>
      <c r="AM278" s="1">
        <f>SQRT((1+$AB$7)/(1-$AB$7))*TAN(AN278/2)</f>
        <v>0.15134622888913782</v>
      </c>
      <c r="AN278" s="81">
        <f>$AU278+$AB$7*SIN(AO278)</f>
        <v>6.7311244866852427</v>
      </c>
      <c r="AO278" s="81">
        <f>$AU278+$AB$7*SIN(AP278)</f>
        <v>6.7315207440874127</v>
      </c>
      <c r="AP278" s="81">
        <f>$AU278+$AB$7*SIN(AQ278)</f>
        <v>6.7303863176753502</v>
      </c>
      <c r="AQ278" s="81">
        <f>$AU278+$AB$7*SIN(AR278)</f>
        <v>6.7336356663588086</v>
      </c>
      <c r="AR278" s="81">
        <f>$AU278+$AB$7*SIN(AS278)</f>
        <v>6.7243419801887905</v>
      </c>
      <c r="AS278" s="81">
        <f>$AU278+$AB$7*SIN(AT278)</f>
        <v>6.7510361833763355</v>
      </c>
      <c r="AT278" s="81">
        <f>$AU278+$AB$7*SIN(AU278)</f>
        <v>6.6752330218976708</v>
      </c>
      <c r="AU278" s="81">
        <f>RADIANS($AB$9)+$AB$18*(F278-AB$15)</f>
        <v>6.8990942574069383</v>
      </c>
      <c r="AW278" s="21"/>
      <c r="AX278" s="29"/>
    </row>
    <row r="279" spans="1:50" x14ac:dyDescent="0.2">
      <c r="A279" s="88" t="s">
        <v>145</v>
      </c>
      <c r="B279" s="89" t="s">
        <v>98</v>
      </c>
      <c r="C279" s="90">
        <v>35436.745199999998</v>
      </c>
      <c r="D279" s="91"/>
      <c r="E279" s="80">
        <f>+(C279-C$7)/C$8</f>
        <v>-3700.9993659428533</v>
      </c>
      <c r="F279" s="80">
        <f>ROUND(2*E279,0)/2</f>
        <v>-3701</v>
      </c>
      <c r="G279" s="80">
        <f>+C279-(C$7+F279*C$8)</f>
        <v>1.7556000020704232E-3</v>
      </c>
      <c r="H279" s="80">
        <f>+G279</f>
        <v>1.7556000020704232E-3</v>
      </c>
      <c r="I279" s="80"/>
      <c r="J279" s="80"/>
      <c r="K279" s="80"/>
      <c r="M279" s="80"/>
      <c r="N279" s="80"/>
      <c r="O279" s="80"/>
      <c r="P279" s="80"/>
      <c r="Q279" s="149">
        <f>+C279-15018.5</f>
        <v>20418.245199999998</v>
      </c>
      <c r="S279" s="2">
        <f>S$15</f>
        <v>0.5</v>
      </c>
      <c r="Z279" s="1">
        <f>F279</f>
        <v>-3701</v>
      </c>
      <c r="AA279" s="81">
        <f>AB$3+AB$4*Z279+AB$5*Z279^2+AH279</f>
        <v>2.5307627893175685E-3</v>
      </c>
      <c r="AB279" s="81">
        <f>IF(S279&lt;&gt;0,G279-AH279,-9999)</f>
        <v>4.5313638402393816E-2</v>
      </c>
      <c r="AC279" s="81">
        <f>+G279-P279</f>
        <v>1.7556000020704232E-3</v>
      </c>
      <c r="AD279" s="81">
        <f>IF(S279&lt;&gt;0,G279-AA279,-9999)</f>
        <v>-7.7516278724714532E-4</v>
      </c>
      <c r="AE279" s="81">
        <f>+(G279-AA279)^2*S279</f>
        <v>3.0043867336638152E-7</v>
      </c>
      <c r="AF279" s="1">
        <f>IF(S279&lt;&gt;0,G279-P279,-9999)</f>
        <v>1.7556000020704232E-3</v>
      </c>
      <c r="AG279" s="82"/>
      <c r="AH279" s="1">
        <f>$AB$6*($AB$11/AI279*AJ279+$AB$12)</f>
        <v>-4.3558038400323393E-2</v>
      </c>
      <c r="AI279" s="1">
        <f>1+$AB$7*COS(AL279)</f>
        <v>0.63022810971141952</v>
      </c>
      <c r="AJ279" s="1">
        <f>SIN(AL279+RADIANS($AB$9))</f>
        <v>-0.99832124997759153</v>
      </c>
      <c r="AK279" s="1">
        <f>$AB$7*SIN(AL279)</f>
        <v>-0.11587913840584266</v>
      </c>
      <c r="AL279" s="1">
        <f>2*ATAN(AM279)</f>
        <v>0.30368643327394312</v>
      </c>
      <c r="AM279" s="1">
        <f>SQRT((1+$AB$7)/(1-$AB$7))*TAN(AN279/2)</f>
        <v>0.1530210646661424</v>
      </c>
      <c r="AN279" s="81">
        <f>$AU279+$AB$7*SIN(AO279)</f>
        <v>6.7359147561369852</v>
      </c>
      <c r="AO279" s="81">
        <f>$AU279+$AB$7*SIN(AP279)</f>
        <v>6.7363088601419321</v>
      </c>
      <c r="AP279" s="81">
        <f>$AU279+$AB$7*SIN(AQ279)</f>
        <v>6.7351779839192716</v>
      </c>
      <c r="AQ279" s="81">
        <f>$AU279+$AB$7*SIN(AR279)</f>
        <v>6.7384246913515708</v>
      </c>
      <c r="AR279" s="81">
        <f>$AU279+$AB$7*SIN(AS279)</f>
        <v>6.7291171824955427</v>
      </c>
      <c r="AS279" s="81">
        <f>$AU279+$AB$7*SIN(AT279)</f>
        <v>6.7559146079510759</v>
      </c>
      <c r="AT279" s="81">
        <f>$AU279+$AB$7*SIN(AU279)</f>
        <v>6.6796546729114104</v>
      </c>
      <c r="AU279" s="81">
        <f>RADIANS($AB$9)+$AB$18*(F279-AB$15)</f>
        <v>6.9055546376655119</v>
      </c>
      <c r="AW279" s="21"/>
      <c r="AX279" s="29"/>
    </row>
    <row r="280" spans="1:50" x14ac:dyDescent="0.2">
      <c r="A280" s="88" t="s">
        <v>122</v>
      </c>
      <c r="B280" s="89" t="s">
        <v>98</v>
      </c>
      <c r="C280" s="90">
        <v>35442.284</v>
      </c>
      <c r="D280" s="91"/>
      <c r="E280" s="80">
        <f>+(C280-C$7)/C$8</f>
        <v>-3698.9989582624544</v>
      </c>
      <c r="F280" s="80">
        <f>ROUND(2*E280,0)/2</f>
        <v>-3699</v>
      </c>
      <c r="G280" s="80">
        <f>+C280-(C$7+F280*C$8)</f>
        <v>2.884400004404597E-3</v>
      </c>
      <c r="H280" s="80">
        <f>+G280</f>
        <v>2.884400004404597E-3</v>
      </c>
      <c r="I280" s="80"/>
      <c r="J280" s="80"/>
      <c r="K280" s="80"/>
      <c r="M280" s="80"/>
      <c r="N280" s="80"/>
      <c r="O280" s="80"/>
      <c r="P280" s="80"/>
      <c r="Q280" s="149">
        <f>+C280-15018.5</f>
        <v>20423.784</v>
      </c>
      <c r="S280" s="2">
        <f>S$15</f>
        <v>0.5</v>
      </c>
      <c r="Z280" s="1">
        <f>F280</f>
        <v>-3699</v>
      </c>
      <c r="AA280" s="81">
        <f>AB$3+AB$4*Z280+AB$5*Z280^2+AH280</f>
        <v>2.5176674326639961E-3</v>
      </c>
      <c r="AB280" s="81">
        <f>IF(S280&lt;&gt;0,G280-AH280,-9999)</f>
        <v>4.6431772220403414E-2</v>
      </c>
      <c r="AC280" s="81">
        <f>+G280-P280</f>
        <v>2.884400004404597E-3</v>
      </c>
      <c r="AD280" s="81">
        <f>IF(S280&lt;&gt;0,G280-AA280,-9999)</f>
        <v>3.6673257174060087E-4</v>
      </c>
      <c r="AE280" s="81">
        <f>+(G280-AA280)^2*S280</f>
        <v>6.7246389587737475E-8</v>
      </c>
      <c r="AF280" s="1">
        <f>IF(S280&lt;&gt;0,G280-P280,-9999)</f>
        <v>2.884400004404597E-3</v>
      </c>
      <c r="AG280" s="82"/>
      <c r="AH280" s="1">
        <f>$AB$6*($AB$11/AI280*AJ280+$AB$12)</f>
        <v>-4.3547372215998817E-2</v>
      </c>
      <c r="AI280" s="1">
        <f>1+$AB$7*COS(AL280)</f>
        <v>0.63031257453863754</v>
      </c>
      <c r="AJ280" s="1">
        <f>SIN(AL280+RADIANS($AB$9))</f>
        <v>-0.99827881650286487</v>
      </c>
      <c r="AK280" s="1">
        <f>$AB$7*SIN(AL280)</f>
        <v>-0.11614832336723614</v>
      </c>
      <c r="AL280" s="1">
        <f>2*ATAN(AM280)</f>
        <v>0.30441449212388788</v>
      </c>
      <c r="AM280" s="1">
        <f>SQRT((1+$AB$7)/(1-$AB$7))*TAN(AN280/2)</f>
        <v>0.15339363877293088</v>
      </c>
      <c r="AN280" s="81">
        <f>$AU280+$AB$7*SIN(AO280)</f>
        <v>6.7369796551090264</v>
      </c>
      <c r="AO280" s="81">
        <f>$AU280+$AB$7*SIN(AP280)</f>
        <v>6.7373732654717458</v>
      </c>
      <c r="AP280" s="81">
        <f>$AU280+$AB$7*SIN(AQ280)</f>
        <v>6.736243220049202</v>
      </c>
      <c r="AQ280" s="81">
        <f>$AU280+$AB$7*SIN(AR280)</f>
        <v>6.739489229309088</v>
      </c>
      <c r="AR280" s="81">
        <f>$AU280+$AB$7*SIN(AS280)</f>
        <v>6.7301789281475743</v>
      </c>
      <c r="AS280" s="81">
        <f>$AU280+$AB$7*SIN(AT280)</f>
        <v>6.7569986421088313</v>
      </c>
      <c r="AT280" s="81">
        <f>$AU280+$AB$7*SIN(AU280)</f>
        <v>6.6806385394162442</v>
      </c>
      <c r="AU280" s="81">
        <f>RADIANS($AB$9)+$AB$18*(F280-AB$15)</f>
        <v>6.9069902777229721</v>
      </c>
      <c r="AV280" s="81"/>
      <c r="AW280" s="21"/>
      <c r="AX280" s="29"/>
    </row>
    <row r="281" spans="1:50" x14ac:dyDescent="0.2">
      <c r="A281" s="88" t="s">
        <v>145</v>
      </c>
      <c r="B281" s="89" t="s">
        <v>98</v>
      </c>
      <c r="C281" s="90">
        <v>35447.820800000001</v>
      </c>
      <c r="D281" s="91"/>
      <c r="E281" s="80">
        <f>+(C281-C$7)/C$8</f>
        <v>-3696.9992729073538</v>
      </c>
      <c r="F281" s="80">
        <f>ROUND(2*E281,0)/2</f>
        <v>-3697</v>
      </c>
      <c r="G281" s="80">
        <f>+C281-(C$7+F281*C$8)</f>
        <v>2.0132000063313171E-3</v>
      </c>
      <c r="H281" s="80">
        <f>+G281</f>
        <v>2.0132000063313171E-3</v>
      </c>
      <c r="I281" s="80"/>
      <c r="J281" s="80"/>
      <c r="K281" s="80"/>
      <c r="M281" s="80"/>
      <c r="N281" s="80"/>
      <c r="O281" s="80"/>
      <c r="P281" s="80"/>
      <c r="Q281" s="149">
        <f>+C281-15018.5</f>
        <v>20429.320800000001</v>
      </c>
      <c r="S281" s="2">
        <f>S$15</f>
        <v>0.5</v>
      </c>
      <c r="Z281" s="1">
        <f>F281</f>
        <v>-3697</v>
      </c>
      <c r="AA281" s="81">
        <f>AB$3+AB$4*Z281+AB$5*Z281^2+AH281</f>
        <v>2.5045973435081567E-3</v>
      </c>
      <c r="AB281" s="81">
        <f>IF(S281&lt;&gt;0,G281-AH281,-9999)</f>
        <v>4.5549855199597818E-2</v>
      </c>
      <c r="AC281" s="81">
        <f>+G281-P281</f>
        <v>2.0132000063313171E-3</v>
      </c>
      <c r="AD281" s="81">
        <f>IF(S281&lt;&gt;0,G281-AA281,-9999)</f>
        <v>-4.9139733717683959E-4</v>
      </c>
      <c r="AE281" s="81">
        <f>+(G281-AA281)^2*S281</f>
        <v>1.2073567149224428E-7</v>
      </c>
      <c r="AF281" s="1">
        <f>IF(S281&lt;&gt;0,G281-P281,-9999)</f>
        <v>2.0132000063313171E-3</v>
      </c>
      <c r="AG281" s="82"/>
      <c r="AH281" s="1">
        <f>$AB$6*($AB$11/AI281*AJ281+$AB$12)</f>
        <v>-4.3536655193266501E-2</v>
      </c>
      <c r="AI281" s="1">
        <f>1+$AB$7*COS(AL281)</f>
        <v>0.63039725818552816</v>
      </c>
      <c r="AJ281" s="1">
        <f>SIN(AL281+RADIANS($AB$9))</f>
        <v>-0.99823584221235251</v>
      </c>
      <c r="AK281" s="1">
        <f>$AB$7*SIN(AL281)</f>
        <v>-0.11641751933663286</v>
      </c>
      <c r="AL281" s="1">
        <f>2*ATAN(AM281)</f>
        <v>0.30514274733250563</v>
      </c>
      <c r="AM281" s="1">
        <f>SQRT((1+$AB$7)/(1-$AB$7))*TAN(AN281/2)</f>
        <v>0.15376635499166685</v>
      </c>
      <c r="AN281" s="81">
        <f>$AU281+$AB$7*SIN(AO281)</f>
        <v>6.7380446983708753</v>
      </c>
      <c r="AO281" s="81">
        <f>$AU281+$AB$7*SIN(AP281)</f>
        <v>6.7384378096524458</v>
      </c>
      <c r="AP281" s="81">
        <f>$AU281+$AB$7*SIN(AQ281)</f>
        <v>6.7373086101534048</v>
      </c>
      <c r="AQ281" s="81">
        <f>$AU281+$AB$7*SIN(AR281)</f>
        <v>6.7405538809453427</v>
      </c>
      <c r="AR281" s="81">
        <f>$AU281+$AB$7*SIN(AS281)</f>
        <v>6.7312408889606701</v>
      </c>
      <c r="AS281" s="81">
        <f>$AU281+$AB$7*SIN(AT281)</f>
        <v>6.758082654838061</v>
      </c>
      <c r="AT281" s="81">
        <f>$AU281+$AB$7*SIN(AU281)</f>
        <v>6.6816228724460505</v>
      </c>
      <c r="AU281" s="81">
        <f>RADIANS($AB$9)+$AB$18*(F281-AB$15)</f>
        <v>6.9084259177804341</v>
      </c>
      <c r="AV281" s="81"/>
      <c r="AW281" s="21"/>
      <c r="AX281" s="29"/>
    </row>
    <row r="282" spans="1:50" x14ac:dyDescent="0.2">
      <c r="A282" s="88" t="s">
        <v>146</v>
      </c>
      <c r="B282" s="89" t="s">
        <v>98</v>
      </c>
      <c r="C282" s="90">
        <v>35489.360999999997</v>
      </c>
      <c r="D282" s="91"/>
      <c r="E282" s="80">
        <f>+(C282-C$7)/C$8</f>
        <v>-3681.9965042344879</v>
      </c>
      <c r="F282" s="80">
        <f>ROUND(2*E282,0)/2</f>
        <v>-3682</v>
      </c>
      <c r="G282" s="80">
        <f>+C282-(C$7+F282*C$8)</f>
        <v>9.6791999967535958E-3</v>
      </c>
      <c r="H282" s="80">
        <f>+G282</f>
        <v>9.6791999967535958E-3</v>
      </c>
      <c r="I282" s="80"/>
      <c r="J282" s="80"/>
      <c r="K282" s="80"/>
      <c r="M282" s="80"/>
      <c r="N282" s="80"/>
      <c r="O282" s="80"/>
      <c r="P282" s="80"/>
      <c r="Q282" s="149">
        <f>+C282-15018.5</f>
        <v>20470.860999999997</v>
      </c>
      <c r="S282" s="2">
        <f>S$15</f>
        <v>0.5</v>
      </c>
      <c r="Z282" s="1">
        <f>F282</f>
        <v>-3682</v>
      </c>
      <c r="AA282" s="81">
        <f>AB$3+AB$4*Z282+AB$5*Z282^2+AH282</f>
        <v>2.4073782456698056E-3</v>
      </c>
      <c r="AB282" s="81">
        <f>IF(S282&lt;&gt;0,G282-AH282,-9999)</f>
        <v>5.313385587593944E-2</v>
      </c>
      <c r="AC282" s="81">
        <f>+G282-P282</f>
        <v>9.6791999967535958E-3</v>
      </c>
      <c r="AD282" s="81">
        <f>IF(S282&lt;&gt;0,G282-AA282,-9999)</f>
        <v>7.2718217510837901E-3</v>
      </c>
      <c r="AE282" s="81">
        <f>+(G282-AA282)^2*S282</f>
        <v>2.6439695789767659E-5</v>
      </c>
      <c r="AF282" s="1">
        <f>IF(S282&lt;&gt;0,G282-P282,-9999)</f>
        <v>9.6791999967535958E-3</v>
      </c>
      <c r="AG282" s="82"/>
      <c r="AH282" s="1">
        <f>$AB$6*($AB$11/AI282*AJ282+$AB$12)</f>
        <v>-4.3454655879185844E-2</v>
      </c>
      <c r="AI282" s="1">
        <f>1+$AB$7*COS(AL282)</f>
        <v>0.63103937816777966</v>
      </c>
      <c r="AJ282" s="1">
        <f>SIN(AL282+RADIANS($AB$9))</f>
        <v>-0.9978962521878062</v>
      </c>
      <c r="AK282" s="1">
        <f>$AB$7*SIN(AL282)</f>
        <v>-0.11843684014043855</v>
      </c>
      <c r="AL282" s="1">
        <f>2*ATAN(AM282)</f>
        <v>0.31061097354428607</v>
      </c>
      <c r="AM282" s="1">
        <f>SQRT((1+$AB$7)/(1-$AB$7))*TAN(AN282/2)</f>
        <v>0.15656629783291756</v>
      </c>
      <c r="AN282" s="81">
        <f>$AU282+$AB$7*SIN(AO282)</f>
        <v>6.7460371585474688</v>
      </c>
      <c r="AO282" s="81">
        <f>$AU282+$AB$7*SIN(AP282)</f>
        <v>6.7464263559780928</v>
      </c>
      <c r="AP282" s="81">
        <f>$AU282+$AB$7*SIN(AQ282)</f>
        <v>6.745303978110929</v>
      </c>
      <c r="AQ282" s="81">
        <f>$AU282+$AB$7*SIN(AR282)</f>
        <v>6.7485424332752242</v>
      </c>
      <c r="AR282" s="81">
        <f>$AU282+$AB$7*SIN(AS282)</f>
        <v>6.7392124887786427</v>
      </c>
      <c r="AS282" s="81">
        <f>$AU282+$AB$7*SIN(AT282)</f>
        <v>6.7662120893247772</v>
      </c>
      <c r="AT282" s="81">
        <f>$AU282+$AB$7*SIN(AU282)</f>
        <v>6.6890203343838843</v>
      </c>
      <c r="AU282" s="81">
        <f>RADIANS($AB$9)+$AB$18*(F282-AB$15)</f>
        <v>6.9191932182113902</v>
      </c>
      <c r="AW282" s="21"/>
      <c r="AX282" s="29"/>
    </row>
    <row r="283" spans="1:50" x14ac:dyDescent="0.2">
      <c r="A283" s="88" t="s">
        <v>122</v>
      </c>
      <c r="B283" s="89" t="s">
        <v>98</v>
      </c>
      <c r="C283" s="90">
        <v>35727.472000000002</v>
      </c>
      <c r="D283" s="91"/>
      <c r="E283" s="80">
        <f>+(C283-C$7)/C$8</f>
        <v>-3595.9997047134166</v>
      </c>
      <c r="F283" s="80">
        <f>ROUND(2*E283,0)/2</f>
        <v>-3596</v>
      </c>
      <c r="G283" s="80">
        <f>+C283-(C$7+F283*C$8)</f>
        <v>8.1760000466601923E-4</v>
      </c>
      <c r="H283" s="80">
        <f>+G283</f>
        <v>8.1760000466601923E-4</v>
      </c>
      <c r="I283" s="80"/>
      <c r="J283" s="80"/>
      <c r="K283" s="80"/>
      <c r="M283" s="80"/>
      <c r="N283" s="80"/>
      <c r="O283" s="80"/>
      <c r="P283" s="80"/>
      <c r="Q283" s="149">
        <f>+C283-15018.5</f>
        <v>20708.972000000002</v>
      </c>
      <c r="S283" s="2">
        <f>S$15</f>
        <v>0.5</v>
      </c>
      <c r="Z283" s="1">
        <f>F283</f>
        <v>-3596</v>
      </c>
      <c r="AA283" s="81">
        <f>AB$3+AB$4*Z283+AB$5*Z283^2+AH283</f>
        <v>1.8776802467801099E-3</v>
      </c>
      <c r="AB283" s="81">
        <f>IF(S283&lt;&gt;0,G283-AH283,-9999)</f>
        <v>4.374667137215893E-2</v>
      </c>
      <c r="AC283" s="81">
        <f>+G283-P283</f>
        <v>8.1760000466601923E-4</v>
      </c>
      <c r="AD283" s="81">
        <f>IF(S283&lt;&gt;0,G283-AA283,-9999)</f>
        <v>-1.0600802421140906E-3</v>
      </c>
      <c r="AE283" s="81">
        <f>+(G283-AA283)^2*S283</f>
        <v>5.6188505986033452E-7</v>
      </c>
      <c r="AF283" s="1">
        <f>IF(S283&lt;&gt;0,G283-P283,-9999)</f>
        <v>8.1760000466601923E-4</v>
      </c>
      <c r="AG283" s="82"/>
      <c r="AH283" s="1">
        <f>$AB$6*($AB$11/AI283*AJ283+$AB$12)</f>
        <v>-4.292907136749291E-2</v>
      </c>
      <c r="AI283" s="1">
        <f>1+$AB$7*COS(AL283)</f>
        <v>0.6349624574477345</v>
      </c>
      <c r="AJ283" s="1">
        <f>SIN(AL283+RADIANS($AB$9))</f>
        <v>-0.9953520397974418</v>
      </c>
      <c r="AK283" s="1">
        <f>$AB$7*SIN(AL283)</f>
        <v>-0.13002622078901396</v>
      </c>
      <c r="AL283" s="1">
        <f>2*ATAN(AM283)</f>
        <v>0.34218712252975597</v>
      </c>
      <c r="AM283" s="1">
        <f>SQRT((1+$AB$7)/(1-$AB$7))*TAN(AN283/2)</f>
        <v>0.17278281819962357</v>
      </c>
      <c r="AN283" s="81">
        <f>$AU283+$AB$7*SIN(AO283)</f>
        <v>6.7920253063949003</v>
      </c>
      <c r="AO283" s="81">
        <f>$AU283+$AB$7*SIN(AP283)</f>
        <v>6.7923867577386909</v>
      </c>
      <c r="AP283" s="81">
        <f>$AU283+$AB$7*SIN(AQ283)</f>
        <v>6.7913187767375325</v>
      </c>
      <c r="AQ283" s="81">
        <f>$AU283+$AB$7*SIN(AR283)</f>
        <v>6.7944761845261921</v>
      </c>
      <c r="AR283" s="81">
        <f>$AU283+$AB$7*SIN(AS283)</f>
        <v>6.7851575118719678</v>
      </c>
      <c r="AS283" s="81">
        <f>$AU283+$AB$7*SIN(AT283)</f>
        <v>6.8128028607607583</v>
      </c>
      <c r="AT283" s="81">
        <f>$AU283+$AB$7*SIN(AU283)</f>
        <v>6.7319592388640714</v>
      </c>
      <c r="AU283" s="81">
        <f>RADIANS($AB$9)+$AB$18*(F283-AB$15)</f>
        <v>6.9809257406822081</v>
      </c>
      <c r="AW283" s="21"/>
      <c r="AX283" s="29"/>
    </row>
    <row r="284" spans="1:50" x14ac:dyDescent="0.2">
      <c r="A284" s="88" t="s">
        <v>147</v>
      </c>
      <c r="B284" s="89" t="s">
        <v>98</v>
      </c>
      <c r="C284" s="90">
        <v>35727.472000000002</v>
      </c>
      <c r="D284" s="91"/>
      <c r="E284" s="80">
        <f>+(C284-C$7)/C$8</f>
        <v>-3595.9997047134166</v>
      </c>
      <c r="F284" s="80">
        <f>ROUND(2*E284,0)/2</f>
        <v>-3596</v>
      </c>
      <c r="G284" s="80">
        <f>+C284-(C$7+F284*C$8)</f>
        <v>8.1760000466601923E-4</v>
      </c>
      <c r="H284" s="80">
        <f>+G284</f>
        <v>8.1760000466601923E-4</v>
      </c>
      <c r="I284" s="80"/>
      <c r="J284" s="80"/>
      <c r="K284" s="80"/>
      <c r="M284" s="80"/>
      <c r="N284" s="80"/>
      <c r="O284" s="80"/>
      <c r="P284" s="80"/>
      <c r="Q284" s="149">
        <f>+C284-15018.5</f>
        <v>20708.972000000002</v>
      </c>
      <c r="S284" s="2">
        <f>S$15</f>
        <v>0.5</v>
      </c>
      <c r="Z284" s="1">
        <f>F284</f>
        <v>-3596</v>
      </c>
      <c r="AA284" s="81">
        <f>AB$3+AB$4*Z284+AB$5*Z284^2+AH284</f>
        <v>1.8776802467801099E-3</v>
      </c>
      <c r="AB284" s="81">
        <f>IF(S284&lt;&gt;0,G284-AH284,-9999)</f>
        <v>4.374667137215893E-2</v>
      </c>
      <c r="AC284" s="81">
        <f>+G284-P284</f>
        <v>8.1760000466601923E-4</v>
      </c>
      <c r="AD284" s="81">
        <f>IF(S284&lt;&gt;0,G284-AA284,-9999)</f>
        <v>-1.0600802421140906E-3</v>
      </c>
      <c r="AE284" s="81">
        <f>+(G284-AA284)^2*S284</f>
        <v>5.6188505986033452E-7</v>
      </c>
      <c r="AF284" s="1">
        <f>IF(S284&lt;&gt;0,G284-P284,-9999)</f>
        <v>8.1760000466601923E-4</v>
      </c>
      <c r="AG284" s="82"/>
      <c r="AH284" s="1">
        <f>$AB$6*($AB$11/AI284*AJ284+$AB$12)</f>
        <v>-4.292907136749291E-2</v>
      </c>
      <c r="AI284" s="1">
        <f>1+$AB$7*COS(AL284)</f>
        <v>0.6349624574477345</v>
      </c>
      <c r="AJ284" s="1">
        <f>SIN(AL284+RADIANS($AB$9))</f>
        <v>-0.9953520397974418</v>
      </c>
      <c r="AK284" s="1">
        <f>$AB$7*SIN(AL284)</f>
        <v>-0.13002622078901396</v>
      </c>
      <c r="AL284" s="1">
        <f>2*ATAN(AM284)</f>
        <v>0.34218712252975597</v>
      </c>
      <c r="AM284" s="1">
        <f>SQRT((1+$AB$7)/(1-$AB$7))*TAN(AN284/2)</f>
        <v>0.17278281819962357</v>
      </c>
      <c r="AN284" s="81">
        <f>$AU284+$AB$7*SIN(AO284)</f>
        <v>6.7920253063949003</v>
      </c>
      <c r="AO284" s="81">
        <f>$AU284+$AB$7*SIN(AP284)</f>
        <v>6.7923867577386909</v>
      </c>
      <c r="AP284" s="81">
        <f>$AU284+$AB$7*SIN(AQ284)</f>
        <v>6.7913187767375325</v>
      </c>
      <c r="AQ284" s="81">
        <f>$AU284+$AB$7*SIN(AR284)</f>
        <v>6.7944761845261921</v>
      </c>
      <c r="AR284" s="81">
        <f>$AU284+$AB$7*SIN(AS284)</f>
        <v>6.7851575118719678</v>
      </c>
      <c r="AS284" s="81">
        <f>$AU284+$AB$7*SIN(AT284)</f>
        <v>6.8128028607607583</v>
      </c>
      <c r="AT284" s="81">
        <f>$AU284+$AB$7*SIN(AU284)</f>
        <v>6.7319592388640714</v>
      </c>
      <c r="AU284" s="81">
        <f>RADIANS($AB$9)+$AB$18*(F284-AB$15)</f>
        <v>6.9809257406822081</v>
      </c>
      <c r="AW284" s="21"/>
      <c r="AX284" s="29"/>
    </row>
    <row r="285" spans="1:50" x14ac:dyDescent="0.2">
      <c r="A285" s="88" t="s">
        <v>148</v>
      </c>
      <c r="B285" s="89" t="s">
        <v>98</v>
      </c>
      <c r="C285" s="90">
        <v>35860.381999999998</v>
      </c>
      <c r="D285" s="91"/>
      <c r="E285" s="80">
        <f>+(C285-C$7)/C$8</f>
        <v>-3547.9975770320202</v>
      </c>
      <c r="F285" s="80">
        <f>ROUND(2*E285,0)/2</f>
        <v>-3548</v>
      </c>
      <c r="G285" s="80">
        <f>+C285-(C$7+F285*C$8)</f>
        <v>6.7087999996147119E-3</v>
      </c>
      <c r="H285" s="80">
        <f>+G285</f>
        <v>6.7087999996147119E-3</v>
      </c>
      <c r="I285" s="80"/>
      <c r="J285" s="80"/>
      <c r="K285" s="80"/>
      <c r="M285" s="80"/>
      <c r="N285" s="80"/>
      <c r="O285" s="80"/>
      <c r="P285" s="80"/>
      <c r="Q285" s="149">
        <f>+C285-15018.5</f>
        <v>20841.881999999998</v>
      </c>
      <c r="S285" s="2">
        <f>S$15</f>
        <v>0.5</v>
      </c>
      <c r="Z285" s="1">
        <f>F285</f>
        <v>-3548</v>
      </c>
      <c r="AA285" s="81">
        <f>AB$3+AB$4*Z285+AB$5*Z285^2+AH285</f>
        <v>1.6027757656701322E-3</v>
      </c>
      <c r="AB285" s="81">
        <f>IF(S285&lt;&gt;0,G285-AH285,-9999)</f>
        <v>4.9303221946914659E-2</v>
      </c>
      <c r="AC285" s="81">
        <f>+G285-P285</f>
        <v>6.7087999996147119E-3</v>
      </c>
      <c r="AD285" s="81">
        <f>IF(S285&lt;&gt;0,G285-AA285,-9999)</f>
        <v>5.1060242339445797E-3</v>
      </c>
      <c r="AE285" s="81">
        <f>+(G285-AA285)^2*S285</f>
        <v>1.3035741738814666E-5</v>
      </c>
      <c r="AF285" s="1">
        <f>IF(S285&lt;&gt;0,G285-P285,-9999)</f>
        <v>6.7087999996147119E-3</v>
      </c>
      <c r="AG285" s="82"/>
      <c r="AH285" s="1">
        <f>$AB$6*($AB$11/AI285*AJ285+$AB$12)</f>
        <v>-4.2594421947299947E-2</v>
      </c>
      <c r="AI285" s="1">
        <f>1+$AB$7*COS(AL285)</f>
        <v>0.63733482487507742</v>
      </c>
      <c r="AJ285" s="1">
        <f>SIN(AL285+RADIANS($AB$9))</f>
        <v>-0.99348008985357406</v>
      </c>
      <c r="AK285" s="1">
        <f>$AB$7*SIN(AL285)</f>
        <v>-0.13650346631818439</v>
      </c>
      <c r="AL285" s="1">
        <f>2*ATAN(AM285)</f>
        <v>0.3599885524889293</v>
      </c>
      <c r="AM285" s="1">
        <f>SQRT((1+$AB$7)/(1-$AB$7))*TAN(AN285/2)</f>
        <v>0.181963615760623</v>
      </c>
      <c r="AN285" s="81">
        <f>$AU285+$AB$7*SIN(AO285)</f>
        <v>6.8178224802996841</v>
      </c>
      <c r="AO285" s="81">
        <f>$AU285+$AB$7*SIN(AP285)</f>
        <v>6.8181650932271136</v>
      </c>
      <c r="AP285" s="81">
        <f>$AU285+$AB$7*SIN(AQ285)</f>
        <v>6.8171376535683716</v>
      </c>
      <c r="AQ285" s="81">
        <f>$AU285+$AB$7*SIN(AR285)</f>
        <v>6.8202206539755492</v>
      </c>
      <c r="AR285" s="81">
        <f>$AU285+$AB$7*SIN(AS285)</f>
        <v>6.8109863861393647</v>
      </c>
      <c r="AS285" s="81">
        <f>$AU285+$AB$7*SIN(AT285)</f>
        <v>6.8387992703441274</v>
      </c>
      <c r="AT285" s="81">
        <f>$AU285+$AB$7*SIN(AU285)</f>
        <v>6.756333128377813</v>
      </c>
      <c r="AU285" s="81">
        <f>RADIANS($AB$9)+$AB$18*(F285-AB$15)</f>
        <v>7.0153811020612693</v>
      </c>
      <c r="AW285" s="21"/>
      <c r="AX285" s="29"/>
    </row>
    <row r="286" spans="1:50" x14ac:dyDescent="0.2">
      <c r="A286" s="88" t="s">
        <v>149</v>
      </c>
      <c r="B286" s="89" t="s">
        <v>98</v>
      </c>
      <c r="C286" s="90">
        <v>35921.322999999997</v>
      </c>
      <c r="D286" s="91"/>
      <c r="E286" s="80">
        <f>+(C286-C$7)/C$8</f>
        <v>-3525.9879640380241</v>
      </c>
      <c r="F286" s="80">
        <f>ROUND(2*E286,0)/2</f>
        <v>-3526</v>
      </c>
      <c r="H286" s="80"/>
      <c r="I286" s="80"/>
      <c r="J286" s="80"/>
      <c r="K286" s="80"/>
      <c r="M286" s="80"/>
      <c r="N286" s="80"/>
      <c r="O286" s="80"/>
      <c r="P286" s="80"/>
      <c r="Q286" s="149">
        <f>+C286-15018.5</f>
        <v>20902.822999999997</v>
      </c>
      <c r="U286" s="80">
        <f>+C286-(C$7+F286*C$8)</f>
        <v>3.3325600001262501E-2</v>
      </c>
      <c r="Z286" s="1">
        <f>F286</f>
        <v>-3526</v>
      </c>
      <c r="AA286" s="81">
        <f>AB$3+AB$4*Z286+AB$5*Z286^2+AH286</f>
        <v>1.481803465882392E-3</v>
      </c>
      <c r="AB286" s="81">
        <f>IF(S286&lt;&gt;0,G286-AH286,-9999)</f>
        <v>-9999</v>
      </c>
      <c r="AC286" s="81">
        <f>+G286-P286</f>
        <v>0</v>
      </c>
      <c r="AD286" s="81">
        <f>IF(S286&lt;&gt;0,G286-AA286,-9999)</f>
        <v>-9999</v>
      </c>
      <c r="AE286" s="81">
        <f>+(G286-AA286)^2*S286</f>
        <v>0</v>
      </c>
      <c r="AF286" s="1">
        <f>IF(S286&lt;&gt;0,G286-P286,-9999)</f>
        <v>-9999</v>
      </c>
      <c r="AG286" s="82"/>
      <c r="AH286" s="1">
        <f>$AB$6*($AB$11/AI286*AJ286+$AB$12)</f>
        <v>-4.2431092975473685E-2</v>
      </c>
      <c r="AI286" s="1">
        <f>1+$AB$7*COS(AL286)</f>
        <v>0.63846693443789138</v>
      </c>
      <c r="AJ286" s="1">
        <f>SIN(AL286+RADIANS($AB$9))</f>
        <v>-0.99251132625676775</v>
      </c>
      <c r="AK286" s="1">
        <f>$AB$7*SIN(AL286)</f>
        <v>-0.13947425594185658</v>
      </c>
      <c r="AL286" s="1">
        <f>2*ATAN(AM286)</f>
        <v>0.36819286117935762</v>
      </c>
      <c r="AM286" s="1">
        <f>SQRT((1+$AB$7)/(1-$AB$7))*TAN(AN286/2)</f>
        <v>0.18620478512361283</v>
      </c>
      <c r="AN286" s="81">
        <f>$AU286+$AB$7*SIN(AO286)</f>
        <v>6.829679050319398</v>
      </c>
      <c r="AO286" s="81">
        <f>$AU286+$AB$7*SIN(AP286)</f>
        <v>6.8300123779926816</v>
      </c>
      <c r="AP286" s="81">
        <f>$AU286+$AB$7*SIN(AQ286)</f>
        <v>6.8290056465085049</v>
      </c>
      <c r="AQ286" s="81">
        <f>$AU286+$AB$7*SIN(AR286)</f>
        <v>6.8320481086470064</v>
      </c>
      <c r="AR286" s="81">
        <f>$AU286+$AB$7*SIN(AS286)</f>
        <v>6.8228705125849496</v>
      </c>
      <c r="AS286" s="81">
        <f>$AU286+$AB$7*SIN(AT286)</f>
        <v>6.8507140489395173</v>
      </c>
      <c r="AT286" s="81">
        <f>$AU286+$AB$7*SIN(AU286)</f>
        <v>6.7676065539386387</v>
      </c>
      <c r="AU286" s="81">
        <f>RADIANS($AB$9)+$AB$18*(F286-AB$15)</f>
        <v>7.0311731426933388</v>
      </c>
      <c r="AV286" s="81"/>
      <c r="AW286" s="21"/>
      <c r="AX286" s="29"/>
    </row>
    <row r="287" spans="1:50" x14ac:dyDescent="0.2">
      <c r="A287" s="88" t="s">
        <v>150</v>
      </c>
      <c r="B287" s="89" t="s">
        <v>98</v>
      </c>
      <c r="C287" s="90">
        <v>36544.273999999998</v>
      </c>
      <c r="D287" s="91"/>
      <c r="E287" s="80">
        <f>+(C287-C$7)/C$8</f>
        <v>-3301.0013306676642</v>
      </c>
      <c r="F287" s="80">
        <f>ROUND(2*E287,0)/2</f>
        <v>-3301</v>
      </c>
      <c r="G287" s="80">
        <f>+C287-(C$7+F287*C$8)</f>
        <v>-3.6843999987468123E-3</v>
      </c>
      <c r="H287" s="80">
        <f>+G287</f>
        <v>-3.6843999987468123E-3</v>
      </c>
      <c r="I287" s="80"/>
      <c r="J287" s="80"/>
      <c r="K287" s="80"/>
      <c r="M287" s="80"/>
      <c r="N287" s="80"/>
      <c r="O287" s="80"/>
      <c r="P287" s="80"/>
      <c r="Q287" s="149">
        <f>+C287-15018.5</f>
        <v>21525.773999999998</v>
      </c>
      <c r="S287" s="2">
        <f>S$15</f>
        <v>0.5</v>
      </c>
      <c r="Z287" s="1">
        <f>F287</f>
        <v>-3301</v>
      </c>
      <c r="AA287" s="81">
        <f>AB$3+AB$4*Z287+AB$5*Z287^2+AH287</f>
        <v>4.301112428457543E-4</v>
      </c>
      <c r="AB287" s="81">
        <f>IF(S287&lt;&gt;0,G287-AH287,-9999)</f>
        <v>3.6713120642544138E-2</v>
      </c>
      <c r="AC287" s="81">
        <f>+G287-P287</f>
        <v>-3.6843999987468123E-3</v>
      </c>
      <c r="AD287" s="81">
        <f>IF(S287&lt;&gt;0,G287-AA287,-9999)</f>
        <v>-4.1145112415925666E-3</v>
      </c>
      <c r="AE287" s="81">
        <f>+(G287-AA287)^2*S287</f>
        <v>8.4646013785958021E-6</v>
      </c>
      <c r="AF287" s="1">
        <f>IF(S287&lt;&gt;0,G287-P287,-9999)</f>
        <v>-3.6843999987468123E-3</v>
      </c>
      <c r="AG287" s="82"/>
      <c r="AH287" s="1">
        <f>$AB$6*($AB$11/AI287*AJ287+$AB$12)</f>
        <v>-4.039752064129095E-2</v>
      </c>
      <c r="AI287" s="1">
        <f>1+$AB$7*COS(AL287)</f>
        <v>0.65174023289654592</v>
      </c>
      <c r="AJ287" s="1">
        <f>SIN(AL287+RADIANS($AB$9))</f>
        <v>-0.97840322040689087</v>
      </c>
      <c r="AK287" s="1">
        <f>$AB$7*SIN(AL287)</f>
        <v>-0.16992457203806161</v>
      </c>
      <c r="AL287" s="1">
        <f>2*ATAN(AM287)</f>
        <v>0.45394085606375179</v>
      </c>
      <c r="AM287" s="1">
        <f>SQRT((1+$AB$7)/(1-$AB$7))*TAN(AN287/2)</f>
        <v>0.23094995530012824</v>
      </c>
      <c r="AN287" s="81">
        <f>$AU287+$AB$7*SIN(AO287)</f>
        <v>6.9522606169323904</v>
      </c>
      <c r="AO287" s="81">
        <f>$AU287+$AB$7*SIN(AP287)</f>
        <v>6.9524861320967766</v>
      </c>
      <c r="AP287" s="81">
        <f>$AU287+$AB$7*SIN(AQ287)</f>
        <v>6.9517442844887247</v>
      </c>
      <c r="AQ287" s="81">
        <f>$AU287+$AB$7*SIN(AR287)</f>
        <v>6.9541862855518843</v>
      </c>
      <c r="AR287" s="81">
        <f>$AU287+$AB$7*SIN(AS287)</f>
        <v>6.9461654157526143</v>
      </c>
      <c r="AS287" s="81">
        <f>$AU287+$AB$7*SIN(AT287)</f>
        <v>6.9727056849664395</v>
      </c>
      <c r="AT287" s="81">
        <f>$AU287+$AB$7*SIN(AU287)</f>
        <v>6.8868665040073855</v>
      </c>
      <c r="AU287" s="81">
        <f>RADIANS($AB$9)+$AB$18*(F287-AB$15)</f>
        <v>7.1926826491576881</v>
      </c>
      <c r="AV287" s="81"/>
      <c r="AW287" s="21"/>
      <c r="AX287" s="29"/>
    </row>
    <row r="288" spans="1:50" x14ac:dyDescent="0.2">
      <c r="A288" s="88" t="s">
        <v>151</v>
      </c>
      <c r="B288" s="89" t="s">
        <v>98</v>
      </c>
      <c r="C288" s="90">
        <v>36555.353999999999</v>
      </c>
      <c r="D288" s="91"/>
      <c r="E288" s="80">
        <f>+(C288-C$7)/C$8</f>
        <v>-3296.9996485165093</v>
      </c>
      <c r="F288" s="80">
        <f>ROUND(2*E288,0)/2</f>
        <v>-3297</v>
      </c>
      <c r="G288" s="80">
        <f>+C288-(C$7+F288*C$8)</f>
        <v>9.732000035000965E-4</v>
      </c>
      <c r="H288" s="80">
        <f>+G288</f>
        <v>9.732000035000965E-4</v>
      </c>
      <c r="I288" s="80"/>
      <c r="J288" s="80"/>
      <c r="K288" s="80"/>
      <c r="M288" s="80"/>
      <c r="N288" s="80"/>
      <c r="O288" s="80"/>
      <c r="P288" s="80"/>
      <c r="Q288" s="149">
        <f>+C288-15018.5</f>
        <v>21536.853999999999</v>
      </c>
      <c r="S288" s="2">
        <f>S$15</f>
        <v>0.5</v>
      </c>
      <c r="Z288" s="1">
        <f>F288</f>
        <v>-3297</v>
      </c>
      <c r="AA288" s="81">
        <f>AB$3+AB$4*Z288+AB$5*Z288^2+AH288</f>
        <v>4.1453168601221502E-4</v>
      </c>
      <c r="AB288" s="81">
        <f>IF(S288&lt;&gt;0,G288-AH288,-9999)</f>
        <v>4.1328523184740645E-2</v>
      </c>
      <c r="AC288" s="81">
        <f>+G288-P288</f>
        <v>9.732000035000965E-4</v>
      </c>
      <c r="AD288" s="81">
        <f>IF(S288&lt;&gt;0,G288-AA288,-9999)</f>
        <v>5.5866831748788148E-4</v>
      </c>
      <c r="AE288" s="81">
        <f>+(G288-AA288)^2*S288</f>
        <v>1.5605514448237017E-7</v>
      </c>
      <c r="AF288" s="1">
        <f>IF(S288&lt;&gt;0,G288-P288,-9999)</f>
        <v>9.732000035000965E-4</v>
      </c>
      <c r="AG288" s="82"/>
      <c r="AH288" s="1">
        <f>$AB$6*($AB$11/AI288*AJ288+$AB$12)</f>
        <v>-4.0355323181240549E-2</v>
      </c>
      <c r="AI288" s="1">
        <f>1+$AB$7*COS(AL288)</f>
        <v>0.65200535910331459</v>
      </c>
      <c r="AJ288" s="1">
        <f>SIN(AL288+RADIANS($AB$9))</f>
        <v>-0.97808003344507244</v>
      </c>
      <c r="AK288" s="1">
        <f>$AB$7*SIN(AL288)</f>
        <v>-0.17046687500056251</v>
      </c>
      <c r="AL288" s="1">
        <f>2*ATAN(AM288)</f>
        <v>0.45549862818441506</v>
      </c>
      <c r="AM288" s="1">
        <f>SQRT((1+$AB$7)/(1-$AB$7))*TAN(AN288/2)</f>
        <v>0.23177053326766275</v>
      </c>
      <c r="AN288" s="81">
        <f>$AU288+$AB$7*SIN(AO288)</f>
        <v>6.9544635936365014</v>
      </c>
      <c r="AO288" s="81">
        <f>$AU288+$AB$7*SIN(AP288)</f>
        <v>6.9546871249472844</v>
      </c>
      <c r="AP288" s="81">
        <f>$AU288+$AB$7*SIN(AQ288)</f>
        <v>6.9539505184156321</v>
      </c>
      <c r="AQ288" s="81">
        <f>$AU288+$AB$7*SIN(AR288)</f>
        <v>6.9563795040442313</v>
      </c>
      <c r="AR288" s="81">
        <f>$AU288+$AB$7*SIN(AS288)</f>
        <v>6.9483874728295616</v>
      </c>
      <c r="AS288" s="81">
        <f>$AU288+$AB$7*SIN(AT288)</f>
        <v>6.9748791006808251</v>
      </c>
      <c r="AT288" s="81">
        <f>$AU288+$AB$7*SIN(AU288)</f>
        <v>6.8890557310076259</v>
      </c>
      <c r="AU288" s="81">
        <f>RADIANS($AB$9)+$AB$18*(F288-AB$15)</f>
        <v>7.1955539292726094</v>
      </c>
      <c r="AW288" s="21"/>
      <c r="AX288" s="29"/>
    </row>
    <row r="289" spans="1:66" x14ac:dyDescent="0.2">
      <c r="A289" s="88" t="s">
        <v>150</v>
      </c>
      <c r="B289" s="89" t="s">
        <v>98</v>
      </c>
      <c r="C289" s="90">
        <v>36569.192999999999</v>
      </c>
      <c r="D289" s="91"/>
      <c r="E289" s="80">
        <f>+(C289-C$7)/C$8</f>
        <v>-3292.0015186167061</v>
      </c>
      <c r="F289" s="80">
        <f>ROUND(2*E289,0)/2</f>
        <v>-3292</v>
      </c>
      <c r="G289" s="80">
        <f>+C289-(C$7+F289*C$8)</f>
        <v>-4.2047999959322624E-3</v>
      </c>
      <c r="H289" s="80">
        <f>+G289</f>
        <v>-4.2047999959322624E-3</v>
      </c>
      <c r="I289" s="80"/>
      <c r="J289" s="80"/>
      <c r="K289" s="80"/>
      <c r="M289" s="80"/>
      <c r="N289" s="80"/>
      <c r="O289" s="80"/>
      <c r="P289" s="80"/>
      <c r="Q289" s="149">
        <f>+C289-15018.5</f>
        <v>21550.692999999999</v>
      </c>
      <c r="S289" s="2">
        <f>S$15</f>
        <v>0.5</v>
      </c>
      <c r="Z289" s="1">
        <f>F289</f>
        <v>-3292</v>
      </c>
      <c r="AA289" s="81">
        <f>AB$3+AB$4*Z289+AB$5*Z289^2+AH289</f>
        <v>3.9521312980198703E-4</v>
      </c>
      <c r="AB289" s="81">
        <f>IF(S289&lt;&gt;0,G289-AH289,-9999)</f>
        <v>3.6097476634044584E-2</v>
      </c>
      <c r="AC289" s="81">
        <f>+G289-P289</f>
        <v>-4.2047999959322624E-3</v>
      </c>
      <c r="AD289" s="81">
        <f>IF(S289&lt;&gt;0,G289-AA289,-9999)</f>
        <v>-4.6000131257342494E-3</v>
      </c>
      <c r="AE289" s="81">
        <f>+(G289-AA289)^2*S289</f>
        <v>1.058006037846369E-5</v>
      </c>
      <c r="AF289" s="1">
        <f>IF(S289&lt;&gt;0,G289-P289,-9999)</f>
        <v>-4.2047999959322624E-3</v>
      </c>
      <c r="AG289" s="82"/>
      <c r="AH289" s="1">
        <f>$AB$6*($AB$11/AI289*AJ289+$AB$12)</f>
        <v>-4.0302276629976846E-2</v>
      </c>
      <c r="AI289" s="1">
        <f>1+$AB$7*COS(AL289)</f>
        <v>0.65233825975273563</v>
      </c>
      <c r="AJ289" s="1">
        <f>SIN(AL289+RADIANS($AB$9))</f>
        <v>-0.97767233712886614</v>
      </c>
      <c r="AK289" s="1">
        <f>$AB$7*SIN(AL289)</f>
        <v>-0.1711447923061469</v>
      </c>
      <c r="AL289" s="1">
        <f>2*ATAN(AM289)</f>
        <v>0.45744762803366495</v>
      </c>
      <c r="AM289" s="1">
        <f>SQRT((1+$AB$7)/(1-$AB$7))*TAN(AN289/2)</f>
        <v>0.23279761327182671</v>
      </c>
      <c r="AN289" s="81">
        <f>$AU289+$AB$7*SIN(AO289)</f>
        <v>6.957218574891189</v>
      </c>
      <c r="AO289" s="81">
        <f>$AU289+$AB$7*SIN(AP289)</f>
        <v>6.9574396292961413</v>
      </c>
      <c r="AP289" s="81">
        <f>$AU289+$AB$7*SIN(AQ289)</f>
        <v>6.9567095845756919</v>
      </c>
      <c r="AQ289" s="81">
        <f>$AU289+$AB$7*SIN(AR289)</f>
        <v>6.9591222210504959</v>
      </c>
      <c r="AR289" s="81">
        <f>$AU289+$AB$7*SIN(AS289)</f>
        <v>6.951166579867289</v>
      </c>
      <c r="AS289" s="81">
        <f>$AU289+$AB$7*SIN(AT289)</f>
        <v>6.9775962280917359</v>
      </c>
      <c r="AT289" s="81">
        <f>$AU289+$AB$7*SIN(AU289)</f>
        <v>6.8917958187919117</v>
      </c>
      <c r="AU289" s="81">
        <f>RADIANS($AB$9)+$AB$18*(F289-AB$15)</f>
        <v>7.1991430294162626</v>
      </c>
      <c r="AW289" s="21"/>
      <c r="AX289" s="29"/>
    </row>
    <row r="290" spans="1:66" x14ac:dyDescent="0.2">
      <c r="A290" s="88" t="s">
        <v>152</v>
      </c>
      <c r="B290" s="89" t="s">
        <v>98</v>
      </c>
      <c r="C290" s="90">
        <v>36638.413999999997</v>
      </c>
      <c r="D290" s="91"/>
      <c r="E290" s="80">
        <f>+(C290-C$7)/C$8</f>
        <v>-3267.0014788888157</v>
      </c>
      <c r="F290" s="80">
        <f>ROUND(2*E290,0)/2</f>
        <v>-3267</v>
      </c>
      <c r="G290" s="80">
        <f>+C290-(C$7+F290*C$8)</f>
        <v>-4.0948000023490749E-3</v>
      </c>
      <c r="H290" s="80">
        <f>+G290</f>
        <v>-4.0948000023490749E-3</v>
      </c>
      <c r="I290" s="80"/>
      <c r="J290" s="80"/>
      <c r="K290" s="80"/>
      <c r="M290" s="80"/>
      <c r="N290" s="80"/>
      <c r="O290" s="80"/>
      <c r="P290" s="80"/>
      <c r="Q290" s="149">
        <f>+C290-15018.5</f>
        <v>21619.913999999997</v>
      </c>
      <c r="S290" s="2">
        <f>S$15</f>
        <v>0.5</v>
      </c>
      <c r="Z290" s="1">
        <f>F290</f>
        <v>-3267</v>
      </c>
      <c r="AA290" s="81">
        <f>AB$3+AB$4*Z290+AB$5*Z290^2+AH290</f>
        <v>3.012252568578358E-4</v>
      </c>
      <c r="AB290" s="81">
        <f>IF(S290&lt;&gt;0,G290-AH290,-9999)</f>
        <v>3.5937241690385618E-2</v>
      </c>
      <c r="AC290" s="81">
        <f>+G290-P290</f>
        <v>-4.0948000023490749E-3</v>
      </c>
      <c r="AD290" s="81">
        <f>IF(S290&lt;&gt;0,G290-AA290,-9999)</f>
        <v>-4.3960252592069107E-3</v>
      </c>
      <c r="AE290" s="81">
        <f>+(G290-AA290)^2*S290</f>
        <v>9.6625190397925928E-6</v>
      </c>
      <c r="AF290" s="1">
        <f>IF(S290&lt;&gt;0,G290-P290,-9999)</f>
        <v>-4.0948000023490749E-3</v>
      </c>
      <c r="AG290" s="82"/>
      <c r="AH290" s="1">
        <f>$AB$6*($AB$11/AI290*AJ290+$AB$12)</f>
        <v>-4.0032041692734693E-2</v>
      </c>
      <c r="AI290" s="1">
        <f>1+$AB$7*COS(AL290)</f>
        <v>0.65402780307777075</v>
      </c>
      <c r="AJ290" s="1">
        <f>SIN(AL290+RADIANS($AB$9))</f>
        <v>-0.97557156474870221</v>
      </c>
      <c r="AK290" s="1">
        <f>$AB$7*SIN(AL290)</f>
        <v>-0.17453499512154197</v>
      </c>
      <c r="AL290" s="1">
        <f>2*ATAN(AM290)</f>
        <v>0.4672227432302587</v>
      </c>
      <c r="AM290" s="1">
        <f>SQRT((1+$AB$7)/(1-$AB$7))*TAN(AN290/2)</f>
        <v>0.23795596103169414</v>
      </c>
      <c r="AN290" s="81">
        <f>$AU290+$AB$7*SIN(AO290)</f>
        <v>6.9710147230791994</v>
      </c>
      <c r="AO290" s="81">
        <f>$AU290+$AB$7*SIN(AP290)</f>
        <v>6.9712234550403078</v>
      </c>
      <c r="AP290" s="81">
        <f>$AU290+$AB$7*SIN(AQ290)</f>
        <v>6.9705263570545473</v>
      </c>
      <c r="AQ290" s="81">
        <f>$AU290+$AB$7*SIN(AR290)</f>
        <v>6.9728560047246386</v>
      </c>
      <c r="AR290" s="81">
        <f>$AU290+$AB$7*SIN(AS290)</f>
        <v>6.9650878365773448</v>
      </c>
      <c r="AS290" s="81">
        <f>$AU290+$AB$7*SIN(AT290)</f>
        <v>6.9911881800175655</v>
      </c>
      <c r="AT290" s="81">
        <f>$AU290+$AB$7*SIN(AU290)</f>
        <v>6.9055558616359418</v>
      </c>
      <c r="AU290" s="81">
        <f>RADIANS($AB$9)+$AB$18*(F290-AB$15)</f>
        <v>7.2170885301345233</v>
      </c>
      <c r="AW290" s="21"/>
      <c r="AX290" s="29"/>
    </row>
    <row r="291" spans="1:66" x14ac:dyDescent="0.2">
      <c r="A291" s="88" t="s">
        <v>149</v>
      </c>
      <c r="B291" s="89" t="s">
        <v>98</v>
      </c>
      <c r="C291" s="90">
        <v>36815.597000000002</v>
      </c>
      <c r="D291" s="91"/>
      <c r="E291" s="80">
        <f>+(C291-C$7)/C$8</f>
        <v>-3203.0095972473036</v>
      </c>
      <c r="F291" s="80">
        <f>ROUND(2*E291,0)/2</f>
        <v>-3203</v>
      </c>
      <c r="H291" s="80"/>
      <c r="I291" s="80"/>
      <c r="J291" s="80"/>
      <c r="K291" s="80"/>
      <c r="M291" s="80"/>
      <c r="N291" s="80"/>
      <c r="O291" s="80"/>
      <c r="P291" s="80"/>
      <c r="Q291" s="149">
        <f>+C291-15018.5</f>
        <v>21797.097000000002</v>
      </c>
      <c r="U291" s="80">
        <f>+C291-(C$7+F291*C$8)</f>
        <v>-2.6573199997073971E-2</v>
      </c>
      <c r="Z291" s="1">
        <f>F291</f>
        <v>-3203</v>
      </c>
      <c r="AA291" s="81">
        <f>AB$3+AB$4*Z291+AB$5*Z291^2+AH291</f>
        <v>8.0541855379492877E-5</v>
      </c>
      <c r="AB291" s="81">
        <f>IF(S291&lt;&gt;0,G291-AH291,-9999)</f>
        <v>-9999</v>
      </c>
      <c r="AC291" s="81">
        <f>+G291-P291</f>
        <v>0</v>
      </c>
      <c r="AD291" s="81">
        <f>IF(S291&lt;&gt;0,G291-AA291,-9999)</f>
        <v>-9999</v>
      </c>
      <c r="AE291" s="81">
        <f>+(G291-AA291)^2*S291</f>
        <v>0</v>
      </c>
      <c r="AF291" s="1">
        <f>IF(S291&lt;&gt;0,G291-P291,-9999)</f>
        <v>-9999</v>
      </c>
      <c r="AG291" s="82"/>
      <c r="AH291" s="1">
        <f>$AB$6*($AB$11/AI291*AJ291+$AB$12)</f>
        <v>-3.9302108212184744E-2</v>
      </c>
      <c r="AI291" s="1">
        <f>1+$AB$7*COS(AL291)</f>
        <v>0.65854663572592842</v>
      </c>
      <c r="AJ291" s="1">
        <f>SIN(AL291+RADIANS($AB$9))</f>
        <v>-0.96971153181451497</v>
      </c>
      <c r="AK291" s="1">
        <f>$AB$7*SIN(AL291)</f>
        <v>-0.18321797289345995</v>
      </c>
      <c r="AL291" s="1">
        <f>2*ATAN(AM291)</f>
        <v>0.49248370682542447</v>
      </c>
      <c r="AM291" s="1">
        <f>SQRT((1+$AB$7)/(1-$AB$7))*TAN(AN291/2)</f>
        <v>0.25134256437136915</v>
      </c>
      <c r="AN291" s="81">
        <f>$AU291+$AB$7*SIN(AO291)</f>
        <v>7.0064992124560215</v>
      </c>
      <c r="AO291" s="81">
        <f>$AU291+$AB$7*SIN(AP291)</f>
        <v>7.0066771398955359</v>
      </c>
      <c r="AP291" s="81">
        <f>$AU291+$AB$7*SIN(AQ291)</f>
        <v>7.0060646786472383</v>
      </c>
      <c r="AQ291" s="81">
        <f>$AU291+$AB$7*SIN(AR291)</f>
        <v>7.008174285681247</v>
      </c>
      <c r="AR291" s="81">
        <f>$AU291+$AB$7*SIN(AS291)</f>
        <v>7.0009242335758275</v>
      </c>
      <c r="AS291" s="81">
        <f>$AU291+$AB$7*SIN(AT291)</f>
        <v>7.0260392724356322</v>
      </c>
      <c r="AT291" s="81">
        <f>$AU291+$AB$7*SIN(AU291)</f>
        <v>6.9412418322763854</v>
      </c>
      <c r="AU291" s="81">
        <f>RADIANS($AB$9)+$AB$18*(F291-AB$15)</f>
        <v>7.2630290119732717</v>
      </c>
      <c r="AW291" s="21"/>
      <c r="AX291" s="29"/>
    </row>
    <row r="292" spans="1:66" x14ac:dyDescent="0.2">
      <c r="A292" s="88" t="s">
        <v>149</v>
      </c>
      <c r="B292" s="89" t="s">
        <v>98</v>
      </c>
      <c r="C292" s="90">
        <v>36851.614000000001</v>
      </c>
      <c r="D292" s="91"/>
      <c r="E292" s="80">
        <f>+(C292-C$7)/C$8</f>
        <v>-3190.0016021175097</v>
      </c>
      <c r="F292" s="80">
        <f>ROUND(2*E292,0)/2</f>
        <v>-3190</v>
      </c>
      <c r="G292" s="80">
        <f>+C292-(C$7+F292*C$8)</f>
        <v>-4.4359999956213869E-3</v>
      </c>
      <c r="H292" s="80"/>
      <c r="I292" s="80">
        <f>G292</f>
        <v>-4.4359999956213869E-3</v>
      </c>
      <c r="J292" s="80"/>
      <c r="K292" s="80"/>
      <c r="M292" s="80"/>
      <c r="N292" s="80"/>
      <c r="O292" s="80"/>
      <c r="P292" s="80"/>
      <c r="Q292" s="149">
        <f>+C292-15018.5</f>
        <v>21833.114000000001</v>
      </c>
      <c r="S292" s="2">
        <f>S$16</f>
        <v>0.2</v>
      </c>
      <c r="Z292" s="1">
        <f>F292</f>
        <v>-3190</v>
      </c>
      <c r="AA292" s="81">
        <f>AB$3+AB$4*Z292+AB$5*Z292^2+AH292</f>
        <v>3.9244412948641338E-5</v>
      </c>
      <c r="AB292" s="81">
        <f>IF(S292&lt;&gt;0,G292-AH292,-9999)</f>
        <v>3.4711112044712951E-2</v>
      </c>
      <c r="AC292" s="81">
        <f>+G292-P292</f>
        <v>-4.4359999956213869E-3</v>
      </c>
      <c r="AD292" s="81">
        <f>IF(S292&lt;&gt;0,G292-AA292,-9999)</f>
        <v>-4.4752444085700283E-3</v>
      </c>
      <c r="AE292" s="81">
        <f>+(G292-AA292)^2*S292</f>
        <v>4.0055625032874612E-6</v>
      </c>
      <c r="AF292" s="1">
        <f>IF(S292&lt;&gt;0,G292-P292,-9999)</f>
        <v>-4.4359999956213869E-3</v>
      </c>
      <c r="AG292" s="82"/>
      <c r="AH292" s="1">
        <f>$AB$6*($AB$11/AI292*AJ292+$AB$12)</f>
        <v>-3.9147112040334338E-2</v>
      </c>
      <c r="AI292" s="1">
        <f>1+$AB$7*COS(AL292)</f>
        <v>0.65949922245765991</v>
      </c>
      <c r="AJ292" s="1">
        <f>SIN(AL292+RADIANS($AB$9))</f>
        <v>-0.96843472413054321</v>
      </c>
      <c r="AK292" s="1">
        <f>$AB$7*SIN(AL292)</f>
        <v>-0.18498228579605192</v>
      </c>
      <c r="AL292" s="1">
        <f>2*ATAN(AM292)</f>
        <v>0.4976579813346888</v>
      </c>
      <c r="AM292" s="1">
        <f>SQRT((1+$AB$7)/(1-$AB$7))*TAN(AN292/2)</f>
        <v>0.25409493495782526</v>
      </c>
      <c r="AN292" s="81">
        <f>$AU292+$AB$7*SIN(AO292)</f>
        <v>7.0137372078013609</v>
      </c>
      <c r="AO292" s="81">
        <f>$AU292+$AB$7*SIN(AP292)</f>
        <v>7.0139090562341657</v>
      </c>
      <c r="AP292" s="81">
        <f>$AU292+$AB$7*SIN(AQ292)</f>
        <v>7.0133136994440859</v>
      </c>
      <c r="AQ292" s="81">
        <f>$AU292+$AB$7*SIN(AR292)</f>
        <v>7.0153776294222672</v>
      </c>
      <c r="AR292" s="81">
        <f>$AU292+$AB$7*SIN(AS292)</f>
        <v>7.0082387924306122</v>
      </c>
      <c r="AS292" s="81">
        <f>$AU292+$AB$7*SIN(AT292)</f>
        <v>7.0331297357841587</v>
      </c>
      <c r="AT292" s="81">
        <f>$AU292+$AB$7*SIN(AU292)</f>
        <v>6.9485728393016242</v>
      </c>
      <c r="AU292" s="81">
        <f>RADIANS($AB$9)+$AB$18*(F292-AB$15)</f>
        <v>7.2723606723467675</v>
      </c>
      <c r="AW292" s="21"/>
      <c r="AX292" s="29"/>
    </row>
    <row r="293" spans="1:66" x14ac:dyDescent="0.2">
      <c r="A293" s="88" t="s">
        <v>125</v>
      </c>
      <c r="B293" s="89" t="s">
        <v>98</v>
      </c>
      <c r="C293" s="90">
        <v>36901.451999999997</v>
      </c>
      <c r="D293" s="91"/>
      <c r="E293" s="80">
        <f>+(C293-C$7)/C$8</f>
        <v>-3172.0019780155963</v>
      </c>
      <c r="F293" s="80">
        <f>ROUND(2*E293,0)/2</f>
        <v>-3172</v>
      </c>
      <c r="G293" s="80">
        <f>+C293-(C$7+F293*C$8)</f>
        <v>-5.4768000045442022E-3</v>
      </c>
      <c r="H293" s="80">
        <f>+G293</f>
        <v>-5.4768000045442022E-3</v>
      </c>
      <c r="I293" s="80"/>
      <c r="J293" s="80"/>
      <c r="K293" s="80"/>
      <c r="M293" s="80"/>
      <c r="N293" s="80"/>
      <c r="O293" s="80"/>
      <c r="P293" s="80"/>
      <c r="Q293" s="149">
        <f>+C293-15018.5</f>
        <v>21882.951999999997</v>
      </c>
      <c r="S293" s="2">
        <f>S$15</f>
        <v>0.5</v>
      </c>
      <c r="Z293" s="1">
        <f>F293</f>
        <v>-3172</v>
      </c>
      <c r="AA293" s="81">
        <f>AB$3+AB$4*Z293+AB$5*Z293^2+AH293</f>
        <v>-1.5955335958481309E-5</v>
      </c>
      <c r="AB293" s="81">
        <f>IF(S293&lt;&gt;0,G293-AH293,-9999)</f>
        <v>3.3451937055486082E-2</v>
      </c>
      <c r="AC293" s="81">
        <f>+G293-P293</f>
        <v>-5.4768000045442022E-3</v>
      </c>
      <c r="AD293" s="81">
        <f>IF(S293&lt;&gt;0,G293-AA293,-9999)</f>
        <v>-5.4608446685857209E-3</v>
      </c>
      <c r="AE293" s="81">
        <f>+(G293-AA293)^2*S293</f>
        <v>1.4910412247210547E-5</v>
      </c>
      <c r="AF293" s="1">
        <f>IF(S293&lt;&gt;0,G293-P293,-9999)</f>
        <v>-5.4768000045442022E-3</v>
      </c>
      <c r="AG293" s="82"/>
      <c r="AH293" s="1">
        <f>$AB$6*($AB$11/AI293*AJ293+$AB$12)</f>
        <v>-3.8928737060030284E-2</v>
      </c>
      <c r="AI293" s="1">
        <f>1+$AB$7*COS(AL293)</f>
        <v>0.66083789506561841</v>
      </c>
      <c r="AJ293" s="1">
        <f>SIN(AL293+RADIANS($AB$9))</f>
        <v>-0.9666176667999945</v>
      </c>
      <c r="AK293" s="1">
        <f>$AB$7*SIN(AL293)</f>
        <v>-0.18742543088319133</v>
      </c>
      <c r="AL293" s="1">
        <f>2*ATAN(AM293)</f>
        <v>0.50484723538170073</v>
      </c>
      <c r="AM293" s="1">
        <f>SQRT((1+$AB$7)/(1-$AB$7))*TAN(AN293/2)</f>
        <v>0.25792516126471676</v>
      </c>
      <c r="AN293" s="81">
        <f>$AU293+$AB$7*SIN(AO293)</f>
        <v>7.0237764027473037</v>
      </c>
      <c r="AO293" s="81">
        <f>$AU293+$AB$7*SIN(AP293)</f>
        <v>7.0239399561856013</v>
      </c>
      <c r="AP293" s="81">
        <f>$AU293+$AB$7*SIN(AQ293)</f>
        <v>7.0233681647624566</v>
      </c>
      <c r="AQ293" s="81">
        <f>$AU293+$AB$7*SIN(AR293)</f>
        <v>7.0253684842810653</v>
      </c>
      <c r="AR293" s="81">
        <f>$AU293+$AB$7*SIN(AS293)</f>
        <v>7.0183865731470174</v>
      </c>
      <c r="AS293" s="81">
        <f>$AU293+$AB$7*SIN(AT293)</f>
        <v>7.0429544649582168</v>
      </c>
      <c r="AT293" s="81">
        <f>$AU293+$AB$7*SIN(AU293)</f>
        <v>6.9587700479570938</v>
      </c>
      <c r="AU293" s="81">
        <f>RADIANS($AB$9)+$AB$18*(F293-AB$15)</f>
        <v>7.2852814328639148</v>
      </c>
      <c r="AW293" s="21"/>
      <c r="AX293" s="29"/>
    </row>
    <row r="294" spans="1:66" x14ac:dyDescent="0.2">
      <c r="A294" s="83" t="s">
        <v>153</v>
      </c>
      <c r="B294" s="84" t="s">
        <v>98</v>
      </c>
      <c r="C294" s="85">
        <v>37164.489000000001</v>
      </c>
      <c r="D294" s="87"/>
      <c r="E294" s="80">
        <f>+(C294-C$7)/C$8</f>
        <v>-3077.0028383050249</v>
      </c>
      <c r="F294" s="80">
        <f>ROUND(2*E294,0)/2</f>
        <v>-3077</v>
      </c>
      <c r="G294" s="80">
        <f>+C294-(C$7+F294*C$8)</f>
        <v>-7.8587999960291199E-3</v>
      </c>
      <c r="H294" s="80">
        <f>+G294</f>
        <v>-7.8587999960291199E-3</v>
      </c>
      <c r="I294" s="80"/>
      <c r="J294" s="80"/>
      <c r="K294" s="80"/>
      <c r="M294" s="80"/>
      <c r="N294" s="80"/>
      <c r="O294" s="80"/>
      <c r="P294" s="80"/>
      <c r="Q294" s="149">
        <f>+C294-15018.5</f>
        <v>22145.989000000001</v>
      </c>
      <c r="S294" s="2">
        <f>S$15</f>
        <v>0.5</v>
      </c>
      <c r="Z294" s="1">
        <f>F294</f>
        <v>-3077</v>
      </c>
      <c r="AA294" s="81">
        <f>AB$3+AB$4*Z294+AB$5*Z294^2+AH294</f>
        <v>-2.688063709660321E-4</v>
      </c>
      <c r="AB294" s="81">
        <f>IF(S294&lt;&gt;0,G294-AH294,-9999)</f>
        <v>2.9844608507701029E-2</v>
      </c>
      <c r="AC294" s="81">
        <f>+G294-P294</f>
        <v>-7.8587999960291199E-3</v>
      </c>
      <c r="AD294" s="81">
        <f>IF(S294&lt;&gt;0,G294-AA294,-9999)</f>
        <v>-7.5899936250630878E-3</v>
      </c>
      <c r="AE294" s="81">
        <f>+(G294-AA294)^2*S294</f>
        <v>2.8804001614249157E-5</v>
      </c>
      <c r="AF294" s="1">
        <f>IF(S294&lt;&gt;0,G294-P294,-9999)</f>
        <v>-7.8587999960291199E-3</v>
      </c>
      <c r="AG294" s="82"/>
      <c r="AH294" s="1">
        <f>$AB$6*($AB$11/AI294*AJ294+$AB$12)</f>
        <v>-3.7703408503730149E-2</v>
      </c>
      <c r="AI294" s="1">
        <f>1+$AB$7*COS(AL294)</f>
        <v>0.66829205477363174</v>
      </c>
      <c r="AJ294" s="1">
        <f>SIN(AL294+RADIANS($AB$9))</f>
        <v>-0.95605570877195356</v>
      </c>
      <c r="AK294" s="1">
        <f>$AB$7*SIN(AL294)</f>
        <v>-0.20032240174022253</v>
      </c>
      <c r="AL294" s="1">
        <f>2*ATAN(AM294)</f>
        <v>0.54329099187758201</v>
      </c>
      <c r="AM294" s="1">
        <f>SQRT((1+$AB$7)/(1-$AB$7))*TAN(AN294/2)</f>
        <v>0.27853047741522924</v>
      </c>
      <c r="AN294" s="81">
        <f>$AU294+$AB$7*SIN(AO294)</f>
        <v>7.0771085055863887</v>
      </c>
      <c r="AO294" s="81">
        <f>$AU294+$AB$7*SIN(AP294)</f>
        <v>7.0772311173947537</v>
      </c>
      <c r="AP294" s="81">
        <f>$AU294+$AB$7*SIN(AQ294)</f>
        <v>7.0767798230448138</v>
      </c>
      <c r="AQ294" s="81">
        <f>$AU294+$AB$7*SIN(AR294)</f>
        <v>7.0784419151664331</v>
      </c>
      <c r="AR294" s="81">
        <f>$AU294+$AB$7*SIN(AS294)</f>
        <v>7.0723343209408487</v>
      </c>
      <c r="AS294" s="81">
        <f>$AU294+$AB$7*SIN(AT294)</f>
        <v>7.094968353359981</v>
      </c>
      <c r="AT294" s="81">
        <f>$AU294+$AB$7*SIN(AU294)</f>
        <v>7.0135020127131709</v>
      </c>
      <c r="AU294" s="81">
        <f>RADIANS($AB$9)+$AB$18*(F294-AB$15)</f>
        <v>7.3534743355933063</v>
      </c>
      <c r="AV294" s="81"/>
      <c r="AW294" s="21"/>
      <c r="AX294" s="29"/>
    </row>
    <row r="295" spans="1:66" x14ac:dyDescent="0.2">
      <c r="A295" s="83" t="s">
        <v>154</v>
      </c>
      <c r="B295" s="84" t="s">
        <v>98</v>
      </c>
      <c r="C295" s="85">
        <v>37546.576000000001</v>
      </c>
      <c r="D295" s="87"/>
      <c r="E295" s="80">
        <f>+(C295-C$7)/C$8</f>
        <v>-2939.0072852284898</v>
      </c>
      <c r="F295" s="80">
        <f>ROUND(2*E295,0)/2</f>
        <v>-2939</v>
      </c>
      <c r="G295" s="80">
        <f>+C295-(C$7+F295*C$8)</f>
        <v>-2.017159999377327E-2</v>
      </c>
      <c r="H295" s="80">
        <f>+G295</f>
        <v>-2.017159999377327E-2</v>
      </c>
      <c r="I295" s="80"/>
      <c r="J295" s="80"/>
      <c r="K295" s="80"/>
      <c r="M295" s="80"/>
      <c r="N295" s="80"/>
      <c r="O295" s="80"/>
      <c r="P295" s="80"/>
      <c r="Q295" s="149">
        <f>+C295-15018.5</f>
        <v>22528.076000000001</v>
      </c>
      <c r="S295" s="2">
        <f>S$15</f>
        <v>0.5</v>
      </c>
      <c r="Z295" s="1">
        <f>F295</f>
        <v>-2939</v>
      </c>
      <c r="AA295" s="81">
        <f>AB$3+AB$4*Z295+AB$5*Z295^2+AH295</f>
        <v>-5.1867051720947549E-4</v>
      </c>
      <c r="AB295" s="81">
        <f>IF(S295&lt;&gt;0,G295-AH295,-9999)</f>
        <v>1.5531646422316567E-2</v>
      </c>
      <c r="AC295" s="81">
        <f>+G295-P295</f>
        <v>-2.017159999377327E-2</v>
      </c>
      <c r="AD295" s="81">
        <f>IF(S295&lt;&gt;0,G295-AA295,-9999)</f>
        <v>-1.9652929476563795E-2</v>
      </c>
      <c r="AE295" s="81">
        <f>+(G295-AA295)^2*S295</f>
        <v>1.9311881850539504E-4</v>
      </c>
      <c r="AF295" s="1">
        <f>IF(S295&lt;&gt;0,G295-P295,-9999)</f>
        <v>-2.017159999377327E-2</v>
      </c>
      <c r="AG295" s="82"/>
      <c r="AH295" s="1">
        <f>$AB$6*($AB$11/AI295*AJ295+$AB$12)</f>
        <v>-3.5703246416089837E-2</v>
      </c>
      <c r="AI295" s="1">
        <f>1+$AB$7*COS(AL295)</f>
        <v>0.68034862828630716</v>
      </c>
      <c r="AJ295" s="1">
        <f>SIN(AL295+RADIANS($AB$9))</f>
        <v>-0.93763287705642351</v>
      </c>
      <c r="AK295" s="1">
        <f>$AB$7*SIN(AL295)</f>
        <v>-0.21904845611604987</v>
      </c>
      <c r="AL295" s="1">
        <f>2*ATAN(AM295)</f>
        <v>0.60077354357407819</v>
      </c>
      <c r="AM295" s="1">
        <f>SQRT((1+$AB$7)/(1-$AB$7))*TAN(AN295/2)</f>
        <v>0.30976008189894461</v>
      </c>
      <c r="AN295" s="81">
        <f>$AU295+$AB$7*SIN(AO295)</f>
        <v>7.1557058573317924</v>
      </c>
      <c r="AO295" s="81">
        <f>$AU295+$AB$7*SIN(AP295)</f>
        <v>7.1557795954265746</v>
      </c>
      <c r="AP295" s="81">
        <f>$AU295+$AB$7*SIN(AQ295)</f>
        <v>7.1554836337787497</v>
      </c>
      <c r="AQ295" s="81">
        <f>$AU295+$AB$7*SIN(AR295)</f>
        <v>7.1566721632945169</v>
      </c>
      <c r="AR295" s="81">
        <f>$AU295+$AB$7*SIN(AS295)</f>
        <v>7.1519093761587875</v>
      </c>
      <c r="AS295" s="81">
        <f>$AU295+$AB$7*SIN(AT295)</f>
        <v>7.1711617444288258</v>
      </c>
      <c r="AT295" s="81">
        <f>$AU295+$AB$7*SIN(AU295)</f>
        <v>7.095837727287603</v>
      </c>
      <c r="AU295" s="81">
        <f>RADIANS($AB$9)+$AB$18*(F295-AB$15)</f>
        <v>7.4525334995581076</v>
      </c>
      <c r="AV295" s="81"/>
      <c r="AW295" s="21"/>
      <c r="AX295" s="29"/>
    </row>
    <row r="296" spans="1:66" x14ac:dyDescent="0.2">
      <c r="A296" s="83" t="s">
        <v>154</v>
      </c>
      <c r="B296" s="84" t="s">
        <v>98</v>
      </c>
      <c r="C296" s="85">
        <v>37546.582999999999</v>
      </c>
      <c r="D296" s="87"/>
      <c r="E296" s="80">
        <f>+(C296-C$7)/C$8</f>
        <v>-2939.0047570899474</v>
      </c>
      <c r="F296" s="80">
        <f>ROUND(2*E296,0)/2</f>
        <v>-2939</v>
      </c>
      <c r="G296" s="80">
        <f>+C296-(C$7+F296*C$8)</f>
        <v>-1.3171599995985162E-2</v>
      </c>
      <c r="H296" s="80">
        <f>+G296</f>
        <v>-1.3171599995985162E-2</v>
      </c>
      <c r="I296" s="80"/>
      <c r="J296" s="80"/>
      <c r="K296" s="80"/>
      <c r="M296" s="80"/>
      <c r="N296" s="80"/>
      <c r="O296" s="80"/>
      <c r="P296" s="80"/>
      <c r="Q296" s="149">
        <f>+C296-15018.5</f>
        <v>22528.082999999999</v>
      </c>
      <c r="S296" s="2">
        <f>S$15</f>
        <v>0.5</v>
      </c>
      <c r="Z296" s="1">
        <f>F296</f>
        <v>-2939</v>
      </c>
      <c r="AA296" s="81">
        <f>AB$3+AB$4*Z296+AB$5*Z296^2+AH296</f>
        <v>-5.1867051720947549E-4</v>
      </c>
      <c r="AB296" s="81">
        <f>IF(S296&lt;&gt;0,G296-AH296,-9999)</f>
        <v>2.2531646420104676E-2</v>
      </c>
      <c r="AC296" s="81">
        <f>+G296-P296</f>
        <v>-1.3171599995985162E-2</v>
      </c>
      <c r="AD296" s="81">
        <f>IF(S296&lt;&gt;0,G296-AA296,-9999)</f>
        <v>-1.2652929478775686E-2</v>
      </c>
      <c r="AE296" s="81">
        <f>+(G296-AA296)^2*S296</f>
        <v>8.0048312197435374E-5</v>
      </c>
      <c r="AF296" s="1">
        <f>IF(S296&lt;&gt;0,G296-P296,-9999)</f>
        <v>-1.3171599995985162E-2</v>
      </c>
      <c r="AG296" s="82"/>
      <c r="AH296" s="1">
        <f>$AB$6*($AB$11/AI296*AJ296+$AB$12)</f>
        <v>-3.5703246416089837E-2</v>
      </c>
      <c r="AI296" s="1">
        <f>1+$AB$7*COS(AL296)</f>
        <v>0.68034862828630716</v>
      </c>
      <c r="AJ296" s="1">
        <f>SIN(AL296+RADIANS($AB$9))</f>
        <v>-0.93763287705642351</v>
      </c>
      <c r="AK296" s="1">
        <f>$AB$7*SIN(AL296)</f>
        <v>-0.21904845611604987</v>
      </c>
      <c r="AL296" s="1">
        <f>2*ATAN(AM296)</f>
        <v>0.60077354357407819</v>
      </c>
      <c r="AM296" s="1">
        <f>SQRT((1+$AB$7)/(1-$AB$7))*TAN(AN296/2)</f>
        <v>0.30976008189894461</v>
      </c>
      <c r="AN296" s="81">
        <f>$AU296+$AB$7*SIN(AO296)</f>
        <v>7.1557058573317924</v>
      </c>
      <c r="AO296" s="81">
        <f>$AU296+$AB$7*SIN(AP296)</f>
        <v>7.1557795954265746</v>
      </c>
      <c r="AP296" s="81">
        <f>$AU296+$AB$7*SIN(AQ296)</f>
        <v>7.1554836337787497</v>
      </c>
      <c r="AQ296" s="81">
        <f>$AU296+$AB$7*SIN(AR296)</f>
        <v>7.1566721632945169</v>
      </c>
      <c r="AR296" s="81">
        <f>$AU296+$AB$7*SIN(AS296)</f>
        <v>7.1519093761587875</v>
      </c>
      <c r="AS296" s="81">
        <f>$AU296+$AB$7*SIN(AT296)</f>
        <v>7.1711617444288258</v>
      </c>
      <c r="AT296" s="81">
        <f>$AU296+$AB$7*SIN(AU296)</f>
        <v>7.095837727287603</v>
      </c>
      <c r="AU296" s="81">
        <f>RADIANS($AB$9)+$AB$18*(F296-AB$15)</f>
        <v>7.4525334995581076</v>
      </c>
      <c r="AV296" s="81"/>
      <c r="AW296" s="21"/>
      <c r="AX296" s="29"/>
    </row>
    <row r="297" spans="1:66" x14ac:dyDescent="0.2">
      <c r="A297" s="83" t="s">
        <v>155</v>
      </c>
      <c r="B297" s="84" t="s">
        <v>98</v>
      </c>
      <c r="C297" s="85">
        <v>37546.584000000003</v>
      </c>
      <c r="D297" s="87"/>
      <c r="E297" s="80">
        <f>+(C297-C$7)/C$8</f>
        <v>-2939.0043959272971</v>
      </c>
      <c r="F297" s="80">
        <f>ROUND(2*E297,0)/2</f>
        <v>-2939</v>
      </c>
      <c r="G297" s="80">
        <f>+C297-(C$7+F297*C$8)</f>
        <v>-1.2171599992143456E-2</v>
      </c>
      <c r="H297" s="80">
        <f>+G297</f>
        <v>-1.2171599992143456E-2</v>
      </c>
      <c r="I297" s="80"/>
      <c r="J297" s="80"/>
      <c r="K297" s="80"/>
      <c r="M297" s="80"/>
      <c r="N297" s="80"/>
      <c r="O297" s="80"/>
      <c r="P297" s="80"/>
      <c r="Q297" s="149">
        <f>+C297-15018.5</f>
        <v>22528.084000000003</v>
      </c>
      <c r="S297" s="2">
        <f>S$15</f>
        <v>0.5</v>
      </c>
      <c r="Z297" s="1">
        <f>F297</f>
        <v>-2939</v>
      </c>
      <c r="AA297" s="81">
        <f>AB$3+AB$4*Z297+AB$5*Z297^2+AH297</f>
        <v>-5.1867051720947549E-4</v>
      </c>
      <c r="AB297" s="81">
        <f>IF(S297&lt;&gt;0,G297-AH297,-9999)</f>
        <v>2.3531646423946381E-2</v>
      </c>
      <c r="AC297" s="81">
        <f>+G297-P297</f>
        <v>-1.2171599992143456E-2</v>
      </c>
      <c r="AD297" s="81">
        <f>IF(S297&lt;&gt;0,G297-AA297,-9999)</f>
        <v>-1.165292947493398E-2</v>
      </c>
      <c r="AE297" s="81">
        <f>+(G297-AA297)^2*S297</f>
        <v>6.789538267389256E-5</v>
      </c>
      <c r="AF297" s="1">
        <f>IF(S297&lt;&gt;0,G297-P297,-9999)</f>
        <v>-1.2171599992143456E-2</v>
      </c>
      <c r="AG297" s="82"/>
      <c r="AH297" s="1">
        <f>$AB$6*($AB$11/AI297*AJ297+$AB$12)</f>
        <v>-3.5703246416089837E-2</v>
      </c>
      <c r="AI297" s="1">
        <f>1+$AB$7*COS(AL297)</f>
        <v>0.68034862828630716</v>
      </c>
      <c r="AJ297" s="1">
        <f>SIN(AL297+RADIANS($AB$9))</f>
        <v>-0.93763287705642351</v>
      </c>
      <c r="AK297" s="1">
        <f>$AB$7*SIN(AL297)</f>
        <v>-0.21904845611604987</v>
      </c>
      <c r="AL297" s="1">
        <f>2*ATAN(AM297)</f>
        <v>0.60077354357407819</v>
      </c>
      <c r="AM297" s="1">
        <f>SQRT((1+$AB$7)/(1-$AB$7))*TAN(AN297/2)</f>
        <v>0.30976008189894461</v>
      </c>
      <c r="AN297" s="81">
        <f>$AU297+$AB$7*SIN(AO297)</f>
        <v>7.1557058573317924</v>
      </c>
      <c r="AO297" s="81">
        <f>$AU297+$AB$7*SIN(AP297)</f>
        <v>7.1557795954265746</v>
      </c>
      <c r="AP297" s="81">
        <f>$AU297+$AB$7*SIN(AQ297)</f>
        <v>7.1554836337787497</v>
      </c>
      <c r="AQ297" s="81">
        <f>$AU297+$AB$7*SIN(AR297)</f>
        <v>7.1566721632945169</v>
      </c>
      <c r="AR297" s="81">
        <f>$AU297+$AB$7*SIN(AS297)</f>
        <v>7.1519093761587875</v>
      </c>
      <c r="AS297" s="81">
        <f>$AU297+$AB$7*SIN(AT297)</f>
        <v>7.1711617444288258</v>
      </c>
      <c r="AT297" s="81">
        <f>$AU297+$AB$7*SIN(AU297)</f>
        <v>7.095837727287603</v>
      </c>
      <c r="AU297" s="81">
        <f>RADIANS($AB$9)+$AB$18*(F297-AB$15)</f>
        <v>7.4525334995581076</v>
      </c>
      <c r="AW297" s="21"/>
      <c r="AX297" s="29"/>
    </row>
    <row r="298" spans="1:66" x14ac:dyDescent="0.2">
      <c r="A298" s="83" t="s">
        <v>156</v>
      </c>
      <c r="B298" s="84" t="s">
        <v>98</v>
      </c>
      <c r="C298" s="85">
        <v>37560.43</v>
      </c>
      <c r="D298" s="87"/>
      <c r="E298" s="80">
        <f>+(C298-C$7)/C$8</f>
        <v>-2934.0037378889515</v>
      </c>
      <c r="F298" s="80">
        <f>ROUND(2*E298,0)/2</f>
        <v>-2934</v>
      </c>
      <c r="G298" s="80">
        <f>+C298-(C$7+F298*C$8)</f>
        <v>-1.0349600001063664E-2</v>
      </c>
      <c r="H298" s="80">
        <f>+G298</f>
        <v>-1.0349600001063664E-2</v>
      </c>
      <c r="I298" s="80"/>
      <c r="J298" s="80"/>
      <c r="K298" s="80"/>
      <c r="M298" s="80"/>
      <c r="N298" s="80"/>
      <c r="O298" s="80"/>
      <c r="P298" s="80"/>
      <c r="Q298" s="149">
        <f>+C298-15018.5</f>
        <v>22541.93</v>
      </c>
      <c r="S298" s="2">
        <f>S$15</f>
        <v>0.5</v>
      </c>
      <c r="Z298" s="1">
        <f>F298</f>
        <v>-2934</v>
      </c>
      <c r="AA298" s="81">
        <f>AB$3+AB$4*Z298+AB$5*Z298^2+AH298</f>
        <v>-5.2506637406447842E-4</v>
      </c>
      <c r="AB298" s="81">
        <f>IF(S298&lt;&gt;0,G298-AH298,-9999)</f>
        <v>2.5276234182162516E-2</v>
      </c>
      <c r="AC298" s="81">
        <f>+G298-P298</f>
        <v>-1.0349600001063664E-2</v>
      </c>
      <c r="AD298" s="81">
        <f>IF(S298&lt;&gt;0,G298-AA298,-9999)</f>
        <v>-9.8245336269991851E-3</v>
      </c>
      <c r="AE298" s="81">
        <f>+(G298-AA298)^2*S298</f>
        <v>4.826073049401888E-5</v>
      </c>
      <c r="AF298" s="1">
        <f>IF(S298&lt;&gt;0,G298-P298,-9999)</f>
        <v>-1.0349600001063664E-2</v>
      </c>
      <c r="AG298" s="82"/>
      <c r="AH298" s="1">
        <f>$AB$6*($AB$11/AI298*AJ298+$AB$12)</f>
        <v>-3.5625834183226179E-2</v>
      </c>
      <c r="AI298" s="1">
        <f>1+$AB$7*COS(AL298)</f>
        <v>0.68081421861614833</v>
      </c>
      <c r="AJ298" s="1">
        <f>SIN(AL298+RADIANS($AB$9))</f>
        <v>-0.93689302207635128</v>
      </c>
      <c r="AK298" s="1">
        <f>$AB$7*SIN(AL298)</f>
        <v>-0.21972633553502532</v>
      </c>
      <c r="AL298" s="1">
        <f>2*ATAN(AM298)</f>
        <v>0.60289577194250088</v>
      </c>
      <c r="AM298" s="1">
        <f>SQRT((1+$AB$7)/(1-$AB$7))*TAN(AN298/2)</f>
        <v>0.31092339418410775</v>
      </c>
      <c r="AN298" s="81">
        <f>$AU298+$AB$7*SIN(AO298)</f>
        <v>7.1585804803599657</v>
      </c>
      <c r="AO298" s="81">
        <f>$AU298+$AB$7*SIN(AP298)</f>
        <v>7.1586527107935272</v>
      </c>
      <c r="AP298" s="81">
        <f>$AU298+$AB$7*SIN(AQ298)</f>
        <v>7.1583618027082219</v>
      </c>
      <c r="AQ298" s="81">
        <f>$AU298+$AB$7*SIN(AR298)</f>
        <v>7.1595340542221768</v>
      </c>
      <c r="AR298" s="81">
        <f>$AU298+$AB$7*SIN(AS298)</f>
        <v>7.1548203147802436</v>
      </c>
      <c r="AS298" s="81">
        <f>$AU298+$AB$7*SIN(AT298)</f>
        <v>7.1739400646794502</v>
      </c>
      <c r="AT298" s="81">
        <f>$AU298+$AB$7*SIN(AU298)</f>
        <v>7.0988856723438367</v>
      </c>
      <c r="AU298" s="81">
        <f>RADIANS($AB$9)+$AB$18*(F298-AB$15)</f>
        <v>7.4561225997017591</v>
      </c>
      <c r="AW298" s="21"/>
      <c r="AX298" s="29"/>
    </row>
    <row r="299" spans="1:66" x14ac:dyDescent="0.2">
      <c r="A299" s="83" t="s">
        <v>157</v>
      </c>
      <c r="B299" s="84" t="s">
        <v>98</v>
      </c>
      <c r="C299" s="85">
        <v>37668.419000000002</v>
      </c>
      <c r="D299" s="87"/>
      <c r="E299" s="80">
        <f>+(C299-C$7)/C$8</f>
        <v>-2895.0021445838083</v>
      </c>
      <c r="F299" s="80">
        <f>ROUND(2*E299,0)/2</f>
        <v>-2895</v>
      </c>
      <c r="G299" s="80">
        <f>+C299-(C$7+F299*C$8)</f>
        <v>-5.9379999947850592E-3</v>
      </c>
      <c r="H299" s="80"/>
      <c r="I299" s="80">
        <f>G299</f>
        <v>-5.9379999947850592E-3</v>
      </c>
      <c r="J299" s="80"/>
      <c r="K299" s="80"/>
      <c r="L299" s="80"/>
      <c r="M299" s="80"/>
      <c r="N299" s="80"/>
      <c r="O299" s="80"/>
      <c r="P299" s="80"/>
      <c r="Q299" s="149">
        <f>+C299-15018.5</f>
        <v>22649.919000000002</v>
      </c>
      <c r="S299" s="2">
        <f>S$16</f>
        <v>0.2</v>
      </c>
      <c r="Z299" s="1">
        <f>F299</f>
        <v>-2895</v>
      </c>
      <c r="AA299" s="81">
        <f>AB$3+AB$4*Z299+AB$5*Z299^2+AH299</f>
        <v>-5.6849325780704285E-4</v>
      </c>
      <c r="AB299" s="81">
        <f>IF(S299&lt;&gt;0,G299-AH299,-9999)</f>
        <v>2.9072073012173696E-2</v>
      </c>
      <c r="AC299" s="81">
        <f>+G299-P299</f>
        <v>-5.9379999947850592E-3</v>
      </c>
      <c r="AD299" s="81">
        <f>IF(S299&lt;&gt;0,G299-AA299,-9999)</f>
        <v>-5.3695067369780164E-3</v>
      </c>
      <c r="AE299" s="81">
        <f>+(G299-AA299)^2*S299</f>
        <v>5.7663205196904612E-6</v>
      </c>
      <c r="AF299" s="1">
        <f>IF(S299&lt;&gt;0,G299-P299,-9999)</f>
        <v>-5.9379999947850592E-3</v>
      </c>
      <c r="AG299" s="82"/>
      <c r="AH299" s="1">
        <f>$AB$6*($AB$11/AI299*AJ299+$AB$12)</f>
        <v>-3.5010073006958756E-2</v>
      </c>
      <c r="AI299" s="1">
        <f>1+$AB$7*COS(AL299)</f>
        <v>0.684517707604968</v>
      </c>
      <c r="AJ299" s="1">
        <f>SIN(AL299+RADIANS($AB$9))</f>
        <v>-0.93094074213846012</v>
      </c>
      <c r="AK299" s="1">
        <f>$AB$7*SIN(AL299)</f>
        <v>-0.22501144137675747</v>
      </c>
      <c r="AL299" s="1">
        <f>2*ATAN(AM299)</f>
        <v>0.61955009536050198</v>
      </c>
      <c r="AM299" s="1">
        <f>SQRT((1+$AB$7)/(1-$AB$7))*TAN(AN299/2)</f>
        <v>0.32007948833327737</v>
      </c>
      <c r="AN299" s="81">
        <f>$AU299+$AB$7*SIN(AO299)</f>
        <v>7.1810706772687896</v>
      </c>
      <c r="AO299" s="81">
        <f>$AU299+$AB$7*SIN(AP299)</f>
        <v>7.1811317971575805</v>
      </c>
      <c r="AP299" s="81">
        <f>$AU299+$AB$7*SIN(AQ299)</f>
        <v>7.1808787519279056</v>
      </c>
      <c r="AQ299" s="81">
        <f>$AU299+$AB$7*SIN(AR299)</f>
        <v>7.1819269188890873</v>
      </c>
      <c r="AR299" s="81">
        <f>$AU299+$AB$7*SIN(AS299)</f>
        <v>7.1775941145255819</v>
      </c>
      <c r="AS299" s="81">
        <f>$AU299+$AB$7*SIN(AT299)</f>
        <v>7.1956605062320955</v>
      </c>
      <c r="AT299" s="81">
        <f>$AU299+$AB$7*SIN(AU299)</f>
        <v>7.1228181082681816</v>
      </c>
      <c r="AU299" s="81">
        <f>RADIANS($AB$9)+$AB$18*(F299-AB$15)</f>
        <v>7.4841175808222467</v>
      </c>
      <c r="AW299" s="21"/>
      <c r="AX299" s="29"/>
    </row>
    <row r="300" spans="1:66" s="80" customFormat="1" x14ac:dyDescent="0.2">
      <c r="A300" s="92" t="s">
        <v>158</v>
      </c>
      <c r="B300" s="93"/>
      <c r="C300" s="94">
        <v>38266.4853</v>
      </c>
      <c r="D300" s="95"/>
      <c r="E300" s="80">
        <f>+(C300-C$7)/C$8</f>
        <v>-2679.0029353855452</v>
      </c>
      <c r="F300" s="80">
        <f>ROUND(2*E300,0)/2</f>
        <v>-2679</v>
      </c>
      <c r="G300" s="80">
        <f>+C300-(C$7+F300*C$8)</f>
        <v>-8.1275999982608482E-3</v>
      </c>
      <c r="J300" s="80">
        <f>G300</f>
        <v>-8.1275999982608482E-3</v>
      </c>
      <c r="Q300" s="149">
        <f>+C300-15018.5</f>
        <v>23247.9853</v>
      </c>
      <c r="S300" s="2">
        <f>S$17</f>
        <v>1</v>
      </c>
      <c r="Z300" s="1">
        <f>F300</f>
        <v>-2679</v>
      </c>
      <c r="AA300" s="81">
        <f>AB$3+AB$4*Z300+AB$5*Z300^2+AH300</f>
        <v>-5.9790531223514673E-4</v>
      </c>
      <c r="AB300" s="81">
        <f>IF(S300&lt;&gt;0,G300-AH300,-9999)</f>
        <v>2.3084941630494061E-2</v>
      </c>
      <c r="AC300" s="81">
        <f>+G300-P300</f>
        <v>-8.1275999982608482E-3</v>
      </c>
      <c r="AD300" s="81">
        <f>IF(S300&lt;&gt;0,G300-AA300,-9999)</f>
        <v>-7.5296946860257015E-3</v>
      </c>
      <c r="AE300" s="81">
        <f>+(G300-AA300)^2*S300</f>
        <v>5.6696302064763685E-5</v>
      </c>
      <c r="AF300" s="1">
        <f>IF(S300&lt;&gt;0,G300-P300,-9999)</f>
        <v>-8.1275999982608482E-3</v>
      </c>
      <c r="AG300" s="82"/>
      <c r="AH300" s="1">
        <f>$AB$6*($AB$11/AI300*AJ300+$AB$12)</f>
        <v>-3.1212541628754909E-2</v>
      </c>
      <c r="AI300" s="1">
        <f>1+$AB$7*COS(AL300)</f>
        <v>0.7074839961562448</v>
      </c>
      <c r="AJ300" s="1">
        <f>SIN(AL300+RADIANS($AB$9))</f>
        <v>-0.89174837804547846</v>
      </c>
      <c r="AK300" s="1">
        <f>$AB$7*SIN(AL300)</f>
        <v>-0.25415273569361913</v>
      </c>
      <c r="AL300" s="1">
        <f>2*ATAN(AM300)</f>
        <v>0.7153365803490418</v>
      </c>
      <c r="AM300" s="1">
        <f>SQRT((1+$AB$7)/(1-$AB$7))*TAN(AN300/2)</f>
        <v>0.37374311677994421</v>
      </c>
      <c r="AN300" s="81">
        <f>$AU300+$AB$7*SIN(AO300)</f>
        <v>7.3079958852180269</v>
      </c>
      <c r="AO300" s="81">
        <f>$AU300+$AB$7*SIN(AP300)</f>
        <v>7.308015270132227</v>
      </c>
      <c r="AP300" s="81">
        <f>$AU300+$AB$7*SIN(AQ300)</f>
        <v>7.3079189356471232</v>
      </c>
      <c r="AQ300" s="81">
        <f>$AU300+$AB$7*SIN(AR300)</f>
        <v>7.3083978263693723</v>
      </c>
      <c r="AR300" s="81">
        <f>$AU300+$AB$7*SIN(AS300)</f>
        <v>7.3060209132335538</v>
      </c>
      <c r="AS300" s="81">
        <f>$AU300+$AB$7*SIN(AT300)</f>
        <v>7.3179115467858979</v>
      </c>
      <c r="AT300" s="81">
        <f>$AU300+$AB$7*SIN(AU300)</f>
        <v>7.2605693091989529</v>
      </c>
      <c r="AU300" s="81">
        <f>RADIANS($AB$9)+$AB$18*(F300-AB$15)</f>
        <v>7.6391667070280223</v>
      </c>
      <c r="AV300" s="1"/>
      <c r="AW300" s="21"/>
      <c r="AX300" s="29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</row>
    <row r="301" spans="1:66" x14ac:dyDescent="0.2">
      <c r="A301" s="83" t="s">
        <v>159</v>
      </c>
      <c r="B301" s="84" t="s">
        <v>98</v>
      </c>
      <c r="C301" s="85">
        <v>38399.392999999996</v>
      </c>
      <c r="D301" s="87"/>
      <c r="E301" s="80">
        <f>+(C301-C$7)/C$8</f>
        <v>-2631.0016383782413</v>
      </c>
      <c r="F301" s="80">
        <f>ROUND(2*E301,0)/2</f>
        <v>-2631</v>
      </c>
      <c r="G301" s="80">
        <f>+C301-(C$7+F301*C$8)</f>
        <v>-4.5364000034169294E-3</v>
      </c>
      <c r="H301" s="80"/>
      <c r="I301" s="80">
        <f>G301</f>
        <v>-4.5364000034169294E-3</v>
      </c>
      <c r="J301" s="80"/>
      <c r="K301" s="80"/>
      <c r="M301" s="80"/>
      <c r="N301" s="80"/>
      <c r="O301" s="80"/>
      <c r="P301" s="80"/>
      <c r="Q301" s="149">
        <f>+C301-15018.5</f>
        <v>23380.892999999996</v>
      </c>
      <c r="S301" s="2">
        <f>S$16</f>
        <v>0.2</v>
      </c>
      <c r="Z301" s="1">
        <f>F301</f>
        <v>-2631</v>
      </c>
      <c r="AA301" s="81">
        <f>AB$3+AB$4*Z301+AB$5*Z301^2+AH301</f>
        <v>-5.5491141537904881E-4</v>
      </c>
      <c r="AB301" s="81">
        <f>IF(S301&lt;&gt;0,G301-AH301,-9999)</f>
        <v>2.5742211533053842E-2</v>
      </c>
      <c r="AC301" s="81">
        <f>+G301-P301</f>
        <v>-4.5364000034169294E-3</v>
      </c>
      <c r="AD301" s="81">
        <f>IF(S301&lt;&gt;0,G301-AA301,-9999)</f>
        <v>-3.9814885880378806E-3</v>
      </c>
      <c r="AE301" s="81">
        <f>+(G301-AA301)^2*S301</f>
        <v>3.1704502753351757E-6</v>
      </c>
      <c r="AF301" s="1">
        <f>IF(S301&lt;&gt;0,G301-P301,-9999)</f>
        <v>-4.5364000034169294E-3</v>
      </c>
      <c r="AG301" s="82"/>
      <c r="AH301" s="1">
        <f>$AB$6*($AB$11/AI301*AJ301+$AB$12)</f>
        <v>-3.0278611536470771E-2</v>
      </c>
      <c r="AI301" s="1">
        <f>1+$AB$7*COS(AL301)</f>
        <v>0.71319544860407835</v>
      </c>
      <c r="AJ301" s="1">
        <f>SIN(AL301+RADIANS($AB$9))</f>
        <v>-0.88148753174625738</v>
      </c>
      <c r="AK301" s="1">
        <f>$AB$7*SIN(AL301)</f>
        <v>-0.26058084132156495</v>
      </c>
      <c r="AL301" s="1">
        <f>2*ATAN(AM301)</f>
        <v>0.73752754795800546</v>
      </c>
      <c r="AM301" s="1">
        <f>SQRT((1+$AB$7)/(1-$AB$7))*TAN(AN301/2)</f>
        <v>0.38644164134787684</v>
      </c>
      <c r="AN301" s="81">
        <f>$AU301+$AB$7*SIN(AO301)</f>
        <v>7.3367956226330877</v>
      </c>
      <c r="AO301" s="81">
        <f>$AU301+$AB$7*SIN(AP301)</f>
        <v>7.336809715837143</v>
      </c>
      <c r="AP301" s="81">
        <f>$AU301+$AB$7*SIN(AQ301)</f>
        <v>7.3367361618525662</v>
      </c>
      <c r="AQ301" s="81">
        <f>$AU301+$AB$7*SIN(AR301)</f>
        <v>7.3371201529834016</v>
      </c>
      <c r="AR301" s="81">
        <f>$AU301+$AB$7*SIN(AS301)</f>
        <v>7.3351183604784405</v>
      </c>
      <c r="AS301" s="81">
        <f>$AU301+$AB$7*SIN(AT301)</f>
        <v>7.345632638514898</v>
      </c>
      <c r="AT301" s="81">
        <f>$AU301+$AB$7*SIN(AU301)</f>
        <v>7.2924038294412687</v>
      </c>
      <c r="AU301" s="81">
        <f>RADIANS($AB$9)+$AB$18*(F301-AB$15)</f>
        <v>7.6736220684070826</v>
      </c>
      <c r="AW301" s="21"/>
      <c r="AX301" s="29"/>
    </row>
    <row r="302" spans="1:66" x14ac:dyDescent="0.2">
      <c r="A302" s="83" t="s">
        <v>159</v>
      </c>
      <c r="B302" s="84" t="s">
        <v>98</v>
      </c>
      <c r="C302" s="85">
        <v>38399.394</v>
      </c>
      <c r="D302" s="87"/>
      <c r="E302" s="80">
        <f>+(C302-C$7)/C$8</f>
        <v>-2631.001277215591</v>
      </c>
      <c r="F302" s="80">
        <f>ROUND(2*E302,0)/2</f>
        <v>-2631</v>
      </c>
      <c r="G302" s="80">
        <f>+C302-(C$7+F302*C$8)</f>
        <v>-3.5363999995752238E-3</v>
      </c>
      <c r="H302" s="80"/>
      <c r="I302" s="80">
        <f>G302</f>
        <v>-3.5363999995752238E-3</v>
      </c>
      <c r="J302" s="80"/>
      <c r="K302" s="80"/>
      <c r="M302" s="80"/>
      <c r="N302" s="80"/>
      <c r="O302" s="80"/>
      <c r="P302" s="80"/>
      <c r="Q302" s="149">
        <f>+C302-15018.5</f>
        <v>23380.894</v>
      </c>
      <c r="S302" s="2">
        <f>S$16</f>
        <v>0.2</v>
      </c>
      <c r="Z302" s="1">
        <f>F302</f>
        <v>-2631</v>
      </c>
      <c r="AA302" s="81">
        <f>AB$3+AB$4*Z302+AB$5*Z302^2+AH302</f>
        <v>-5.5491141537904881E-4</v>
      </c>
      <c r="AB302" s="81">
        <f>IF(S302&lt;&gt;0,G302-AH302,-9999)</f>
        <v>2.6742211536895547E-2</v>
      </c>
      <c r="AC302" s="81">
        <f>+G302-P302</f>
        <v>-3.5363999995752238E-3</v>
      </c>
      <c r="AD302" s="81">
        <f>IF(S302&lt;&gt;0,G302-AA302,-9999)</f>
        <v>-2.981488584196175E-3</v>
      </c>
      <c r="AE302" s="81">
        <f>+(G302-AA302)^2*S302</f>
        <v>1.7778548355384225E-6</v>
      </c>
      <c r="AF302" s="1">
        <f>IF(S302&lt;&gt;0,G302-P302,-9999)</f>
        <v>-3.5363999995752238E-3</v>
      </c>
      <c r="AG302" s="82"/>
      <c r="AH302" s="1">
        <f>$AB$6*($AB$11/AI302*AJ302+$AB$12)</f>
        <v>-3.0278611536470771E-2</v>
      </c>
      <c r="AI302" s="1">
        <f>1+$AB$7*COS(AL302)</f>
        <v>0.71319544860407835</v>
      </c>
      <c r="AJ302" s="1">
        <f>SIN(AL302+RADIANS($AB$9))</f>
        <v>-0.88148753174625738</v>
      </c>
      <c r="AK302" s="1">
        <f>$AB$7*SIN(AL302)</f>
        <v>-0.26058084132156495</v>
      </c>
      <c r="AL302" s="1">
        <f>2*ATAN(AM302)</f>
        <v>0.73752754795800546</v>
      </c>
      <c r="AM302" s="1">
        <f>SQRT((1+$AB$7)/(1-$AB$7))*TAN(AN302/2)</f>
        <v>0.38644164134787684</v>
      </c>
      <c r="AN302" s="81">
        <f>$AU302+$AB$7*SIN(AO302)</f>
        <v>7.3367956226330877</v>
      </c>
      <c r="AO302" s="81">
        <f>$AU302+$AB$7*SIN(AP302)</f>
        <v>7.336809715837143</v>
      </c>
      <c r="AP302" s="81">
        <f>$AU302+$AB$7*SIN(AQ302)</f>
        <v>7.3367361618525662</v>
      </c>
      <c r="AQ302" s="81">
        <f>$AU302+$AB$7*SIN(AR302)</f>
        <v>7.3371201529834016</v>
      </c>
      <c r="AR302" s="81">
        <f>$AU302+$AB$7*SIN(AS302)</f>
        <v>7.3351183604784405</v>
      </c>
      <c r="AS302" s="81">
        <f>$AU302+$AB$7*SIN(AT302)</f>
        <v>7.345632638514898</v>
      </c>
      <c r="AT302" s="81">
        <f>$AU302+$AB$7*SIN(AU302)</f>
        <v>7.2924038294412687</v>
      </c>
      <c r="AU302" s="81">
        <f>RADIANS($AB$9)+$AB$18*(F302-AB$15)</f>
        <v>7.6736220684070826</v>
      </c>
      <c r="AW302" s="21"/>
      <c r="AX302" s="29"/>
    </row>
    <row r="303" spans="1:66" x14ac:dyDescent="0.2">
      <c r="A303" s="83" t="s">
        <v>159</v>
      </c>
      <c r="B303" s="84" t="s">
        <v>98</v>
      </c>
      <c r="C303" s="85">
        <v>38399.394999999997</v>
      </c>
      <c r="D303" s="87"/>
      <c r="E303" s="80">
        <f>+(C303-C$7)/C$8</f>
        <v>-2631.0009160529435</v>
      </c>
      <c r="F303" s="80">
        <f>ROUND(2*E303,0)/2</f>
        <v>-2631</v>
      </c>
      <c r="G303" s="80">
        <f>+C303-(C$7+F303*C$8)</f>
        <v>-2.5364000030094758E-3</v>
      </c>
      <c r="H303" s="80"/>
      <c r="I303" s="80">
        <f>G303</f>
        <v>-2.5364000030094758E-3</v>
      </c>
      <c r="J303" s="80"/>
      <c r="K303" s="80"/>
      <c r="M303" s="80"/>
      <c r="N303" s="80"/>
      <c r="O303" s="80"/>
      <c r="P303" s="80"/>
      <c r="Q303" s="149">
        <f>+C303-15018.5</f>
        <v>23380.894999999997</v>
      </c>
      <c r="S303" s="2">
        <f>S$16</f>
        <v>0.2</v>
      </c>
      <c r="Z303" s="1">
        <f>F303</f>
        <v>-2631</v>
      </c>
      <c r="AA303" s="81">
        <f>AB$3+AB$4*Z303+AB$5*Z303^2+AH303</f>
        <v>-5.5491141537904881E-4</v>
      </c>
      <c r="AB303" s="81">
        <f>IF(S303&lt;&gt;0,G303-AH303,-9999)</f>
        <v>2.7742211533461295E-2</v>
      </c>
      <c r="AC303" s="81">
        <f>+G303-P303</f>
        <v>-2.5364000030094758E-3</v>
      </c>
      <c r="AD303" s="81">
        <f>IF(S303&lt;&gt;0,G303-AA303,-9999)</f>
        <v>-1.981488587630427E-3</v>
      </c>
      <c r="AE303" s="81">
        <f>+(G303-AA303)^2*S303</f>
        <v>7.852594045819248E-7</v>
      </c>
      <c r="AF303" s="1">
        <f>IF(S303&lt;&gt;0,G303-P303,-9999)</f>
        <v>-2.5364000030094758E-3</v>
      </c>
      <c r="AG303" s="82"/>
      <c r="AH303" s="1">
        <f>$AB$6*($AB$11/AI303*AJ303+$AB$12)</f>
        <v>-3.0278611536470771E-2</v>
      </c>
      <c r="AI303" s="1">
        <f>1+$AB$7*COS(AL303)</f>
        <v>0.71319544860407835</v>
      </c>
      <c r="AJ303" s="1">
        <f>SIN(AL303+RADIANS($AB$9))</f>
        <v>-0.88148753174625738</v>
      </c>
      <c r="AK303" s="1">
        <f>$AB$7*SIN(AL303)</f>
        <v>-0.26058084132156495</v>
      </c>
      <c r="AL303" s="1">
        <f>2*ATAN(AM303)</f>
        <v>0.73752754795800546</v>
      </c>
      <c r="AM303" s="1">
        <f>SQRT((1+$AB$7)/(1-$AB$7))*TAN(AN303/2)</f>
        <v>0.38644164134787684</v>
      </c>
      <c r="AN303" s="81">
        <f>$AU303+$AB$7*SIN(AO303)</f>
        <v>7.3367956226330877</v>
      </c>
      <c r="AO303" s="81">
        <f>$AU303+$AB$7*SIN(AP303)</f>
        <v>7.336809715837143</v>
      </c>
      <c r="AP303" s="81">
        <f>$AU303+$AB$7*SIN(AQ303)</f>
        <v>7.3367361618525662</v>
      </c>
      <c r="AQ303" s="81">
        <f>$AU303+$AB$7*SIN(AR303)</f>
        <v>7.3371201529834016</v>
      </c>
      <c r="AR303" s="81">
        <f>$AU303+$AB$7*SIN(AS303)</f>
        <v>7.3351183604784405</v>
      </c>
      <c r="AS303" s="81">
        <f>$AU303+$AB$7*SIN(AT303)</f>
        <v>7.345632638514898</v>
      </c>
      <c r="AT303" s="81">
        <f>$AU303+$AB$7*SIN(AU303)</f>
        <v>7.2924038294412687</v>
      </c>
      <c r="AU303" s="81">
        <f>RADIANS($AB$9)+$AB$18*(F303-AB$15)</f>
        <v>7.6736220684070826</v>
      </c>
      <c r="AW303" s="21"/>
      <c r="AX303" s="29"/>
    </row>
    <row r="304" spans="1:66" x14ac:dyDescent="0.2">
      <c r="A304" s="83" t="s">
        <v>159</v>
      </c>
      <c r="B304" s="84" t="s">
        <v>98</v>
      </c>
      <c r="C304" s="85">
        <v>38399.394999999997</v>
      </c>
      <c r="D304" s="87"/>
      <c r="E304" s="80">
        <f>+(C304-C$7)/C$8</f>
        <v>-2631.0009160529435</v>
      </c>
      <c r="F304" s="80">
        <f>ROUND(2*E304,0)/2</f>
        <v>-2631</v>
      </c>
      <c r="G304" s="80">
        <f>+C304-(C$7+F304*C$8)</f>
        <v>-2.5364000030094758E-3</v>
      </c>
      <c r="H304" s="80"/>
      <c r="I304" s="80">
        <f>G304</f>
        <v>-2.5364000030094758E-3</v>
      </c>
      <c r="J304" s="80"/>
      <c r="K304" s="80"/>
      <c r="M304" s="80"/>
      <c r="N304" s="80"/>
      <c r="O304" s="80"/>
      <c r="P304" s="80"/>
      <c r="Q304" s="149">
        <f>+C304-15018.5</f>
        <v>23380.894999999997</v>
      </c>
      <c r="S304" s="2">
        <f>S$16</f>
        <v>0.2</v>
      </c>
      <c r="Z304" s="1">
        <f>F304</f>
        <v>-2631</v>
      </c>
      <c r="AA304" s="81">
        <f>AB$3+AB$4*Z304+AB$5*Z304^2+AH304</f>
        <v>-5.5491141537904881E-4</v>
      </c>
      <c r="AB304" s="81">
        <f>IF(S304&lt;&gt;0,G304-AH304,-9999)</f>
        <v>2.7742211533461295E-2</v>
      </c>
      <c r="AC304" s="81">
        <f>+G304-P304</f>
        <v>-2.5364000030094758E-3</v>
      </c>
      <c r="AD304" s="81">
        <f>IF(S304&lt;&gt;0,G304-AA304,-9999)</f>
        <v>-1.981488587630427E-3</v>
      </c>
      <c r="AE304" s="81">
        <f>+(G304-AA304)^2*S304</f>
        <v>7.852594045819248E-7</v>
      </c>
      <c r="AF304" s="1">
        <f>IF(S304&lt;&gt;0,G304-P304,-9999)</f>
        <v>-2.5364000030094758E-3</v>
      </c>
      <c r="AG304" s="82"/>
      <c r="AH304" s="1">
        <f>$AB$6*($AB$11/AI304*AJ304+$AB$12)</f>
        <v>-3.0278611536470771E-2</v>
      </c>
      <c r="AI304" s="1">
        <f>1+$AB$7*COS(AL304)</f>
        <v>0.71319544860407835</v>
      </c>
      <c r="AJ304" s="1">
        <f>SIN(AL304+RADIANS($AB$9))</f>
        <v>-0.88148753174625738</v>
      </c>
      <c r="AK304" s="1">
        <f>$AB$7*SIN(AL304)</f>
        <v>-0.26058084132156495</v>
      </c>
      <c r="AL304" s="1">
        <f>2*ATAN(AM304)</f>
        <v>0.73752754795800546</v>
      </c>
      <c r="AM304" s="1">
        <f>SQRT((1+$AB$7)/(1-$AB$7))*TAN(AN304/2)</f>
        <v>0.38644164134787684</v>
      </c>
      <c r="AN304" s="81">
        <f>$AU304+$AB$7*SIN(AO304)</f>
        <v>7.3367956226330877</v>
      </c>
      <c r="AO304" s="81">
        <f>$AU304+$AB$7*SIN(AP304)</f>
        <v>7.336809715837143</v>
      </c>
      <c r="AP304" s="81">
        <f>$AU304+$AB$7*SIN(AQ304)</f>
        <v>7.3367361618525662</v>
      </c>
      <c r="AQ304" s="81">
        <f>$AU304+$AB$7*SIN(AR304)</f>
        <v>7.3371201529834016</v>
      </c>
      <c r="AR304" s="81">
        <f>$AU304+$AB$7*SIN(AS304)</f>
        <v>7.3351183604784405</v>
      </c>
      <c r="AS304" s="81">
        <f>$AU304+$AB$7*SIN(AT304)</f>
        <v>7.345632638514898</v>
      </c>
      <c r="AT304" s="81">
        <f>$AU304+$AB$7*SIN(AU304)</f>
        <v>7.2924038294412687</v>
      </c>
      <c r="AU304" s="81">
        <f>RADIANS($AB$9)+$AB$18*(F304-AB$15)</f>
        <v>7.6736220684070826</v>
      </c>
      <c r="AV304" s="81"/>
      <c r="AW304" s="21"/>
      <c r="AX304" s="29"/>
    </row>
    <row r="305" spans="1:66" x14ac:dyDescent="0.2">
      <c r="A305" s="83" t="s">
        <v>159</v>
      </c>
      <c r="B305" s="84" t="s">
        <v>98</v>
      </c>
      <c r="C305" s="85">
        <v>38399.394999999997</v>
      </c>
      <c r="D305" s="87"/>
      <c r="E305" s="80">
        <f>+(C305-C$7)/C$8</f>
        <v>-2631.0009160529435</v>
      </c>
      <c r="F305" s="80">
        <f>ROUND(2*E305,0)/2</f>
        <v>-2631</v>
      </c>
      <c r="G305" s="80">
        <f>+C305-(C$7+F305*C$8)</f>
        <v>-2.5364000030094758E-3</v>
      </c>
      <c r="H305" s="80"/>
      <c r="I305" s="80">
        <f>G305</f>
        <v>-2.5364000030094758E-3</v>
      </c>
      <c r="J305" s="80"/>
      <c r="K305" s="80"/>
      <c r="M305" s="80"/>
      <c r="N305" s="80"/>
      <c r="O305" s="80"/>
      <c r="P305" s="80"/>
      <c r="Q305" s="149">
        <f>+C305-15018.5</f>
        <v>23380.894999999997</v>
      </c>
      <c r="S305" s="2">
        <f>S$16</f>
        <v>0.2</v>
      </c>
      <c r="Z305" s="1">
        <f>F305</f>
        <v>-2631</v>
      </c>
      <c r="AA305" s="81">
        <f>AB$3+AB$4*Z305+AB$5*Z305^2+AH305</f>
        <v>-5.5491141537904881E-4</v>
      </c>
      <c r="AB305" s="81">
        <f>IF(S305&lt;&gt;0,G305-AH305,-9999)</f>
        <v>2.7742211533461295E-2</v>
      </c>
      <c r="AC305" s="81">
        <f>+G305-P305</f>
        <v>-2.5364000030094758E-3</v>
      </c>
      <c r="AD305" s="81">
        <f>IF(S305&lt;&gt;0,G305-AA305,-9999)</f>
        <v>-1.981488587630427E-3</v>
      </c>
      <c r="AE305" s="81">
        <f>+(G305-AA305)^2*S305</f>
        <v>7.852594045819248E-7</v>
      </c>
      <c r="AF305" s="1">
        <f>IF(S305&lt;&gt;0,G305-P305,-9999)</f>
        <v>-2.5364000030094758E-3</v>
      </c>
      <c r="AG305" s="82"/>
      <c r="AH305" s="1">
        <f>$AB$6*($AB$11/AI305*AJ305+$AB$12)</f>
        <v>-3.0278611536470771E-2</v>
      </c>
      <c r="AI305" s="1">
        <f>1+$AB$7*COS(AL305)</f>
        <v>0.71319544860407835</v>
      </c>
      <c r="AJ305" s="1">
        <f>SIN(AL305+RADIANS($AB$9))</f>
        <v>-0.88148753174625738</v>
      </c>
      <c r="AK305" s="1">
        <f>$AB$7*SIN(AL305)</f>
        <v>-0.26058084132156495</v>
      </c>
      <c r="AL305" s="1">
        <f>2*ATAN(AM305)</f>
        <v>0.73752754795800546</v>
      </c>
      <c r="AM305" s="1">
        <f>SQRT((1+$AB$7)/(1-$AB$7))*TAN(AN305/2)</f>
        <v>0.38644164134787684</v>
      </c>
      <c r="AN305" s="81">
        <f>$AU305+$AB$7*SIN(AO305)</f>
        <v>7.3367956226330877</v>
      </c>
      <c r="AO305" s="81">
        <f>$AU305+$AB$7*SIN(AP305)</f>
        <v>7.336809715837143</v>
      </c>
      <c r="AP305" s="81">
        <f>$AU305+$AB$7*SIN(AQ305)</f>
        <v>7.3367361618525662</v>
      </c>
      <c r="AQ305" s="81">
        <f>$AU305+$AB$7*SIN(AR305)</f>
        <v>7.3371201529834016</v>
      </c>
      <c r="AR305" s="81">
        <f>$AU305+$AB$7*SIN(AS305)</f>
        <v>7.3351183604784405</v>
      </c>
      <c r="AS305" s="81">
        <f>$AU305+$AB$7*SIN(AT305)</f>
        <v>7.345632638514898</v>
      </c>
      <c r="AT305" s="81">
        <f>$AU305+$AB$7*SIN(AU305)</f>
        <v>7.2924038294412687</v>
      </c>
      <c r="AU305" s="81">
        <f>RADIANS($AB$9)+$AB$18*(F305-AB$15)</f>
        <v>7.6736220684070826</v>
      </c>
      <c r="AV305" s="81"/>
      <c r="AW305" s="21"/>
      <c r="AX305" s="29"/>
    </row>
    <row r="306" spans="1:66" x14ac:dyDescent="0.2">
      <c r="A306" s="83" t="s">
        <v>159</v>
      </c>
      <c r="B306" s="84" t="s">
        <v>98</v>
      </c>
      <c r="C306" s="85">
        <v>38399.396000000001</v>
      </c>
      <c r="D306" s="87"/>
      <c r="E306" s="80">
        <f>+(C306-C$7)/C$8</f>
        <v>-2631.0005548902927</v>
      </c>
      <c r="F306" s="80">
        <f>ROUND(2*E306,0)/2</f>
        <v>-2631</v>
      </c>
      <c r="G306" s="80">
        <f>+C306-(C$7+F306*C$8)</f>
        <v>-1.5363999991677701E-3</v>
      </c>
      <c r="H306" s="80"/>
      <c r="I306" s="80">
        <f>G306</f>
        <v>-1.5363999991677701E-3</v>
      </c>
      <c r="J306" s="80"/>
      <c r="K306" s="80"/>
      <c r="M306" s="80"/>
      <c r="N306" s="80"/>
      <c r="O306" s="80"/>
      <c r="P306" s="80"/>
      <c r="Q306" s="149">
        <f>+C306-15018.5</f>
        <v>23380.896000000001</v>
      </c>
      <c r="S306" s="2">
        <f>S$16</f>
        <v>0.2</v>
      </c>
      <c r="Z306" s="1">
        <f>F306</f>
        <v>-2631</v>
      </c>
      <c r="AA306" s="81">
        <f>AB$3+AB$4*Z306+AB$5*Z306^2+AH306</f>
        <v>-5.5491141537904881E-4</v>
      </c>
      <c r="AB306" s="81">
        <f>IF(S306&lt;&gt;0,G306-AH306,-9999)</f>
        <v>2.8742211537303001E-2</v>
      </c>
      <c r="AC306" s="81">
        <f>+G306-P306</f>
        <v>-1.5363999991677701E-3</v>
      </c>
      <c r="AD306" s="81">
        <f>IF(S306&lt;&gt;0,G306-AA306,-9999)</f>
        <v>-9.8148858378872134E-4</v>
      </c>
      <c r="AE306" s="81">
        <f>+(G306-AA306)^2*S306</f>
        <v>1.9266396802151797E-7</v>
      </c>
      <c r="AF306" s="1">
        <f>IF(S306&lt;&gt;0,G306-P306,-9999)</f>
        <v>-1.5363999991677701E-3</v>
      </c>
      <c r="AG306" s="82"/>
      <c r="AH306" s="1">
        <f>$AB$6*($AB$11/AI306*AJ306+$AB$12)</f>
        <v>-3.0278611536470771E-2</v>
      </c>
      <c r="AI306" s="1">
        <f>1+$AB$7*COS(AL306)</f>
        <v>0.71319544860407835</v>
      </c>
      <c r="AJ306" s="1">
        <f>SIN(AL306+RADIANS($AB$9))</f>
        <v>-0.88148753174625738</v>
      </c>
      <c r="AK306" s="1">
        <f>$AB$7*SIN(AL306)</f>
        <v>-0.26058084132156495</v>
      </c>
      <c r="AL306" s="1">
        <f>2*ATAN(AM306)</f>
        <v>0.73752754795800546</v>
      </c>
      <c r="AM306" s="1">
        <f>SQRT((1+$AB$7)/(1-$AB$7))*TAN(AN306/2)</f>
        <v>0.38644164134787684</v>
      </c>
      <c r="AN306" s="81">
        <f>$AU306+$AB$7*SIN(AO306)</f>
        <v>7.3367956226330877</v>
      </c>
      <c r="AO306" s="81">
        <f>$AU306+$AB$7*SIN(AP306)</f>
        <v>7.336809715837143</v>
      </c>
      <c r="AP306" s="81">
        <f>$AU306+$AB$7*SIN(AQ306)</f>
        <v>7.3367361618525662</v>
      </c>
      <c r="AQ306" s="81">
        <f>$AU306+$AB$7*SIN(AR306)</f>
        <v>7.3371201529834016</v>
      </c>
      <c r="AR306" s="81">
        <f>$AU306+$AB$7*SIN(AS306)</f>
        <v>7.3351183604784405</v>
      </c>
      <c r="AS306" s="81">
        <f>$AU306+$AB$7*SIN(AT306)</f>
        <v>7.345632638514898</v>
      </c>
      <c r="AT306" s="81">
        <f>$AU306+$AB$7*SIN(AU306)</f>
        <v>7.2924038294412687</v>
      </c>
      <c r="AU306" s="81">
        <f>RADIANS($AB$9)+$AB$18*(F306-AB$15)</f>
        <v>7.6736220684070826</v>
      </c>
      <c r="AV306" s="81"/>
      <c r="AW306" s="21"/>
      <c r="AX306" s="29"/>
    </row>
    <row r="307" spans="1:66" x14ac:dyDescent="0.2">
      <c r="A307" s="83" t="s">
        <v>160</v>
      </c>
      <c r="B307" s="84" t="s">
        <v>98</v>
      </c>
      <c r="C307" s="85">
        <v>38673.508000000002</v>
      </c>
      <c r="D307" s="87"/>
      <c r="E307" s="80">
        <f>+(C307-C$7)/C$8</f>
        <v>-2532.0015388418137</v>
      </c>
      <c r="F307" s="80">
        <f>ROUND(2*E307,0)/2</f>
        <v>-2532</v>
      </c>
      <c r="G307" s="80">
        <f>+C307-(C$7+F307*C$8)</f>
        <v>-4.2607999930623919E-3</v>
      </c>
      <c r="H307" s="80">
        <f>+G307</f>
        <v>-4.2607999930623919E-3</v>
      </c>
      <c r="I307" s="80"/>
      <c r="J307" s="80"/>
      <c r="K307" s="80"/>
      <c r="M307" s="80"/>
      <c r="N307" s="80"/>
      <c r="O307" s="80"/>
      <c r="P307" s="80"/>
      <c r="Q307" s="149">
        <f>+C307-15018.5</f>
        <v>23655.008000000002</v>
      </c>
      <c r="S307" s="2">
        <f>S$15</f>
        <v>0.5</v>
      </c>
      <c r="Z307" s="1">
        <f>F307</f>
        <v>-2532</v>
      </c>
      <c r="AA307" s="81">
        <f>AB$3+AB$4*Z307+AB$5*Z307^2+AH307</f>
        <v>-4.0813399690268343E-4</v>
      </c>
      <c r="AB307" s="81">
        <f>IF(S307&lt;&gt;0,G307-AH307,-9999)</f>
        <v>2.3986961540127739E-2</v>
      </c>
      <c r="AC307" s="81">
        <f>+G307-P307</f>
        <v>-4.2607999930623919E-3</v>
      </c>
      <c r="AD307" s="81">
        <f>IF(S307&lt;&gt;0,G307-AA307,-9999)</f>
        <v>-3.8526659961597085E-3</v>
      </c>
      <c r="AE307" s="81">
        <f>+(G307-AA307)^2*S307</f>
        <v>7.4215176389826394E-6</v>
      </c>
      <c r="AF307" s="1">
        <f>IF(S307&lt;&gt;0,G307-P307,-9999)</f>
        <v>-4.2607999930623919E-3</v>
      </c>
      <c r="AG307" s="82"/>
      <c r="AH307" s="1">
        <f>$AB$6*($AB$11/AI307*AJ307+$AB$12)</f>
        <v>-2.8247761533190131E-2</v>
      </c>
      <c r="AI307" s="1">
        <f>1+$AB$7*COS(AL307)</f>
        <v>0.72573965937244966</v>
      </c>
      <c r="AJ307" s="1">
        <f>SIN(AL307+RADIANS($AB$9))</f>
        <v>-0.85835720548728689</v>
      </c>
      <c r="AK307" s="1">
        <f>$AB$7*SIN(AL307)</f>
        <v>-0.27375260934670653</v>
      </c>
      <c r="AL307" s="1">
        <f>2*ATAN(AM307)</f>
        <v>0.78447166862102014</v>
      </c>
      <c r="AM307" s="1">
        <f>SQRT((1+$AB$7)/(1-$AB$7))*TAN(AN307/2)</f>
        <v>0.41367093838022595</v>
      </c>
      <c r="AN307" s="81">
        <f>$AU307+$AB$7*SIN(AO307)</f>
        <v>7.3969518909555436</v>
      </c>
      <c r="AO307" s="81">
        <f>$AU307+$AB$7*SIN(AP307)</f>
        <v>7.3969585083432072</v>
      </c>
      <c r="AP307" s="81">
        <f>$AU307+$AB$7*SIN(AQ307)</f>
        <v>7.3969198110572378</v>
      </c>
      <c r="AQ307" s="81">
        <f>$AU307+$AB$7*SIN(AR307)</f>
        <v>7.3971461489675994</v>
      </c>
      <c r="AR307" s="81">
        <f>$AU307+$AB$7*SIN(AS307)</f>
        <v>7.3958237868927696</v>
      </c>
      <c r="AS307" s="81">
        <f>$AU307+$AB$7*SIN(AT307)</f>
        <v>7.4036006232227436</v>
      </c>
      <c r="AT307" s="81">
        <f>$AU307+$AB$7*SIN(AU307)</f>
        <v>7.3594945686184667</v>
      </c>
      <c r="AU307" s="81">
        <f>RADIANS($AB$9)+$AB$18*(F307-AB$15)</f>
        <v>7.7446862512513963</v>
      </c>
      <c r="AW307" s="21"/>
      <c r="AX307" s="29"/>
    </row>
    <row r="308" spans="1:66" s="80" customFormat="1" x14ac:dyDescent="0.2">
      <c r="A308" s="96" t="s">
        <v>161</v>
      </c>
      <c r="B308" s="96"/>
      <c r="C308" s="86">
        <v>38759.341999999997</v>
      </c>
      <c r="D308" s="86"/>
      <c r="E308" s="80">
        <f>+(C308-C$7)/C$8</f>
        <v>-2501.0015040257358</v>
      </c>
      <c r="F308" s="80">
        <f>ROUND(2*E308,0)/2</f>
        <v>-2501</v>
      </c>
      <c r="G308" s="80">
        <f>+C308-(C$7+F308*C$8)</f>
        <v>-4.1644000011729077E-3</v>
      </c>
      <c r="I308" s="80">
        <f>G308</f>
        <v>-4.1644000011729077E-3</v>
      </c>
      <c r="Q308" s="149">
        <f>+C308-15018.5</f>
        <v>23740.841999999997</v>
      </c>
      <c r="S308" s="2">
        <f>S$16</f>
        <v>0.2</v>
      </c>
      <c r="Z308" s="1">
        <f>F308</f>
        <v>-2501</v>
      </c>
      <c r="AA308" s="81">
        <f>AB$3+AB$4*Z308+AB$5*Z308^2+AH308</f>
        <v>-3.4593759185219675E-4</v>
      </c>
      <c r="AB308" s="81">
        <f>IF(S308&lt;&gt;0,G308-AH308,-9999)</f>
        <v>2.3418321658517576E-2</v>
      </c>
      <c r="AC308" s="81">
        <f>+G308-P308</f>
        <v>-4.1644000011729077E-3</v>
      </c>
      <c r="AD308" s="81">
        <f>IF(S308&lt;&gt;0,G308-AA308,-9999)</f>
        <v>-3.8184624093207109E-3</v>
      </c>
      <c r="AE308" s="81">
        <f>+(G308-AA308)^2*S308</f>
        <v>2.9161310342790661E-6</v>
      </c>
      <c r="AF308" s="1">
        <f>IF(S308&lt;&gt;0,G308-P308,-9999)</f>
        <v>-4.1644000011729077E-3</v>
      </c>
      <c r="AG308" s="82"/>
      <c r="AH308" s="1">
        <f>$AB$6*($AB$11/AI308*AJ308+$AB$12)</f>
        <v>-2.7582721659690484E-2</v>
      </c>
      <c r="AI308" s="1">
        <f>1+$AB$7*COS(AL308)</f>
        <v>0.72988930828531418</v>
      </c>
      <c r="AJ308" s="1">
        <f>SIN(AL308+RADIANS($AB$9))</f>
        <v>-0.85054118012223023</v>
      </c>
      <c r="AK308" s="1">
        <f>$AB$7*SIN(AL308)</f>
        <v>-0.27784787166124625</v>
      </c>
      <c r="AL308" s="1">
        <f>2*ATAN(AM308)</f>
        <v>0.79951723430162802</v>
      </c>
      <c r="AM308" s="1">
        <f>SQRT((1+$AB$7)/(1-$AB$7))*TAN(AN308/2)</f>
        <v>0.42250871674294604</v>
      </c>
      <c r="AN308" s="81">
        <f>$AU308+$AB$7*SIN(AO308)</f>
        <v>7.4160091680830602</v>
      </c>
      <c r="AO308" s="81">
        <f>$AU308+$AB$7*SIN(AP308)</f>
        <v>7.4160142231137778</v>
      </c>
      <c r="AP308" s="81">
        <f>$AU308+$AB$7*SIN(AQ308)</f>
        <v>7.4159834645774003</v>
      </c>
      <c r="AQ308" s="81">
        <f>$AU308+$AB$7*SIN(AR308)</f>
        <v>7.4161706534694698</v>
      </c>
      <c r="AR308" s="81">
        <f>$AU308+$AB$7*SIN(AS308)</f>
        <v>7.4150326232180745</v>
      </c>
      <c r="AS308" s="81">
        <f>$AU308+$AB$7*SIN(AT308)</f>
        <v>7.4219946598928814</v>
      </c>
      <c r="AT308" s="81">
        <f>$AU308+$AB$7*SIN(AU308)</f>
        <v>7.3809018631305001</v>
      </c>
      <c r="AU308" s="81">
        <f>RADIANS($AB$9)+$AB$18*(F308-AB$15)</f>
        <v>7.7669386721420404</v>
      </c>
      <c r="AV308" s="1"/>
      <c r="AW308" s="21"/>
      <c r="AX308" s="29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</row>
    <row r="309" spans="1:66" s="80" customFormat="1" x14ac:dyDescent="0.2">
      <c r="A309" s="96" t="s">
        <v>162</v>
      </c>
      <c r="B309" s="96"/>
      <c r="C309" s="86">
        <v>39008.54</v>
      </c>
      <c r="D309" s="86"/>
      <c r="E309" s="80">
        <f>+(C309-C$7)/C$8</f>
        <v>-2411.0004942149676</v>
      </c>
      <c r="F309" s="80">
        <f>ROUND(2*E309,0)/2</f>
        <v>-2411</v>
      </c>
      <c r="G309" s="80">
        <f>+C309-(C$7+F309*C$8)</f>
        <v>-1.3683999932254665E-3</v>
      </c>
      <c r="I309" s="80">
        <f>G309</f>
        <v>-1.3683999932254665E-3</v>
      </c>
      <c r="Q309" s="149">
        <f>+C309-15018.5</f>
        <v>23990.04</v>
      </c>
      <c r="S309" s="2">
        <f>S$16</f>
        <v>0.2</v>
      </c>
      <c r="Z309" s="1">
        <f>F309</f>
        <v>-2411</v>
      </c>
      <c r="AA309" s="81">
        <f>AB$3+AB$4*Z309+AB$5*Z309^2+AH309</f>
        <v>-1.2106967556978557E-4</v>
      </c>
      <c r="AB309" s="81">
        <f>IF(S309&lt;&gt;0,G309-AH309,-9999)</f>
        <v>2.4204454634032653E-2</v>
      </c>
      <c r="AC309" s="81">
        <f>+G309-P309</f>
        <v>-1.3683999932254665E-3</v>
      </c>
      <c r="AD309" s="81">
        <f>IF(S309&lt;&gt;0,G309-AA309,-9999)</f>
        <v>-1.2473303176556809E-3</v>
      </c>
      <c r="AE309" s="81">
        <f>+(G309-AA309)^2*S309</f>
        <v>3.1116658426860436E-7</v>
      </c>
      <c r="AF309" s="1">
        <f>IF(S309&lt;&gt;0,G309-P309,-9999)</f>
        <v>-1.3683999932254665E-3</v>
      </c>
      <c r="AG309" s="82"/>
      <c r="AH309" s="1">
        <f>$AB$6*($AB$11/AI309*AJ309+$AB$12)</f>
        <v>-2.5572854627258119E-2</v>
      </c>
      <c r="AI309" s="1">
        <f>1+$AB$7*COS(AL309)</f>
        <v>0.74257154000298775</v>
      </c>
      <c r="AJ309" s="1">
        <f>SIN(AL309+RADIANS($AB$9))</f>
        <v>-0.82619761557790505</v>
      </c>
      <c r="AK309" s="1">
        <f>$AB$7*SIN(AL309)</f>
        <v>-0.28963738285800933</v>
      </c>
      <c r="AL309" s="1">
        <f>2*ATAN(AM309)</f>
        <v>0.84420604662458898</v>
      </c>
      <c r="AM309" s="1">
        <f>SQRT((1+$AB$7)/(1-$AB$7))*TAN(AN309/2)</f>
        <v>0.44909734420157055</v>
      </c>
      <c r="AN309" s="81">
        <f>$AU309+$AB$7*SIN(AO309)</f>
        <v>7.4719708135971841</v>
      </c>
      <c r="AO309" s="81">
        <f>$AU309+$AB$7*SIN(AP309)</f>
        <v>7.4719728772385325</v>
      </c>
      <c r="AP309" s="81">
        <f>$AU309+$AB$7*SIN(AQ309)</f>
        <v>7.4719585918568061</v>
      </c>
      <c r="AQ309" s="81">
        <f>$AU309+$AB$7*SIN(AR309)</f>
        <v>7.472057491611789</v>
      </c>
      <c r="AR309" s="81">
        <f>$AU309+$AB$7*SIN(AS309)</f>
        <v>7.4713732927768142</v>
      </c>
      <c r="AS309" s="81">
        <f>$AU309+$AB$7*SIN(AT309)</f>
        <v>7.4761307660366372</v>
      </c>
      <c r="AT309" s="81">
        <f>$AU309+$AB$7*SIN(AU309)</f>
        <v>7.4441361883803161</v>
      </c>
      <c r="AU309" s="81">
        <f>RADIANS($AB$9)+$AB$18*(F309-AB$15)</f>
        <v>7.8315424747277795</v>
      </c>
      <c r="AV309" s="1"/>
      <c r="AW309" s="21"/>
      <c r="AX309" s="29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</row>
    <row r="310" spans="1:66" s="80" customFormat="1" x14ac:dyDescent="0.2">
      <c r="A310" s="92" t="s">
        <v>163</v>
      </c>
      <c r="B310" s="93"/>
      <c r="C310" s="94">
        <v>39022.39</v>
      </c>
      <c r="D310" s="95" t="s">
        <v>59</v>
      </c>
      <c r="E310" s="80">
        <f>+(C310-C$7)/C$8</f>
        <v>-2405.9983915260259</v>
      </c>
      <c r="F310" s="80">
        <f>ROUND(2*E310,0)/2</f>
        <v>-2406</v>
      </c>
      <c r="G310" s="80">
        <f>+C310-(C$7+F310*C$8)</f>
        <v>4.4535999986692332E-3</v>
      </c>
      <c r="H310" s="80">
        <f>+G310</f>
        <v>4.4535999986692332E-3</v>
      </c>
      <c r="Q310" s="149">
        <f>+C310-15018.5</f>
        <v>24003.89</v>
      </c>
      <c r="S310" s="2">
        <f>S$15</f>
        <v>0.5</v>
      </c>
      <c r="Z310" s="1">
        <f>F310</f>
        <v>-2406</v>
      </c>
      <c r="AA310" s="81">
        <f>AB$3+AB$4*Z310+AB$5*Z310^2+AH310</f>
        <v>-1.0663581741760311E-4</v>
      </c>
      <c r="AB310" s="81">
        <f>IF(S310&lt;&gt;0,G310-AH310,-9999)</f>
        <v>2.9911335877427406E-2</v>
      </c>
      <c r="AC310" s="81">
        <f>+G310-P310</f>
        <v>4.4535999986692332E-3</v>
      </c>
      <c r="AD310" s="81">
        <f>IF(S310&lt;&gt;0,G310-AA310,-9999)</f>
        <v>4.5602358160868363E-3</v>
      </c>
      <c r="AE310" s="81">
        <f>+(G310-AA310)^2*S310</f>
        <v>1.0397875349160587E-5</v>
      </c>
      <c r="AF310" s="1">
        <f>IF(S310&lt;&gt;0,G310-P310,-9999)</f>
        <v>4.4535999986692332E-3</v>
      </c>
      <c r="AG310" s="82"/>
      <c r="AH310" s="1">
        <f>$AB$6*($AB$11/AI310*AJ310+$AB$12)</f>
        <v>-2.5457735878758173E-2</v>
      </c>
      <c r="AI310" s="1">
        <f>1+$AB$7*COS(AL310)</f>
        <v>0.74330475004036689</v>
      </c>
      <c r="AJ310" s="1">
        <f>SIN(AL310+RADIANS($AB$9))</f>
        <v>-0.82477039113002504</v>
      </c>
      <c r="AK310" s="1">
        <f>$AB$7*SIN(AL310)</f>
        <v>-0.29028739933629893</v>
      </c>
      <c r="AL310" s="1">
        <f>2*ATAN(AM310)</f>
        <v>0.846734683679642</v>
      </c>
      <c r="AM310" s="1">
        <f>SQRT((1+$AB$7)/(1-$AB$7))*TAN(AN310/2)</f>
        <v>0.45061752511297409</v>
      </c>
      <c r="AN310" s="81">
        <f>$AU310+$AB$7*SIN(AO310)</f>
        <v>7.4751084508898229</v>
      </c>
      <c r="AO310" s="81">
        <f>$AU310+$AB$7*SIN(AP310)</f>
        <v>7.4751104028014925</v>
      </c>
      <c r="AP310" s="81">
        <f>$AU310+$AB$7*SIN(AQ310)</f>
        <v>7.4750967844266585</v>
      </c>
      <c r="AQ310" s="81">
        <f>$AU310+$AB$7*SIN(AR310)</f>
        <v>7.4751918087557101</v>
      </c>
      <c r="AR310" s="81">
        <f>$AU310+$AB$7*SIN(AS310)</f>
        <v>7.4745292340184077</v>
      </c>
      <c r="AS310" s="81">
        <f>$AU310+$AB$7*SIN(AT310)</f>
        <v>7.4791723683345692</v>
      </c>
      <c r="AT310" s="81">
        <f>$AU310+$AB$7*SIN(AU310)</f>
        <v>7.4476965782611027</v>
      </c>
      <c r="AU310" s="81">
        <f>RADIANS($AB$9)+$AB$18*(F310-AB$15)</f>
        <v>7.8351315748714327</v>
      </c>
      <c r="AV310" s="1"/>
      <c r="AW310" s="21"/>
      <c r="AX310" s="29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</row>
    <row r="311" spans="1:66" x14ac:dyDescent="0.2">
      <c r="A311" s="83" t="s">
        <v>164</v>
      </c>
      <c r="B311" s="84" t="s">
        <v>98</v>
      </c>
      <c r="C311" s="85">
        <v>39033.46</v>
      </c>
      <c r="D311" s="87"/>
      <c r="E311" s="80">
        <f>+(C311-C$7)/C$8</f>
        <v>-2402.000321001362</v>
      </c>
      <c r="F311" s="80">
        <f>ROUND(2*E311,0)/2</f>
        <v>-2402</v>
      </c>
      <c r="G311" s="80">
        <f>+C311-(C$7+F311*C$8)</f>
        <v>-8.8880000112112612E-4</v>
      </c>
      <c r="H311" s="80"/>
      <c r="I311" s="80">
        <f>G311</f>
        <v>-8.8880000112112612E-4</v>
      </c>
      <c r="J311" s="80"/>
      <c r="K311" s="80"/>
      <c r="L311" s="80"/>
      <c r="M311" s="80"/>
      <c r="N311" s="80"/>
      <c r="O311" s="80"/>
      <c r="P311" s="80"/>
      <c r="Q311" s="149">
        <f>+C311-15018.5</f>
        <v>24014.959999999999</v>
      </c>
      <c r="S311" s="2">
        <f>S$16</f>
        <v>0.2</v>
      </c>
      <c r="Z311" s="1">
        <f>F311</f>
        <v>-2402</v>
      </c>
      <c r="AA311" s="81">
        <f>AB$3+AB$4*Z311+AB$5*Z311^2+AH311</f>
        <v>-9.4941134994301624E-5</v>
      </c>
      <c r="AB311" s="81">
        <f>IF(S311&lt;&gt;0,G311-AH311,-9999)</f>
        <v>2.4476578213840351E-2</v>
      </c>
      <c r="AC311" s="81">
        <f>+G311-P311</f>
        <v>-8.8880000112112612E-4</v>
      </c>
      <c r="AD311" s="81">
        <f>IF(S311&lt;&gt;0,G311-AA311,-9999)</f>
        <v>-7.9385886612682449E-4</v>
      </c>
      <c r="AE311" s="81">
        <f>+(G311-AA311)^2*S311</f>
        <v>1.2604237986563348E-7</v>
      </c>
      <c r="AF311" s="1">
        <f>IF(S311&lt;&gt;0,G311-P311,-9999)</f>
        <v>-8.8880000112112612E-4</v>
      </c>
      <c r="AG311" s="82"/>
      <c r="AH311" s="1">
        <f>$AB$6*($AB$11/AI311*AJ311+$AB$12)</f>
        <v>-2.5365378214961477E-2</v>
      </c>
      <c r="AI311" s="1">
        <f>1+$AB$7*COS(AL311)</f>
        <v>0.74389354729303048</v>
      </c>
      <c r="AJ311" s="1">
        <f>SIN(AL311+RADIANS($AB$9))</f>
        <v>-0.82362277177699483</v>
      </c>
      <c r="AK311" s="1">
        <f>$AB$7*SIN(AL311)</f>
        <v>-0.29080699862129045</v>
      </c>
      <c r="AL311" s="1">
        <f>2*ATAN(AM311)</f>
        <v>0.84876119452961651</v>
      </c>
      <c r="AM311" s="1">
        <f>SQRT((1+$AB$7)/(1-$AB$7))*TAN(AN311/2)</f>
        <v>0.45183708554477847</v>
      </c>
      <c r="AN311" s="81">
        <f>$AU311+$AB$7*SIN(AO311)</f>
        <v>7.4776207937388222</v>
      </c>
      <c r="AO311" s="81">
        <f>$AU311+$AB$7*SIN(AP311)</f>
        <v>7.4776226596772739</v>
      </c>
      <c r="AP311" s="81">
        <f>$AU311+$AB$7*SIN(AQ311)</f>
        <v>7.4776095584082958</v>
      </c>
      <c r="AQ311" s="81">
        <f>$AU311+$AB$7*SIN(AR311)</f>
        <v>7.4777015552173642</v>
      </c>
      <c r="AR311" s="81">
        <f>$AU311+$AB$7*SIN(AS311)</f>
        <v>7.477056007858021</v>
      </c>
      <c r="AS311" s="81">
        <f>$AU311+$AB$7*SIN(AT311)</f>
        <v>7.4816083520312278</v>
      </c>
      <c r="AT311" s="81">
        <f>$AU311+$AB$7*SIN(AU311)</f>
        <v>7.4505484835209055</v>
      </c>
      <c r="AU311" s="81">
        <f>RADIANS($AB$9)+$AB$18*(F311-AB$15)</f>
        <v>7.8380028549863541</v>
      </c>
      <c r="AW311" s="21"/>
      <c r="AX311" s="29"/>
    </row>
    <row r="312" spans="1:66" x14ac:dyDescent="0.2">
      <c r="A312" s="83" t="s">
        <v>160</v>
      </c>
      <c r="B312" s="84" t="s">
        <v>98</v>
      </c>
      <c r="C312" s="85">
        <v>39058.379999999997</v>
      </c>
      <c r="D312" s="87"/>
      <c r="E312" s="80">
        <f>+(C312-C$7)/C$8</f>
        <v>-2393.0001477877563</v>
      </c>
      <c r="F312" s="80">
        <f>ROUND(2*E312,0)/2</f>
        <v>-2393</v>
      </c>
      <c r="G312" s="80">
        <f>+C312-(C$7+F312*C$8)</f>
        <v>-4.0920000174082816E-4</v>
      </c>
      <c r="H312" s="80">
        <f>+G312</f>
        <v>-4.0920000174082816E-4</v>
      </c>
      <c r="I312" s="80"/>
      <c r="J312" s="80"/>
      <c r="K312" s="80"/>
      <c r="M312" s="80"/>
      <c r="N312" s="80"/>
      <c r="O312" s="80"/>
      <c r="P312" s="80"/>
      <c r="Q312" s="149">
        <f>+C312-15018.5</f>
        <v>24039.879999999997</v>
      </c>
      <c r="S312" s="2">
        <f>S$15</f>
        <v>0.5</v>
      </c>
      <c r="Z312" s="1">
        <f>F312</f>
        <v>-2393</v>
      </c>
      <c r="AA312" s="81">
        <f>AB$3+AB$4*Z312+AB$5*Z312^2+AH312</f>
        <v>-6.8148166889544365E-5</v>
      </c>
      <c r="AB312" s="81">
        <f>IF(S312&lt;&gt;0,G312-AH312,-9999)</f>
        <v>2.474751956246634E-2</v>
      </c>
      <c r="AC312" s="81">
        <f>+G312-P312</f>
        <v>-4.0920000174082816E-4</v>
      </c>
      <c r="AD312" s="81">
        <f>IF(S312&lt;&gt;0,G312-AA312,-9999)</f>
        <v>-3.4105183485128379E-4</v>
      </c>
      <c r="AE312" s="81">
        <f>+(G312-AA312)^2*S312</f>
        <v>5.8158177027713678E-8</v>
      </c>
      <c r="AF312" s="1">
        <f>IF(S312&lt;&gt;0,G312-P312,-9999)</f>
        <v>-4.0920000174082816E-4</v>
      </c>
      <c r="AG312" s="82"/>
      <c r="AH312" s="1">
        <f>$AB$6*($AB$11/AI312*AJ312+$AB$12)</f>
        <v>-2.5156719564207168E-2</v>
      </c>
      <c r="AI312" s="1">
        <f>1+$AB$7*COS(AL312)</f>
        <v>0.74522562160286565</v>
      </c>
      <c r="AJ312" s="1">
        <f>SIN(AL312+RADIANS($AB$9))</f>
        <v>-0.821021544905295</v>
      </c>
      <c r="AK312" s="1">
        <f>$AB$7*SIN(AL312)</f>
        <v>-0.29197472780640493</v>
      </c>
      <c r="AL312" s="1">
        <f>2*ATAN(AM312)</f>
        <v>0.85333262129070808</v>
      </c>
      <c r="AM312" s="1">
        <f>SQRT((1+$AB$7)/(1-$AB$7))*TAN(AN312/2)</f>
        <v>0.45459229303883558</v>
      </c>
      <c r="AN312" s="81">
        <f>$AU312+$AB$7*SIN(AO312)</f>
        <v>7.4832808593460767</v>
      </c>
      <c r="AO312" s="81">
        <f>$AU312+$AB$7*SIN(AP312)</f>
        <v>7.4832825425344422</v>
      </c>
      <c r="AP312" s="81">
        <f>$AU312+$AB$7*SIN(AQ312)</f>
        <v>7.4832705524818897</v>
      </c>
      <c r="AQ312" s="81">
        <f>$AU312+$AB$7*SIN(AR312)</f>
        <v>7.4833559706942907</v>
      </c>
      <c r="AR312" s="81">
        <f>$AU312+$AB$7*SIN(AS312)</f>
        <v>7.4827478525904576</v>
      </c>
      <c r="AS312" s="81">
        <f>$AU312+$AB$7*SIN(AT312)</f>
        <v>7.4870981690765932</v>
      </c>
      <c r="AT312" s="81">
        <f>$AU312+$AB$7*SIN(AU312)</f>
        <v>7.4569769495996949</v>
      </c>
      <c r="AU312" s="81">
        <f>RADIANS($AB$9)+$AB$18*(F312-AB$15)</f>
        <v>7.8444632352449286</v>
      </c>
      <c r="AW312" s="21"/>
      <c r="AX312" s="29"/>
    </row>
    <row r="313" spans="1:66" s="80" customFormat="1" x14ac:dyDescent="0.2">
      <c r="A313" s="92" t="s">
        <v>165</v>
      </c>
      <c r="B313" s="93"/>
      <c r="C313" s="94">
        <v>39077.762000000002</v>
      </c>
      <c r="D313" s="95"/>
      <c r="E313" s="80">
        <f>+(C313-C$7)/C$8</f>
        <v>-2386.0000933244269</v>
      </c>
      <c r="F313" s="80">
        <f>ROUND(2*E313,0)/2</f>
        <v>-2386</v>
      </c>
      <c r="G313" s="80">
        <f>+C313-(C$7+F313*C$8)</f>
        <v>-2.5839999580057338E-4</v>
      </c>
      <c r="I313" s="80">
        <f>G313</f>
        <v>-2.5839999580057338E-4</v>
      </c>
      <c r="Q313" s="149">
        <f>+C313-15018.5</f>
        <v>24059.262000000002</v>
      </c>
      <c r="S313" s="2">
        <f>S$16</f>
        <v>0.2</v>
      </c>
      <c r="Z313" s="1">
        <f>F313</f>
        <v>-2386</v>
      </c>
      <c r="AA313" s="81">
        <f>AB$3+AB$4*Z313+AB$5*Z313^2+AH313</f>
        <v>-4.6849516321081225E-5</v>
      </c>
      <c r="AB313" s="81">
        <f>IF(S313&lt;&gt;0,G313-AH313,-9999)</f>
        <v>2.4735211838592317E-2</v>
      </c>
      <c r="AC313" s="81">
        <f>+G313-P313</f>
        <v>-2.5839999580057338E-4</v>
      </c>
      <c r="AD313" s="81">
        <f>IF(S313&lt;&gt;0,G313-AA313,-9999)</f>
        <v>-2.1155047947949215E-4</v>
      </c>
      <c r="AE313" s="81">
        <f>+(G313-AA313)^2*S313</f>
        <v>8.9507210736006075E-9</v>
      </c>
      <c r="AF313" s="1">
        <f>IF(S313&lt;&gt;0,G313-P313,-9999)</f>
        <v>-2.5839999580057338E-4</v>
      </c>
      <c r="AG313" s="82"/>
      <c r="AH313" s="1">
        <f>$AB$6*($AB$11/AI313*AJ313+$AB$12)</f>
        <v>-2.499361183439289E-2</v>
      </c>
      <c r="AI313" s="1">
        <f>1+$AB$7*COS(AL313)</f>
        <v>0.74626868677413727</v>
      </c>
      <c r="AJ313" s="1">
        <f>SIN(AL313+RADIANS($AB$9))</f>
        <v>-0.81897998920855331</v>
      </c>
      <c r="AK313" s="1">
        <f>$AB$7*SIN(AL313)</f>
        <v>-0.2928816249851629</v>
      </c>
      <c r="AL313" s="1">
        <f>2*ATAN(AM313)</f>
        <v>0.85689952814022141</v>
      </c>
      <c r="AM313" s="1">
        <f>SQRT((1+$AB$7)/(1-$AB$7))*TAN(AN313/2)</f>
        <v>0.45674605295211645</v>
      </c>
      <c r="AN313" s="81">
        <f>$AU313+$AB$7*SIN(AO313)</f>
        <v>7.4876901545193579</v>
      </c>
      <c r="AO313" s="81">
        <f>$AU313+$AB$7*SIN(AP313)</f>
        <v>7.4876917053896808</v>
      </c>
      <c r="AP313" s="81">
        <f>$AU313+$AB$7*SIN(AQ313)</f>
        <v>7.4876805310104935</v>
      </c>
      <c r="AQ313" s="81">
        <f>$AU313+$AB$7*SIN(AR313)</f>
        <v>7.4877610522739459</v>
      </c>
      <c r="AR313" s="81">
        <f>$AU313+$AB$7*SIN(AS313)</f>
        <v>7.4871812029082561</v>
      </c>
      <c r="AS313" s="81">
        <f>$AU313+$AB$7*SIN(AT313)</f>
        <v>7.4913765795957747</v>
      </c>
      <c r="AT313" s="81">
        <f>$AU313+$AB$7*SIN(AU313)</f>
        <v>7.4619880484455345</v>
      </c>
      <c r="AU313" s="81">
        <f>RADIANS($AB$9)+$AB$18*(F313-AB$15)</f>
        <v>7.8494879754460412</v>
      </c>
      <c r="AV313" s="1"/>
      <c r="AW313" s="21"/>
      <c r="AX313" s="29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</row>
    <row r="314" spans="1:66" s="80" customFormat="1" x14ac:dyDescent="0.2">
      <c r="A314" s="92" t="s">
        <v>166</v>
      </c>
      <c r="B314" s="93"/>
      <c r="C314" s="94">
        <v>39102.678999999996</v>
      </c>
      <c r="D314" s="95"/>
      <c r="E314" s="80">
        <f>+(C314-C$7)/C$8</f>
        <v>-2377.0010035987698</v>
      </c>
      <c r="F314" s="80">
        <f>ROUND(2*E314,0)/2</f>
        <v>-2377</v>
      </c>
      <c r="G314" s="80">
        <f>+C314-(C$7+F314*C$8)</f>
        <v>-2.7788000006694347E-3</v>
      </c>
      <c r="I314" s="80">
        <f>G314</f>
        <v>-2.7788000006694347E-3</v>
      </c>
      <c r="Q314" s="149">
        <f>+C314-15018.5</f>
        <v>24084.178999999996</v>
      </c>
      <c r="S314" s="2">
        <f>S$16</f>
        <v>0.2</v>
      </c>
      <c r="Z314" s="1">
        <f>F314</f>
        <v>-2377</v>
      </c>
      <c r="AA314" s="81">
        <f>AB$3+AB$4*Z314+AB$5*Z314^2+AH314</f>
        <v>-1.8874136798442687E-5</v>
      </c>
      <c r="AB314" s="81">
        <f>IF(S314&lt;&gt;0,G314-AH314,-9999)</f>
        <v>2.2004050218789682E-2</v>
      </c>
      <c r="AC314" s="81">
        <f>+G314-P314</f>
        <v>-2.7788000006694347E-3</v>
      </c>
      <c r="AD314" s="81">
        <f>IF(S314&lt;&gt;0,G314-AA314,-9999)</f>
        <v>-2.759925863870992E-3</v>
      </c>
      <c r="AE314" s="81">
        <f>+(G314-AA314)^2*S314</f>
        <v>1.5234381548128084E-6</v>
      </c>
      <c r="AF314" s="1">
        <f>IF(S314&lt;&gt;0,G314-P314,-9999)</f>
        <v>-2.7788000006694347E-3</v>
      </c>
      <c r="AG314" s="82"/>
      <c r="AH314" s="1">
        <f>$AB$6*($AB$11/AI314*AJ314+$AB$12)</f>
        <v>-2.4782850219459116E-2</v>
      </c>
      <c r="AI314" s="1">
        <f>1+$AB$7*COS(AL314)</f>
        <v>0.7476188415896815</v>
      </c>
      <c r="AJ314" s="1">
        <f>SIN(AL314+RADIANS($AB$9))</f>
        <v>-0.81633132077488979</v>
      </c>
      <c r="AK314" s="1">
        <f>$AB$7*SIN(AL314)</f>
        <v>-0.29404587472830862</v>
      </c>
      <c r="AL314" s="1">
        <f>2*ATAN(AM314)</f>
        <v>0.86150027502857229</v>
      </c>
      <c r="AM314" s="1">
        <f>SQRT((1+$AB$7)/(1-$AB$7))*TAN(AN314/2)</f>
        <v>0.45952925248337334</v>
      </c>
      <c r="AN314" s="81">
        <f>$AU314+$AB$7*SIN(AO314)</f>
        <v>7.4933683402636877</v>
      </c>
      <c r="AO314" s="81">
        <f>$AU314+$AB$7*SIN(AP314)</f>
        <v>7.4933697329904172</v>
      </c>
      <c r="AP314" s="81">
        <f>$AU314+$AB$7*SIN(AQ314)</f>
        <v>7.493359547128164</v>
      </c>
      <c r="AQ314" s="81">
        <f>$AU314+$AB$7*SIN(AR314)</f>
        <v>7.4934340489209257</v>
      </c>
      <c r="AR314" s="81">
        <f>$AU314+$AB$7*SIN(AS314)</f>
        <v>7.4928894647184974</v>
      </c>
      <c r="AS314" s="81">
        <f>$AU314+$AB$7*SIN(AT314)</f>
        <v>7.496888514330406</v>
      </c>
      <c r="AT314" s="81">
        <f>$AU314+$AB$7*SIN(AU314)</f>
        <v>7.4684452657156699</v>
      </c>
      <c r="AU314" s="81">
        <f>RADIANS($AB$9)+$AB$18*(F314-AB$15)</f>
        <v>7.8559483557046157</v>
      </c>
      <c r="AV314" s="1"/>
      <c r="AW314" s="21"/>
      <c r="AX314" s="29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</row>
    <row r="315" spans="1:66" s="80" customFormat="1" x14ac:dyDescent="0.2">
      <c r="A315" s="96" t="s">
        <v>167</v>
      </c>
      <c r="B315" s="96"/>
      <c r="C315" s="86">
        <v>39202.358</v>
      </c>
      <c r="D315" s="86"/>
      <c r="E315" s="80">
        <f>+(C315-C$7)/C$8</f>
        <v>-2341.0006719069916</v>
      </c>
      <c r="F315" s="80">
        <f>ROUND(2*E315,0)/2</f>
        <v>-2341</v>
      </c>
      <c r="G315" s="80">
        <f>+C315-(C$7+F315*C$8)</f>
        <v>-1.8603999997139908E-3</v>
      </c>
      <c r="I315" s="80">
        <f>G315</f>
        <v>-1.8603999997139908E-3</v>
      </c>
      <c r="Q315" s="149">
        <f>+C315-15018.5</f>
        <v>24183.858</v>
      </c>
      <c r="S315" s="2">
        <f>S$16</f>
        <v>0.2</v>
      </c>
      <c r="Z315" s="1">
        <f>F315</f>
        <v>-2341</v>
      </c>
      <c r="AA315" s="81">
        <f>AB$3+AB$4*Z315+AB$5*Z315^2+AH315</f>
        <v>9.9688863941720801E-5</v>
      </c>
      <c r="AB315" s="81">
        <f>IF(S315&lt;&gt;0,G315-AH315,-9999)</f>
        <v>2.2067564168076498E-2</v>
      </c>
      <c r="AC315" s="81">
        <f>+G315-P315</f>
        <v>-1.8603999997139908E-3</v>
      </c>
      <c r="AD315" s="81">
        <f>IF(S315&lt;&gt;0,G315-AA315,-9999)</f>
        <v>-1.9600888636557116E-3</v>
      </c>
      <c r="AE315" s="81">
        <f>+(G315-AA315)^2*S315</f>
        <v>7.6838967068542788E-7</v>
      </c>
      <c r="AF315" s="1">
        <f>IF(S315&lt;&gt;0,G315-P315,-9999)</f>
        <v>-1.8603999997139908E-3</v>
      </c>
      <c r="AG315" s="82"/>
      <c r="AH315" s="1">
        <f>$AB$6*($AB$11/AI315*AJ315+$AB$12)</f>
        <v>-2.3927964167790489E-2</v>
      </c>
      <c r="AI315" s="1">
        <f>1+$AB$7*COS(AL315)</f>
        <v>0.75312297204338829</v>
      </c>
      <c r="AJ315" s="1">
        <f>SIN(AL315+RADIANS($AB$9))</f>
        <v>-0.80546446711967257</v>
      </c>
      <c r="AK315" s="1">
        <f>$AB$7*SIN(AL315)</f>
        <v>-0.29868203600581805</v>
      </c>
      <c r="AL315" s="1">
        <f>2*ATAN(AM315)</f>
        <v>0.88007194055043636</v>
      </c>
      <c r="AM315" s="1">
        <f>SQRT((1+$AB$7)/(1-$AB$7))*TAN(AN315/2)</f>
        <v>0.4708244705439425</v>
      </c>
      <c r="AN315" s="81">
        <f>$AU315+$AB$7*SIN(AO315)</f>
        <v>7.5161848782415968</v>
      </c>
      <c r="AO315" s="81">
        <f>$AU315+$AB$7*SIN(AP315)</f>
        <v>7.5161857587647063</v>
      </c>
      <c r="AP315" s="81">
        <f>$AU315+$AB$7*SIN(AQ315)</f>
        <v>7.5161789023499077</v>
      </c>
      <c r="AQ315" s="81">
        <f>$AU315+$AB$7*SIN(AR315)</f>
        <v>7.5162322950861578</v>
      </c>
      <c r="AR315" s="81">
        <f>$AU315+$AB$7*SIN(AS315)</f>
        <v>7.515816725812237</v>
      </c>
      <c r="AS315" s="81">
        <f>$AU315+$AB$7*SIN(AT315)</f>
        <v>7.5190642969500372</v>
      </c>
      <c r="AT315" s="81">
        <f>$AU315+$AB$7*SIN(AU315)</f>
        <v>7.4944358557068265</v>
      </c>
      <c r="AU315" s="81">
        <f>RADIANS($AB$9)+$AB$18*(F315-AB$15)</f>
        <v>7.8817898767389112</v>
      </c>
      <c r="AV315" s="1"/>
      <c r="AW315" s="21"/>
      <c r="AX315" s="29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</row>
    <row r="316" spans="1:66" s="80" customFormat="1" x14ac:dyDescent="0.2">
      <c r="A316" s="96" t="s">
        <v>168</v>
      </c>
      <c r="B316" s="96"/>
      <c r="C316" s="86">
        <v>39393.408000000003</v>
      </c>
      <c r="D316" s="86"/>
      <c r="E316" s="80">
        <f>+(C316-C$7)/C$8</f>
        <v>-2272.000547811504</v>
      </c>
      <c r="F316" s="80">
        <f>ROUND(2*E316,0)/2</f>
        <v>-2272</v>
      </c>
      <c r="G316" s="80">
        <f>+C316-(C$7+F316*C$8)</f>
        <v>-1.5167999954428524E-3</v>
      </c>
      <c r="I316" s="80">
        <f>G316</f>
        <v>-1.5167999954428524E-3</v>
      </c>
      <c r="Q316" s="149">
        <f>+C316-15018.5</f>
        <v>24374.908000000003</v>
      </c>
      <c r="S316" s="2">
        <f>S$16</f>
        <v>0.2</v>
      </c>
      <c r="Z316" s="1">
        <f>F316</f>
        <v>-2272</v>
      </c>
      <c r="AA316" s="81">
        <f>AB$3+AB$4*Z316+AB$5*Z316^2+AH316</f>
        <v>3.5678857114448612E-4</v>
      </c>
      <c r="AB316" s="81">
        <f>IF(S316&lt;&gt;0,G316-AH316,-9999)</f>
        <v>2.0719620962123299E-2</v>
      </c>
      <c r="AC316" s="81">
        <f>+G316-P316</f>
        <v>-1.5167999954428524E-3</v>
      </c>
      <c r="AD316" s="81">
        <f>IF(S316&lt;&gt;0,G316-AA316,-9999)</f>
        <v>-1.8735885665873385E-3</v>
      </c>
      <c r="AE316" s="81">
        <f>+(G316-AA316)^2*S316</f>
        <v>7.0206682336935957E-7</v>
      </c>
      <c r="AF316" s="1">
        <f>IF(S316&lt;&gt;0,G316-P316,-9999)</f>
        <v>-1.5167999954428524E-3</v>
      </c>
      <c r="AG316" s="82"/>
      <c r="AH316" s="1">
        <f>$AB$6*($AB$11/AI316*AJ316+$AB$12)</f>
        <v>-2.2236420957566151E-2</v>
      </c>
      <c r="AI316" s="1">
        <f>1+$AB$7*COS(AL316)</f>
        <v>0.76415025100678768</v>
      </c>
      <c r="AJ316" s="1">
        <f>SIN(AL316+RADIANS($AB$9))</f>
        <v>-0.78337532692630774</v>
      </c>
      <c r="AK316" s="1">
        <f>$AB$7*SIN(AL316)</f>
        <v>-0.3074640165370725</v>
      </c>
      <c r="AL316" s="1">
        <f>2*ATAN(AM316)</f>
        <v>0.91645281809840518</v>
      </c>
      <c r="AM316" s="1">
        <f>SQRT((1+$AB$7)/(1-$AB$7))*TAN(AN316/2)</f>
        <v>0.49324175275821203</v>
      </c>
      <c r="AN316" s="81">
        <f>$AU316+$AB$7*SIN(AO316)</f>
        <v>7.560395950162718</v>
      </c>
      <c r="AO316" s="81">
        <f>$AU316+$AB$7*SIN(AP316)</f>
        <v>7.5603962612235227</v>
      </c>
      <c r="AP316" s="81">
        <f>$AU316+$AB$7*SIN(AQ316)</f>
        <v>7.5603934873304874</v>
      </c>
      <c r="AQ316" s="81">
        <f>$AU316+$AB$7*SIN(AR316)</f>
        <v>7.5604182244942795</v>
      </c>
      <c r="AR316" s="81">
        <f>$AU316+$AB$7*SIN(AS316)</f>
        <v>7.5601976935748096</v>
      </c>
      <c r="AS316" s="81">
        <f>$AU316+$AB$7*SIN(AT316)</f>
        <v>7.5621694286436316</v>
      </c>
      <c r="AT316" s="81">
        <f>$AU316+$AB$7*SIN(AU316)</f>
        <v>7.5449738989990092</v>
      </c>
      <c r="AU316" s="81">
        <f>RADIANS($AB$9)+$AB$18*(F316-AB$15)</f>
        <v>7.9313194587213118</v>
      </c>
      <c r="AV316" s="1"/>
      <c r="AW316" s="21"/>
      <c r="AX316" s="29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</row>
    <row r="317" spans="1:66" s="80" customFormat="1" x14ac:dyDescent="0.2">
      <c r="A317" s="92" t="s">
        <v>163</v>
      </c>
      <c r="B317" s="93"/>
      <c r="C317" s="94">
        <v>39404.487000000001</v>
      </c>
      <c r="D317" s="95" t="s">
        <v>59</v>
      </c>
      <c r="E317" s="80">
        <f>+(C317-C$7)/C$8</f>
        <v>-2267.9992268229998</v>
      </c>
      <c r="F317" s="80">
        <f>ROUND(2*E317,0)/2</f>
        <v>-2268</v>
      </c>
      <c r="G317" s="80">
        <f>+C317-(C$7+F317*C$8)</f>
        <v>2.1408000029623508E-3</v>
      </c>
      <c r="H317" s="80">
        <f>+G317</f>
        <v>2.1408000029623508E-3</v>
      </c>
      <c r="Q317" s="149">
        <f>+C317-15018.5</f>
        <v>24385.987000000001</v>
      </c>
      <c r="S317" s="2">
        <f>S$15</f>
        <v>0.5</v>
      </c>
      <c r="Z317" s="1">
        <f>F317</f>
        <v>-2268</v>
      </c>
      <c r="AA317" s="81">
        <f>AB$3+AB$4*Z317+AB$5*Z317^2+AH317</f>
        <v>3.7289778408563373E-4</v>
      </c>
      <c r="AB317" s="81">
        <f>IF(S317&lt;&gt;0,G317-AH317,-9999)</f>
        <v>2.4277022264268054E-2</v>
      </c>
      <c r="AC317" s="81">
        <f>+G317-P317</f>
        <v>2.1408000029623508E-3</v>
      </c>
      <c r="AD317" s="81">
        <f>IF(S317&lt;&gt;0,G317-AA317,-9999)</f>
        <v>1.7679022188767171E-3</v>
      </c>
      <c r="AE317" s="81">
        <f>+(G317-AA317)^2*S317</f>
        <v>1.5627391277546098E-6</v>
      </c>
      <c r="AF317" s="1">
        <f>IF(S317&lt;&gt;0,G317-P317,-9999)</f>
        <v>2.1408000029623508E-3</v>
      </c>
      <c r="AG317" s="82"/>
      <c r="AH317" s="1">
        <f>$AB$6*($AB$11/AI317*AJ317+$AB$12)</f>
        <v>-2.2136222261305703E-2</v>
      </c>
      <c r="AI317" s="1">
        <f>1+$AB$7*COS(AL317)</f>
        <v>0.76480935213073376</v>
      </c>
      <c r="AJ317" s="1">
        <f>SIN(AL317+RADIANS($AB$9))</f>
        <v>-0.78204222832309023</v>
      </c>
      <c r="AK317" s="1">
        <f>$AB$7*SIN(AL317)</f>
        <v>-0.3079684800756487</v>
      </c>
      <c r="AL317" s="1">
        <f>2*ATAN(AM317)</f>
        <v>0.91859472927660635</v>
      </c>
      <c r="AM317" s="1">
        <f>SQRT((1+$AB$7)/(1-$AB$7))*TAN(AN317/2)</f>
        <v>0.49457396261252984</v>
      </c>
      <c r="AN317" s="81">
        <f>$AU317+$AB$7*SIN(AO317)</f>
        <v>7.5629788305953349</v>
      </c>
      <c r="AO317" s="81">
        <f>$AU317+$AB$7*SIN(AP317)</f>
        <v>7.5629791209820993</v>
      </c>
      <c r="AP317" s="81">
        <f>$AU317+$AB$7*SIN(AQ317)</f>
        <v>7.5629765091269228</v>
      </c>
      <c r="AQ317" s="81">
        <f>$AU317+$AB$7*SIN(AR317)</f>
        <v>7.5630000020201873</v>
      </c>
      <c r="AR317" s="81">
        <f>$AU317+$AB$7*SIN(AS317)</f>
        <v>7.5627887563512255</v>
      </c>
      <c r="AS317" s="81">
        <f>$AU317+$AB$7*SIN(AT317)</f>
        <v>7.5646936407518082</v>
      </c>
      <c r="AT317" s="81">
        <f>$AU317+$AB$7*SIN(AU317)</f>
        <v>7.5479327343508373</v>
      </c>
      <c r="AU317" s="81">
        <f>RADIANS($AB$9)+$AB$18*(F317-AB$15)</f>
        <v>7.9341907388362332</v>
      </c>
      <c r="AV317" s="1"/>
      <c r="AW317" s="21"/>
      <c r="AX317" s="29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</row>
    <row r="318" spans="1:66" s="80" customFormat="1" x14ac:dyDescent="0.2">
      <c r="A318" s="92" t="s">
        <v>169</v>
      </c>
      <c r="B318" s="93"/>
      <c r="C318" s="94">
        <v>39473.703000000001</v>
      </c>
      <c r="D318" s="95"/>
      <c r="E318" s="80">
        <f>+(C318-C$7)/C$8</f>
        <v>-2243.0009929083535</v>
      </c>
      <c r="F318" s="80">
        <f>ROUND(2*E318,0)/2</f>
        <v>-2243</v>
      </c>
      <c r="G318" s="80">
        <f>+C318-(C$7+F318*C$8)</f>
        <v>-2.7491999935591593E-3</v>
      </c>
      <c r="I318" s="80">
        <f>G318</f>
        <v>-2.7491999935591593E-3</v>
      </c>
      <c r="Q318" s="149">
        <f>+C318-15018.5</f>
        <v>24455.203000000001</v>
      </c>
      <c r="S318" s="2">
        <f>S$16</f>
        <v>0.2</v>
      </c>
      <c r="Z318" s="1">
        <f>F318</f>
        <v>-2243</v>
      </c>
      <c r="AA318" s="81">
        <f>AB$3+AB$4*Z318+AB$5*Z318^2+AH318</f>
        <v>4.7657359329818585E-4</v>
      </c>
      <c r="AB318" s="81">
        <f>IF(S318&lt;&gt;0,G318-AH318,-9999)</f>
        <v>1.8755469824065559E-2</v>
      </c>
      <c r="AC318" s="81">
        <f>+G318-P318</f>
        <v>-2.7491999935591593E-3</v>
      </c>
      <c r="AD318" s="81">
        <f>IF(S318&lt;&gt;0,G318-AA318,-9999)</f>
        <v>-3.2257735868573452E-3</v>
      </c>
      <c r="AE318" s="81">
        <f>+(G318-AA318)^2*S318</f>
        <v>2.0811230467333004E-6</v>
      </c>
      <c r="AF318" s="1">
        <f>IF(S318&lt;&gt;0,G318-P318,-9999)</f>
        <v>-2.7491999935591593E-3</v>
      </c>
      <c r="AG318" s="82"/>
      <c r="AH318" s="1">
        <f>$AB$6*($AB$11/AI318*AJ318+$AB$12)</f>
        <v>-2.1504669817624718E-2</v>
      </c>
      <c r="AI318" s="1">
        <f>1+$AB$7*COS(AL318)</f>
        <v>0.7689793405584664</v>
      </c>
      <c r="AJ318" s="1">
        <f>SIN(AL318+RADIANS($AB$9))</f>
        <v>-0.77357578865188403</v>
      </c>
      <c r="AK318" s="1">
        <f>$AB$7*SIN(AL318)</f>
        <v>-0.31110879202695224</v>
      </c>
      <c r="AL318" s="1">
        <f>2*ATAN(AM318)</f>
        <v>0.93206615054050013</v>
      </c>
      <c r="AM318" s="1">
        <f>SQRT((1+$AB$7)/(1-$AB$7))*TAN(AN318/2)</f>
        <v>0.50298539928420816</v>
      </c>
      <c r="AN318" s="81">
        <f>$AU318+$AB$7*SIN(AO318)</f>
        <v>7.5791726663316128</v>
      </c>
      <c r="AO318" s="81">
        <f>$AU318+$AB$7*SIN(AP318)</f>
        <v>7.5791728500699129</v>
      </c>
      <c r="AP318" s="81">
        <f>$AU318+$AB$7*SIN(AQ318)</f>
        <v>7.5791711027522615</v>
      </c>
      <c r="AQ318" s="81">
        <f>$AU318+$AB$7*SIN(AR318)</f>
        <v>7.5791877198619995</v>
      </c>
      <c r="AR318" s="81">
        <f>$AU318+$AB$7*SIN(AS318)</f>
        <v>7.5790297296285045</v>
      </c>
      <c r="AS318" s="81">
        <f>$AU318+$AB$7*SIN(AT318)</f>
        <v>7.5805354492830537</v>
      </c>
      <c r="AT318" s="81">
        <f>$AU318+$AB$7*SIN(AU318)</f>
        <v>7.5664975712137448</v>
      </c>
      <c r="AU318" s="81">
        <f>RADIANS($AB$9)+$AB$18*(F318-AB$15)</f>
        <v>7.9521362395544948</v>
      </c>
      <c r="AV318" s="1"/>
      <c r="AW318" s="21"/>
      <c r="AX318" s="29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</row>
    <row r="319" spans="1:66" s="80" customFormat="1" x14ac:dyDescent="0.2">
      <c r="A319" s="92" t="s">
        <v>170</v>
      </c>
      <c r="B319" s="93"/>
      <c r="C319" s="94">
        <v>39534.618000000002</v>
      </c>
      <c r="D319" s="95"/>
      <c r="E319" s="80">
        <f>+(C319-C$7)/C$8</f>
        <v>-2221.000770143231</v>
      </c>
      <c r="F319" s="80">
        <f>ROUND(2*E319,0)/2</f>
        <v>-2221</v>
      </c>
      <c r="G319" s="80">
        <f>+C319-(C$7+F319*C$8)</f>
        <v>-2.1323999972082675E-3</v>
      </c>
      <c r="I319" s="80">
        <f>G319</f>
        <v>-2.1323999972082675E-3</v>
      </c>
      <c r="Q319" s="149">
        <f>+C319-15018.5</f>
        <v>24516.118000000002</v>
      </c>
      <c r="S319" s="2">
        <f>S$16</f>
        <v>0.2</v>
      </c>
      <c r="Z319" s="1">
        <f>F319</f>
        <v>-2221</v>
      </c>
      <c r="AA319" s="81">
        <f>AB$3+AB$4*Z319+AB$5*Z319^2+AH319</f>
        <v>5.720770088037154E-4</v>
      </c>
      <c r="AB319" s="81">
        <f>IF(S319&lt;&gt;0,G319-AH319,-9999)</f>
        <v>1.8808929926455515E-2</v>
      </c>
      <c r="AC319" s="81">
        <f>+G319-P319</f>
        <v>-2.1323999972082675E-3</v>
      </c>
      <c r="AD319" s="81">
        <f>IF(S319&lt;&gt;0,G319-AA319,-9999)</f>
        <v>-2.7044770060119828E-3</v>
      </c>
      <c r="AE319" s="81">
        <f>+(G319-AA319)^2*S319</f>
        <v>1.4628391752095078E-6</v>
      </c>
      <c r="AF319" s="1">
        <f>IF(S319&lt;&gt;0,G319-P319,-9999)</f>
        <v>-2.1323999972082675E-3</v>
      </c>
      <c r="AG319" s="82"/>
      <c r="AH319" s="1">
        <f>$AB$6*($AB$11/AI319*AJ319+$AB$12)</f>
        <v>-2.0941329923663782E-2</v>
      </c>
      <c r="AI319" s="1">
        <f>1+$AB$7*COS(AL319)</f>
        <v>0.7727221355702083</v>
      </c>
      <c r="AJ319" s="1">
        <f>SIN(AL319+RADIANS($AB$9))</f>
        <v>-0.76593027928510171</v>
      </c>
      <c r="AK319" s="1">
        <f>$AB$7*SIN(AL319)</f>
        <v>-0.31385346565794631</v>
      </c>
      <c r="AL319" s="1">
        <f>2*ATAN(AM319)</f>
        <v>0.94404367468746797</v>
      </c>
      <c r="AM319" s="1">
        <f>SQRT((1+$AB$7)/(1-$AB$7))*TAN(AN319/2)</f>
        <v>0.51051204629637148</v>
      </c>
      <c r="AN319" s="81">
        <f>$AU319+$AB$7*SIN(AO319)</f>
        <v>7.5934967860231808</v>
      </c>
      <c r="AO319" s="81">
        <f>$AU319+$AB$7*SIN(AP319)</f>
        <v>7.5934969030669013</v>
      </c>
      <c r="AP319" s="81">
        <f>$AU319+$AB$7*SIN(AQ319)</f>
        <v>7.5934957303009405</v>
      </c>
      <c r="AQ319" s="81">
        <f>$AU319+$AB$7*SIN(AR319)</f>
        <v>7.5935074815276069</v>
      </c>
      <c r="AR319" s="81">
        <f>$AU319+$AB$7*SIN(AS319)</f>
        <v>7.5933897565201152</v>
      </c>
      <c r="AS319" s="81">
        <f>$AU319+$AB$7*SIN(AT319)</f>
        <v>7.59457149635075</v>
      </c>
      <c r="AT319" s="81">
        <f>$AU319+$AB$7*SIN(AU319)</f>
        <v>7.5829373636250077</v>
      </c>
      <c r="AU319" s="81">
        <f>RADIANS($AB$9)+$AB$18*(F319-AB$15)</f>
        <v>7.9679282801865643</v>
      </c>
      <c r="AV319" s="1"/>
      <c r="AW319" s="21"/>
      <c r="AX319" s="29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</row>
    <row r="320" spans="1:66" s="80" customFormat="1" x14ac:dyDescent="0.2">
      <c r="A320" s="96" t="s">
        <v>171</v>
      </c>
      <c r="B320" s="96"/>
      <c r="C320" s="86">
        <v>39855.802300000003</v>
      </c>
      <c r="D320" s="86"/>
      <c r="E320" s="80">
        <f>+(C320-C$7)/C$8</f>
        <v>-2105.0009975312346</v>
      </c>
      <c r="F320" s="80">
        <f>ROUND(2*E320,0)/2</f>
        <v>-2105</v>
      </c>
      <c r="G320" s="80">
        <f>+C320-(C$7+F320*C$8)</f>
        <v>-2.7619999964372255E-3</v>
      </c>
      <c r="J320" s="80">
        <f>G320</f>
        <v>-2.7619999964372255E-3</v>
      </c>
      <c r="Q320" s="149">
        <f>+C320-15018.5</f>
        <v>24837.302300000003</v>
      </c>
      <c r="S320" s="2">
        <f>S$17</f>
        <v>1</v>
      </c>
      <c r="Z320" s="1">
        <f>F320</f>
        <v>-2105</v>
      </c>
      <c r="AA320" s="81">
        <f>AB$3+AB$4*Z320+AB$5*Z320^2+AH320</f>
        <v>1.1415969052942058E-3</v>
      </c>
      <c r="AB320" s="81">
        <f>IF(S320&lt;&gt;0,G320-AH320,-9999)</f>
        <v>1.5091868480609342E-2</v>
      </c>
      <c r="AC320" s="81">
        <f>+G320-P320</f>
        <v>-2.7619999964372255E-3</v>
      </c>
      <c r="AD320" s="81">
        <f>IF(S320&lt;&gt;0,G320-AA320,-9999)</f>
        <v>-3.9035969017314313E-3</v>
      </c>
      <c r="AE320" s="81">
        <f>+(G320-AA320)^2*S320</f>
        <v>1.523806877120723E-5</v>
      </c>
      <c r="AF320" s="1">
        <f>IF(S320&lt;&gt;0,G320-P320,-9999)</f>
        <v>-2.7619999964372255E-3</v>
      </c>
      <c r="AG320" s="82"/>
      <c r="AH320" s="1">
        <f>$AB$6*($AB$11/AI320*AJ320+$AB$12)</f>
        <v>-1.7853868477046567E-2</v>
      </c>
      <c r="AI320" s="1">
        <f>1+$AB$7*COS(AL320)</f>
        <v>0.79364312286493899</v>
      </c>
      <c r="AJ320" s="1">
        <f>SIN(AL320+RADIANS($AB$9))</f>
        <v>-0.72243643405660363</v>
      </c>
      <c r="AK320" s="1">
        <f>$AB$7*SIN(AL320)</f>
        <v>-0.32798790347257589</v>
      </c>
      <c r="AL320" s="1">
        <f>2*ATAN(AM320)</f>
        <v>1.0092111252289158</v>
      </c>
      <c r="AM320" s="1">
        <f>SQRT((1+$AB$7)/(1-$AB$7))*TAN(AN320/2)</f>
        <v>0.55229769258890682</v>
      </c>
      <c r="AN320" s="81">
        <f>$AU320+$AB$7*SIN(AO320)</f>
        <v>7.6702161281545633</v>
      </c>
      <c r="AO320" s="81">
        <f>$AU320+$AB$7*SIN(AP320)</f>
        <v>7.6702161262783637</v>
      </c>
      <c r="AP320" s="81">
        <f>$AU320+$AB$7*SIN(AQ320)</f>
        <v>7.6702161527747252</v>
      </c>
      <c r="AQ320" s="81">
        <f>$AU320+$AB$7*SIN(AR320)</f>
        <v>7.6702157785840521</v>
      </c>
      <c r="AR320" s="81">
        <f>$AU320+$AB$7*SIN(AS320)</f>
        <v>7.670221063102348</v>
      </c>
      <c r="AS320" s="81">
        <f>$AU320+$AB$7*SIN(AT320)</f>
        <v>7.6701464462615609</v>
      </c>
      <c r="AT320" s="81">
        <f>$AU320+$AB$7*SIN(AU320)</f>
        <v>7.6712028178152121</v>
      </c>
      <c r="AU320" s="81">
        <f>RADIANS($AB$9)+$AB$18*(F320-AB$15)</f>
        <v>8.0511954035192943</v>
      </c>
      <c r="AV320" s="1"/>
      <c r="AW320" s="21"/>
      <c r="AX320" s="29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</row>
    <row r="321" spans="1:66" x14ac:dyDescent="0.2">
      <c r="A321" s="83" t="s">
        <v>172</v>
      </c>
      <c r="B321" s="84" t="s">
        <v>98</v>
      </c>
      <c r="C321" s="85">
        <v>39916.716999999997</v>
      </c>
      <c r="D321" s="87"/>
      <c r="E321" s="80">
        <f>+(C321-C$7)/C$8</f>
        <v>-2083.0008831149098</v>
      </c>
      <c r="F321" s="80">
        <f>ROUND(2*E321,0)/2</f>
        <v>-2083</v>
      </c>
      <c r="G321" s="80">
        <f>+C321-(C$7+F321*C$8)</f>
        <v>-2.4451999997836538E-3</v>
      </c>
      <c r="H321" s="80"/>
      <c r="I321" s="80">
        <f>G321</f>
        <v>-2.4451999997836538E-3</v>
      </c>
      <c r="J321" s="80"/>
      <c r="K321" s="80"/>
      <c r="M321" s="80"/>
      <c r="N321" s="80"/>
      <c r="O321" s="80"/>
      <c r="P321" s="80"/>
      <c r="Q321" s="149">
        <f>+C321-15018.5</f>
        <v>24898.216999999997</v>
      </c>
      <c r="S321" s="2">
        <f>S$16</f>
        <v>0.2</v>
      </c>
      <c r="Z321" s="1">
        <f>F321</f>
        <v>-2083</v>
      </c>
      <c r="AA321" s="81">
        <f>AB$3+AB$4*Z321+AB$5*Z321^2+AH321</f>
        <v>1.2620671915292148E-3</v>
      </c>
      <c r="AB321" s="81">
        <f>IF(S321&lt;&gt;0,G321-AH321,-9999)</f>
        <v>1.4800953391849038E-2</v>
      </c>
      <c r="AC321" s="81">
        <f>+G321-P321</f>
        <v>-2.4451999997836538E-3</v>
      </c>
      <c r="AD321" s="81">
        <f>IF(S321&lt;&gt;0,G321-AA321,-9999)</f>
        <v>-3.7072671913128685E-3</v>
      </c>
      <c r="AE321" s="81">
        <f>+(G321-AA321)^2*S321</f>
        <v>2.7487660055569611E-6</v>
      </c>
      <c r="AF321" s="1">
        <f>IF(S321&lt;&gt;0,G321-P321,-9999)</f>
        <v>-2.4451999997836538E-3</v>
      </c>
      <c r="AG321" s="82"/>
      <c r="AH321" s="1">
        <f>$AB$6*($AB$11/AI321*AJ321+$AB$12)</f>
        <v>-1.7246153391632692E-2</v>
      </c>
      <c r="AI321" s="1">
        <f>1+$AB$7*COS(AL321)</f>
        <v>0.79784612504894004</v>
      </c>
      <c r="AJ321" s="1">
        <f>SIN(AL321+RADIANS($AB$9))</f>
        <v>-0.71355259697231754</v>
      </c>
      <c r="AK321" s="1">
        <f>$AB$7*SIN(AL321)</f>
        <v>-0.33059497335492211</v>
      </c>
      <c r="AL321" s="1">
        <f>2*ATAN(AM321)</f>
        <v>1.0219747280270652</v>
      </c>
      <c r="AM321" s="1">
        <f>SQRT((1+$AB$7)/(1-$AB$7))*TAN(AN321/2)</f>
        <v>0.56065572500398764</v>
      </c>
      <c r="AN321" s="81">
        <f>$AU321+$AB$7*SIN(AO321)</f>
        <v>7.6850028149013081</v>
      </c>
      <c r="AO321" s="81">
        <f>$AU321+$AB$7*SIN(AP321)</f>
        <v>7.6850028108828852</v>
      </c>
      <c r="AP321" s="81">
        <f>$AU321+$AB$7*SIN(AQ321)</f>
        <v>7.6850028725446826</v>
      </c>
      <c r="AQ321" s="81">
        <f>$AU321+$AB$7*SIN(AR321)</f>
        <v>7.6850019263606724</v>
      </c>
      <c r="AR321" s="81">
        <f>$AU321+$AB$7*SIN(AS321)</f>
        <v>7.6850164458823507</v>
      </c>
      <c r="AS321" s="81">
        <f>$AU321+$AB$7*SIN(AT321)</f>
        <v>7.6847937746295623</v>
      </c>
      <c r="AT321" s="81">
        <f>$AU321+$AB$7*SIN(AU321)</f>
        <v>7.68824122770308</v>
      </c>
      <c r="AU321" s="81">
        <f>RADIANS($AB$9)+$AB$18*(F321-AB$15)</f>
        <v>8.0669874441513656</v>
      </c>
      <c r="AW321" s="21"/>
      <c r="AX321" s="29"/>
    </row>
    <row r="322" spans="1:66" x14ac:dyDescent="0.2">
      <c r="A322" s="83" t="s">
        <v>173</v>
      </c>
      <c r="B322" s="84" t="s">
        <v>98</v>
      </c>
      <c r="C322" s="85">
        <v>40129.917500000003</v>
      </c>
      <c r="D322" s="87"/>
      <c r="E322" s="80">
        <f>+(C322-C$7)/C$8</f>
        <v>-2006.0008257622787</v>
      </c>
      <c r="F322" s="80">
        <f>ROUND(2*E322,0)/2</f>
        <v>-2006</v>
      </c>
      <c r="G322" s="80">
        <f>+C322-(C$7+F322*C$8)</f>
        <v>-2.2863999984110706E-3</v>
      </c>
      <c r="H322" s="80"/>
      <c r="I322" s="80"/>
      <c r="J322" s="80">
        <f>G322</f>
        <v>-2.2863999984110706E-3</v>
      </c>
      <c r="K322" s="80"/>
      <c r="M322" s="80"/>
      <c r="N322" s="80"/>
      <c r="O322" s="80"/>
      <c r="P322" s="80"/>
      <c r="Q322" s="149">
        <f>+C322-15018.5</f>
        <v>25111.417500000003</v>
      </c>
      <c r="S322" s="2">
        <f>S$17</f>
        <v>1</v>
      </c>
      <c r="Z322" s="1">
        <f>F322</f>
        <v>-2006</v>
      </c>
      <c r="AA322" s="81">
        <f>AB$3+AB$4*Z322+AB$5*Z322^2+AH322</f>
        <v>1.7146866270587955E-3</v>
      </c>
      <c r="AB322" s="81">
        <f>IF(S322&lt;&gt;0,G322-AH322,-9999)</f>
        <v>1.2777411279657742E-2</v>
      </c>
      <c r="AC322" s="81">
        <f>+G322-P322</f>
        <v>-2.2863999984110706E-3</v>
      </c>
      <c r="AD322" s="81">
        <f>IF(S322&lt;&gt;0,G322-AA322,-9999)</f>
        <v>-4.0010866254698661E-3</v>
      </c>
      <c r="AE322" s="81">
        <f>+(G322-AA322)^2*S322</f>
        <v>1.600869418451384E-5</v>
      </c>
      <c r="AF322" s="1">
        <f>IF(S322&lt;&gt;0,G322-P322,-9999)</f>
        <v>-2.2863999984110706E-3</v>
      </c>
      <c r="AG322" s="82"/>
      <c r="AH322" s="1">
        <f>$AB$6*($AB$11/AI322*AJ322+$AB$12)</f>
        <v>-1.5063811278068813E-2</v>
      </c>
      <c r="AI322" s="1">
        <f>1+$AB$7*COS(AL322)</f>
        <v>0.81318352968786711</v>
      </c>
      <c r="AJ322" s="1">
        <f>SIN(AL322+RADIANS($AB$9))</f>
        <v>-0.68075073795549457</v>
      </c>
      <c r="AK322" s="1">
        <f>$AB$7*SIN(AL322)</f>
        <v>-0.33949791160681153</v>
      </c>
      <c r="AL322" s="1">
        <f>2*ATAN(AM322)</f>
        <v>1.0677436878024995</v>
      </c>
      <c r="AM322" s="1">
        <f>SQRT((1+$AB$7)/(1-$AB$7))*TAN(AN322/2)</f>
        <v>0.59112990756871098</v>
      </c>
      <c r="AN322" s="81">
        <f>$AU322+$AB$7*SIN(AO322)</f>
        <v>7.7373867013885835</v>
      </c>
      <c r="AO322" s="81">
        <f>$AU322+$AB$7*SIN(AP322)</f>
        <v>7.7373866993045084</v>
      </c>
      <c r="AP322" s="81">
        <f>$AU322+$AB$7*SIN(AQ322)</f>
        <v>7.7373867455364582</v>
      </c>
      <c r="AQ322" s="81">
        <f>$AU322+$AB$7*SIN(AR322)</f>
        <v>7.7373857199572065</v>
      </c>
      <c r="AR322" s="81">
        <f>$AU322+$AB$7*SIN(AS322)</f>
        <v>7.7374084728450674</v>
      </c>
      <c r="AS322" s="81">
        <f>$AU322+$AB$7*SIN(AT322)</f>
        <v>7.7369047253111525</v>
      </c>
      <c r="AT322" s="81">
        <f>$AU322+$AB$7*SIN(AU322)</f>
        <v>7.7486172276298255</v>
      </c>
      <c r="AU322" s="81">
        <f>RADIANS($AB$9)+$AB$18*(F322-AB$15)</f>
        <v>8.122259586363608</v>
      </c>
      <c r="AV322" s="81"/>
      <c r="AW322" s="21"/>
      <c r="AX322" s="29"/>
    </row>
    <row r="323" spans="1:66" x14ac:dyDescent="0.2">
      <c r="A323" s="83" t="s">
        <v>174</v>
      </c>
      <c r="B323" s="84" t="s">
        <v>98</v>
      </c>
      <c r="C323" s="85">
        <v>40135.455999999998</v>
      </c>
      <c r="D323" s="87"/>
      <c r="E323" s="80">
        <f>+(C323-C$7)/C$8</f>
        <v>-2004.0005264306769</v>
      </c>
      <c r="F323" s="80">
        <f>ROUND(2*E323,0)/2</f>
        <v>-2004</v>
      </c>
      <c r="G323" s="80">
        <f>+C323-(C$7+F323*C$8)</f>
        <v>-1.4576000030501746E-3</v>
      </c>
      <c r="H323" s="80">
        <f>+G323</f>
        <v>-1.4576000030501746E-3</v>
      </c>
      <c r="I323" s="80"/>
      <c r="J323" s="80"/>
      <c r="K323" s="80"/>
      <c r="M323" s="80"/>
      <c r="N323" s="80"/>
      <c r="O323" s="80"/>
      <c r="P323" s="80"/>
      <c r="Q323" s="149">
        <f>+C323-15018.5</f>
        <v>25116.955999999998</v>
      </c>
      <c r="S323" s="2">
        <f>S$15</f>
        <v>0.5</v>
      </c>
      <c r="Z323" s="1">
        <f>F323</f>
        <v>-2004</v>
      </c>
      <c r="AA323" s="81">
        <f>AB$3+AB$4*Z323+AB$5*Z323^2+AH323</f>
        <v>1.7270806057837415E-3</v>
      </c>
      <c r="AB323" s="81">
        <f>IF(S323&lt;&gt;0,G323-AH323,-9999)</f>
        <v>1.3548384409053201E-2</v>
      </c>
      <c r="AC323" s="81">
        <f>+G323-P323</f>
        <v>-1.4576000030501746E-3</v>
      </c>
      <c r="AD323" s="81">
        <f>IF(S323&lt;&gt;0,G323-AA323,-9999)</f>
        <v>-3.1846806088339161E-3</v>
      </c>
      <c r="AE323" s="81">
        <f>+(G323-AA323)^2*S323</f>
        <v>5.0710952901413809E-6</v>
      </c>
      <c r="AF323" s="1">
        <f>IF(S323&lt;&gt;0,G323-P323,-9999)</f>
        <v>-1.4576000030501746E-3</v>
      </c>
      <c r="AG323" s="82"/>
      <c r="AH323" s="1">
        <f>$AB$6*($AB$11/AI323*AJ323+$AB$12)</f>
        <v>-1.5005984412103376E-2</v>
      </c>
      <c r="AI323" s="1">
        <f>1+$AB$7*COS(AL323)</f>
        <v>0.81359526491396439</v>
      </c>
      <c r="AJ323" s="1">
        <f>SIN(AL323+RADIANS($AB$9))</f>
        <v>-0.67986215644546188</v>
      </c>
      <c r="AK323" s="1">
        <f>$AB$7*SIN(AL323)</f>
        <v>-0.33972415325198074</v>
      </c>
      <c r="AL323" s="1">
        <f>2*ATAN(AM323)</f>
        <v>1.0689560605947481</v>
      </c>
      <c r="AM323" s="1">
        <f>SQRT((1+$AB$7)/(1-$AB$7))*TAN(AN323/2)</f>
        <v>0.59194820977254026</v>
      </c>
      <c r="AN323" s="81">
        <f>$AU323+$AB$7*SIN(AO323)</f>
        <v>7.738760763859438</v>
      </c>
      <c r="AO323" s="81">
        <f>$AU323+$AB$7*SIN(AP323)</f>
        <v>7.7387607618622054</v>
      </c>
      <c r="AP323" s="81">
        <f>$AU323+$AB$7*SIN(AQ323)</f>
        <v>7.7387608066936808</v>
      </c>
      <c r="AQ323" s="81">
        <f>$AU323+$AB$7*SIN(AR323)</f>
        <v>7.7387598003750577</v>
      </c>
      <c r="AR323" s="81">
        <f>$AU323+$AB$7*SIN(AS323)</f>
        <v>7.7387823910124922</v>
      </c>
      <c r="AS323" s="81">
        <f>$AU323+$AB$7*SIN(AT323)</f>
        <v>7.7382763156502481</v>
      </c>
      <c r="AT323" s="81">
        <f>$AU323+$AB$7*SIN(AU323)</f>
        <v>7.7502007161470701</v>
      </c>
      <c r="AU323" s="81">
        <f>RADIANS($AB$9)+$AB$18*(F323-AB$15)</f>
        <v>8.12369522642107</v>
      </c>
      <c r="AW323" s="21"/>
      <c r="AX323" s="29"/>
    </row>
    <row r="324" spans="1:66" x14ac:dyDescent="0.2">
      <c r="A324" s="83" t="s">
        <v>173</v>
      </c>
      <c r="B324" s="84" t="s">
        <v>98</v>
      </c>
      <c r="C324" s="85">
        <v>40154.836799999997</v>
      </c>
      <c r="D324" s="87"/>
      <c r="E324" s="80">
        <f>+(C324-C$7)/C$8</f>
        <v>-1997.0009053625288</v>
      </c>
      <c r="F324" s="80">
        <f>ROUND(2*E324,0)/2</f>
        <v>-1997</v>
      </c>
      <c r="G324" s="80">
        <f>+C324-(C$7+F324*C$8)</f>
        <v>-2.5068000031751581E-3</v>
      </c>
      <c r="H324" s="80"/>
      <c r="I324" s="80"/>
      <c r="J324" s="80">
        <f>G324</f>
        <v>-2.5068000031751581E-3</v>
      </c>
      <c r="K324" s="80"/>
      <c r="M324" s="80"/>
      <c r="N324" s="80"/>
      <c r="O324" s="80"/>
      <c r="P324" s="80"/>
      <c r="Q324" s="149">
        <f>+C324-15018.5</f>
        <v>25136.336799999997</v>
      </c>
      <c r="S324" s="2">
        <f>S$17</f>
        <v>1</v>
      </c>
      <c r="Z324" s="1">
        <f>F324</f>
        <v>-1997</v>
      </c>
      <c r="AA324" s="81">
        <f>AB$3+AB$4*Z324+AB$5*Z324^2+AH324</f>
        <v>1.7707120405074106E-3</v>
      </c>
      <c r="AB324" s="81">
        <f>IF(S324&lt;&gt;0,G324-AH324,-9999)</f>
        <v>1.229633649794621E-2</v>
      </c>
      <c r="AC324" s="81">
        <f>+G324-P324</f>
        <v>-2.5068000031751581E-3</v>
      </c>
      <c r="AD324" s="81">
        <f>IF(S324&lt;&gt;0,G324-AA324,-9999)</f>
        <v>-4.2775120436825687E-3</v>
      </c>
      <c r="AE324" s="81">
        <f>+(G324-AA324)^2*S324</f>
        <v>1.8297109283849424E-5</v>
      </c>
      <c r="AF324" s="1">
        <f>IF(S324&lt;&gt;0,G324-P324,-9999)</f>
        <v>-2.5068000031751581E-3</v>
      </c>
      <c r="AG324" s="82"/>
      <c r="AH324" s="1">
        <f>$AB$6*($AB$11/AI324*AJ324+$AB$12)</f>
        <v>-1.4803136501121368E-2</v>
      </c>
      <c r="AI324" s="1">
        <f>1+$AB$7*COS(AL324)</f>
        <v>0.8150417928041449</v>
      </c>
      <c r="AJ324" s="1">
        <f>SIN(AL324+RADIANS($AB$9))</f>
        <v>-0.67673712338144931</v>
      </c>
      <c r="AK324" s="1">
        <f>$AB$7*SIN(AL324)</f>
        <v>-0.340513857509743</v>
      </c>
      <c r="AL324" s="1">
        <f>2*ATAN(AM324)</f>
        <v>1.0732090593595793</v>
      </c>
      <c r="AM324" s="1">
        <f>SQRT((1+$AB$7)/(1-$AB$7))*TAN(AN324/2)</f>
        <v>0.59482346388322049</v>
      </c>
      <c r="AN324" s="81">
        <f>$AU324+$AB$7*SIN(AO324)</f>
        <v>7.7435754722144141</v>
      </c>
      <c r="AO324" s="81">
        <f>$AU324+$AB$7*SIN(AP324)</f>
        <v>7.7435754705087554</v>
      </c>
      <c r="AP324" s="81">
        <f>$AU324+$AB$7*SIN(AQ324)</f>
        <v>7.7435755104577382</v>
      </c>
      <c r="AQ324" s="81">
        <f>$AU324+$AB$7*SIN(AR324)</f>
        <v>7.7435745747991813</v>
      </c>
      <c r="AR324" s="81">
        <f>$AU324+$AB$7*SIN(AS324)</f>
        <v>7.743596491246385</v>
      </c>
      <c r="AS324" s="81">
        <f>$AU324+$AB$7*SIN(AT324)</f>
        <v>7.7430842630534746</v>
      </c>
      <c r="AT324" s="81">
        <f>$AU324+$AB$7*SIN(AU324)</f>
        <v>7.7557489860817306</v>
      </c>
      <c r="AU324" s="81">
        <f>RADIANS($AB$9)+$AB$18*(F324-AB$15)</f>
        <v>8.1287199666221817</v>
      </c>
      <c r="AW324" s="21"/>
      <c r="AX324" s="29"/>
    </row>
    <row r="325" spans="1:66" s="80" customFormat="1" x14ac:dyDescent="0.2">
      <c r="A325" s="92" t="s">
        <v>175</v>
      </c>
      <c r="B325" s="93"/>
      <c r="C325" s="94">
        <v>40160.375800000002</v>
      </c>
      <c r="D325" s="95"/>
      <c r="E325" s="80">
        <f>+(C325-C$7)/C$8</f>
        <v>-1995.0004254495991</v>
      </c>
      <c r="F325" s="80">
        <f>ROUND(2*E325,0)/2</f>
        <v>-1995</v>
      </c>
      <c r="G325" s="80">
        <f>+C325-(C$7+F325*C$8)</f>
        <v>-1.1779999986174516E-3</v>
      </c>
      <c r="J325" s="80">
        <f>G325</f>
        <v>-1.1779999986174516E-3</v>
      </c>
      <c r="Q325" s="149">
        <f>+C325-15018.5</f>
        <v>25141.875800000002</v>
      </c>
      <c r="S325" s="2">
        <f>S$17</f>
        <v>1</v>
      </c>
      <c r="Z325" s="1">
        <f>F325</f>
        <v>-1995</v>
      </c>
      <c r="AA325" s="81">
        <f>AB$3+AB$4*Z325+AB$5*Z325^2+AH325</f>
        <v>1.783250238591232E-3</v>
      </c>
      <c r="AB325" s="81">
        <f>IF(S325&lt;&gt;0,G325-AH325,-9999)</f>
        <v>1.3567050348084407E-2</v>
      </c>
      <c r="AC325" s="81">
        <f>+G325-P325</f>
        <v>-1.1779999986174516E-3</v>
      </c>
      <c r="AD325" s="81">
        <f>IF(S325&lt;&gt;0,G325-AA325,-9999)</f>
        <v>-2.9612502372086836E-3</v>
      </c>
      <c r="AE325" s="81">
        <f>+(G325-AA325)^2*S325</f>
        <v>8.7690029673684844E-6</v>
      </c>
      <c r="AF325" s="1">
        <f>IF(S325&lt;&gt;0,G325-P325,-9999)</f>
        <v>-1.1779999986174516E-3</v>
      </c>
      <c r="AG325" s="82"/>
      <c r="AH325" s="1">
        <f>$AB$6*($AB$11/AI325*AJ325+$AB$12)</f>
        <v>-1.4745050346701859E-2</v>
      </c>
      <c r="AI325" s="1">
        <f>1+$AB$7*COS(AL325)</f>
        <v>0.81545664965344855</v>
      </c>
      <c r="AJ325" s="1">
        <f>SIN(AL325+RADIANS($AB$9))</f>
        <v>-0.67583995639686911</v>
      </c>
      <c r="AK325" s="1">
        <f>$AB$7*SIN(AL325)</f>
        <v>-0.34073886982283136</v>
      </c>
      <c r="AL325" s="1">
        <f>2*ATAN(AM325)</f>
        <v>1.0744269826980939</v>
      </c>
      <c r="AM325" s="1">
        <f>SQRT((1+$AB$7)/(1-$AB$7))*TAN(AN325/2)</f>
        <v>0.59564818413295939</v>
      </c>
      <c r="AN325" s="81">
        <f>$AU325+$AB$7*SIN(AO325)</f>
        <v>7.7449526764946208</v>
      </c>
      <c r="AO325" s="81">
        <f>$AU325+$AB$7*SIN(AP325)</f>
        <v>7.744952674868343</v>
      </c>
      <c r="AP325" s="81">
        <f>$AU325+$AB$7*SIN(AQ325)</f>
        <v>7.7449527134372866</v>
      </c>
      <c r="AQ325" s="81">
        <f>$AU325+$AB$7*SIN(AR325)</f>
        <v>7.7449517987366567</v>
      </c>
      <c r="AR325" s="81">
        <f>$AU325+$AB$7*SIN(AS325)</f>
        <v>7.7449734938258175</v>
      </c>
      <c r="AS325" s="81">
        <f>$AU325+$AB$7*SIN(AT325)</f>
        <v>7.744460077740106</v>
      </c>
      <c r="AT325" s="81">
        <f>$AU325+$AB$7*SIN(AU325)</f>
        <v>7.7573359362554415</v>
      </c>
      <c r="AU325" s="81">
        <f>RADIANS($AB$9)+$AB$18*(F325-AB$15)</f>
        <v>8.1301556066796437</v>
      </c>
      <c r="AV325" s="1"/>
      <c r="AW325" s="21"/>
      <c r="AX325" s="29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</row>
    <row r="326" spans="1:66" s="80" customFormat="1" x14ac:dyDescent="0.2">
      <c r="A326" s="92" t="s">
        <v>176</v>
      </c>
      <c r="B326" s="93"/>
      <c r="C326" s="94">
        <v>40207.444000000003</v>
      </c>
      <c r="D326" s="95">
        <v>5.0000000000000001E-3</v>
      </c>
      <c r="E326" s="80">
        <f>+(C326-C$7)/C$8</f>
        <v>-1978.0011496529423</v>
      </c>
      <c r="F326" s="80">
        <f>ROUND(2*E326,0)/2</f>
        <v>-1978</v>
      </c>
      <c r="G326" s="80">
        <f>+C326-(C$7+F326*C$8)</f>
        <v>-3.1831999949645251E-3</v>
      </c>
      <c r="I326" s="80">
        <f>G326</f>
        <v>-3.1831999949645251E-3</v>
      </c>
      <c r="Q326" s="149">
        <f>+C326-15018.5</f>
        <v>25188.944000000003</v>
      </c>
      <c r="S326" s="2">
        <f>S$16</f>
        <v>0.2</v>
      </c>
      <c r="Z326" s="1">
        <f>F326</f>
        <v>-1978</v>
      </c>
      <c r="AA326" s="81">
        <f>AB$3+AB$4*Z326+AB$5*Z326^2+AH326</f>
        <v>1.891115094276391E-3</v>
      </c>
      <c r="AB326" s="81">
        <f>IF(S326&lt;&gt;0,G326-AH326,-9999)</f>
        <v>1.1065795441705748E-2</v>
      </c>
      <c r="AC326" s="81">
        <f>+G326-P326</f>
        <v>-3.1831999949645251E-3</v>
      </c>
      <c r="AD326" s="81">
        <f>IF(S326&lt;&gt;0,G326-AA326,-9999)</f>
        <v>-5.0743150892409161E-3</v>
      </c>
      <c r="AE326" s="81">
        <f>+(G326-AA326)^2*S326</f>
        <v>5.1497347249796099E-6</v>
      </c>
      <c r="AF326" s="1">
        <f>IF(S326&lt;&gt;0,G326-P326,-9999)</f>
        <v>-3.1831999949645251E-3</v>
      </c>
      <c r="AG326" s="82"/>
      <c r="AH326" s="1">
        <f>$AB$6*($AB$11/AI326*AJ326+$AB$12)</f>
        <v>-1.4248995436670273E-2</v>
      </c>
      <c r="AI326" s="1">
        <f>1+$AB$7*COS(AL326)</f>
        <v>0.81901118361932013</v>
      </c>
      <c r="AJ326" s="1">
        <f>SIN(AL326+RADIANS($AB$9))</f>
        <v>-0.66813621478507157</v>
      </c>
      <c r="AK326" s="1">
        <f>$AB$7*SIN(AL326)</f>
        <v>-0.34264015221568966</v>
      </c>
      <c r="AL326" s="1">
        <f>2*ATAN(AM326)</f>
        <v>1.0848297073829158</v>
      </c>
      <c r="AM326" s="1">
        <f>SQRT((1+$AB$7)/(1-$AB$7))*TAN(AN326/2)</f>
        <v>0.60271693700789064</v>
      </c>
      <c r="AN326" s="81">
        <f>$AU326+$AB$7*SIN(AO326)</f>
        <v>7.7566873514700063</v>
      </c>
      <c r="AO326" s="81">
        <f>$AU326+$AB$7*SIN(AP326)</f>
        <v>7.7566873504370433</v>
      </c>
      <c r="AP326" s="81">
        <f>$AU326+$AB$7*SIN(AQ326)</f>
        <v>7.7566873778784773</v>
      </c>
      <c r="AQ326" s="81">
        <f>$AU326+$AB$7*SIN(AR326)</f>
        <v>7.7566866488787474</v>
      </c>
      <c r="AR326" s="81">
        <f>$AU326+$AB$7*SIN(AS326)</f>
        <v>7.7567060170851869</v>
      </c>
      <c r="AS326" s="81">
        <f>$AU326+$AB$7*SIN(AT326)</f>
        <v>7.7561927376234614</v>
      </c>
      <c r="AT326" s="81">
        <f>$AU326+$AB$7*SIN(AU326)</f>
        <v>7.7708560051644522</v>
      </c>
      <c r="AU326" s="81">
        <f>RADIANS($AB$9)+$AB$18*(F326-AB$15)</f>
        <v>8.1423585471680617</v>
      </c>
      <c r="AV326" s="1"/>
      <c r="AW326" s="21"/>
      <c r="AX326" s="29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</row>
    <row r="327" spans="1:66" s="80" customFormat="1" x14ac:dyDescent="0.2">
      <c r="A327" s="96" t="s">
        <v>171</v>
      </c>
      <c r="B327" s="96"/>
      <c r="C327" s="86">
        <v>40221.288</v>
      </c>
      <c r="D327" s="86"/>
      <c r="E327" s="80">
        <f>+(C327-C$7)/C$8</f>
        <v>-1973.001213939895</v>
      </c>
      <c r="F327" s="80">
        <f>ROUND(2*E327,0)/2</f>
        <v>-1973</v>
      </c>
      <c r="G327" s="80">
        <f>+C327-(C$7+F327*C$8)</f>
        <v>-3.3611999970162287E-3</v>
      </c>
      <c r="J327" s="80">
        <f>G327</f>
        <v>-3.3611999970162287E-3</v>
      </c>
      <c r="Q327" s="149">
        <f>+C327-15018.5</f>
        <v>25202.788</v>
      </c>
      <c r="S327" s="2">
        <f>S$17</f>
        <v>1</v>
      </c>
      <c r="Z327" s="1">
        <f>F327</f>
        <v>-1973</v>
      </c>
      <c r="AA327" s="81">
        <f>AB$3+AB$4*Z327+AB$5*Z327^2+AH327</f>
        <v>1.9232783965633018E-3</v>
      </c>
      <c r="AB327" s="81">
        <f>IF(S327&lt;&gt;0,G327-AH327,-9999)</f>
        <v>1.0741106991958025E-2</v>
      </c>
      <c r="AC327" s="81">
        <f>+G327-P327</f>
        <v>-3.3611999970162287E-3</v>
      </c>
      <c r="AD327" s="81">
        <f>IF(S327&lt;&gt;0,G327-AA327,-9999)</f>
        <v>-5.2844783935795305E-3</v>
      </c>
      <c r="AE327" s="81">
        <f>+(G327-AA327)^2*S327</f>
        <v>2.7925711892208897E-5</v>
      </c>
      <c r="AF327" s="1">
        <f>IF(S327&lt;&gt;0,G327-P327,-9999)</f>
        <v>-3.3611999970162287E-3</v>
      </c>
      <c r="AG327" s="82"/>
      <c r="AH327" s="1">
        <f>$AB$6*($AB$11/AI327*AJ327+$AB$12)</f>
        <v>-1.4102306988974253E-2</v>
      </c>
      <c r="AI327" s="1">
        <f>1+$AB$7*COS(AL327)</f>
        <v>0.82006631912963468</v>
      </c>
      <c r="AJ327" s="1">
        <f>SIN(AL327+RADIANS($AB$9))</f>
        <v>-0.66584369833822332</v>
      </c>
      <c r="AK327" s="1">
        <f>$AB$7*SIN(AL327)</f>
        <v>-0.34319541962810629</v>
      </c>
      <c r="AL327" s="1">
        <f>2*ATAN(AM327)</f>
        <v>1.0879066392924666</v>
      </c>
      <c r="AM327" s="1">
        <f>SQRT((1+$AB$7)/(1-$AB$7))*TAN(AN327/2)</f>
        <v>0.60481622620313458</v>
      </c>
      <c r="AN327" s="81">
        <f>$AU327+$AB$7*SIN(AO327)</f>
        <v>7.7601484766710005</v>
      </c>
      <c r="AO327" s="81">
        <f>$AU327+$AB$7*SIN(AP327)</f>
        <v>7.7601484757830397</v>
      </c>
      <c r="AP327" s="81">
        <f>$AU327+$AB$7*SIN(AQ327)</f>
        <v>7.7601485002398016</v>
      </c>
      <c r="AQ327" s="81">
        <f>$AU327+$AB$7*SIN(AR327)</f>
        <v>7.7601478266388924</v>
      </c>
      <c r="AR327" s="81">
        <f>$AU327+$AB$7*SIN(AS327)</f>
        <v>7.7601663810694106</v>
      </c>
      <c r="AS327" s="81">
        <f>$AU327+$AB$7*SIN(AT327)</f>
        <v>7.759656627124726</v>
      </c>
      <c r="AT327" s="81">
        <f>$AU327+$AB$7*SIN(AU327)</f>
        <v>7.7748430331201934</v>
      </c>
      <c r="AU327" s="81">
        <f>RADIANS($AB$9)+$AB$18*(F327-AB$15)</f>
        <v>8.1459476473117132</v>
      </c>
      <c r="AV327" s="1"/>
      <c r="AW327" s="21"/>
      <c r="AX327" s="29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</row>
    <row r="328" spans="1:66" x14ac:dyDescent="0.2">
      <c r="A328" s="83" t="s">
        <v>172</v>
      </c>
      <c r="B328" s="84" t="s">
        <v>98</v>
      </c>
      <c r="C328" s="85">
        <v>40229.593999999997</v>
      </c>
      <c r="D328" s="87"/>
      <c r="E328" s="80">
        <f>+(C328-C$7)/C$8</f>
        <v>-1970.0013969771267</v>
      </c>
      <c r="F328" s="80">
        <f>ROUND(2*E328,0)/2</f>
        <v>-1970</v>
      </c>
      <c r="G328" s="80">
        <f>+C328-(C$7+F328*C$8)</f>
        <v>-3.8679999997839332E-3</v>
      </c>
      <c r="H328" s="80"/>
      <c r="I328" s="80">
        <f>G328</f>
        <v>-3.8679999997839332E-3</v>
      </c>
      <c r="J328" s="80"/>
      <c r="K328" s="80"/>
      <c r="M328" s="80"/>
      <c r="N328" s="80"/>
      <c r="O328" s="80"/>
      <c r="P328" s="80"/>
      <c r="Q328" s="149">
        <f>+C328-15018.5</f>
        <v>25211.093999999997</v>
      </c>
      <c r="S328" s="2">
        <f>S$16</f>
        <v>0.2</v>
      </c>
      <c r="Z328" s="1">
        <f>F328</f>
        <v>-1970</v>
      </c>
      <c r="AA328" s="81">
        <f>AB$3+AB$4*Z328+AB$5*Z328^2+AH328</f>
        <v>1.9426717737496078E-3</v>
      </c>
      <c r="AB328" s="81">
        <f>IF(S328&lt;&gt;0,G328-AH328,-9999)</f>
        <v>1.0146121812028413E-2</v>
      </c>
      <c r="AC328" s="81">
        <f>+G328-P328</f>
        <v>-3.8679999997839332E-3</v>
      </c>
      <c r="AD328" s="81">
        <f>IF(S328&lt;&gt;0,G328-AA328,-9999)</f>
        <v>-5.8106717735335409E-3</v>
      </c>
      <c r="AE328" s="81">
        <f>+(G328-AA328)^2*S328</f>
        <v>6.7527812919478849E-6</v>
      </c>
      <c r="AF328" s="1">
        <f>IF(S328&lt;&gt;0,G328-P328,-9999)</f>
        <v>-3.8679999997839332E-3</v>
      </c>
      <c r="AG328" s="82"/>
      <c r="AH328" s="1">
        <f>$AB$6*($AB$11/AI328*AJ328+$AB$12)</f>
        <v>-1.4014121811812346E-2</v>
      </c>
      <c r="AI328" s="1">
        <f>1+$AB$7*COS(AL328)</f>
        <v>0.82070152783632977</v>
      </c>
      <c r="AJ328" s="1">
        <f>SIN(AL328+RADIANS($AB$9))</f>
        <v>-0.66446231342524509</v>
      </c>
      <c r="AK328" s="1">
        <f>$AB$7*SIN(AL328)</f>
        <v>-0.34352770404298399</v>
      </c>
      <c r="AL328" s="1">
        <f>2*ATAN(AM328)</f>
        <v>1.0897566091089437</v>
      </c>
      <c r="AM328" s="1">
        <f>SQRT((1+$AB$7)/(1-$AB$7))*TAN(AN328/2)</f>
        <v>0.60608028058871133</v>
      </c>
      <c r="AN328" s="81">
        <f>$AU328+$AB$7*SIN(AO328)</f>
        <v>7.7622272940188548</v>
      </c>
      <c r="AO328" s="81">
        <f>$AU328+$AB$7*SIN(AP328)</f>
        <v>7.7622272932113408</v>
      </c>
      <c r="AP328" s="81">
        <f>$AU328+$AB$7*SIN(AQ328)</f>
        <v>7.7622273159548403</v>
      </c>
      <c r="AQ328" s="81">
        <f>$AU328+$AB$7*SIN(AR328)</f>
        <v>7.762226675390429</v>
      </c>
      <c r="AR328" s="81">
        <f>$AU328+$AB$7*SIN(AS328)</f>
        <v>7.762244718417139</v>
      </c>
      <c r="AS328" s="81">
        <f>$AU328+$AB$7*SIN(AT328)</f>
        <v>7.7617378400199755</v>
      </c>
      <c r="AT328" s="81">
        <f>$AU328+$AB$7*SIN(AU328)</f>
        <v>7.7772375448310704</v>
      </c>
      <c r="AU328" s="81">
        <f>RADIANS($AB$9)+$AB$18*(F328-AB$15)</f>
        <v>8.1481011073979044</v>
      </c>
      <c r="AW328" s="21"/>
      <c r="AX328" s="29"/>
    </row>
    <row r="329" spans="1:66" s="80" customFormat="1" x14ac:dyDescent="0.2">
      <c r="A329" s="92" t="s">
        <v>176</v>
      </c>
      <c r="B329" s="93"/>
      <c r="C329" s="94">
        <v>40232.368000000002</v>
      </c>
      <c r="D329" s="95">
        <v>4.0000000000000001E-3</v>
      </c>
      <c r="E329" s="80">
        <f>+(C329-C$7)/C$8</f>
        <v>-1968.9995317887401</v>
      </c>
      <c r="F329" s="80">
        <f>ROUND(2*E329,0)/2</f>
        <v>-1969</v>
      </c>
      <c r="G329" s="80">
        <f>+C329-(C$7+F329*C$8)</f>
        <v>1.2964000052306801E-3</v>
      </c>
      <c r="I329" s="80">
        <f>G329</f>
        <v>1.2964000052306801E-3</v>
      </c>
      <c r="Q329" s="149">
        <f>+C329-15018.5</f>
        <v>25213.868000000002</v>
      </c>
      <c r="S329" s="2">
        <f>S$16</f>
        <v>0.2</v>
      </c>
      <c r="Z329" s="1">
        <f>F329</f>
        <v>-1969</v>
      </c>
      <c r="AA329" s="81">
        <f>AB$3+AB$4*Z329+AB$5*Z329^2+AH329</f>
        <v>1.9491521170435962E-3</v>
      </c>
      <c r="AB329" s="81">
        <f>IF(S329&lt;&gt;0,G329-AH329,-9999)</f>
        <v>1.5281098088302143E-2</v>
      </c>
      <c r="AC329" s="81">
        <f>+G329-P329</f>
        <v>1.2964000052306801E-3</v>
      </c>
      <c r="AD329" s="81">
        <f>IF(S329&lt;&gt;0,G329-AA329,-9999)</f>
        <v>-6.5275211181291606E-4</v>
      </c>
      <c r="AE329" s="81">
        <f>+(G329-AA329)^2*S329</f>
        <v>8.5217063895244334E-8</v>
      </c>
      <c r="AF329" s="1">
        <f>IF(S329&lt;&gt;0,G329-P329,-9999)</f>
        <v>1.2964000052306801E-3</v>
      </c>
      <c r="AG329" s="82"/>
      <c r="AH329" s="1">
        <f>$AB$6*($AB$11/AI329*AJ329+$AB$12)</f>
        <v>-1.3984698083071463E-2</v>
      </c>
      <c r="AI329" s="1">
        <f>1+$AB$7*COS(AL329)</f>
        <v>0.82091361950898079</v>
      </c>
      <c r="AJ329" s="1">
        <f>SIN(AL329+RADIANS($AB$9))</f>
        <v>-0.66400086975239136</v>
      </c>
      <c r="AK329" s="1">
        <f>$AB$7*SIN(AL329)</f>
        <v>-0.34363831842199483</v>
      </c>
      <c r="AL329" s="1">
        <f>2*ATAN(AM329)</f>
        <v>1.0903739029185398</v>
      </c>
      <c r="AM329" s="1">
        <f>SQRT((1+$AB$7)/(1-$AB$7))*TAN(AN329/2)</f>
        <v>0.60650238275545765</v>
      </c>
      <c r="AN329" s="81">
        <f>$AU329+$AB$7*SIN(AO329)</f>
        <v>7.7629205910719952</v>
      </c>
      <c r="AO329" s="81">
        <f>$AU329+$AB$7*SIN(AP329)</f>
        <v>7.7629205902902108</v>
      </c>
      <c r="AP329" s="81">
        <f>$AU329+$AB$7*SIN(AQ329)</f>
        <v>7.7629206124761998</v>
      </c>
      <c r="AQ329" s="81">
        <f>$AU329+$AB$7*SIN(AR329)</f>
        <v>7.7629199828697804</v>
      </c>
      <c r="AR329" s="81">
        <f>$AU329+$AB$7*SIN(AS329)</f>
        <v>7.7629378518796868</v>
      </c>
      <c r="AS329" s="81">
        <f>$AU329+$AB$7*SIN(AT329)</f>
        <v>7.7624320586788489</v>
      </c>
      <c r="AT329" s="81">
        <f>$AU329+$AB$7*SIN(AU329)</f>
        <v>7.778036097643116</v>
      </c>
      <c r="AU329" s="81">
        <f>RADIANS($AB$9)+$AB$18*(F329-AB$15)</f>
        <v>8.1488189274266354</v>
      </c>
      <c r="AV329" s="1"/>
      <c r="AW329" s="21"/>
      <c r="AX329" s="29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</row>
    <row r="330" spans="1:66" x14ac:dyDescent="0.2">
      <c r="A330" s="83" t="s">
        <v>177</v>
      </c>
      <c r="B330" s="84" t="s">
        <v>98</v>
      </c>
      <c r="C330" s="85">
        <v>40506.483</v>
      </c>
      <c r="D330" s="87"/>
      <c r="E330" s="80">
        <f>+(C330-C$7)/C$8</f>
        <v>-1869.9994322523148</v>
      </c>
      <c r="F330" s="80">
        <f>ROUND(2*E330,0)/2</f>
        <v>-1870</v>
      </c>
      <c r="G330" s="80">
        <f>+C330-(C$7+F330*C$8)</f>
        <v>1.5720000010333024E-3</v>
      </c>
      <c r="H330" s="80"/>
      <c r="I330" s="80">
        <f>G330</f>
        <v>1.5720000010333024E-3</v>
      </c>
      <c r="J330" s="80"/>
      <c r="K330" s="80"/>
      <c r="M330" s="80"/>
      <c r="N330" s="80"/>
      <c r="O330" s="80"/>
      <c r="P330" s="80"/>
      <c r="Q330" s="149">
        <f>+C330-15018.5</f>
        <v>25487.983</v>
      </c>
      <c r="S330" s="2">
        <f>S$16</f>
        <v>0.2</v>
      </c>
      <c r="Z330" s="1">
        <f>F330</f>
        <v>-1870</v>
      </c>
      <c r="AA330" s="81">
        <f>AB$3+AB$4*Z330+AB$5*Z330^2+AH330</f>
        <v>2.6295312709694509E-3</v>
      </c>
      <c r="AB330" s="81">
        <f>IF(S330&lt;&gt;0,G330-AH330,-9999)</f>
        <v>1.2573279769757362E-2</v>
      </c>
      <c r="AC330" s="81">
        <f>+G330-P330</f>
        <v>1.5720000010333024E-3</v>
      </c>
      <c r="AD330" s="81">
        <f>IF(S330&lt;&gt;0,G330-AA330,-9999)</f>
        <v>-1.0575312699361485E-3</v>
      </c>
      <c r="AE330" s="81">
        <f>+(G330-AA330)^2*S330</f>
        <v>2.2367447737855263E-7</v>
      </c>
      <c r="AF330" s="1">
        <f>IF(S330&lt;&gt;0,G330-P330,-9999)</f>
        <v>1.5720000010333024E-3</v>
      </c>
      <c r="AG330" s="82"/>
      <c r="AH330" s="1">
        <f>$AB$6*($AB$11/AI330*AJ330+$AB$12)</f>
        <v>-1.1001279768724059E-2</v>
      </c>
      <c r="AI330" s="1">
        <f>1+$AB$7*COS(AL330)</f>
        <v>0.84281539363427882</v>
      </c>
      <c r="AJ330" s="1">
        <f>SIN(AL330+RADIANS($AB$9))</f>
        <v>-0.6158043039039357</v>
      </c>
      <c r="AK330" s="1">
        <f>$AB$7*SIN(AL330)</f>
        <v>-0.35419235605377447</v>
      </c>
      <c r="AL330" s="1">
        <f>2*ATAN(AM330)</f>
        <v>1.1531243314181214</v>
      </c>
      <c r="AM330" s="1">
        <f>SQRT((1+$AB$7)/(1-$AB$7))*TAN(AN330/2)</f>
        <v>0.65026596175144147</v>
      </c>
      <c r="AN330" s="81">
        <f>$AU330+$AB$7*SIN(AO330)</f>
        <v>7.8324689350479249</v>
      </c>
      <c r="AO330" s="81">
        <f>$AU330+$AB$7*SIN(AP330)</f>
        <v>7.832468935047503</v>
      </c>
      <c r="AP330" s="81">
        <f>$AU330+$AB$7*SIN(AQ330)</f>
        <v>7.8324689350981123</v>
      </c>
      <c r="AQ330" s="81">
        <f>$AU330+$AB$7*SIN(AR330)</f>
        <v>7.8324689290266525</v>
      </c>
      <c r="AR330" s="81">
        <f>$AU330+$AB$7*SIN(AS330)</f>
        <v>7.8324696574149826</v>
      </c>
      <c r="AS330" s="81">
        <f>$AU330+$AB$7*SIN(AT330)</f>
        <v>7.8323824485029201</v>
      </c>
      <c r="AT330" s="81">
        <f>$AU330+$AB$7*SIN(AU330)</f>
        <v>7.8580314048911521</v>
      </c>
      <c r="AU330" s="81">
        <f>RADIANS($AB$9)+$AB$18*(F330-AB$15)</f>
        <v>8.2198831102709491</v>
      </c>
      <c r="AW330" s="21"/>
      <c r="AX330" s="29"/>
    </row>
    <row r="331" spans="1:66" x14ac:dyDescent="0.2">
      <c r="A331" s="83" t="s">
        <v>177</v>
      </c>
      <c r="B331" s="84" t="s">
        <v>98</v>
      </c>
      <c r="C331" s="85">
        <v>40506.483</v>
      </c>
      <c r="D331" s="87"/>
      <c r="E331" s="80">
        <f>+(C331-C$7)/C$8</f>
        <v>-1869.9994322523148</v>
      </c>
      <c r="F331" s="80">
        <f>ROUND(2*E331,0)/2</f>
        <v>-1870</v>
      </c>
      <c r="G331" s="80">
        <f>+C331-(C$7+F331*C$8)</f>
        <v>1.5720000010333024E-3</v>
      </c>
      <c r="H331" s="80"/>
      <c r="I331" s="80">
        <f>G331</f>
        <v>1.5720000010333024E-3</v>
      </c>
      <c r="J331" s="80"/>
      <c r="K331" s="80"/>
      <c r="M331" s="80"/>
      <c r="N331" s="80"/>
      <c r="O331" s="80"/>
      <c r="P331" s="80"/>
      <c r="Q331" s="149">
        <f>+C331-15018.5</f>
        <v>25487.983</v>
      </c>
      <c r="S331" s="2">
        <f>S$16</f>
        <v>0.2</v>
      </c>
      <c r="Z331" s="1">
        <f>F331</f>
        <v>-1870</v>
      </c>
      <c r="AA331" s="81">
        <f>AB$3+AB$4*Z331+AB$5*Z331^2+AH331</f>
        <v>2.6295312709694509E-3</v>
      </c>
      <c r="AB331" s="81">
        <f>IF(S331&lt;&gt;0,G331-AH331,-9999)</f>
        <v>1.2573279769757362E-2</v>
      </c>
      <c r="AC331" s="81">
        <f>+G331-P331</f>
        <v>1.5720000010333024E-3</v>
      </c>
      <c r="AD331" s="81">
        <f>IF(S331&lt;&gt;0,G331-AA331,-9999)</f>
        <v>-1.0575312699361485E-3</v>
      </c>
      <c r="AE331" s="81">
        <f>+(G331-AA331)^2*S331</f>
        <v>2.2367447737855263E-7</v>
      </c>
      <c r="AF331" s="1">
        <f>IF(S331&lt;&gt;0,G331-P331,-9999)</f>
        <v>1.5720000010333024E-3</v>
      </c>
      <c r="AG331" s="82"/>
      <c r="AH331" s="1">
        <f>$AB$6*($AB$11/AI331*AJ331+$AB$12)</f>
        <v>-1.1001279768724059E-2</v>
      </c>
      <c r="AI331" s="1">
        <f>1+$AB$7*COS(AL331)</f>
        <v>0.84281539363427882</v>
      </c>
      <c r="AJ331" s="1">
        <f>SIN(AL331+RADIANS($AB$9))</f>
        <v>-0.6158043039039357</v>
      </c>
      <c r="AK331" s="1">
        <f>$AB$7*SIN(AL331)</f>
        <v>-0.35419235605377447</v>
      </c>
      <c r="AL331" s="1">
        <f>2*ATAN(AM331)</f>
        <v>1.1531243314181214</v>
      </c>
      <c r="AM331" s="1">
        <f>SQRT((1+$AB$7)/(1-$AB$7))*TAN(AN331/2)</f>
        <v>0.65026596175144147</v>
      </c>
      <c r="AN331" s="81">
        <f>$AU331+$AB$7*SIN(AO331)</f>
        <v>7.8324689350479249</v>
      </c>
      <c r="AO331" s="81">
        <f>$AU331+$AB$7*SIN(AP331)</f>
        <v>7.832468935047503</v>
      </c>
      <c r="AP331" s="81">
        <f>$AU331+$AB$7*SIN(AQ331)</f>
        <v>7.8324689350981123</v>
      </c>
      <c r="AQ331" s="81">
        <f>$AU331+$AB$7*SIN(AR331)</f>
        <v>7.8324689290266525</v>
      </c>
      <c r="AR331" s="81">
        <f>$AU331+$AB$7*SIN(AS331)</f>
        <v>7.8324696574149826</v>
      </c>
      <c r="AS331" s="81">
        <f>$AU331+$AB$7*SIN(AT331)</f>
        <v>7.8323824485029201</v>
      </c>
      <c r="AT331" s="81">
        <f>$AU331+$AB$7*SIN(AU331)</f>
        <v>7.8580314048911521</v>
      </c>
      <c r="AU331" s="81">
        <f>RADIANS($AB$9)+$AB$18*(F331-AB$15)</f>
        <v>8.2198831102709491</v>
      </c>
      <c r="AW331" s="21"/>
      <c r="AX331" s="29"/>
    </row>
    <row r="332" spans="1:66" s="80" customFormat="1" x14ac:dyDescent="0.2">
      <c r="A332" s="96" t="s">
        <v>178</v>
      </c>
      <c r="B332" s="96"/>
      <c r="C332" s="86">
        <v>40531.402000000002</v>
      </c>
      <c r="D332" s="86"/>
      <c r="E332" s="80">
        <f>+(C332-C$7)/C$8</f>
        <v>-1860.9996202013567</v>
      </c>
      <c r="F332" s="80">
        <f>ROUND(2*E332,0)/2</f>
        <v>-1861</v>
      </c>
      <c r="G332" s="80">
        <f>+C332-(C$7+F332*C$8)</f>
        <v>1.0516000038478523E-3</v>
      </c>
      <c r="I332" s="80">
        <f>G332</f>
        <v>1.0516000038478523E-3</v>
      </c>
      <c r="Q332" s="149">
        <f>+C332-15018.5</f>
        <v>25512.902000000002</v>
      </c>
      <c r="S332" s="2">
        <f>S$16</f>
        <v>0.2</v>
      </c>
      <c r="Z332" s="1">
        <f>F332</f>
        <v>-1861</v>
      </c>
      <c r="AA332" s="81">
        <f>AB$3+AB$4*Z332+AB$5*Z332^2+AH332</f>
        <v>2.6951380680620262E-3</v>
      </c>
      <c r="AB332" s="81">
        <f>IF(S332&lt;&gt;0,G332-AH332,-9999)</f>
        <v>1.1774798913507033E-2</v>
      </c>
      <c r="AC332" s="81">
        <f>+G332-P332</f>
        <v>1.0516000038478523E-3</v>
      </c>
      <c r="AD332" s="81">
        <f>IF(S332&lt;&gt;0,G332-AA332,-9999)</f>
        <v>-1.6435380642141739E-3</v>
      </c>
      <c r="AE332" s="81">
        <f>+(G332-AA332)^2*S332</f>
        <v>5.4024347370417478E-7</v>
      </c>
      <c r="AF332" s="1">
        <f>IF(S332&lt;&gt;0,G332-P332,-9999)</f>
        <v>1.0516000038478523E-3</v>
      </c>
      <c r="AG332" s="82"/>
      <c r="AH332" s="1">
        <f>$AB$6*($AB$11/AI332*AJ332+$AB$12)</f>
        <v>-1.0723198909659181E-2</v>
      </c>
      <c r="AI332" s="1">
        <f>1+$AB$7*COS(AL332)</f>
        <v>0.84489791832732741</v>
      </c>
      <c r="AJ332" s="1">
        <f>SIN(AL332+RADIANS($AB$9))</f>
        <v>-0.61116714956359641</v>
      </c>
      <c r="AK332" s="1">
        <f>$AB$7*SIN(AL332)</f>
        <v>-0.35510923646967285</v>
      </c>
      <c r="AL332" s="1">
        <f>2*ATAN(AM332)</f>
        <v>1.1589963574535598</v>
      </c>
      <c r="AM332" s="1">
        <f>SQRT((1+$AB$7)/(1-$AB$7))*TAN(AN332/2)</f>
        <v>0.65445145853651387</v>
      </c>
      <c r="AN332" s="81">
        <f>$AU332+$AB$7*SIN(AO332)</f>
        <v>7.8388838148855218</v>
      </c>
      <c r="AO332" s="81">
        <f>$AU332+$AB$7*SIN(AP332)</f>
        <v>7.8388838148854996</v>
      </c>
      <c r="AP332" s="81">
        <f>$AU332+$AB$7*SIN(AQ332)</f>
        <v>7.8388838148893134</v>
      </c>
      <c r="AQ332" s="81">
        <f>$AU332+$AB$7*SIN(AR332)</f>
        <v>7.83888381423741</v>
      </c>
      <c r="AR332" s="81">
        <f>$AU332+$AB$7*SIN(AS332)</f>
        <v>7.8388839256696947</v>
      </c>
      <c r="AS332" s="81">
        <f>$AU332+$AB$7*SIN(AT332)</f>
        <v>7.8388648900588889</v>
      </c>
      <c r="AT332" s="81">
        <f>$AU332+$AB$7*SIN(AU332)</f>
        <v>7.8653950326233248</v>
      </c>
      <c r="AU332" s="81">
        <f>RADIANS($AB$9)+$AB$18*(F332-AB$15)</f>
        <v>8.2263434905295227</v>
      </c>
      <c r="AV332" s="1"/>
      <c r="AW332" s="21"/>
      <c r="AX332" s="29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</row>
    <row r="333" spans="1:66" s="80" customFormat="1" x14ac:dyDescent="0.2">
      <c r="A333" s="96" t="s">
        <v>178</v>
      </c>
      <c r="B333" s="96"/>
      <c r="C333" s="86">
        <v>40531.402999999998</v>
      </c>
      <c r="D333" s="86"/>
      <c r="E333" s="80">
        <f>+(C333-C$7)/C$8</f>
        <v>-1860.9992590387089</v>
      </c>
      <c r="F333" s="80">
        <f>ROUND(2*E333,0)/2</f>
        <v>-1861</v>
      </c>
      <c r="G333" s="80">
        <f>+C333-(C$7+F333*C$8)</f>
        <v>2.0516000004136004E-3</v>
      </c>
      <c r="I333" s="80">
        <f>G333</f>
        <v>2.0516000004136004E-3</v>
      </c>
      <c r="Q333" s="149">
        <f>+C333-15018.5</f>
        <v>25512.902999999998</v>
      </c>
      <c r="S333" s="2">
        <f>S$16</f>
        <v>0.2</v>
      </c>
      <c r="Z333" s="1">
        <f>F333</f>
        <v>-1861</v>
      </c>
      <c r="AA333" s="81">
        <f>AB$3+AB$4*Z333+AB$5*Z333^2+AH333</f>
        <v>2.6951380680620262E-3</v>
      </c>
      <c r="AB333" s="81">
        <f>IF(S333&lt;&gt;0,G333-AH333,-9999)</f>
        <v>1.2774798910072781E-2</v>
      </c>
      <c r="AC333" s="81">
        <f>+G333-P333</f>
        <v>2.0516000004136004E-3</v>
      </c>
      <c r="AD333" s="81">
        <f>IF(S333&lt;&gt;0,G333-AA333,-9999)</f>
        <v>-6.4353806764842585E-4</v>
      </c>
      <c r="AE333" s="81">
        <f>+(G333-AA333)^2*S333</f>
        <v>8.2828248902533992E-8</v>
      </c>
      <c r="AF333" s="1">
        <f>IF(S333&lt;&gt;0,G333-P333,-9999)</f>
        <v>2.0516000004136004E-3</v>
      </c>
      <c r="AG333" s="82"/>
      <c r="AH333" s="1">
        <f>$AB$6*($AB$11/AI333*AJ333+$AB$12)</f>
        <v>-1.0723198909659181E-2</v>
      </c>
      <c r="AI333" s="1">
        <f>1+$AB$7*COS(AL333)</f>
        <v>0.84489791832732741</v>
      </c>
      <c r="AJ333" s="1">
        <f>SIN(AL333+RADIANS($AB$9))</f>
        <v>-0.61116714956359641</v>
      </c>
      <c r="AK333" s="1">
        <f>$AB$7*SIN(AL333)</f>
        <v>-0.35510923646967285</v>
      </c>
      <c r="AL333" s="1">
        <f>2*ATAN(AM333)</f>
        <v>1.1589963574535598</v>
      </c>
      <c r="AM333" s="1">
        <f>SQRT((1+$AB$7)/(1-$AB$7))*TAN(AN333/2)</f>
        <v>0.65445145853651387</v>
      </c>
      <c r="AN333" s="81">
        <f>$AU333+$AB$7*SIN(AO333)</f>
        <v>7.8388838148855218</v>
      </c>
      <c r="AO333" s="81">
        <f>$AU333+$AB$7*SIN(AP333)</f>
        <v>7.8388838148854996</v>
      </c>
      <c r="AP333" s="81">
        <f>$AU333+$AB$7*SIN(AQ333)</f>
        <v>7.8388838148893134</v>
      </c>
      <c r="AQ333" s="81">
        <f>$AU333+$AB$7*SIN(AR333)</f>
        <v>7.83888381423741</v>
      </c>
      <c r="AR333" s="81">
        <f>$AU333+$AB$7*SIN(AS333)</f>
        <v>7.8388839256696947</v>
      </c>
      <c r="AS333" s="81">
        <f>$AU333+$AB$7*SIN(AT333)</f>
        <v>7.8388648900588889</v>
      </c>
      <c r="AT333" s="81">
        <f>$AU333+$AB$7*SIN(AU333)</f>
        <v>7.8653950326233248</v>
      </c>
      <c r="AU333" s="81">
        <f>RADIANS($AB$9)+$AB$18*(F333-AB$15)</f>
        <v>8.2263434905295227</v>
      </c>
      <c r="AV333" s="1"/>
      <c r="AW333" s="21"/>
      <c r="AX333" s="29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</row>
    <row r="334" spans="1:66" x14ac:dyDescent="0.2">
      <c r="A334" s="83" t="s">
        <v>172</v>
      </c>
      <c r="B334" s="84" t="s">
        <v>98</v>
      </c>
      <c r="C334" s="85">
        <v>40539.707999999999</v>
      </c>
      <c r="D334" s="87"/>
      <c r="E334" s="80">
        <f>+(C334-C$7)/C$8</f>
        <v>-1857.9998032385886</v>
      </c>
      <c r="F334" s="80">
        <f>ROUND(2*E334,0)/2</f>
        <v>-1858</v>
      </c>
      <c r="G334" s="80">
        <f>+C334-(C$7+F334*C$8)</f>
        <v>5.4480000108014792E-4</v>
      </c>
      <c r="H334" s="80"/>
      <c r="I334" s="80">
        <f>G334</f>
        <v>5.4480000108014792E-4</v>
      </c>
      <c r="J334" s="80"/>
      <c r="K334" s="80"/>
      <c r="M334" s="80"/>
      <c r="N334" s="80"/>
      <c r="O334" s="80"/>
      <c r="P334" s="80"/>
      <c r="Q334" s="149">
        <f>+C334-15018.5</f>
        <v>25521.207999999999</v>
      </c>
      <c r="S334" s="2">
        <f>S$16</f>
        <v>0.2</v>
      </c>
      <c r="Z334" s="1">
        <f>F334</f>
        <v>-1858</v>
      </c>
      <c r="AA334" s="81">
        <f>AB$3+AB$4*Z334+AB$5*Z334^2+AH334</f>
        <v>2.7171435815254372E-3</v>
      </c>
      <c r="AB334" s="81">
        <f>IF(S334&lt;&gt;0,G334-AH334,-9999)</f>
        <v>1.1175053640856613E-2</v>
      </c>
      <c r="AC334" s="81">
        <f>+G334-P334</f>
        <v>5.4480000108014792E-4</v>
      </c>
      <c r="AD334" s="81">
        <f>IF(S334&lt;&gt;0,G334-AA334,-9999)</f>
        <v>-2.1723435804452892E-3</v>
      </c>
      <c r="AE334" s="81">
        <f>+(G334-AA334)^2*S334</f>
        <v>9.4381532630037194E-7</v>
      </c>
      <c r="AF334" s="1">
        <f>IF(S334&lt;&gt;0,G334-P334,-9999)</f>
        <v>5.4480000108014792E-4</v>
      </c>
      <c r="AG334" s="82"/>
      <c r="AH334" s="1">
        <f>$AB$6*($AB$11/AI334*AJ334+$AB$12)</f>
        <v>-1.0630253639776465E-2</v>
      </c>
      <c r="AI334" s="1">
        <f>1+$AB$7*COS(AL334)</f>
        <v>0.84559558066384288</v>
      </c>
      <c r="AJ334" s="1">
        <f>SIN(AL334+RADIANS($AB$9))</f>
        <v>-0.60961162089498833</v>
      </c>
      <c r="AK334" s="1">
        <f>$AB$7*SIN(AL334)</f>
        <v>-0.35541314108335187</v>
      </c>
      <c r="AL334" s="1">
        <f>2*ATAN(AM334)</f>
        <v>1.1609601579877702</v>
      </c>
      <c r="AM334" s="1">
        <f>SQRT((1+$AB$7)/(1-$AB$7))*TAN(AN334/2)</f>
        <v>0.65585481553484259</v>
      </c>
      <c r="AN334" s="81">
        <f>$AU334+$AB$7*SIN(AO334)</f>
        <v>7.8410256335402631</v>
      </c>
      <c r="AO334" s="81">
        <f>$AU334+$AB$7*SIN(AP334)</f>
        <v>7.8410256335402657</v>
      </c>
      <c r="AP334" s="81">
        <f>$AU334+$AB$7*SIN(AQ334)</f>
        <v>7.8410256335396609</v>
      </c>
      <c r="AQ334" s="81">
        <f>$AU334+$AB$7*SIN(AR334)</f>
        <v>7.8410256336601467</v>
      </c>
      <c r="AR334" s="81">
        <f>$AU334+$AB$7*SIN(AS334)</f>
        <v>7.8410256096608428</v>
      </c>
      <c r="AS334" s="81">
        <f>$AU334+$AB$7*SIN(AT334)</f>
        <v>7.8410303909296184</v>
      </c>
      <c r="AT334" s="81">
        <f>$AU334+$AB$7*SIN(AU334)</f>
        <v>7.8678529247866287</v>
      </c>
      <c r="AU334" s="81">
        <f>RADIANS($AB$9)+$AB$18*(F334-AB$15)</f>
        <v>8.228496950615714</v>
      </c>
      <c r="AW334" s="21"/>
      <c r="AX334" s="29"/>
    </row>
    <row r="335" spans="1:66" s="80" customFormat="1" x14ac:dyDescent="0.2">
      <c r="A335" s="96" t="s">
        <v>171</v>
      </c>
      <c r="B335" s="96"/>
      <c r="C335" s="86">
        <v>40586.777699999999</v>
      </c>
      <c r="D335" s="86"/>
      <c r="E335" s="80">
        <f>+(C335-C$7)/C$8</f>
        <v>-1840.9999856979587</v>
      </c>
      <c r="F335" s="80">
        <f>ROUND(2*E335,0)/2</f>
        <v>-1841</v>
      </c>
      <c r="G335" s="80">
        <f>+C335-(C$7+F335*C$8)</f>
        <v>3.9600003219675273E-5</v>
      </c>
      <c r="J335" s="80">
        <f>G335</f>
        <v>3.9600003219675273E-5</v>
      </c>
      <c r="Q335" s="149">
        <f>+C335-15018.5</f>
        <v>25568.277699999999</v>
      </c>
      <c r="S335" s="2">
        <f>S$17</f>
        <v>1</v>
      </c>
      <c r="Z335" s="1">
        <f>F335</f>
        <v>-1841</v>
      </c>
      <c r="AA335" s="81">
        <f>AB$3+AB$4*Z335+AB$5*Z335^2+AH335</f>
        <v>2.8431244996851429E-3</v>
      </c>
      <c r="AB335" s="81">
        <f>IF(S335&lt;&gt;0,G335-AH335,-9999)</f>
        <v>1.0140794008116842E-2</v>
      </c>
      <c r="AC335" s="81">
        <f>+G335-P335</f>
        <v>3.9600003219675273E-5</v>
      </c>
      <c r="AD335" s="81">
        <f>IF(S335&lt;&gt;0,G335-AA335,-9999)</f>
        <v>-2.8035244964654676E-3</v>
      </c>
      <c r="AE335" s="81">
        <f>+(G335-AA335)^2*S335</f>
        <v>7.8597496022819532E-6</v>
      </c>
      <c r="AF335" s="1">
        <f>IF(S335&lt;&gt;0,G335-P335,-9999)</f>
        <v>3.9600003219675273E-5</v>
      </c>
      <c r="AG335" s="82"/>
      <c r="AH335" s="1">
        <f>$AB$6*($AB$11/AI335*AJ335+$AB$12)</f>
        <v>-1.0101194004897167E-2</v>
      </c>
      <c r="AI335" s="1">
        <f>1+$AB$7*COS(AL335)</f>
        <v>0.84958218727267976</v>
      </c>
      <c r="AJ335" s="1">
        <f>SIN(AL335+RADIANS($AB$9))</f>
        <v>-0.60070343672682636</v>
      </c>
      <c r="AK335" s="1">
        <f>$AB$7*SIN(AL335)</f>
        <v>-0.35711861780030352</v>
      </c>
      <c r="AL335" s="1">
        <f>2*ATAN(AM335)</f>
        <v>1.1721500171376242</v>
      </c>
      <c r="AM335" s="1">
        <f>SQRT((1+$AB$7)/(1-$AB$7))*TAN(AN335/2)</f>
        <v>0.66388593278352481</v>
      </c>
      <c r="AN335" s="81">
        <f>$AU335+$AB$7*SIN(AO335)</f>
        <v>7.8531961712196718</v>
      </c>
      <c r="AO335" s="81">
        <f>$AU335+$AB$7*SIN(AP335)</f>
        <v>7.8531961712196718</v>
      </c>
      <c r="AP335" s="81">
        <f>$AU335+$AB$7*SIN(AQ335)</f>
        <v>7.8531961712196683</v>
      </c>
      <c r="AQ335" s="81">
        <f>$AU335+$AB$7*SIN(AR335)</f>
        <v>7.8531961712322369</v>
      </c>
      <c r="AR335" s="81">
        <f>$AU335+$AB$7*SIN(AS335)</f>
        <v>7.8531961299376505</v>
      </c>
      <c r="AS335" s="81">
        <f>$AU335+$AB$7*SIN(AT335)</f>
        <v>7.8533461142374756</v>
      </c>
      <c r="AT335" s="81">
        <f>$AU335+$AB$7*SIN(AU335)</f>
        <v>7.8818125291162042</v>
      </c>
      <c r="AU335" s="81">
        <f>RADIANS($AB$9)+$AB$18*(F335-AB$15)</f>
        <v>8.240699891104132</v>
      </c>
      <c r="AV335" s="1"/>
      <c r="AW335" s="21"/>
      <c r="AX335" s="29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</row>
    <row r="336" spans="1:66" s="80" customFormat="1" x14ac:dyDescent="0.2">
      <c r="A336" s="96" t="s">
        <v>179</v>
      </c>
      <c r="B336" s="96"/>
      <c r="C336" s="86">
        <v>40589.546000000002</v>
      </c>
      <c r="D336" s="86"/>
      <c r="E336" s="80">
        <f>+(C336-C$7)/C$8</f>
        <v>-1840.0001791366724</v>
      </c>
      <c r="F336" s="80">
        <f>ROUND(2*E336,0)/2</f>
        <v>-1840</v>
      </c>
      <c r="G336" s="80">
        <f>+C336-(C$7+F336*C$8)</f>
        <v>-4.9599999329075217E-4</v>
      </c>
      <c r="I336" s="80">
        <f>G336</f>
        <v>-4.9599999329075217E-4</v>
      </c>
      <c r="Q336" s="149">
        <f>+C336-15018.5</f>
        <v>25571.046000000002</v>
      </c>
      <c r="S336" s="2">
        <f>S$16</f>
        <v>0.2</v>
      </c>
      <c r="Z336" s="1">
        <f>F336</f>
        <v>-1840</v>
      </c>
      <c r="AA336" s="81">
        <f>AB$3+AB$4*Z336+AB$5*Z336^2+AH336</f>
        <v>2.8506027923000735E-3</v>
      </c>
      <c r="AB336" s="81">
        <f>IF(S336&lt;&gt;0,G336-AH336,-9999)</f>
        <v>9.5739476716956689E-3</v>
      </c>
      <c r="AC336" s="81">
        <f>+G336-P336</f>
        <v>-4.9599999329075217E-4</v>
      </c>
      <c r="AD336" s="81">
        <f>IF(S336&lt;&gt;0,G336-AA336,-9999)</f>
        <v>-3.3466027855908256E-3</v>
      </c>
      <c r="AE336" s="81">
        <f>+(G336-AA336)^2*S336</f>
        <v>2.2399500409048546E-6</v>
      </c>
      <c r="AF336" s="1">
        <f>IF(S336&lt;&gt;0,G336-P336,-9999)</f>
        <v>-4.9599999329075217E-4</v>
      </c>
      <c r="AG336" s="82"/>
      <c r="AH336" s="1">
        <f>$AB$6*($AB$11/AI336*AJ336+$AB$12)</f>
        <v>-1.0069947664986421E-2</v>
      </c>
      <c r="AI336" s="1">
        <f>1+$AB$7*COS(AL336)</f>
        <v>0.84981846007853279</v>
      </c>
      <c r="AJ336" s="1">
        <f>SIN(AL336+RADIANS($AB$9))</f>
        <v>-0.60017444133220377</v>
      </c>
      <c r="AK336" s="1">
        <f>$AB$7*SIN(AL336)</f>
        <v>-0.35721804354215814</v>
      </c>
      <c r="AL336" s="1">
        <f>2*ATAN(AM336)</f>
        <v>1.1728115337866307</v>
      </c>
      <c r="AM336" s="1">
        <f>SQRT((1+$AB$7)/(1-$AB$7))*TAN(AN336/2)</f>
        <v>0.66436257571228285</v>
      </c>
      <c r="AN336" s="81">
        <f>$AU336+$AB$7*SIN(AO336)</f>
        <v>7.8539138726024555</v>
      </c>
      <c r="AO336" s="81">
        <f>$AU336+$AB$7*SIN(AP336)</f>
        <v>7.8539138726024555</v>
      </c>
      <c r="AP336" s="81">
        <f>$AU336+$AB$7*SIN(AQ336)</f>
        <v>7.8539138726024555</v>
      </c>
      <c r="AQ336" s="81">
        <f>$AU336+$AB$7*SIN(AR336)</f>
        <v>7.853913872602436</v>
      </c>
      <c r="AR336" s="81">
        <f>$AU336+$AB$7*SIN(AS336)</f>
        <v>7.8539138733280227</v>
      </c>
      <c r="AS336" s="81">
        <f>$AU336+$AB$7*SIN(AT336)</f>
        <v>7.8540729380131564</v>
      </c>
      <c r="AT336" s="81">
        <f>$AU336+$AB$7*SIN(AU336)</f>
        <v>7.8826353491879715</v>
      </c>
      <c r="AU336" s="81">
        <f>RADIANS($AB$9)+$AB$18*(F336-AB$15)</f>
        <v>8.2414177111328613</v>
      </c>
      <c r="AV336" s="81"/>
      <c r="AW336" s="21"/>
      <c r="AX336" s="29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</row>
    <row r="337" spans="1:66" s="80" customFormat="1" x14ac:dyDescent="0.2">
      <c r="A337" s="96" t="s">
        <v>179</v>
      </c>
      <c r="B337" s="96"/>
      <c r="C337" s="86">
        <v>40589.548999999999</v>
      </c>
      <c r="D337" s="86"/>
      <c r="E337" s="80">
        <f>+(C337-C$7)/C$8</f>
        <v>-1839.9990956487263</v>
      </c>
      <c r="F337" s="80">
        <f>ROUND(2*E337,0)/2</f>
        <v>-1840</v>
      </c>
      <c r="G337" s="80">
        <f>+C337-(C$7+F337*C$8)</f>
        <v>2.5040000036824495E-3</v>
      </c>
      <c r="I337" s="80">
        <f>G337</f>
        <v>2.5040000036824495E-3</v>
      </c>
      <c r="Q337" s="149">
        <f>+C337-15018.5</f>
        <v>25571.048999999999</v>
      </c>
      <c r="S337" s="2">
        <f>S$16</f>
        <v>0.2</v>
      </c>
      <c r="Z337" s="1">
        <f>F337</f>
        <v>-1840</v>
      </c>
      <c r="AA337" s="81">
        <f>AB$3+AB$4*Z337+AB$5*Z337^2+AH337</f>
        <v>2.8506027923000735E-3</v>
      </c>
      <c r="AB337" s="81">
        <f>IF(S337&lt;&gt;0,G337-AH337,-9999)</f>
        <v>1.2573947668668871E-2</v>
      </c>
      <c r="AC337" s="81">
        <f>+G337-P337</f>
        <v>2.5040000036824495E-3</v>
      </c>
      <c r="AD337" s="81">
        <f>IF(S337&lt;&gt;0,G337-AA337,-9999)</f>
        <v>-3.46602788617624E-4</v>
      </c>
      <c r="AE337" s="81">
        <f>+(G337-AA337)^2*S337</f>
        <v>2.4026698615502672E-8</v>
      </c>
      <c r="AF337" s="1">
        <f>IF(S337&lt;&gt;0,G337-P337,-9999)</f>
        <v>2.5040000036824495E-3</v>
      </c>
      <c r="AG337" s="82"/>
      <c r="AH337" s="1">
        <f>$AB$6*($AB$11/AI337*AJ337+$AB$12)</f>
        <v>-1.0069947664986421E-2</v>
      </c>
      <c r="AI337" s="1">
        <f>1+$AB$7*COS(AL337)</f>
        <v>0.84981846007853279</v>
      </c>
      <c r="AJ337" s="1">
        <f>SIN(AL337+RADIANS($AB$9))</f>
        <v>-0.60017444133220377</v>
      </c>
      <c r="AK337" s="1">
        <f>$AB$7*SIN(AL337)</f>
        <v>-0.35721804354215814</v>
      </c>
      <c r="AL337" s="1">
        <f>2*ATAN(AM337)</f>
        <v>1.1728115337866307</v>
      </c>
      <c r="AM337" s="1">
        <f>SQRT((1+$AB$7)/(1-$AB$7))*TAN(AN337/2)</f>
        <v>0.66436257571228285</v>
      </c>
      <c r="AN337" s="81">
        <f>$AU337+$AB$7*SIN(AO337)</f>
        <v>7.8539138726024555</v>
      </c>
      <c r="AO337" s="81">
        <f>$AU337+$AB$7*SIN(AP337)</f>
        <v>7.8539138726024555</v>
      </c>
      <c r="AP337" s="81">
        <f>$AU337+$AB$7*SIN(AQ337)</f>
        <v>7.8539138726024555</v>
      </c>
      <c r="AQ337" s="81">
        <f>$AU337+$AB$7*SIN(AR337)</f>
        <v>7.853913872602436</v>
      </c>
      <c r="AR337" s="81">
        <f>$AU337+$AB$7*SIN(AS337)</f>
        <v>7.8539138733280227</v>
      </c>
      <c r="AS337" s="81">
        <f>$AU337+$AB$7*SIN(AT337)</f>
        <v>7.8540729380131564</v>
      </c>
      <c r="AT337" s="81">
        <f>$AU337+$AB$7*SIN(AU337)</f>
        <v>7.8826353491879715</v>
      </c>
      <c r="AU337" s="81">
        <f>RADIANS($AB$9)+$AB$18*(F337-AB$15)</f>
        <v>8.2414177111328613</v>
      </c>
      <c r="AV337" s="1"/>
      <c r="AW337" s="21"/>
      <c r="AX337" s="29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</row>
    <row r="338" spans="1:66" s="80" customFormat="1" x14ac:dyDescent="0.2">
      <c r="A338" s="96" t="s">
        <v>180</v>
      </c>
      <c r="B338" s="96"/>
      <c r="C338" s="86">
        <v>40913.506000000001</v>
      </c>
      <c r="D338" s="86"/>
      <c r="E338" s="80">
        <f>+(C338-C$7)/C$8</f>
        <v>-1722.9979273597885</v>
      </c>
      <c r="F338" s="80">
        <f>ROUND(2*E338,0)/2</f>
        <v>-1723</v>
      </c>
      <c r="G338" s="80">
        <f>+C338-(C$7+F338*C$8)</f>
        <v>5.7388000059290789E-3</v>
      </c>
      <c r="I338" s="80">
        <f>G338</f>
        <v>5.7388000059290789E-3</v>
      </c>
      <c r="Q338" s="149">
        <f>+C338-15018.5</f>
        <v>25895.006000000001</v>
      </c>
      <c r="S338" s="2">
        <f>S$16</f>
        <v>0.2</v>
      </c>
      <c r="Z338" s="1">
        <f>F338</f>
        <v>-1723</v>
      </c>
      <c r="AA338" s="81">
        <f>AB$3+AB$4*Z338+AB$5*Z338^2+AH338</f>
        <v>3.7759017216480633E-3</v>
      </c>
      <c r="AB338" s="81">
        <f>IF(S338&lt;&gt;0,G338-AH338,-9999)</f>
        <v>1.2058458209949111E-2</v>
      </c>
      <c r="AC338" s="81">
        <f>+G338-P338</f>
        <v>5.7388000059290789E-3</v>
      </c>
      <c r="AD338" s="81">
        <f>IF(S338&lt;&gt;0,G338-AA338,-9999)</f>
        <v>1.9628982842810156E-3</v>
      </c>
      <c r="AE338" s="81">
        <f>+(G338-AA338)^2*S338</f>
        <v>7.7059393488667102E-7</v>
      </c>
      <c r="AF338" s="1">
        <f>IF(S338&lt;&gt;0,G338-P338,-9999)</f>
        <v>5.7388000059290789E-3</v>
      </c>
      <c r="AG338" s="82"/>
      <c r="AH338" s="1">
        <f>$AB$6*($AB$11/AI338*AJ338+$AB$12)</f>
        <v>-6.3196582040200332E-3</v>
      </c>
      <c r="AI338" s="1">
        <f>1+$AB$7*COS(AL338)</f>
        <v>0.87886477601241952</v>
      </c>
      <c r="AJ338" s="1">
        <f>SIN(AL338+RADIANS($AB$9))</f>
        <v>-0.53428992931104113</v>
      </c>
      <c r="AK338" s="1">
        <f>$AB$7*SIN(AL338)</f>
        <v>-0.36808352730698118</v>
      </c>
      <c r="AL338" s="1">
        <f>2*ATAN(AM338)</f>
        <v>1.2528632089953471</v>
      </c>
      <c r="AM338" s="1">
        <f>SQRT((1+$AB$7)/(1-$AB$7))*TAN(AN338/2)</f>
        <v>0.72366350480635966</v>
      </c>
      <c r="AN338" s="81">
        <f>$AU338+$AB$7*SIN(AO338)</f>
        <v>7.9393086076064607</v>
      </c>
      <c r="AO338" s="81">
        <f>$AU338+$AB$7*SIN(AP338)</f>
        <v>7.9393086095479628</v>
      </c>
      <c r="AP338" s="81">
        <f>$AU338+$AB$7*SIN(AQ338)</f>
        <v>7.9393086683378336</v>
      </c>
      <c r="AQ338" s="81">
        <f>$AU338+$AB$7*SIN(AR338)</f>
        <v>7.9393104485118</v>
      </c>
      <c r="AR338" s="81">
        <f>$AU338+$AB$7*SIN(AS338)</f>
        <v>7.9393643351500707</v>
      </c>
      <c r="AS338" s="81">
        <f>$AU338+$AB$7*SIN(AT338)</f>
        <v>7.9409797498691548</v>
      </c>
      <c r="AT338" s="81">
        <f>$AU338+$AB$7*SIN(AU338)</f>
        <v>7.9801662506934141</v>
      </c>
      <c r="AU338" s="81">
        <f>RADIANS($AB$9)+$AB$18*(F338-AB$15)</f>
        <v>8.3254026544943223</v>
      </c>
      <c r="AV338" s="1"/>
      <c r="AW338" s="21"/>
      <c r="AX338" s="29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</row>
    <row r="339" spans="1:66" s="80" customFormat="1" x14ac:dyDescent="0.2">
      <c r="A339" s="96" t="s">
        <v>180</v>
      </c>
      <c r="B339" s="96"/>
      <c r="C339" s="86">
        <v>40927.347000000002</v>
      </c>
      <c r="D339" s="86"/>
      <c r="E339" s="80">
        <f>+(C339-C$7)/C$8</f>
        <v>-1717.999075134687</v>
      </c>
      <c r="F339" s="80">
        <f>ROUND(2*E339,0)/2</f>
        <v>-1718</v>
      </c>
      <c r="G339" s="80">
        <f>+C339-(C$7+F339*C$8)</f>
        <v>2.5608000069041736E-3</v>
      </c>
      <c r="I339" s="80">
        <f>G339</f>
        <v>2.5608000069041736E-3</v>
      </c>
      <c r="Q339" s="149">
        <f>+C339-15018.5</f>
        <v>25908.847000000002</v>
      </c>
      <c r="S339" s="2">
        <f>S$16</f>
        <v>0.2</v>
      </c>
      <c r="Z339" s="1">
        <f>F339</f>
        <v>-1718</v>
      </c>
      <c r="AA339" s="81">
        <f>AB$3+AB$4*Z339+AB$5*Z339^2+AH339</f>
        <v>3.8175974011241025E-3</v>
      </c>
      <c r="AB339" s="81">
        <f>IF(S339&lt;&gt;0,G339-AH339,-9999)</f>
        <v>8.7160866584624977E-3</v>
      </c>
      <c r="AC339" s="81">
        <f>+G339-P339</f>
        <v>2.5608000069041736E-3</v>
      </c>
      <c r="AD339" s="81">
        <f>IF(S339&lt;&gt;0,G339-AA339,-9999)</f>
        <v>-1.2567973942199289E-3</v>
      </c>
      <c r="AE339" s="81">
        <f>+(G339-AA339)^2*S339</f>
        <v>3.1590793802360068E-7</v>
      </c>
      <c r="AF339" s="1">
        <f>IF(S339&lt;&gt;0,G339-P339,-9999)</f>
        <v>2.5608000069041736E-3</v>
      </c>
      <c r="AG339" s="82"/>
      <c r="AH339" s="1">
        <f>$AB$6*($AB$11/AI339*AJ339+$AB$12)</f>
        <v>-6.1552866515583249E-3</v>
      </c>
      <c r="AI339" s="1">
        <f>1+$AB$7*COS(AL339)</f>
        <v>0.8801699438046553</v>
      </c>
      <c r="AJ339" s="1">
        <f>SIN(AL339+RADIANS($AB$9))</f>
        <v>-0.5312910123187895</v>
      </c>
      <c r="AK339" s="1">
        <f>$AB$7*SIN(AL339)</f>
        <v>-0.36851049265589575</v>
      </c>
      <c r="AL339" s="1">
        <f>2*ATAN(AM339)</f>
        <v>1.2564069967290468</v>
      </c>
      <c r="AM339" s="1">
        <f>SQRT((1+$AB$7)/(1-$AB$7))*TAN(AN339/2)</f>
        <v>0.72636678889531403</v>
      </c>
      <c r="AN339" s="81">
        <f>$AU339+$AB$7*SIN(AO339)</f>
        <v>7.9430230378660944</v>
      </c>
      <c r="AO339" s="81">
        <f>$AU339+$AB$7*SIN(AP339)</f>
        <v>7.9430230402797255</v>
      </c>
      <c r="AP339" s="81">
        <f>$AU339+$AB$7*SIN(AQ339)</f>
        <v>7.9430231103246571</v>
      </c>
      <c r="AQ339" s="81">
        <f>$AU339+$AB$7*SIN(AR339)</f>
        <v>7.9430251430440721</v>
      </c>
      <c r="AR339" s="81">
        <f>$AU339+$AB$7*SIN(AS339)</f>
        <v>7.9430841128650087</v>
      </c>
      <c r="AS339" s="81">
        <f>$AU339+$AB$7*SIN(AT339)</f>
        <v>7.9447782194877359</v>
      </c>
      <c r="AT339" s="81">
        <f>$AU339+$AB$7*SIN(AU339)</f>
        <v>7.9843892042464262</v>
      </c>
      <c r="AU339" s="81">
        <f>RADIANS($AB$9)+$AB$18*(F339-AB$15)</f>
        <v>8.3289917546379755</v>
      </c>
      <c r="AV339" s="1"/>
      <c r="AW339" s="21"/>
      <c r="AX339" s="29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</row>
    <row r="340" spans="1:66" s="80" customFormat="1" x14ac:dyDescent="0.2">
      <c r="A340" s="96" t="s">
        <v>181</v>
      </c>
      <c r="B340" s="96"/>
      <c r="C340" s="86">
        <v>40938.428999999996</v>
      </c>
      <c r="D340" s="86"/>
      <c r="E340" s="80">
        <f>+(C340-C$7)/C$8</f>
        <v>-1713.9966706582368</v>
      </c>
      <c r="F340" s="80">
        <f>ROUND(2*E340,0)/2</f>
        <v>-1714</v>
      </c>
      <c r="G340" s="80">
        <f>+C340-(C$7+F340*C$8)</f>
        <v>9.2184000022825785E-3</v>
      </c>
      <c r="I340" s="80">
        <f>G340</f>
        <v>9.2184000022825785E-3</v>
      </c>
      <c r="Q340" s="149">
        <f>+C340-15018.5</f>
        <v>25919.928999999996</v>
      </c>
      <c r="S340" s="2">
        <f>S$16</f>
        <v>0.2</v>
      </c>
      <c r="Z340" s="1">
        <f>F340</f>
        <v>-1714</v>
      </c>
      <c r="AA340" s="81">
        <f>AB$3+AB$4*Z340+AB$5*Z340^2+AH340</f>
        <v>3.8510761853924767E-3</v>
      </c>
      <c r="AB340" s="81">
        <f>IF(S340&lt;&gt;0,G340-AH340,-9999)</f>
        <v>1.5241952102088802E-2</v>
      </c>
      <c r="AC340" s="81">
        <f>+G340-P340</f>
        <v>9.2184000022825785E-3</v>
      </c>
      <c r="AD340" s="81">
        <f>IF(S340&lt;&gt;0,G340-AA340,-9999)</f>
        <v>5.3673238168901018E-3</v>
      </c>
      <c r="AE340" s="81">
        <f>+(G340-AA340)^2*S340</f>
        <v>5.7616329910711465E-6</v>
      </c>
      <c r="AF340" s="1">
        <f>IF(S340&lt;&gt;0,G340-P340,-9999)</f>
        <v>9.2184000022825785E-3</v>
      </c>
      <c r="AG340" s="82"/>
      <c r="AH340" s="1">
        <f>$AB$6*($AB$11/AI340*AJ340+$AB$12)</f>
        <v>-6.0235520998062229E-3</v>
      </c>
      <c r="AI340" s="1">
        <f>1+$AB$7*COS(AL340)</f>
        <v>0.88121796233580318</v>
      </c>
      <c r="AJ340" s="1">
        <f>SIN(AL340+RADIANS($AB$9))</f>
        <v>-0.52888063036096589</v>
      </c>
      <c r="AK340" s="1">
        <f>$AB$7*SIN(AL340)</f>
        <v>-0.36884963480205829</v>
      </c>
      <c r="AL340" s="1">
        <f>2*ATAN(AM340)</f>
        <v>1.2592496180925088</v>
      </c>
      <c r="AM340" s="1">
        <f>SQRT((1+$AB$7)/(1-$AB$7))*TAN(AN340/2)</f>
        <v>0.72854024079500435</v>
      </c>
      <c r="AN340" s="81">
        <f>$AU340+$AB$7*SIN(AO340)</f>
        <v>7.9459985578689869</v>
      </c>
      <c r="AO340" s="81">
        <f>$AU340+$AB$7*SIN(AP340)</f>
        <v>7.9459985607247434</v>
      </c>
      <c r="AP340" s="81">
        <f>$AU340+$AB$7*SIN(AQ340)</f>
        <v>7.9459986409276722</v>
      </c>
      <c r="AQ340" s="81">
        <f>$AU340+$AB$7*SIN(AR340)</f>
        <v>7.9460008933709334</v>
      </c>
      <c r="AR340" s="81">
        <f>$AU340+$AB$7*SIN(AS340)</f>
        <v>7.9460641292286986</v>
      </c>
      <c r="AS340" s="81">
        <f>$AU340+$AB$7*SIN(AT340)</f>
        <v>7.9478220938843114</v>
      </c>
      <c r="AT340" s="81">
        <f>$AU340+$AB$7*SIN(AU340)</f>
        <v>7.9877707635923283</v>
      </c>
      <c r="AU340" s="81">
        <f>RADIANS($AB$9)+$AB$18*(F340-AB$15)</f>
        <v>8.3318630347528977</v>
      </c>
      <c r="AV340" s="1"/>
      <c r="AW340" s="21"/>
      <c r="AX340" s="29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</row>
    <row r="341" spans="1:66" s="80" customFormat="1" x14ac:dyDescent="0.2">
      <c r="A341" s="96" t="s">
        <v>182</v>
      </c>
      <c r="B341" s="96"/>
      <c r="C341" s="86">
        <v>41176.552000000003</v>
      </c>
      <c r="D341" s="86"/>
      <c r="E341" s="80">
        <f>+(C341-C$7)/C$8</f>
        <v>-1627.9955371853766</v>
      </c>
      <c r="F341" s="80">
        <f>ROUND(2*E341,0)/2</f>
        <v>-1628</v>
      </c>
      <c r="G341" s="80">
        <f>+C341-(C$7+F341*C$8)</f>
        <v>1.2356800005363766E-2</v>
      </c>
      <c r="I341" s="80">
        <f>G341</f>
        <v>1.2356800005363766E-2</v>
      </c>
      <c r="Q341" s="149">
        <f>+C341-15018.5</f>
        <v>26158.052000000003</v>
      </c>
      <c r="S341" s="2">
        <f>S$16</f>
        <v>0.2</v>
      </c>
      <c r="Z341" s="1">
        <f>F341</f>
        <v>-1628</v>
      </c>
      <c r="AA341" s="81">
        <f>AB$3+AB$4*Z341+AB$5*Z341^2+AH341</f>
        <v>4.5962138093901869E-3</v>
      </c>
      <c r="AB341" s="81">
        <f>IF(S341&lt;&gt;0,G341-AH341,-9999)</f>
        <v>1.5497975624804426E-2</v>
      </c>
      <c r="AC341" s="81">
        <f>+G341-P341</f>
        <v>1.2356800005363766E-2</v>
      </c>
      <c r="AD341" s="81">
        <f>IF(S341&lt;&gt;0,G341-AA341,-9999)</f>
        <v>7.7605861959735793E-3</v>
      </c>
      <c r="AE341" s="81">
        <f>+(G341-AA341)^2*S341</f>
        <v>1.2045339621027135E-5</v>
      </c>
      <c r="AF341" s="1">
        <f>IF(S341&lt;&gt;0,G341-P341,-9999)</f>
        <v>1.2356800005363766E-2</v>
      </c>
      <c r="AG341" s="82"/>
      <c r="AH341" s="1">
        <f>$AB$6*($AB$11/AI341*AJ341+$AB$12)</f>
        <v>-3.1411756194406593E-3</v>
      </c>
      <c r="AI341" s="1">
        <f>1+$AB$7*COS(AL341)</f>
        <v>0.90460366075189369</v>
      </c>
      <c r="AJ341" s="1">
        <f>SIN(AL341+RADIANS($AB$9))</f>
        <v>-0.47456790646693564</v>
      </c>
      <c r="AK341" s="1">
        <f>$AB$7*SIN(AL341)</f>
        <v>-0.37557790672952351</v>
      </c>
      <c r="AL341" s="1">
        <f>2*ATAN(AM341)</f>
        <v>1.3220576386325416</v>
      </c>
      <c r="AM341" s="1">
        <f>SQRT((1+$AB$7)/(1-$AB$7))*TAN(AN341/2)</f>
        <v>0.7777547479178426</v>
      </c>
      <c r="AN341" s="81">
        <f>$AU341+$AB$7*SIN(AO341)</f>
        <v>8.0108497206882952</v>
      </c>
      <c r="AO341" s="81">
        <f>$AU341+$AB$7*SIN(AP341)</f>
        <v>8.0108497657356601</v>
      </c>
      <c r="AP341" s="81">
        <f>$AU341+$AB$7*SIN(AQ341)</f>
        <v>8.0108505098510143</v>
      </c>
      <c r="AQ341" s="81">
        <f>$AU341+$AB$7*SIN(AR341)</f>
        <v>8.0108628010213092</v>
      </c>
      <c r="AR341" s="81">
        <f>$AU341+$AB$7*SIN(AS341)</f>
        <v>8.0110656864740282</v>
      </c>
      <c r="AS341" s="81">
        <f>$AU341+$AB$7*SIN(AT341)</f>
        <v>8.0143778654067024</v>
      </c>
      <c r="AT341" s="81">
        <f>$AU341+$AB$7*SIN(AU341)</f>
        <v>8.0611532569197131</v>
      </c>
      <c r="AU341" s="81">
        <f>RADIANS($AB$9)+$AB$18*(F341-AB$15)</f>
        <v>8.3935955572237155</v>
      </c>
      <c r="AV341" s="1"/>
      <c r="AW341" s="21"/>
      <c r="AX341" s="29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</row>
    <row r="342" spans="1:66" s="80" customFormat="1" x14ac:dyDescent="0.2">
      <c r="A342" s="96" t="s">
        <v>183</v>
      </c>
      <c r="B342" s="96"/>
      <c r="C342" s="86">
        <v>41212.544000000002</v>
      </c>
      <c r="D342" s="86"/>
      <c r="E342" s="80">
        <f>+(C342-C$7)/C$8</f>
        <v>-1614.9965711218088</v>
      </c>
      <c r="F342" s="80">
        <f>ROUND(2*E342,0)/2</f>
        <v>-1615</v>
      </c>
      <c r="G342" s="80">
        <f>+C342-(C$7+F342*C$8)</f>
        <v>9.4940000053611584E-3</v>
      </c>
      <c r="I342" s="80">
        <f>G342</f>
        <v>9.4940000053611584E-3</v>
      </c>
      <c r="Q342" s="149">
        <f>+C342-15018.5</f>
        <v>26194.044000000002</v>
      </c>
      <c r="S342" s="2">
        <f>S$16</f>
        <v>0.2</v>
      </c>
      <c r="Z342" s="1">
        <f>F342</f>
        <v>-1615</v>
      </c>
      <c r="AA342" s="81">
        <f>AB$3+AB$4*Z342+AB$5*Z342^2+AH342</f>
        <v>4.7128798636307152E-3</v>
      </c>
      <c r="AB342" s="81">
        <f>IF(S342&lt;&gt;0,G342-AH342,-9999)</f>
        <v>1.2191324860491883E-2</v>
      </c>
      <c r="AC342" s="81">
        <f>+G342-P342</f>
        <v>9.4940000053611584E-3</v>
      </c>
      <c r="AD342" s="81">
        <f>IF(S342&lt;&gt;0,G342-AA342,-9999)</f>
        <v>4.7811201417304432E-3</v>
      </c>
      <c r="AE342" s="81">
        <f>+(G342-AA342)^2*S342</f>
        <v>4.5718219619321068E-6</v>
      </c>
      <c r="AF342" s="1">
        <f>IF(S342&lt;&gt;0,G342-P342,-9999)</f>
        <v>9.4940000053611584E-3</v>
      </c>
      <c r="AG342" s="82"/>
      <c r="AH342" s="1">
        <f>$AB$6*($AB$11/AI342*AJ342+$AB$12)</f>
        <v>-2.6973248551307237E-3</v>
      </c>
      <c r="AI342" s="1">
        <f>1+$AB$7*COS(AL342)</f>
        <v>0.90828380113695006</v>
      </c>
      <c r="AJ342" s="1">
        <f>SIN(AL342+RADIANS($AB$9))</f>
        <v>-0.46593096759387315</v>
      </c>
      <c r="AK342" s="1">
        <f>$AB$7*SIN(AL342)</f>
        <v>-0.37649351180516238</v>
      </c>
      <c r="AL342" s="1">
        <f>2*ATAN(AM342)</f>
        <v>1.331844238472438</v>
      </c>
      <c r="AM342" s="1">
        <f>SQRT((1+$AB$7)/(1-$AB$7))*TAN(AN342/2)</f>
        <v>0.78563808215122655</v>
      </c>
      <c r="AN342" s="81">
        <f>$AU342+$AB$7*SIN(AO342)</f>
        <v>8.0208028745511708</v>
      </c>
      <c r="AO342" s="81">
        <f>$AU342+$AB$7*SIN(AP342)</f>
        <v>8.0208029366185691</v>
      </c>
      <c r="AP342" s="81">
        <f>$AU342+$AB$7*SIN(AQ342)</f>
        <v>8.0208039012269001</v>
      </c>
      <c r="AQ342" s="81">
        <f>$AU342+$AB$7*SIN(AR342)</f>
        <v>8.0208188917883483</v>
      </c>
      <c r="AR342" s="81">
        <f>$AU342+$AB$7*SIN(AS342)</f>
        <v>8.0210516823641154</v>
      </c>
      <c r="AS342" s="81">
        <f>$AU342+$AB$7*SIN(AT342)</f>
        <v>8.0246263474489758</v>
      </c>
      <c r="AT342" s="81">
        <f>$AU342+$AB$7*SIN(AU342)</f>
        <v>8.0723573108020705</v>
      </c>
      <c r="AU342" s="81">
        <f>RADIANS($AB$9)+$AB$18*(F342-AB$15)</f>
        <v>8.4029272175972114</v>
      </c>
      <c r="AV342" s="1"/>
      <c r="AW342" s="21"/>
      <c r="AX342" s="29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</row>
    <row r="343" spans="1:66" x14ac:dyDescent="0.2">
      <c r="A343" s="83" t="s">
        <v>184</v>
      </c>
      <c r="B343" s="84" t="s">
        <v>98</v>
      </c>
      <c r="C343" s="85">
        <v>41245.771999999997</v>
      </c>
      <c r="D343" s="87"/>
      <c r="E343" s="80">
        <f>+(C343-C$7)/C$8</f>
        <v>-1602.9958586201365</v>
      </c>
      <c r="F343" s="80">
        <f>ROUND(2*E343,0)/2</f>
        <v>-1603</v>
      </c>
      <c r="G343" s="80">
        <f>+C343-(C$7+F343*C$8)</f>
        <v>1.1466800002381206E-2</v>
      </c>
      <c r="H343" s="80"/>
      <c r="I343" s="80">
        <f>G343</f>
        <v>1.1466800002381206E-2</v>
      </c>
      <c r="J343" s="80"/>
      <c r="K343" s="80"/>
      <c r="M343" s="80"/>
      <c r="N343" s="80"/>
      <c r="O343" s="80"/>
      <c r="P343" s="80"/>
      <c r="Q343" s="149">
        <f>+C343-15018.5</f>
        <v>26227.271999999997</v>
      </c>
      <c r="S343" s="2">
        <f>S$16</f>
        <v>0.2</v>
      </c>
      <c r="Z343" s="1">
        <f>F343</f>
        <v>-1603</v>
      </c>
      <c r="AA343" s="81">
        <f>AB$3+AB$4*Z343+AB$5*Z343^2+AH343</f>
        <v>4.8214596853434679E-3</v>
      </c>
      <c r="AB343" s="81">
        <f>IF(S343&lt;&gt;0,G343-AH343,-9999)</f>
        <v>1.3752569471223833E-2</v>
      </c>
      <c r="AC343" s="81">
        <f>+G343-P343</f>
        <v>1.1466800002381206E-2</v>
      </c>
      <c r="AD343" s="81">
        <f>IF(S343&lt;&gt;0,G343-AA343,-9999)</f>
        <v>6.6453403170377377E-3</v>
      </c>
      <c r="AE343" s="81">
        <f>+(G343-AA343)^2*S343</f>
        <v>8.8321095858494445E-6</v>
      </c>
      <c r="AF343" s="1">
        <f>IF(S343&lt;&gt;0,G343-P343,-9999)</f>
        <v>1.1466800002381206E-2</v>
      </c>
      <c r="AG343" s="82"/>
      <c r="AH343" s="1">
        <f>$AB$6*($AB$11/AI343*AJ343+$AB$12)</f>
        <v>-2.2857694688426279E-3</v>
      </c>
      <c r="AI343" s="1">
        <f>1+$AB$7*COS(AL343)</f>
        <v>0.91171545682704214</v>
      </c>
      <c r="AJ343" s="1">
        <f>SIN(AL343+RADIANS($AB$9))</f>
        <v>-0.45785563979486915</v>
      </c>
      <c r="AK343" s="1">
        <f>$AB$7*SIN(AL343)</f>
        <v>-0.37731295366315293</v>
      </c>
      <c r="AL343" s="1">
        <f>2*ATAN(AM343)</f>
        <v>1.3409490475738217</v>
      </c>
      <c r="AM343" s="1">
        <f>SQRT((1+$AB$7)/(1-$AB$7))*TAN(AN343/2)</f>
        <v>0.79302683181719946</v>
      </c>
      <c r="AN343" s="81">
        <f>$AU343+$AB$7*SIN(AO343)</f>
        <v>8.0300264482601396</v>
      </c>
      <c r="AO343" s="81">
        <f>$AU343+$AB$7*SIN(AP343)</f>
        <v>8.0300265304268468</v>
      </c>
      <c r="AP343" s="81">
        <f>$AU343+$AB$7*SIN(AQ343)</f>
        <v>8.0300277411379692</v>
      </c>
      <c r="AQ343" s="81">
        <f>$AU343+$AB$7*SIN(AR343)</f>
        <v>8.0300455797859609</v>
      </c>
      <c r="AR343" s="81">
        <f>$AU343+$AB$7*SIN(AS343)</f>
        <v>8.0303082078497567</v>
      </c>
      <c r="AS343" s="81">
        <f>$AU343+$AB$7*SIN(AT343)</f>
        <v>8.034130881671862</v>
      </c>
      <c r="AT343" s="81">
        <f>$AU343+$AB$7*SIN(AU343)</f>
        <v>8.0827250676476758</v>
      </c>
      <c r="AU343" s="81">
        <f>RADIANS($AB$9)+$AB$18*(F343-AB$15)</f>
        <v>8.4115410579419763</v>
      </c>
      <c r="AW343" s="21"/>
      <c r="AX343" s="29"/>
    </row>
    <row r="344" spans="1:66" x14ac:dyDescent="0.2">
      <c r="A344" s="83" t="s">
        <v>184</v>
      </c>
      <c r="B344" s="84" t="s">
        <v>98</v>
      </c>
      <c r="C344" s="85">
        <v>41248.538</v>
      </c>
      <c r="D344" s="87"/>
      <c r="E344" s="80">
        <f>+(C344-C$7)/C$8</f>
        <v>-1601.9968827329428</v>
      </c>
      <c r="F344" s="80">
        <f>ROUND(2*E344,0)/2</f>
        <v>-1602</v>
      </c>
      <c r="G344" s="80">
        <f>+C344-(C$7+F344*C$8)</f>
        <v>8.6312000057660043E-3</v>
      </c>
      <c r="H344" s="80"/>
      <c r="I344" s="80">
        <f>G344</f>
        <v>8.6312000057660043E-3</v>
      </c>
      <c r="J344" s="80"/>
      <c r="K344" s="80"/>
      <c r="M344" s="80"/>
      <c r="N344" s="80"/>
      <c r="O344" s="80"/>
      <c r="P344" s="80"/>
      <c r="Q344" s="149">
        <f>+C344-15018.5</f>
        <v>26230.038</v>
      </c>
      <c r="S344" s="2">
        <f>S$16</f>
        <v>0.2</v>
      </c>
      <c r="Z344" s="1">
        <f>F344</f>
        <v>-1602</v>
      </c>
      <c r="AA344" s="81">
        <f>AB$3+AB$4*Z344+AB$5*Z344^2+AH344</f>
        <v>4.8305459211303754E-3</v>
      </c>
      <c r="AB344" s="81">
        <f>IF(S344&lt;&gt;0,G344-AH344,-9999)</f>
        <v>1.0882593722378292E-2</v>
      </c>
      <c r="AC344" s="81">
        <f>+G344-P344</f>
        <v>8.6312000057660043E-3</v>
      </c>
      <c r="AD344" s="81">
        <f>IF(S344&lt;&gt;0,G344-AA344,-9999)</f>
        <v>3.8006540846356289E-3</v>
      </c>
      <c r="AE344" s="81">
        <f>+(G344-AA344)^2*S344</f>
        <v>2.8889942942114982E-6</v>
      </c>
      <c r="AF344" s="1">
        <f>IF(S344&lt;&gt;0,G344-P344,-9999)</f>
        <v>8.6312000057660043E-3</v>
      </c>
      <c r="AG344" s="82"/>
      <c r="AH344" s="1">
        <f>$AB$6*($AB$11/AI344*AJ344+$AB$12)</f>
        <v>-2.2513937166122877E-3</v>
      </c>
      <c r="AI344" s="1">
        <f>1+$AB$7*COS(AL344)</f>
        <v>0.91200293524598541</v>
      </c>
      <c r="AJ344" s="1">
        <f>SIN(AL344+RADIANS($AB$9))</f>
        <v>-0.45717820929015346</v>
      </c>
      <c r="AK344" s="1">
        <f>$AB$7*SIN(AL344)</f>
        <v>-0.3773801030260448</v>
      </c>
      <c r="AL344" s="1">
        <f>2*ATAN(AM344)</f>
        <v>1.3417108894974774</v>
      </c>
      <c r="AM344" s="1">
        <f>SQRT((1+$AB$7)/(1-$AB$7))*TAN(AN344/2)</f>
        <v>0.79364749827669856</v>
      </c>
      <c r="AN344" s="81">
        <f>$AU344+$AB$7*SIN(AO344)</f>
        <v>8.0307966524438701</v>
      </c>
      <c r="AO344" s="81">
        <f>$AU344+$AB$7*SIN(AP344)</f>
        <v>8.0307967365021273</v>
      </c>
      <c r="AP344" s="81">
        <f>$AU344+$AB$7*SIN(AQ344)</f>
        <v>8.0307979697455725</v>
      </c>
      <c r="AQ344" s="81">
        <f>$AU344+$AB$7*SIN(AR344)</f>
        <v>8.0308160620447513</v>
      </c>
      <c r="AR344" s="81">
        <f>$AU344+$AB$7*SIN(AS344)</f>
        <v>8.0310812749017195</v>
      </c>
      <c r="AS344" s="81">
        <f>$AU344+$AB$7*SIN(AT344)</f>
        <v>8.0349248560040323</v>
      </c>
      <c r="AT344" s="81">
        <f>$AU344+$AB$7*SIN(AU344)</f>
        <v>8.0835901504651169</v>
      </c>
      <c r="AU344" s="81">
        <f>RADIANS($AB$9)+$AB$18*(F344-AB$15)</f>
        <v>8.4122588779707073</v>
      </c>
      <c r="AW344" s="21"/>
      <c r="AX344" s="29"/>
    </row>
    <row r="345" spans="1:66" s="80" customFormat="1" x14ac:dyDescent="0.2">
      <c r="A345" s="96" t="s">
        <v>185</v>
      </c>
      <c r="B345" s="96"/>
      <c r="C345" s="86">
        <v>41248.538999999997</v>
      </c>
      <c r="D345" s="86"/>
      <c r="E345" s="80">
        <f>+(C345-C$7)/C$8</f>
        <v>-1601.996521570295</v>
      </c>
      <c r="F345" s="80">
        <f>ROUND(2*E345,0)/2</f>
        <v>-1602</v>
      </c>
      <c r="G345" s="80">
        <f>+C345-(C$7+F345*C$8)</f>
        <v>9.6312000023317523E-3</v>
      </c>
      <c r="I345" s="80">
        <f>G345</f>
        <v>9.6312000023317523E-3</v>
      </c>
      <c r="Q345" s="149">
        <f>+C345-15018.5</f>
        <v>26230.038999999997</v>
      </c>
      <c r="S345" s="2">
        <f>S$16</f>
        <v>0.2</v>
      </c>
      <c r="Z345" s="1">
        <f>F345</f>
        <v>-1602</v>
      </c>
      <c r="AA345" s="81">
        <f>AB$3+AB$4*Z345+AB$5*Z345^2+AH345</f>
        <v>4.8305459211303754E-3</v>
      </c>
      <c r="AB345" s="81">
        <f>IF(S345&lt;&gt;0,G345-AH345,-9999)</f>
        <v>1.188259371894404E-2</v>
      </c>
      <c r="AC345" s="81">
        <f>+G345-P345</f>
        <v>9.6312000023317523E-3</v>
      </c>
      <c r="AD345" s="81">
        <f>IF(S345&lt;&gt;0,G345-AA345,-9999)</f>
        <v>4.8006540812013769E-3</v>
      </c>
      <c r="AE345" s="81">
        <f>+(G345-AA345)^2*S345</f>
        <v>4.6092559214710873E-6</v>
      </c>
      <c r="AF345" s="1">
        <f>IF(S345&lt;&gt;0,G345-P345,-9999)</f>
        <v>9.6312000023317523E-3</v>
      </c>
      <c r="AG345" s="82"/>
      <c r="AH345" s="1">
        <f>$AB$6*($AB$11/AI345*AJ345+$AB$12)</f>
        <v>-2.2513937166122877E-3</v>
      </c>
      <c r="AI345" s="1">
        <f>1+$AB$7*COS(AL345)</f>
        <v>0.91200293524598541</v>
      </c>
      <c r="AJ345" s="1">
        <f>SIN(AL345+RADIANS($AB$9))</f>
        <v>-0.45717820929015346</v>
      </c>
      <c r="AK345" s="1">
        <f>$AB$7*SIN(AL345)</f>
        <v>-0.3773801030260448</v>
      </c>
      <c r="AL345" s="1">
        <f>2*ATAN(AM345)</f>
        <v>1.3417108894974774</v>
      </c>
      <c r="AM345" s="1">
        <f>SQRT((1+$AB$7)/(1-$AB$7))*TAN(AN345/2)</f>
        <v>0.79364749827669856</v>
      </c>
      <c r="AN345" s="81">
        <f>$AU345+$AB$7*SIN(AO345)</f>
        <v>8.0307966524438701</v>
      </c>
      <c r="AO345" s="81">
        <f>$AU345+$AB$7*SIN(AP345)</f>
        <v>8.0307967365021273</v>
      </c>
      <c r="AP345" s="81">
        <f>$AU345+$AB$7*SIN(AQ345)</f>
        <v>8.0307979697455725</v>
      </c>
      <c r="AQ345" s="81">
        <f>$AU345+$AB$7*SIN(AR345)</f>
        <v>8.0308160620447513</v>
      </c>
      <c r="AR345" s="81">
        <f>$AU345+$AB$7*SIN(AS345)</f>
        <v>8.0310812749017195</v>
      </c>
      <c r="AS345" s="81">
        <f>$AU345+$AB$7*SIN(AT345)</f>
        <v>8.0349248560040323</v>
      </c>
      <c r="AT345" s="81">
        <f>$AU345+$AB$7*SIN(AU345)</f>
        <v>8.0835901504651169</v>
      </c>
      <c r="AU345" s="81">
        <f>RADIANS($AB$9)+$AB$18*(F345-AB$15)</f>
        <v>8.4122588779707073</v>
      </c>
      <c r="AV345" s="1"/>
      <c r="AW345" s="21"/>
      <c r="AX345" s="29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</row>
    <row r="346" spans="1:66" x14ac:dyDescent="0.2">
      <c r="A346" s="83" t="s">
        <v>186</v>
      </c>
      <c r="B346" s="84" t="s">
        <v>98</v>
      </c>
      <c r="C346" s="85">
        <v>41248.542000000001</v>
      </c>
      <c r="D346" s="87"/>
      <c r="E346" s="80">
        <f>+(C346-C$7)/C$8</f>
        <v>-1601.9954380823465</v>
      </c>
      <c r="F346" s="80">
        <f>ROUND(2*E346,0)/2</f>
        <v>-1602</v>
      </c>
      <c r="G346" s="80">
        <f>+C346-(C$7+F346*C$8)</f>
        <v>1.2631200006580912E-2</v>
      </c>
      <c r="H346" s="80"/>
      <c r="I346" s="80">
        <f>G346</f>
        <v>1.2631200006580912E-2</v>
      </c>
      <c r="J346" s="80"/>
      <c r="K346" s="80"/>
      <c r="L346" s="80"/>
      <c r="M346" s="80"/>
      <c r="N346" s="80"/>
      <c r="O346" s="80"/>
      <c r="P346" s="80"/>
      <c r="Q346" s="149">
        <f>+C346-15018.5</f>
        <v>26230.042000000001</v>
      </c>
      <c r="S346" s="2">
        <f>S$16</f>
        <v>0.2</v>
      </c>
      <c r="Z346" s="1">
        <f>F346</f>
        <v>-1602</v>
      </c>
      <c r="AA346" s="81">
        <f>AB$3+AB$4*Z346+AB$5*Z346^2+AH346</f>
        <v>4.8305459211303754E-3</v>
      </c>
      <c r="AB346" s="81">
        <f>IF(S346&lt;&gt;0,G346-AH346,-9999)</f>
        <v>1.4882593723193199E-2</v>
      </c>
      <c r="AC346" s="81">
        <f>+G346-P346</f>
        <v>1.2631200006580912E-2</v>
      </c>
      <c r="AD346" s="81">
        <f>IF(S346&lt;&gt;0,G346-AA346,-9999)</f>
        <v>7.8006540854505362E-3</v>
      </c>
      <c r="AE346" s="81">
        <f>+(G346-AA346)^2*S346</f>
        <v>1.2170040832171229E-5</v>
      </c>
      <c r="AF346" s="1">
        <f>IF(S346&lt;&gt;0,G346-P346,-9999)</f>
        <v>1.2631200006580912E-2</v>
      </c>
      <c r="AG346" s="82"/>
      <c r="AH346" s="1">
        <f>$AB$6*($AB$11/AI346*AJ346+$AB$12)</f>
        <v>-2.2513937166122877E-3</v>
      </c>
      <c r="AI346" s="1">
        <f>1+$AB$7*COS(AL346)</f>
        <v>0.91200293524598541</v>
      </c>
      <c r="AJ346" s="1">
        <f>SIN(AL346+RADIANS($AB$9))</f>
        <v>-0.45717820929015346</v>
      </c>
      <c r="AK346" s="1">
        <f>$AB$7*SIN(AL346)</f>
        <v>-0.3773801030260448</v>
      </c>
      <c r="AL346" s="1">
        <f>2*ATAN(AM346)</f>
        <v>1.3417108894974774</v>
      </c>
      <c r="AM346" s="1">
        <f>SQRT((1+$AB$7)/(1-$AB$7))*TAN(AN346/2)</f>
        <v>0.79364749827669856</v>
      </c>
      <c r="AN346" s="81">
        <f>$AU346+$AB$7*SIN(AO346)</f>
        <v>8.0307966524438701</v>
      </c>
      <c r="AO346" s="81">
        <f>$AU346+$AB$7*SIN(AP346)</f>
        <v>8.0307967365021273</v>
      </c>
      <c r="AP346" s="81">
        <f>$AU346+$AB$7*SIN(AQ346)</f>
        <v>8.0307979697455725</v>
      </c>
      <c r="AQ346" s="81">
        <f>$AU346+$AB$7*SIN(AR346)</f>
        <v>8.0308160620447513</v>
      </c>
      <c r="AR346" s="81">
        <f>$AU346+$AB$7*SIN(AS346)</f>
        <v>8.0310812749017195</v>
      </c>
      <c r="AS346" s="81">
        <f>$AU346+$AB$7*SIN(AT346)</f>
        <v>8.0349248560040323</v>
      </c>
      <c r="AT346" s="81">
        <f>$AU346+$AB$7*SIN(AU346)</f>
        <v>8.0835901504651169</v>
      </c>
      <c r="AU346" s="81">
        <f>RADIANS($AB$9)+$AB$18*(F346-AB$15)</f>
        <v>8.4122588779707073</v>
      </c>
      <c r="AW346" s="21"/>
      <c r="AX346" s="29"/>
    </row>
    <row r="347" spans="1:66" s="80" customFormat="1" x14ac:dyDescent="0.2">
      <c r="A347" s="96" t="s">
        <v>187</v>
      </c>
      <c r="B347" s="96"/>
      <c r="C347" s="86">
        <v>41298.385000000002</v>
      </c>
      <c r="D347" s="86"/>
      <c r="E347" s="80">
        <f>+(C347-C$7)/C$8</f>
        <v>-1583.9940081671862</v>
      </c>
      <c r="F347" s="80">
        <f>ROUND(2*E347,0)/2</f>
        <v>-1584</v>
      </c>
      <c r="G347" s="80">
        <f>+C347-(C$7+F347*C$8)</f>
        <v>1.6590400002314709E-2</v>
      </c>
      <c r="I347" s="80">
        <f>G347</f>
        <v>1.6590400002314709E-2</v>
      </c>
      <c r="Q347" s="149">
        <f>+C347-15018.5</f>
        <v>26279.885000000002</v>
      </c>
      <c r="S347" s="2">
        <f>S$16</f>
        <v>0.2</v>
      </c>
      <c r="Z347" s="1">
        <f>F347</f>
        <v>-1584</v>
      </c>
      <c r="AA347" s="81">
        <f>AB$3+AB$4*Z347+AB$5*Z347^2+AH347</f>
        <v>4.9950772986033848E-3</v>
      </c>
      <c r="AB347" s="81">
        <f>IF(S347&lt;&gt;0,G347-AH347,-9999)</f>
        <v>1.8220957889067805E-2</v>
      </c>
      <c r="AC347" s="81">
        <f>+G347-P347</f>
        <v>1.6590400002314709E-2</v>
      </c>
      <c r="AD347" s="81">
        <f>IF(S347&lt;&gt;0,G347-AA347,-9999)</f>
        <v>1.1595322703711324E-2</v>
      </c>
      <c r="AE347" s="81">
        <f>+(G347-AA347)^2*S347</f>
        <v>2.6890301720640658E-5</v>
      </c>
      <c r="AF347" s="1">
        <f>IF(S347&lt;&gt;0,G347-P347,-9999)</f>
        <v>1.6590400002314709E-2</v>
      </c>
      <c r="AG347" s="82"/>
      <c r="AH347" s="1">
        <f>$AB$6*($AB$11/AI347*AJ347+$AB$12)</f>
        <v>-1.6305578867530947E-3</v>
      </c>
      <c r="AI347" s="1">
        <f>1+$AB$7*COS(AL347)</f>
        <v>0.91721743089989372</v>
      </c>
      <c r="AJ347" s="1">
        <f>SIN(AL347+RADIANS($AB$9))</f>
        <v>-0.44486538927748848</v>
      </c>
      <c r="AK347" s="1">
        <f>$AB$7*SIN(AL347)</f>
        <v>-0.37855814852999342</v>
      </c>
      <c r="AL347" s="1">
        <f>2*ATAN(AM347)</f>
        <v>1.3555067595659405</v>
      </c>
      <c r="AM347" s="1">
        <f>SQRT((1+$AB$7)/(1-$AB$7))*TAN(AN347/2)</f>
        <v>0.80495234748800604</v>
      </c>
      <c r="AN347" s="81">
        <f>$AU347+$AB$7*SIN(AO347)</f>
        <v>8.0447020581583342</v>
      </c>
      <c r="AO347" s="81">
        <f>$AU347+$AB$7*SIN(AP347)</f>
        <v>8.0447021828958931</v>
      </c>
      <c r="AP347" s="81">
        <f>$AU347+$AB$7*SIN(AQ347)</f>
        <v>8.0447038809749056</v>
      </c>
      <c r="AQ347" s="81">
        <f>$AU347+$AB$7*SIN(AR347)</f>
        <v>8.0447269958015664</v>
      </c>
      <c r="AR347" s="81">
        <f>$AU347+$AB$7*SIN(AS347)</f>
        <v>8.0450413679108816</v>
      </c>
      <c r="AS347" s="81">
        <f>$AU347+$AB$7*SIN(AT347)</f>
        <v>8.0492673426090118</v>
      </c>
      <c r="AT347" s="81">
        <f>$AU347+$AB$7*SIN(AU347)</f>
        <v>8.0991905263669075</v>
      </c>
      <c r="AU347" s="81">
        <f>RADIANS($AB$9)+$AB$18*(F347-AB$15)</f>
        <v>8.4251796384878546</v>
      </c>
      <c r="AV347" s="1"/>
      <c r="AW347" s="21"/>
      <c r="AX347" s="29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</row>
    <row r="348" spans="1:66" s="80" customFormat="1" x14ac:dyDescent="0.2">
      <c r="A348" s="96" t="s">
        <v>171</v>
      </c>
      <c r="B348" s="96"/>
      <c r="C348" s="86">
        <v>41317.763400000003</v>
      </c>
      <c r="D348" s="86"/>
      <c r="E348" s="80">
        <f>+(C348-C$7)/C$8</f>
        <v>-1576.9952538893947</v>
      </c>
      <c r="F348" s="80">
        <f>ROUND(2*E348,0)/2</f>
        <v>-1577</v>
      </c>
      <c r="G348" s="80">
        <f>+C348-(C$7+F348*C$8)</f>
        <v>1.3141200004611164E-2</v>
      </c>
      <c r="J348" s="80">
        <f>G348</f>
        <v>1.3141200004611164E-2</v>
      </c>
      <c r="Q348" s="149">
        <f>+C348-15018.5</f>
        <v>26299.263400000003</v>
      </c>
      <c r="S348" s="2">
        <f>S$17</f>
        <v>1</v>
      </c>
      <c r="Z348" s="1">
        <f>F348</f>
        <v>-1577</v>
      </c>
      <c r="AA348" s="81">
        <f>AB$3+AB$4*Z348+AB$5*Z348^2+AH348</f>
        <v>5.0595546142504794E-3</v>
      </c>
      <c r="AB348" s="81">
        <f>IF(S348&lt;&gt;0,G348-AH348,-9999)</f>
        <v>1.4529269480576434E-2</v>
      </c>
      <c r="AC348" s="81">
        <f>+G348-P348</f>
        <v>1.3141200004611164E-2</v>
      </c>
      <c r="AD348" s="81">
        <f>IF(S348&lt;&gt;0,G348-AA348,-9999)</f>
        <v>8.0816453903606849E-3</v>
      </c>
      <c r="AE348" s="81">
        <f>+(G348-AA348)^2*S348</f>
        <v>6.5312992215538112E-5</v>
      </c>
      <c r="AF348" s="1">
        <f>IF(S348&lt;&gt;0,G348-P348,-9999)</f>
        <v>1.3141200004611164E-2</v>
      </c>
      <c r="AG348" s="82"/>
      <c r="AH348" s="1">
        <f>$AB$6*($AB$11/AI348*AJ348+$AB$12)</f>
        <v>-1.3880694759652696E-3</v>
      </c>
      <c r="AI348" s="1">
        <f>1+$AB$7*COS(AL348)</f>
        <v>0.91926579817135889</v>
      </c>
      <c r="AJ348" s="1">
        <f>SIN(AL348+RADIANS($AB$9))</f>
        <v>-0.44001569605274166</v>
      </c>
      <c r="AK348" s="1">
        <f>$AB$7*SIN(AL348)</f>
        <v>-0.37900028261251034</v>
      </c>
      <c r="AL348" s="1">
        <f>2*ATAN(AM348)</f>
        <v>1.360914559665138</v>
      </c>
      <c r="AM348" s="1">
        <f>SQRT((1+$AB$7)/(1-$AB$7))*TAN(AN348/2)</f>
        <v>0.80941796527639476</v>
      </c>
      <c r="AN348" s="81">
        <f>$AU348+$AB$7*SIN(AO348)</f>
        <v>8.0501312190850456</v>
      </c>
      <c r="AO348" s="81">
        <f>$AU348+$AB$7*SIN(AP348)</f>
        <v>8.0501313634766571</v>
      </c>
      <c r="AP348" s="81">
        <f>$AU348+$AB$7*SIN(AQ348)</f>
        <v>8.0501332753742272</v>
      </c>
      <c r="AQ348" s="81">
        <f>$AU348+$AB$7*SIN(AR348)</f>
        <v>8.0501585891850507</v>
      </c>
      <c r="AR348" s="81">
        <f>$AU348+$AB$7*SIN(AS348)</f>
        <v>8.0504934443936609</v>
      </c>
      <c r="AS348" s="81">
        <f>$AU348+$AB$7*SIN(AT348)</f>
        <v>8.054871121041284</v>
      </c>
      <c r="AT348" s="81">
        <f>$AU348+$AB$7*SIN(AU348)</f>
        <v>8.1052720613822</v>
      </c>
      <c r="AU348" s="81">
        <f>RADIANS($AB$9)+$AB$18*(F348-AB$15)</f>
        <v>8.430204378688968</v>
      </c>
      <c r="AV348" s="1"/>
      <c r="AW348" s="21"/>
      <c r="AX348" s="29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</row>
    <row r="349" spans="1:66" s="80" customFormat="1" x14ac:dyDescent="0.2">
      <c r="A349" s="96" t="s">
        <v>187</v>
      </c>
      <c r="B349" s="96"/>
      <c r="C349" s="86">
        <v>41334.374000000003</v>
      </c>
      <c r="D349" s="86"/>
      <c r="E349" s="80">
        <f>+(C349-C$7)/C$8</f>
        <v>-1570.9961255915644</v>
      </c>
      <c r="F349" s="80">
        <f>ROUND(2*E349,0)/2</f>
        <v>-1571</v>
      </c>
      <c r="G349" s="80">
        <f>+C349-(C$7+F349*C$8)</f>
        <v>1.07276000053389E-2</v>
      </c>
      <c r="I349" s="80">
        <f>G349</f>
        <v>1.07276000053389E-2</v>
      </c>
      <c r="Q349" s="149">
        <f>+C349-15018.5</f>
        <v>26315.874000000003</v>
      </c>
      <c r="S349" s="2">
        <f>S$16</f>
        <v>0.2</v>
      </c>
      <c r="Z349" s="1">
        <f>F349</f>
        <v>-1571</v>
      </c>
      <c r="AA349" s="81">
        <f>AB$3+AB$4*Z349+AB$5*Z349^2+AH349</f>
        <v>5.1150361455250034E-3</v>
      </c>
      <c r="AB349" s="81">
        <f>IF(S349&lt;&gt;0,G349-AH349,-9999)</f>
        <v>1.1907357694964657E-2</v>
      </c>
      <c r="AC349" s="81">
        <f>+G349-P349</f>
        <v>1.07276000053389E-2</v>
      </c>
      <c r="AD349" s="81">
        <f>IF(S349&lt;&gt;0,G349-AA349,-9999)</f>
        <v>5.6125638598138964E-3</v>
      </c>
      <c r="AE349" s="81">
        <f>+(G349-AA349)^2*S349</f>
        <v>6.3001746160978133E-6</v>
      </c>
      <c r="AF349" s="1">
        <f>IF(S349&lt;&gt;0,G349-P349,-9999)</f>
        <v>1.07276000053389E-2</v>
      </c>
      <c r="AG349" s="82"/>
      <c r="AH349" s="1">
        <f>$AB$6*($AB$11/AI349*AJ349+$AB$12)</f>
        <v>-1.1797576896257576E-3</v>
      </c>
      <c r="AI349" s="1">
        <f>1+$AB$7*COS(AL349)</f>
        <v>0.9210307341311138</v>
      </c>
      <c r="AJ349" s="1">
        <f>SIN(AL349+RADIANS($AB$9))</f>
        <v>-0.43583122391808965</v>
      </c>
      <c r="AK349" s="1">
        <f>$AB$7*SIN(AL349)</f>
        <v>-0.37937195549144059</v>
      </c>
      <c r="AL349" s="1">
        <f>2*ATAN(AM349)</f>
        <v>1.3655690886277871</v>
      </c>
      <c r="AM349" s="1">
        <f>SQRT((1+$AB$7)/(1-$AB$7))*TAN(AN349/2)</f>
        <v>0.81327723118456163</v>
      </c>
      <c r="AN349" s="81">
        <f>$AU349+$AB$7*SIN(AO349)</f>
        <v>8.0547944498577042</v>
      </c>
      <c r="AO349" s="81">
        <f>$AU349+$AB$7*SIN(AP349)</f>
        <v>8.0547946130581991</v>
      </c>
      <c r="AP349" s="81">
        <f>$AU349+$AB$7*SIN(AQ349)</f>
        <v>8.054796724476331</v>
      </c>
      <c r="AQ349" s="81">
        <f>$AU349+$AB$7*SIN(AR349)</f>
        <v>8.0548240391258279</v>
      </c>
      <c r="AR349" s="81">
        <f>$AU349+$AB$7*SIN(AS349)</f>
        <v>8.0551770690431947</v>
      </c>
      <c r="AS349" s="81">
        <f>$AU349+$AB$7*SIN(AT349)</f>
        <v>8.0596860512418953</v>
      </c>
      <c r="AT349" s="81">
        <f>$AU349+$AB$7*SIN(AU349)</f>
        <v>8.1104913363154552</v>
      </c>
      <c r="AU349" s="81">
        <f>RADIANS($AB$9)+$AB$18*(F349-AB$15)</f>
        <v>8.4345112988613504</v>
      </c>
      <c r="AV349" s="1"/>
      <c r="AW349" s="21"/>
      <c r="AX349" s="29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</row>
    <row r="350" spans="1:66" s="80" customFormat="1" x14ac:dyDescent="0.2">
      <c r="A350" s="96" t="s">
        <v>187</v>
      </c>
      <c r="B350" s="96"/>
      <c r="C350" s="86">
        <v>41334.377</v>
      </c>
      <c r="D350" s="86"/>
      <c r="E350" s="80">
        <f>+(C350-C$7)/C$8</f>
        <v>-1570.9950421036183</v>
      </c>
      <c r="F350" s="80">
        <f>ROUND(2*E350,0)/2</f>
        <v>-1571</v>
      </c>
      <c r="G350" s="80">
        <f>+C350-(C$7+F350*C$8)</f>
        <v>1.3727600002312101E-2</v>
      </c>
      <c r="I350" s="80">
        <f>G350</f>
        <v>1.3727600002312101E-2</v>
      </c>
      <c r="Q350" s="149">
        <f>+C350-15018.5</f>
        <v>26315.877</v>
      </c>
      <c r="S350" s="2">
        <f>S$16</f>
        <v>0.2</v>
      </c>
      <c r="Z350" s="1">
        <f>F350</f>
        <v>-1571</v>
      </c>
      <c r="AA350" s="81">
        <f>AB$3+AB$4*Z350+AB$5*Z350^2+AH350</f>
        <v>5.1150361455250034E-3</v>
      </c>
      <c r="AB350" s="81">
        <f>IF(S350&lt;&gt;0,G350-AH350,-9999)</f>
        <v>1.4907357691937859E-2</v>
      </c>
      <c r="AC350" s="81">
        <f>+G350-P350</f>
        <v>1.3727600002312101E-2</v>
      </c>
      <c r="AD350" s="81">
        <f>IF(S350&lt;&gt;0,G350-AA350,-9999)</f>
        <v>8.612563856787098E-3</v>
      </c>
      <c r="AE350" s="81">
        <f>+(G350-AA350)^2*S350</f>
        <v>1.483525123744709E-5</v>
      </c>
      <c r="AF350" s="1">
        <f>IF(S350&lt;&gt;0,G350-P350,-9999)</f>
        <v>1.3727600002312101E-2</v>
      </c>
      <c r="AG350" s="82"/>
      <c r="AH350" s="1">
        <f>$AB$6*($AB$11/AI350*AJ350+$AB$12)</f>
        <v>-1.1797576896257576E-3</v>
      </c>
      <c r="AI350" s="1">
        <f>1+$AB$7*COS(AL350)</f>
        <v>0.9210307341311138</v>
      </c>
      <c r="AJ350" s="1">
        <f>SIN(AL350+RADIANS($AB$9))</f>
        <v>-0.43583122391808965</v>
      </c>
      <c r="AK350" s="1">
        <f>$AB$7*SIN(AL350)</f>
        <v>-0.37937195549144059</v>
      </c>
      <c r="AL350" s="1">
        <f>2*ATAN(AM350)</f>
        <v>1.3655690886277871</v>
      </c>
      <c r="AM350" s="1">
        <f>SQRT((1+$AB$7)/(1-$AB$7))*TAN(AN350/2)</f>
        <v>0.81327723118456163</v>
      </c>
      <c r="AN350" s="81">
        <f>$AU350+$AB$7*SIN(AO350)</f>
        <v>8.0547944498577042</v>
      </c>
      <c r="AO350" s="81">
        <f>$AU350+$AB$7*SIN(AP350)</f>
        <v>8.0547946130581991</v>
      </c>
      <c r="AP350" s="81">
        <f>$AU350+$AB$7*SIN(AQ350)</f>
        <v>8.054796724476331</v>
      </c>
      <c r="AQ350" s="81">
        <f>$AU350+$AB$7*SIN(AR350)</f>
        <v>8.0548240391258279</v>
      </c>
      <c r="AR350" s="81">
        <f>$AU350+$AB$7*SIN(AS350)</f>
        <v>8.0551770690431947</v>
      </c>
      <c r="AS350" s="81">
        <f>$AU350+$AB$7*SIN(AT350)</f>
        <v>8.0596860512418953</v>
      </c>
      <c r="AT350" s="81">
        <f>$AU350+$AB$7*SIN(AU350)</f>
        <v>8.1104913363154552</v>
      </c>
      <c r="AU350" s="81">
        <f>RADIANS($AB$9)+$AB$18*(F350-AB$15)</f>
        <v>8.4345112988613504</v>
      </c>
      <c r="AV350" s="1"/>
      <c r="AW350" s="21"/>
      <c r="AX350" s="29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</row>
    <row r="351" spans="1:66" x14ac:dyDescent="0.2">
      <c r="A351" s="83" t="s">
        <v>188</v>
      </c>
      <c r="B351" s="84" t="s">
        <v>98</v>
      </c>
      <c r="C351" s="85">
        <v>41594.644999999997</v>
      </c>
      <c r="D351" s="87"/>
      <c r="E351" s="80">
        <f>+(C351-C$7)/C$8</f>
        <v>-1476.9959617681891</v>
      </c>
      <c r="F351" s="80">
        <f>ROUND(2*E351,0)/2</f>
        <v>-1477</v>
      </c>
      <c r="G351" s="80">
        <f>+C351-(C$7+F351*C$8)</f>
        <v>1.1181199995917268E-2</v>
      </c>
      <c r="H351" s="80"/>
      <c r="I351" s="80">
        <f>G351</f>
        <v>1.1181199995917268E-2</v>
      </c>
      <c r="J351" s="80"/>
      <c r="K351" s="80"/>
      <c r="L351" s="80"/>
      <c r="M351" s="80"/>
      <c r="N351" s="80"/>
      <c r="O351" s="80"/>
      <c r="P351" s="80"/>
      <c r="Q351" s="149">
        <f>+C351-15018.5</f>
        <v>26576.144999999997</v>
      </c>
      <c r="S351" s="2">
        <f>S$16</f>
        <v>0.2</v>
      </c>
      <c r="Z351" s="1">
        <f>F351</f>
        <v>-1477</v>
      </c>
      <c r="AA351" s="81">
        <f>AB$3+AB$4*Z351+AB$5*Z351^2+AH351</f>
        <v>6.0081588127871453E-3</v>
      </c>
      <c r="AB351" s="81">
        <f>IF(S351&lt;&gt;0,G351-AH351,-9999)</f>
        <v>9.0434485362943223E-3</v>
      </c>
      <c r="AC351" s="81">
        <f>+G351-P351</f>
        <v>1.1181199995917268E-2</v>
      </c>
      <c r="AD351" s="81">
        <f>IF(S351&lt;&gt;0,G351-AA351,-9999)</f>
        <v>5.1730411831301228E-3</v>
      </c>
      <c r="AE351" s="81">
        <f>+(G351-AA351)^2*S351</f>
        <v>5.3520710164720598E-6</v>
      </c>
      <c r="AF351" s="1">
        <f>IF(S351&lt;&gt;0,G351-P351,-9999)</f>
        <v>1.1181199995917268E-2</v>
      </c>
      <c r="AG351" s="82"/>
      <c r="AH351" s="1">
        <f>$AB$6*($AB$11/AI351*AJ351+$AB$12)</f>
        <v>2.1377514596229458E-3</v>
      </c>
      <c r="AI351" s="1">
        <f>1+$AB$7*COS(AL351)</f>
        <v>0.9498092021138802</v>
      </c>
      <c r="AJ351" s="1">
        <f>SIN(AL351+RADIANS($AB$9))</f>
        <v>-0.36685184519094527</v>
      </c>
      <c r="AK351" s="1">
        <f>$AB$7*SIN(AL351)</f>
        <v>-0.38423965096385498</v>
      </c>
      <c r="AL351" s="1">
        <f>2*ATAN(AM351)</f>
        <v>1.440908055015004</v>
      </c>
      <c r="AM351" s="1">
        <f>SQRT((1+$AB$7)/(1-$AB$7))*TAN(AN351/2)</f>
        <v>0.87787150724236085</v>
      </c>
      <c r="AN351" s="81">
        <f>$AU351+$AB$7*SIN(AO351)</f>
        <v>8.1290502290316216</v>
      </c>
      <c r="AO351" s="81">
        <f>$AU351+$AB$7*SIN(AP351)</f>
        <v>8.1290510639852354</v>
      </c>
      <c r="AP351" s="81">
        <f>$AU351+$AB$7*SIN(AQ351)</f>
        <v>8.129058996821156</v>
      </c>
      <c r="AQ351" s="81">
        <f>$AU351+$AB$7*SIN(AR351)</f>
        <v>8.1291343550209643</v>
      </c>
      <c r="AR351" s="81">
        <f>$AU351+$AB$7*SIN(AS351)</f>
        <v>8.1298492218105594</v>
      </c>
      <c r="AS351" s="81">
        <f>$AU351+$AB$7*SIN(AT351)</f>
        <v>8.1365429755628522</v>
      </c>
      <c r="AT351" s="81">
        <f>$AU351+$AB$7*SIN(AU351)</f>
        <v>8.1930335567347683</v>
      </c>
      <c r="AU351" s="81">
        <f>RADIANS($AB$9)+$AB$18*(F351-AB$15)</f>
        <v>8.5019863815620127</v>
      </c>
      <c r="AW351" s="21"/>
      <c r="AX351" s="29"/>
    </row>
    <row r="352" spans="1:66" s="80" customFormat="1" x14ac:dyDescent="0.2">
      <c r="A352" s="96" t="s">
        <v>189</v>
      </c>
      <c r="B352" s="96"/>
      <c r="C352" s="86">
        <v>41622.332000000002</v>
      </c>
      <c r="D352" s="86"/>
      <c r="E352" s="80">
        <f>+(C352-C$7)/C$8</f>
        <v>-1466.9964515047393</v>
      </c>
      <c r="F352" s="80">
        <f>ROUND(2*E352,0)/2</f>
        <v>-1467</v>
      </c>
      <c r="G352" s="80">
        <f>+C352-(C$7+F352*C$8)</f>
        <v>9.8252000025240704E-3</v>
      </c>
      <c r="I352" s="80">
        <f>G352</f>
        <v>9.8252000025240704E-3</v>
      </c>
      <c r="Q352" s="149">
        <f>+C352-15018.5</f>
        <v>26603.832000000002</v>
      </c>
      <c r="S352" s="2">
        <f>S$16</f>
        <v>0.2</v>
      </c>
      <c r="Z352" s="1">
        <f>F352</f>
        <v>-1467</v>
      </c>
      <c r="AA352" s="81">
        <f>AB$3+AB$4*Z352+AB$5*Z352^2+AH352</f>
        <v>6.1055652604797049E-3</v>
      </c>
      <c r="AB352" s="81">
        <f>IF(S352&lt;&gt;0,G352-AH352,-9999)</f>
        <v>7.328804421372348E-3</v>
      </c>
      <c r="AC352" s="81">
        <f>+G352-P352</f>
        <v>9.8252000025240704E-3</v>
      </c>
      <c r="AD352" s="81">
        <f>IF(S352&lt;&gt;0,G352-AA352,-9999)</f>
        <v>3.7196347420443655E-3</v>
      </c>
      <c r="AE352" s="81">
        <f>+(G352-AA352)^2*S352</f>
        <v>2.7671365228446912E-6</v>
      </c>
      <c r="AF352" s="1">
        <f>IF(S352&lt;&gt;0,G352-P352,-9999)</f>
        <v>9.8252000025240704E-3</v>
      </c>
      <c r="AG352" s="82"/>
      <c r="AH352" s="1">
        <f>$AB$6*($AB$11/AI352*AJ352+$AB$12)</f>
        <v>2.4963955811517224E-3</v>
      </c>
      <c r="AI352" s="1">
        <f>1+$AB$7*COS(AL352)</f>
        <v>0.9529975855829802</v>
      </c>
      <c r="AJ352" s="1">
        <f>SIN(AL352+RADIANS($AB$9))</f>
        <v>-0.35912403954685368</v>
      </c>
      <c r="AK352" s="1">
        <f>$AB$7*SIN(AL352)</f>
        <v>-0.3846426895239804</v>
      </c>
      <c r="AL352" s="1">
        <f>2*ATAN(AM352)</f>
        <v>1.4492015611233864</v>
      </c>
      <c r="AM352" s="1">
        <f>SQRT((1+$AB$7)/(1-$AB$7))*TAN(AN352/2)</f>
        <v>0.88524085931389995</v>
      </c>
      <c r="AN352" s="81">
        <f>$AU352+$AB$7*SIN(AO352)</f>
        <v>8.1370862819559058</v>
      </c>
      <c r="AO352" s="81">
        <f>$AU352+$AB$7*SIN(AP352)</f>
        <v>8.1370872502336677</v>
      </c>
      <c r="AP352" s="81">
        <f>$AU352+$AB$7*SIN(AQ352)</f>
        <v>8.1370961953445331</v>
      </c>
      <c r="AQ352" s="81">
        <f>$AU352+$AB$7*SIN(AR352)</f>
        <v>8.1371788187623491</v>
      </c>
      <c r="AR352" s="81">
        <f>$AU352+$AB$7*SIN(AS352)</f>
        <v>8.1379408814909073</v>
      </c>
      <c r="AS352" s="81">
        <f>$AU352+$AB$7*SIN(AT352)</f>
        <v>8.1448780646771155</v>
      </c>
      <c r="AT352" s="81">
        <f>$AU352+$AB$7*SIN(AU352)</f>
        <v>8.2018986551370023</v>
      </c>
      <c r="AU352" s="81">
        <f>RADIANS($AB$9)+$AB$18*(F352-AB$15)</f>
        <v>8.5091645818493156</v>
      </c>
      <c r="AV352" s="1"/>
      <c r="AW352" s="21"/>
      <c r="AX352" s="29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</row>
    <row r="353" spans="1:66" s="80" customFormat="1" x14ac:dyDescent="0.2">
      <c r="A353" s="96" t="s">
        <v>189</v>
      </c>
      <c r="B353" s="96"/>
      <c r="C353" s="86">
        <v>41622.334000000003</v>
      </c>
      <c r="D353" s="86"/>
      <c r="E353" s="80">
        <f>+(C353-C$7)/C$8</f>
        <v>-1466.995729179441</v>
      </c>
      <c r="F353" s="80">
        <f>ROUND(2*E353,0)/2</f>
        <v>-1467</v>
      </c>
      <c r="G353" s="80">
        <f>+C353-(C$7+F353*C$8)</f>
        <v>1.1825200002931524E-2</v>
      </c>
      <c r="I353" s="80">
        <f>G353</f>
        <v>1.1825200002931524E-2</v>
      </c>
      <c r="Q353" s="149">
        <f>+C353-15018.5</f>
        <v>26603.834000000003</v>
      </c>
      <c r="S353" s="2">
        <f>S$16</f>
        <v>0.2</v>
      </c>
      <c r="Z353" s="1">
        <f>F353</f>
        <v>-1467</v>
      </c>
      <c r="AA353" s="81">
        <f>AB$3+AB$4*Z353+AB$5*Z353^2+AH353</f>
        <v>6.1055652604797049E-3</v>
      </c>
      <c r="AB353" s="81">
        <f>IF(S353&lt;&gt;0,G353-AH353,-9999)</f>
        <v>9.3288044217798016E-3</v>
      </c>
      <c r="AC353" s="81">
        <f>+G353-P353</f>
        <v>1.1825200002931524E-2</v>
      </c>
      <c r="AD353" s="81">
        <f>IF(S353&lt;&gt;0,G353-AA353,-9999)</f>
        <v>5.7196347424518191E-3</v>
      </c>
      <c r="AE353" s="81">
        <f>+(G353-AA353)^2*S353</f>
        <v>6.542844317412378E-6</v>
      </c>
      <c r="AF353" s="1">
        <f>IF(S353&lt;&gt;0,G353-P353,-9999)</f>
        <v>1.1825200002931524E-2</v>
      </c>
      <c r="AG353" s="82"/>
      <c r="AH353" s="1">
        <f>$AB$6*($AB$11/AI353*AJ353+$AB$12)</f>
        <v>2.4963955811517224E-3</v>
      </c>
      <c r="AI353" s="1">
        <f>1+$AB$7*COS(AL353)</f>
        <v>0.9529975855829802</v>
      </c>
      <c r="AJ353" s="1">
        <f>SIN(AL353+RADIANS($AB$9))</f>
        <v>-0.35912403954685368</v>
      </c>
      <c r="AK353" s="1">
        <f>$AB$7*SIN(AL353)</f>
        <v>-0.3846426895239804</v>
      </c>
      <c r="AL353" s="1">
        <f>2*ATAN(AM353)</f>
        <v>1.4492015611233864</v>
      </c>
      <c r="AM353" s="1">
        <f>SQRT((1+$AB$7)/(1-$AB$7))*TAN(AN353/2)</f>
        <v>0.88524085931389995</v>
      </c>
      <c r="AN353" s="81">
        <f>$AU353+$AB$7*SIN(AO353)</f>
        <v>8.1370862819559058</v>
      </c>
      <c r="AO353" s="81">
        <f>$AU353+$AB$7*SIN(AP353)</f>
        <v>8.1370872502336677</v>
      </c>
      <c r="AP353" s="81">
        <f>$AU353+$AB$7*SIN(AQ353)</f>
        <v>8.1370961953445331</v>
      </c>
      <c r="AQ353" s="81">
        <f>$AU353+$AB$7*SIN(AR353)</f>
        <v>8.1371788187623491</v>
      </c>
      <c r="AR353" s="81">
        <f>$AU353+$AB$7*SIN(AS353)</f>
        <v>8.1379408814909073</v>
      </c>
      <c r="AS353" s="81">
        <f>$AU353+$AB$7*SIN(AT353)</f>
        <v>8.1448780646771155</v>
      </c>
      <c r="AT353" s="81">
        <f>$AU353+$AB$7*SIN(AU353)</f>
        <v>8.2018986551370023</v>
      </c>
      <c r="AU353" s="81">
        <f>RADIANS($AB$9)+$AB$18*(F353-AB$15)</f>
        <v>8.5091645818493156</v>
      </c>
      <c r="AV353" s="1"/>
      <c r="AW353" s="21"/>
      <c r="AX353" s="29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</row>
    <row r="354" spans="1:66" s="80" customFormat="1" x14ac:dyDescent="0.2">
      <c r="A354" s="96" t="s">
        <v>190</v>
      </c>
      <c r="B354" s="96"/>
      <c r="C354" s="86">
        <v>41658.326999999997</v>
      </c>
      <c r="D354" s="86"/>
      <c r="E354" s="80">
        <f>+(C354-C$7)/C$8</f>
        <v>-1453.9964019532256</v>
      </c>
      <c r="F354" s="80">
        <f>ROUND(2*E354,0)/2</f>
        <v>-1454</v>
      </c>
      <c r="G354" s="80">
        <f>+C354-(C$7+F354*C$8)</f>
        <v>9.9623999994946644E-3</v>
      </c>
      <c r="I354" s="80">
        <f>G354</f>
        <v>9.9623999994946644E-3</v>
      </c>
      <c r="Q354" s="149">
        <f>+C354-15018.5</f>
        <v>26639.826999999997</v>
      </c>
      <c r="S354" s="2">
        <f>S$16</f>
        <v>0.2</v>
      </c>
      <c r="Z354" s="1">
        <f>F354</f>
        <v>-1454</v>
      </c>
      <c r="AA354" s="81">
        <f>AB$3+AB$4*Z354+AB$5*Z354^2+AH354</f>
        <v>6.2327973355190682E-3</v>
      </c>
      <c r="AB354" s="81">
        <f>IF(S354&lt;&gt;0,G354-AH354,-9999)</f>
        <v>6.998207654553599E-3</v>
      </c>
      <c r="AC354" s="81">
        <f>+G354-P354</f>
        <v>9.9623999994946644E-3</v>
      </c>
      <c r="AD354" s="81">
        <f>IF(S354&lt;&gt;0,G354-AA354,-9999)</f>
        <v>3.7296026639755961E-3</v>
      </c>
      <c r="AE354" s="81">
        <f>+(G354-AA354)^2*S354</f>
        <v>2.7819872062267729E-6</v>
      </c>
      <c r="AF354" s="1">
        <f>IF(S354&lt;&gt;0,G354-P354,-9999)</f>
        <v>9.9623999994946644E-3</v>
      </c>
      <c r="AG354" s="82"/>
      <c r="AH354" s="1">
        <f>$AB$6*($AB$11/AI354*AJ354+$AB$12)</f>
        <v>2.9641923449410653E-3</v>
      </c>
      <c r="AI354" s="1">
        <f>1+$AB$7*COS(AL354)</f>
        <v>0.95717950569835886</v>
      </c>
      <c r="AJ354" s="1">
        <f>SIN(AL354+RADIANS($AB$9))</f>
        <v>-0.34896264069486915</v>
      </c>
      <c r="AK354" s="1">
        <f>$AB$7*SIN(AL354)</f>
        <v>-0.38513066721962502</v>
      </c>
      <c r="AL354" s="1">
        <f>2*ATAN(AM354)</f>
        <v>1.4600667825238549</v>
      </c>
      <c r="AM354" s="1">
        <f>SQRT((1+$AB$7)/(1-$AB$7))*TAN(AN354/2)</f>
        <v>0.89497766461126083</v>
      </c>
      <c r="AN354" s="81">
        <f>$AU354+$AB$7*SIN(AO354)</f>
        <v>8.1475736043895086</v>
      </c>
      <c r="AO354" s="81">
        <f>$AU354+$AB$7*SIN(AP354)</f>
        <v>8.1475747713773998</v>
      </c>
      <c r="AP354" s="81">
        <f>$AU354+$AB$7*SIN(AQ354)</f>
        <v>8.1475851776244639</v>
      </c>
      <c r="AQ354" s="81">
        <f>$AU354+$AB$7*SIN(AR354)</f>
        <v>8.147677956223891</v>
      </c>
      <c r="AR354" s="81">
        <f>$AU354+$AB$7*SIN(AS354)</f>
        <v>8.1485038844881093</v>
      </c>
      <c r="AS354" s="81">
        <f>$AU354+$AB$7*SIN(AT354)</f>
        <v>8.1557596916873969</v>
      </c>
      <c r="AT354" s="81">
        <f>$AU354+$AB$7*SIN(AU354)</f>
        <v>8.2134469392353271</v>
      </c>
      <c r="AU354" s="81">
        <f>RADIANS($AB$9)+$AB$18*(F354-AB$15)</f>
        <v>8.5184962422228114</v>
      </c>
      <c r="AV354" s="81"/>
      <c r="AW354" s="21"/>
      <c r="AX354" s="29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</row>
    <row r="355" spans="1:66" s="80" customFormat="1" x14ac:dyDescent="0.2">
      <c r="A355" s="96" t="s">
        <v>190</v>
      </c>
      <c r="B355" s="96"/>
      <c r="C355" s="86">
        <v>41658.330999999998</v>
      </c>
      <c r="D355" s="86"/>
      <c r="E355" s="80">
        <f>+(C355-C$7)/C$8</f>
        <v>-1453.994957302629</v>
      </c>
      <c r="F355" s="80">
        <f>ROUND(2*E355,0)/2</f>
        <v>-1454</v>
      </c>
      <c r="G355" s="80">
        <f>+C355-(C$7+F355*C$8)</f>
        <v>1.3962400000309572E-2</v>
      </c>
      <c r="I355" s="80">
        <f>G355</f>
        <v>1.3962400000309572E-2</v>
      </c>
      <c r="Q355" s="149">
        <f>+C355-15018.5</f>
        <v>26639.830999999998</v>
      </c>
      <c r="S355" s="2">
        <f>S$16</f>
        <v>0.2</v>
      </c>
      <c r="Z355" s="1">
        <f>F355</f>
        <v>-1454</v>
      </c>
      <c r="AA355" s="81">
        <f>AB$3+AB$4*Z355+AB$5*Z355^2+AH355</f>
        <v>6.2327973355190682E-3</v>
      </c>
      <c r="AB355" s="81">
        <f>IF(S355&lt;&gt;0,G355-AH355,-9999)</f>
        <v>1.0998207655368505E-2</v>
      </c>
      <c r="AC355" s="81">
        <f>+G355-P355</f>
        <v>1.3962400000309572E-2</v>
      </c>
      <c r="AD355" s="81">
        <f>IF(S355&lt;&gt;0,G355-AA355,-9999)</f>
        <v>7.7296026647905034E-3</v>
      </c>
      <c r="AE355" s="81">
        <f>+(G355-AA355)^2*S355</f>
        <v>1.1949351471107291E-5</v>
      </c>
      <c r="AF355" s="1">
        <f>IF(S355&lt;&gt;0,G355-P355,-9999)</f>
        <v>1.3962400000309572E-2</v>
      </c>
      <c r="AG355" s="82"/>
      <c r="AH355" s="1">
        <f>$AB$6*($AB$11/AI355*AJ355+$AB$12)</f>
        <v>2.9641923449410653E-3</v>
      </c>
      <c r="AI355" s="1">
        <f>1+$AB$7*COS(AL355)</f>
        <v>0.95717950569835886</v>
      </c>
      <c r="AJ355" s="1">
        <f>SIN(AL355+RADIANS($AB$9))</f>
        <v>-0.34896264069486915</v>
      </c>
      <c r="AK355" s="1">
        <f>$AB$7*SIN(AL355)</f>
        <v>-0.38513066721962502</v>
      </c>
      <c r="AL355" s="1">
        <f>2*ATAN(AM355)</f>
        <v>1.4600667825238549</v>
      </c>
      <c r="AM355" s="1">
        <f>SQRT((1+$AB$7)/(1-$AB$7))*TAN(AN355/2)</f>
        <v>0.89497766461126083</v>
      </c>
      <c r="AN355" s="81">
        <f>$AU355+$AB$7*SIN(AO355)</f>
        <v>8.1475736043895086</v>
      </c>
      <c r="AO355" s="81">
        <f>$AU355+$AB$7*SIN(AP355)</f>
        <v>8.1475747713773998</v>
      </c>
      <c r="AP355" s="81">
        <f>$AU355+$AB$7*SIN(AQ355)</f>
        <v>8.1475851776244639</v>
      </c>
      <c r="AQ355" s="81">
        <f>$AU355+$AB$7*SIN(AR355)</f>
        <v>8.147677956223891</v>
      </c>
      <c r="AR355" s="81">
        <f>$AU355+$AB$7*SIN(AS355)</f>
        <v>8.1485038844881093</v>
      </c>
      <c r="AS355" s="81">
        <f>$AU355+$AB$7*SIN(AT355)</f>
        <v>8.1557596916873969</v>
      </c>
      <c r="AT355" s="81">
        <f>$AU355+$AB$7*SIN(AU355)</f>
        <v>8.2134469392353271</v>
      </c>
      <c r="AU355" s="81">
        <f>RADIANS($AB$9)+$AB$18*(F355-AB$15)</f>
        <v>8.5184962422228114</v>
      </c>
      <c r="AV355" s="1"/>
      <c r="AW355" s="21"/>
      <c r="AX355" s="29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</row>
    <row r="356" spans="1:66" s="80" customFormat="1" x14ac:dyDescent="0.2">
      <c r="A356" s="96" t="s">
        <v>171</v>
      </c>
      <c r="B356" s="96"/>
      <c r="C356" s="86">
        <v>41683.247799999997</v>
      </c>
      <c r="D356" s="86"/>
      <c r="E356" s="80">
        <f>+(C356-C$7)/C$8</f>
        <v>-1444.9959398094998</v>
      </c>
      <c r="F356" s="80">
        <f>ROUND(2*E356,0)/2</f>
        <v>-1445</v>
      </c>
      <c r="G356" s="80">
        <f>+C356-(C$7+F356*C$8)</f>
        <v>1.1242000000493135E-2</v>
      </c>
      <c r="J356" s="80">
        <f>G356</f>
        <v>1.1242000000493135E-2</v>
      </c>
      <c r="Q356" s="149">
        <f>+C356-15018.5</f>
        <v>26664.747799999997</v>
      </c>
      <c r="S356" s="2">
        <f>S$17</f>
        <v>1</v>
      </c>
      <c r="Z356" s="1">
        <f>F356</f>
        <v>-1445</v>
      </c>
      <c r="AA356" s="81">
        <f>AB$3+AB$4*Z356+AB$5*Z356^2+AH356</f>
        <v>6.3212641235711802E-3</v>
      </c>
      <c r="AB356" s="81">
        <f>IF(S356&lt;&gt;0,G356-AH356,-9999)</f>
        <v>7.9529324337263858E-3</v>
      </c>
      <c r="AC356" s="81">
        <f>+G356-P356</f>
        <v>1.1242000000493135E-2</v>
      </c>
      <c r="AD356" s="81">
        <f>IF(S356&lt;&gt;0,G356-AA356,-9999)</f>
        <v>4.9207358769219551E-3</v>
      </c>
      <c r="AE356" s="81">
        <f>+(G356-AA356)^2*S356</f>
        <v>2.4213641570426881E-5</v>
      </c>
      <c r="AF356" s="1">
        <f>IF(S356&lt;&gt;0,G356-P356,-9999)</f>
        <v>1.1242000000493135E-2</v>
      </c>
      <c r="AG356" s="82"/>
      <c r="AH356" s="1">
        <f>$AB$6*($AB$11/AI356*AJ356+$AB$12)</f>
        <v>3.2890675667667495E-3</v>
      </c>
      <c r="AI356" s="1">
        <f>1+$AB$7*COS(AL356)</f>
        <v>0.96009928064080852</v>
      </c>
      <c r="AJ356" s="1">
        <f>SIN(AL356+RADIANS($AB$9))</f>
        <v>-0.34185093784710679</v>
      </c>
      <c r="AK356" s="1">
        <f>$AB$7*SIN(AL356)</f>
        <v>-0.38544410510460458</v>
      </c>
      <c r="AL356" s="1">
        <f>2*ATAN(AM356)</f>
        <v>1.4676449204909658</v>
      </c>
      <c r="AM356" s="1">
        <f>SQRT((1+$AB$7)/(1-$AB$7))*TAN(AN356/2)</f>
        <v>0.90182497399074568</v>
      </c>
      <c r="AN356" s="81">
        <f>$AU356+$AB$7*SIN(AO356)</f>
        <v>8.1548610687504777</v>
      </c>
      <c r="AO356" s="81">
        <f>$AU356+$AB$7*SIN(AP356)</f>
        <v>8.1548623917807141</v>
      </c>
      <c r="AP356" s="81">
        <f>$AU356+$AB$7*SIN(AQ356)</f>
        <v>8.1548739120835574</v>
      </c>
      <c r="AQ356" s="81">
        <f>$AU356+$AB$7*SIN(AR356)</f>
        <v>8.1549742071993538</v>
      </c>
      <c r="AR356" s="81">
        <f>$AU356+$AB$7*SIN(AS356)</f>
        <v>8.1558460057682556</v>
      </c>
      <c r="AS356" s="81">
        <f>$AU356+$AB$7*SIN(AT356)</f>
        <v>8.1633236443847856</v>
      </c>
      <c r="AT356" s="81">
        <f>$AU356+$AB$7*SIN(AU356)</f>
        <v>8.2214574776870961</v>
      </c>
      <c r="AU356" s="81">
        <f>RADIANS($AB$9)+$AB$18*(F356-AB$15)</f>
        <v>8.5249566224813869</v>
      </c>
      <c r="AV356" s="1"/>
      <c r="AW356" s="21"/>
      <c r="AX356" s="29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</row>
    <row r="357" spans="1:66" s="80" customFormat="1" x14ac:dyDescent="0.2">
      <c r="A357" s="96" t="s">
        <v>190</v>
      </c>
      <c r="B357" s="96"/>
      <c r="C357" s="86">
        <v>41694.321000000004</v>
      </c>
      <c r="D357" s="86"/>
      <c r="E357" s="80">
        <f>+(C357-C$7)/C$8</f>
        <v>-1440.9967135643569</v>
      </c>
      <c r="F357" s="80">
        <f>ROUND(2*E357,0)/2</f>
        <v>-1441</v>
      </c>
      <c r="G357" s="80">
        <f>+C357-(C$7+F357*C$8)</f>
        <v>9.0996000071754679E-3</v>
      </c>
      <c r="I357" s="80">
        <f>G357</f>
        <v>9.0996000071754679E-3</v>
      </c>
      <c r="Q357" s="149">
        <f>+C357-15018.5</f>
        <v>26675.821000000004</v>
      </c>
      <c r="S357" s="2">
        <f>S$16</f>
        <v>0.2</v>
      </c>
      <c r="Z357" s="1">
        <f>F357</f>
        <v>-1441</v>
      </c>
      <c r="AA357" s="81">
        <f>AB$3+AB$4*Z357+AB$5*Z357^2+AH357</f>
        <v>6.3606796312528184E-3</v>
      </c>
      <c r="AB357" s="81">
        <f>IF(S357&lt;&gt;0,G357-AH357,-9999)</f>
        <v>5.6658803068013169E-3</v>
      </c>
      <c r="AC357" s="81">
        <f>+G357-P357</f>
        <v>9.0996000071754679E-3</v>
      </c>
      <c r="AD357" s="81">
        <f>IF(S357&lt;&gt;0,G357-AA357,-9999)</f>
        <v>2.7389203759226495E-3</v>
      </c>
      <c r="AE357" s="81">
        <f>+(G357-AA357)^2*S357</f>
        <v>1.5003369651288536E-6</v>
      </c>
      <c r="AF357" s="1">
        <f>IF(S357&lt;&gt;0,G357-P357,-9999)</f>
        <v>9.0996000071754679E-3</v>
      </c>
      <c r="AG357" s="82"/>
      <c r="AH357" s="1">
        <f>$AB$6*($AB$11/AI357*AJ357+$AB$12)</f>
        <v>3.4337197003741515E-3</v>
      </c>
      <c r="AI357" s="1">
        <f>1+$AB$7*COS(AL357)</f>
        <v>0.96140343549930818</v>
      </c>
      <c r="AJ357" s="1">
        <f>SIN(AL357+RADIANS($AB$9))</f>
        <v>-0.33866986857405978</v>
      </c>
      <c r="AK357" s="1">
        <f>$AB$7*SIN(AL357)</f>
        <v>-0.38557688049728084</v>
      </c>
      <c r="AL357" s="1">
        <f>2*ATAN(AM357)</f>
        <v>1.4710278468680775</v>
      </c>
      <c r="AM357" s="1">
        <f>SQRT((1+$AB$7)/(1-$AB$7))*TAN(AN357/2)</f>
        <v>0.90489677303617932</v>
      </c>
      <c r="AN357" s="81">
        <f>$AU357+$AB$7*SIN(AO357)</f>
        <v>8.1581070828730233</v>
      </c>
      <c r="AO357" s="81">
        <f>$AU357+$AB$7*SIN(AP357)</f>
        <v>8.1581084804795356</v>
      </c>
      <c r="AP357" s="81">
        <f>$AU357+$AB$7*SIN(AQ357)</f>
        <v>8.158120524221836</v>
      </c>
      <c r="AQ357" s="81">
        <f>$AU357+$AB$7*SIN(AR357)</f>
        <v>8.1582242908916989</v>
      </c>
      <c r="AR357" s="81">
        <f>$AU357+$AB$7*SIN(AS357)</f>
        <v>8.1591169090600282</v>
      </c>
      <c r="AS357" s="81">
        <f>$AU357+$AB$7*SIN(AT357)</f>
        <v>8.1666934258671944</v>
      </c>
      <c r="AT357" s="81">
        <f>$AU357+$AB$7*SIN(AU357)</f>
        <v>8.2250217867992141</v>
      </c>
      <c r="AU357" s="81">
        <f>RADIANS($AB$9)+$AB$18*(F357-AB$15)</f>
        <v>8.5278279025963073</v>
      </c>
      <c r="AV357" s="1"/>
      <c r="AW357" s="21"/>
      <c r="AX357" s="29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</row>
    <row r="358" spans="1:66" s="80" customFormat="1" x14ac:dyDescent="0.2">
      <c r="A358" s="96" t="s">
        <v>190</v>
      </c>
      <c r="B358" s="96"/>
      <c r="C358" s="86">
        <v>41694.322</v>
      </c>
      <c r="D358" s="86"/>
      <c r="E358" s="80">
        <f>+(C358-C$7)/C$8</f>
        <v>-1440.9963524017091</v>
      </c>
      <c r="F358" s="80">
        <f>ROUND(2*E358,0)/2</f>
        <v>-1441</v>
      </c>
      <c r="G358" s="80">
        <f>+C358-(C$7+F358*C$8)</f>
        <v>1.0099600003741216E-2</v>
      </c>
      <c r="I358" s="80">
        <f>G358</f>
        <v>1.0099600003741216E-2</v>
      </c>
      <c r="Q358" s="149">
        <f>+C358-15018.5</f>
        <v>26675.822</v>
      </c>
      <c r="S358" s="2">
        <f>S$16</f>
        <v>0.2</v>
      </c>
      <c r="Z358" s="1">
        <f>F358</f>
        <v>-1441</v>
      </c>
      <c r="AA358" s="81">
        <f>AB$3+AB$4*Z358+AB$5*Z358^2+AH358</f>
        <v>6.3606796312528184E-3</v>
      </c>
      <c r="AB358" s="81">
        <f>IF(S358&lt;&gt;0,G358-AH358,-9999)</f>
        <v>6.6658803033670649E-3</v>
      </c>
      <c r="AC358" s="81">
        <f>+G358-P358</f>
        <v>1.0099600003741216E-2</v>
      </c>
      <c r="AD358" s="81">
        <f>IF(S358&lt;&gt;0,G358-AA358,-9999)</f>
        <v>3.7389203724883975E-3</v>
      </c>
      <c r="AE358" s="81">
        <f>+(G358-AA358)^2*S358</f>
        <v>2.7959051103617558E-6</v>
      </c>
      <c r="AF358" s="1">
        <f>IF(S358&lt;&gt;0,G358-P358,-9999)</f>
        <v>1.0099600003741216E-2</v>
      </c>
      <c r="AG358" s="82"/>
      <c r="AH358" s="1">
        <f>$AB$6*($AB$11/AI358*AJ358+$AB$12)</f>
        <v>3.4337197003741515E-3</v>
      </c>
      <c r="AI358" s="1">
        <f>1+$AB$7*COS(AL358)</f>
        <v>0.96140343549930818</v>
      </c>
      <c r="AJ358" s="1">
        <f>SIN(AL358+RADIANS($AB$9))</f>
        <v>-0.33866986857405978</v>
      </c>
      <c r="AK358" s="1">
        <f>$AB$7*SIN(AL358)</f>
        <v>-0.38557688049728084</v>
      </c>
      <c r="AL358" s="1">
        <f>2*ATAN(AM358)</f>
        <v>1.4710278468680775</v>
      </c>
      <c r="AM358" s="1">
        <f>SQRT((1+$AB$7)/(1-$AB$7))*TAN(AN358/2)</f>
        <v>0.90489677303617932</v>
      </c>
      <c r="AN358" s="81">
        <f>$AU358+$AB$7*SIN(AO358)</f>
        <v>8.1581070828730233</v>
      </c>
      <c r="AO358" s="81">
        <f>$AU358+$AB$7*SIN(AP358)</f>
        <v>8.1581084804795356</v>
      </c>
      <c r="AP358" s="81">
        <f>$AU358+$AB$7*SIN(AQ358)</f>
        <v>8.158120524221836</v>
      </c>
      <c r="AQ358" s="81">
        <f>$AU358+$AB$7*SIN(AR358)</f>
        <v>8.1582242908916989</v>
      </c>
      <c r="AR358" s="81">
        <f>$AU358+$AB$7*SIN(AS358)</f>
        <v>8.1591169090600282</v>
      </c>
      <c r="AS358" s="81">
        <f>$AU358+$AB$7*SIN(AT358)</f>
        <v>8.1666934258671944</v>
      </c>
      <c r="AT358" s="81">
        <f>$AU358+$AB$7*SIN(AU358)</f>
        <v>8.2250217867992141</v>
      </c>
      <c r="AU358" s="81">
        <f>RADIANS($AB$9)+$AB$18*(F358-AB$15)</f>
        <v>8.5278279025963073</v>
      </c>
      <c r="AV358" s="1"/>
      <c r="AW358" s="21"/>
      <c r="AX358" s="29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</row>
    <row r="359" spans="1:66" s="80" customFormat="1" x14ac:dyDescent="0.2">
      <c r="A359" s="96" t="s">
        <v>190</v>
      </c>
      <c r="B359" s="96"/>
      <c r="C359" s="86">
        <v>41694.324000000001</v>
      </c>
      <c r="D359" s="86"/>
      <c r="E359" s="80">
        <f>+(C359-C$7)/C$8</f>
        <v>-1440.9956300764109</v>
      </c>
      <c r="F359" s="80">
        <f>ROUND(2*E359,0)/2</f>
        <v>-1441</v>
      </c>
      <c r="G359" s="80">
        <f>+C359-(C$7+F359*C$8)</f>
        <v>1.209960000414867E-2</v>
      </c>
      <c r="I359" s="80">
        <f>G359</f>
        <v>1.209960000414867E-2</v>
      </c>
      <c r="Q359" s="149">
        <f>+C359-15018.5</f>
        <v>26675.824000000001</v>
      </c>
      <c r="S359" s="2">
        <f>S$16</f>
        <v>0.2</v>
      </c>
      <c r="Z359" s="1">
        <f>F359</f>
        <v>-1441</v>
      </c>
      <c r="AA359" s="81">
        <f>AB$3+AB$4*Z359+AB$5*Z359^2+AH359</f>
        <v>6.3606796312528184E-3</v>
      </c>
      <c r="AB359" s="81">
        <f>IF(S359&lt;&gt;0,G359-AH359,-9999)</f>
        <v>8.6658803037745185E-3</v>
      </c>
      <c r="AC359" s="81">
        <f>+G359-P359</f>
        <v>1.209960000414867E-2</v>
      </c>
      <c r="AD359" s="81">
        <f>IF(S359&lt;&gt;0,G359-AA359,-9999)</f>
        <v>5.7389203728958511E-3</v>
      </c>
      <c r="AE359" s="81">
        <f>+(G359-AA359)^2*S359</f>
        <v>6.587041409287812E-6</v>
      </c>
      <c r="AF359" s="1">
        <f>IF(S359&lt;&gt;0,G359-P359,-9999)</f>
        <v>1.209960000414867E-2</v>
      </c>
      <c r="AG359" s="82"/>
      <c r="AH359" s="1">
        <f>$AB$6*($AB$11/AI359*AJ359+$AB$12)</f>
        <v>3.4337197003741515E-3</v>
      </c>
      <c r="AI359" s="1">
        <f>1+$AB$7*COS(AL359)</f>
        <v>0.96140343549930818</v>
      </c>
      <c r="AJ359" s="1">
        <f>SIN(AL359+RADIANS($AB$9))</f>
        <v>-0.33866986857405978</v>
      </c>
      <c r="AK359" s="1">
        <f>$AB$7*SIN(AL359)</f>
        <v>-0.38557688049728084</v>
      </c>
      <c r="AL359" s="1">
        <f>2*ATAN(AM359)</f>
        <v>1.4710278468680775</v>
      </c>
      <c r="AM359" s="1">
        <f>SQRT((1+$AB$7)/(1-$AB$7))*TAN(AN359/2)</f>
        <v>0.90489677303617932</v>
      </c>
      <c r="AN359" s="81">
        <f>$AU359+$AB$7*SIN(AO359)</f>
        <v>8.1581070828730233</v>
      </c>
      <c r="AO359" s="81">
        <f>$AU359+$AB$7*SIN(AP359)</f>
        <v>8.1581084804795356</v>
      </c>
      <c r="AP359" s="81">
        <f>$AU359+$AB$7*SIN(AQ359)</f>
        <v>8.158120524221836</v>
      </c>
      <c r="AQ359" s="81">
        <f>$AU359+$AB$7*SIN(AR359)</f>
        <v>8.1582242908916989</v>
      </c>
      <c r="AR359" s="81">
        <f>$AU359+$AB$7*SIN(AS359)</f>
        <v>8.1591169090600282</v>
      </c>
      <c r="AS359" s="81">
        <f>$AU359+$AB$7*SIN(AT359)</f>
        <v>8.1666934258671944</v>
      </c>
      <c r="AT359" s="81">
        <f>$AU359+$AB$7*SIN(AU359)</f>
        <v>8.2250217867992141</v>
      </c>
      <c r="AU359" s="81">
        <f>RADIANS($AB$9)+$AB$18*(F359-AB$15)</f>
        <v>8.5278279025963073</v>
      </c>
      <c r="AV359" s="1"/>
      <c r="AW359" s="21"/>
      <c r="AX359" s="29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</row>
    <row r="360" spans="1:66" x14ac:dyDescent="0.2">
      <c r="A360" s="83" t="s">
        <v>191</v>
      </c>
      <c r="B360" s="84" t="s">
        <v>98</v>
      </c>
      <c r="C360" s="85">
        <v>41702.627999999997</v>
      </c>
      <c r="D360" s="87"/>
      <c r="E360" s="80">
        <f>+(C360-C$7)/C$8</f>
        <v>-1437.9965354389408</v>
      </c>
      <c r="F360" s="80">
        <f>ROUND(2*E360,0)/2</f>
        <v>-1438</v>
      </c>
      <c r="G360" s="80">
        <f>+C360-(C$7+F360*C$8)</f>
        <v>9.5928000009735115E-3</v>
      </c>
      <c r="H360" s="80"/>
      <c r="I360" s="80">
        <f>G360</f>
        <v>9.5928000009735115E-3</v>
      </c>
      <c r="J360" s="80"/>
      <c r="K360" s="80"/>
      <c r="M360" s="80"/>
      <c r="N360" s="80"/>
      <c r="O360" s="80"/>
      <c r="P360" s="80"/>
      <c r="Q360" s="149">
        <f>+C360-15018.5</f>
        <v>26684.127999999997</v>
      </c>
      <c r="S360" s="2">
        <f>S$16</f>
        <v>0.2</v>
      </c>
      <c r="Z360" s="1">
        <f>F360</f>
        <v>-1438</v>
      </c>
      <c r="AA360" s="81">
        <f>AB$3+AB$4*Z360+AB$5*Z360^2+AH360</f>
        <v>6.3902794798448483E-3</v>
      </c>
      <c r="AB360" s="81">
        <f>IF(S360&lt;&gt;0,G360-AH360,-9999)</f>
        <v>6.0504858589241397E-3</v>
      </c>
      <c r="AC360" s="81">
        <f>+G360-P360</f>
        <v>9.5928000009735115E-3</v>
      </c>
      <c r="AD360" s="81">
        <f>IF(S360&lt;&gt;0,G360-AA360,-9999)</f>
        <v>3.2025205211286632E-3</v>
      </c>
      <c r="AE360" s="81">
        <f>+(G360-AA360)^2*S360</f>
        <v>2.0512275376500408E-6</v>
      </c>
      <c r="AF360" s="1">
        <f>IF(S360&lt;&gt;0,G360-P360,-9999)</f>
        <v>9.5928000009735115E-3</v>
      </c>
      <c r="AG360" s="82"/>
      <c r="AH360" s="1">
        <f>$AB$6*($AB$11/AI360*AJ360+$AB$12)</f>
        <v>3.5423141420493714E-3</v>
      </c>
      <c r="AI360" s="1">
        <f>1+$AB$7*COS(AL360)</f>
        <v>0.96238417128608744</v>
      </c>
      <c r="AJ360" s="1">
        <f>SIN(AL360+RADIANS($AB$9))</f>
        <v>-0.33627583413852602</v>
      </c>
      <c r="AK360" s="1">
        <f>$AB$7*SIN(AL360)</f>
        <v>-0.38567379350357217</v>
      </c>
      <c r="AL360" s="1">
        <f>2*ATAN(AM360)</f>
        <v>1.4735710803230893</v>
      </c>
      <c r="AM360" s="1">
        <f>SQRT((1+$AB$7)/(1-$AB$7))*TAN(AN360/2)</f>
        <v>0.90721230376490314</v>
      </c>
      <c r="AN360" s="81">
        <f>$AU360+$AB$7*SIN(AO360)</f>
        <v>8.160544489176317</v>
      </c>
      <c r="AO360" s="81">
        <f>$AU360+$AB$7*SIN(AP360)</f>
        <v>8.1605459449209405</v>
      </c>
      <c r="AP360" s="81">
        <f>$AU360+$AB$7*SIN(AQ360)</f>
        <v>8.160558393022157</v>
      </c>
      <c r="AQ360" s="81">
        <f>$AU360+$AB$7*SIN(AR360)</f>
        <v>8.1606648170009048</v>
      </c>
      <c r="AR360" s="81">
        <f>$AU360+$AB$7*SIN(AS360)</f>
        <v>8.161573224036653</v>
      </c>
      <c r="AS360" s="81">
        <f>$AU360+$AB$7*SIN(AT360)</f>
        <v>8.1692240049806113</v>
      </c>
      <c r="AT360" s="81">
        <f>$AU360+$AB$7*SIN(AU360)</f>
        <v>8.2276966572139258</v>
      </c>
      <c r="AU360" s="81">
        <f>RADIANS($AB$9)+$AB$18*(F360-AB$15)</f>
        <v>8.5299813626824985</v>
      </c>
      <c r="AW360" s="21"/>
      <c r="AX360" s="29"/>
    </row>
    <row r="361" spans="1:66" x14ac:dyDescent="0.2">
      <c r="A361" s="83" t="s">
        <v>191</v>
      </c>
      <c r="B361" s="84" t="s">
        <v>98</v>
      </c>
      <c r="C361" s="85">
        <v>41705.4</v>
      </c>
      <c r="D361" s="87"/>
      <c r="E361" s="80">
        <f>+(C361-C$7)/C$8</f>
        <v>-1436.9953925758525</v>
      </c>
      <c r="F361" s="80">
        <f>ROUND(2*E361,0)/2</f>
        <v>-1437</v>
      </c>
      <c r="G361" s="80">
        <f>+C361-(C$7+F361*C$8)</f>
        <v>1.2757200005580671E-2</v>
      </c>
      <c r="H361" s="80"/>
      <c r="I361" s="80">
        <f>G361</f>
        <v>1.2757200005580671E-2</v>
      </c>
      <c r="J361" s="80"/>
      <c r="K361" s="80"/>
      <c r="M361" s="80"/>
      <c r="N361" s="80"/>
      <c r="O361" s="80"/>
      <c r="P361" s="80"/>
      <c r="Q361" s="149">
        <f>+C361-15018.5</f>
        <v>26686.9</v>
      </c>
      <c r="S361" s="2">
        <f>S$16</f>
        <v>0.2</v>
      </c>
      <c r="Z361" s="1">
        <f>F361</f>
        <v>-1437</v>
      </c>
      <c r="AA361" s="81">
        <f>AB$3+AB$4*Z361+AB$5*Z361^2+AH361</f>
        <v>6.4001532860716321E-3</v>
      </c>
      <c r="AB361" s="81">
        <f>IF(S361&lt;&gt;0,G361-AH361,-9999)</f>
        <v>9.1786677408217665E-3</v>
      </c>
      <c r="AC361" s="81">
        <f>+G361-P361</f>
        <v>1.2757200005580671E-2</v>
      </c>
      <c r="AD361" s="81">
        <f>IF(S361&lt;&gt;0,G361-AA361,-9999)</f>
        <v>6.357046719509039E-3</v>
      </c>
      <c r="AE361" s="81">
        <f>+(G361-AA361)^2*S361</f>
        <v>8.0824085988041273E-6</v>
      </c>
      <c r="AF361" s="1">
        <f>IF(S361&lt;&gt;0,G361-P361,-9999)</f>
        <v>1.2757200005580671E-2</v>
      </c>
      <c r="AG361" s="82"/>
      <c r="AH361" s="1">
        <f>$AB$6*($AB$11/AI361*AJ361+$AB$12)</f>
        <v>3.5785322647589051E-3</v>
      </c>
      <c r="AI361" s="1">
        <f>1+$AB$7*COS(AL361)</f>
        <v>0.96271158255074807</v>
      </c>
      <c r="AJ361" s="1">
        <f>SIN(AL361+RADIANS($AB$9))</f>
        <v>-0.33547625179088919</v>
      </c>
      <c r="AK361" s="1">
        <f>$AB$7*SIN(AL361)</f>
        <v>-0.38570558654160142</v>
      </c>
      <c r="AL361" s="1">
        <f>2*ATAN(AM361)</f>
        <v>1.4744199784229572</v>
      </c>
      <c r="AM361" s="1">
        <f>SQRT((1+$AB$7)/(1-$AB$7))*TAN(AN361/2)</f>
        <v>0.90798638700301104</v>
      </c>
      <c r="AN361" s="81">
        <f>$AU361+$AB$7*SIN(AO361)</f>
        <v>8.1613575106349305</v>
      </c>
      <c r="AO361" s="81">
        <f>$AU361+$AB$7*SIN(AP361)</f>
        <v>8.1613589861884588</v>
      </c>
      <c r="AP361" s="81">
        <f>$AU361+$AB$7*SIN(AQ361)</f>
        <v>8.1613715713531629</v>
      </c>
      <c r="AQ361" s="81">
        <f>$AU361+$AB$7*SIN(AR361)</f>
        <v>8.1614788913932923</v>
      </c>
      <c r="AR361" s="81">
        <f>$AU361+$AB$7*SIN(AS361)</f>
        <v>8.1623925944948326</v>
      </c>
      <c r="AS361" s="81">
        <f>$AU361+$AB$7*SIN(AT361)</f>
        <v>8.1700681492704668</v>
      </c>
      <c r="AT361" s="81">
        <f>$AU361+$AB$7*SIN(AU361)</f>
        <v>8.2285885923187863</v>
      </c>
      <c r="AU361" s="81">
        <f>RADIANS($AB$9)+$AB$18*(F361-AB$15)</f>
        <v>8.5306991827112295</v>
      </c>
    </row>
    <row r="362" spans="1:66" s="80" customFormat="1" x14ac:dyDescent="0.2">
      <c r="A362" s="96" t="s">
        <v>190</v>
      </c>
      <c r="B362" s="96"/>
      <c r="C362" s="86">
        <v>41705.400999999998</v>
      </c>
      <c r="D362" s="86"/>
      <c r="E362" s="80">
        <f>+(C362-C$7)/C$8</f>
        <v>-1436.9950314132047</v>
      </c>
      <c r="F362" s="80">
        <f>ROUND(2*E362,0)/2</f>
        <v>-1437</v>
      </c>
      <c r="G362" s="80">
        <f>+C362-(C$7+F362*C$8)</f>
        <v>1.3757200002146419E-2</v>
      </c>
      <c r="I362" s="80">
        <f>G362</f>
        <v>1.3757200002146419E-2</v>
      </c>
      <c r="Q362" s="149">
        <f>+C362-15018.5</f>
        <v>26686.900999999998</v>
      </c>
      <c r="S362" s="2">
        <f>S$16</f>
        <v>0.2</v>
      </c>
      <c r="Z362" s="1">
        <f>F362</f>
        <v>-1437</v>
      </c>
      <c r="AA362" s="81">
        <f>AB$3+AB$4*Z362+AB$5*Z362^2+AH362</f>
        <v>6.4001532860716321E-3</v>
      </c>
      <c r="AB362" s="81">
        <f>IF(S362&lt;&gt;0,G362-AH362,-9999)</f>
        <v>1.0178667737387515E-2</v>
      </c>
      <c r="AC362" s="81">
        <f>+G362-P362</f>
        <v>1.3757200002146419E-2</v>
      </c>
      <c r="AD362" s="81">
        <f>IF(S362&lt;&gt;0,G362-AA362,-9999)</f>
        <v>7.357046716074787E-3</v>
      </c>
      <c r="AE362" s="81">
        <f>+(G362-AA362)^2*S362</f>
        <v>1.0825227276501363E-5</v>
      </c>
      <c r="AF362" s="1">
        <f>IF(S362&lt;&gt;0,G362-P362,-9999)</f>
        <v>1.3757200002146419E-2</v>
      </c>
      <c r="AG362" s="82"/>
      <c r="AH362" s="1">
        <f>$AB$6*($AB$11/AI362*AJ362+$AB$12)</f>
        <v>3.5785322647589051E-3</v>
      </c>
      <c r="AI362" s="1">
        <f>1+$AB$7*COS(AL362)</f>
        <v>0.96271158255074807</v>
      </c>
      <c r="AJ362" s="1">
        <f>SIN(AL362+RADIANS($AB$9))</f>
        <v>-0.33547625179088919</v>
      </c>
      <c r="AK362" s="1">
        <f>$AB$7*SIN(AL362)</f>
        <v>-0.38570558654160142</v>
      </c>
      <c r="AL362" s="1">
        <f>2*ATAN(AM362)</f>
        <v>1.4744199784229572</v>
      </c>
      <c r="AM362" s="1">
        <f>SQRT((1+$AB$7)/(1-$AB$7))*TAN(AN362/2)</f>
        <v>0.90798638700301104</v>
      </c>
      <c r="AN362" s="81">
        <f>$AU362+$AB$7*SIN(AO362)</f>
        <v>8.1613575106349305</v>
      </c>
      <c r="AO362" s="81">
        <f>$AU362+$AB$7*SIN(AP362)</f>
        <v>8.1613589861884588</v>
      </c>
      <c r="AP362" s="81">
        <f>$AU362+$AB$7*SIN(AQ362)</f>
        <v>8.1613715713531629</v>
      </c>
      <c r="AQ362" s="81">
        <f>$AU362+$AB$7*SIN(AR362)</f>
        <v>8.1614788913932923</v>
      </c>
      <c r="AR362" s="81">
        <f>$AU362+$AB$7*SIN(AS362)</f>
        <v>8.1623925944948326</v>
      </c>
      <c r="AS362" s="81">
        <f>$AU362+$AB$7*SIN(AT362)</f>
        <v>8.1700681492704668</v>
      </c>
      <c r="AT362" s="81">
        <f>$AU362+$AB$7*SIN(AU362)</f>
        <v>8.2285885923187863</v>
      </c>
      <c r="AU362" s="81">
        <f>RADIANS($AB$9)+$AB$18*(F362-AB$15)</f>
        <v>8.5306991827112295</v>
      </c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</row>
    <row r="363" spans="1:66" s="80" customFormat="1" x14ac:dyDescent="0.2">
      <c r="A363" s="96" t="s">
        <v>192</v>
      </c>
      <c r="B363" s="96"/>
      <c r="C363" s="86">
        <v>41719.248</v>
      </c>
      <c r="D363" s="86"/>
      <c r="E363" s="80">
        <f>+(C363-C$7)/C$8</f>
        <v>-1431.9940122122086</v>
      </c>
      <c r="F363" s="80">
        <f>ROUND(2*E363,0)/2</f>
        <v>-1432</v>
      </c>
      <c r="G363" s="80">
        <f>+C363-(C$7+F363*C$8)</f>
        <v>1.6579200004343875E-2</v>
      </c>
      <c r="I363" s="80">
        <f>G363</f>
        <v>1.6579200004343875E-2</v>
      </c>
      <c r="Q363" s="149">
        <f>+C363-15018.5</f>
        <v>26700.748</v>
      </c>
      <c r="S363" s="2">
        <f>S$16</f>
        <v>0.2</v>
      </c>
      <c r="Z363" s="1">
        <f>F363</f>
        <v>-1432</v>
      </c>
      <c r="AA363" s="81">
        <f>AB$3+AB$4*Z363+AB$5*Z363^2+AH363</f>
        <v>6.4495754797914123E-3</v>
      </c>
      <c r="AB363" s="81">
        <f>IF(S363&lt;&gt;0,G363-AH363,-9999)</f>
        <v>1.281942807253876E-2</v>
      </c>
      <c r="AC363" s="81">
        <f>+G363-P363</f>
        <v>1.6579200004343875E-2</v>
      </c>
      <c r="AD363" s="81">
        <f>IF(S363&lt;&gt;0,G363-AA363,-9999)</f>
        <v>1.0129624524552462E-2</v>
      </c>
      <c r="AE363" s="81">
        <f>+(G363-AA363)^2*S363</f>
        <v>2.0521858601682942E-5</v>
      </c>
      <c r="AF363" s="1">
        <f>IF(S363&lt;&gt;0,G363-P363,-9999)</f>
        <v>1.6579200004343875E-2</v>
      </c>
      <c r="AG363" s="82"/>
      <c r="AH363" s="1">
        <f>$AB$6*($AB$11/AI363*AJ363+$AB$12)</f>
        <v>3.7597719318051143E-3</v>
      </c>
      <c r="AI363" s="1">
        <f>1+$AB$7*COS(AL363)</f>
        <v>0.96435238680320601</v>
      </c>
      <c r="AJ363" s="1">
        <f>SIN(AL363+RADIANS($AB$9))</f>
        <v>-0.33146653523305447</v>
      </c>
      <c r="AK363" s="1">
        <f>$AB$7*SIN(AL363)</f>
        <v>-0.3858606914919453</v>
      </c>
      <c r="AL363" s="1">
        <f>2*ATAN(AM363)</f>
        <v>1.4786731497336567</v>
      </c>
      <c r="AM363" s="1">
        <f>SQRT((1+$AB$7)/(1-$AB$7))*TAN(AN363/2)</f>
        <v>0.91187372536647382</v>
      </c>
      <c r="AN363" s="81">
        <f>$AU363+$AB$7*SIN(AO363)</f>
        <v>8.1654267726252598</v>
      </c>
      <c r="AO363" s="81">
        <f>$AU363+$AB$7*SIN(AP363)</f>
        <v>8.1654283505250742</v>
      </c>
      <c r="AP363" s="81">
        <f>$AU363+$AB$7*SIN(AQ363)</f>
        <v>8.1654416383703765</v>
      </c>
      <c r="AQ363" s="81">
        <f>$AU363+$AB$7*SIN(AR363)</f>
        <v>8.1655535165225075</v>
      </c>
      <c r="AR363" s="81">
        <f>$AU363+$AB$7*SIN(AS363)</f>
        <v>8.1664939476905669</v>
      </c>
      <c r="AS363" s="81">
        <f>$AU363+$AB$7*SIN(AT363)</f>
        <v>8.174293506769013</v>
      </c>
      <c r="AT363" s="81">
        <f>$AU363+$AB$7*SIN(AU363)</f>
        <v>8.2330506010537619</v>
      </c>
      <c r="AU363" s="81">
        <f>RADIANS($AB$9)+$AB$18*(F363-AB$15)</f>
        <v>8.5342882828548809</v>
      </c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</row>
    <row r="364" spans="1:66" x14ac:dyDescent="0.2">
      <c r="A364" s="83" t="s">
        <v>193</v>
      </c>
      <c r="B364" s="84" t="s">
        <v>98</v>
      </c>
      <c r="C364" s="85">
        <v>41741.394</v>
      </c>
      <c r="D364" s="87"/>
      <c r="E364" s="80">
        <f>+(C364-C$7)/C$8</f>
        <v>-1423.9957041869866</v>
      </c>
      <c r="F364" s="80">
        <f>ROUND(2*E364,0)/2</f>
        <v>-1424</v>
      </c>
      <c r="G364" s="80">
        <f>+C364-(C$7+F364*C$8)</f>
        <v>1.1894399998709559E-2</v>
      </c>
      <c r="H364" s="80"/>
      <c r="I364" s="80">
        <f>G364</f>
        <v>1.1894399998709559E-2</v>
      </c>
      <c r="J364" s="80"/>
      <c r="K364" s="80"/>
      <c r="M364" s="80"/>
      <c r="N364" s="80"/>
      <c r="O364" s="80"/>
      <c r="P364" s="80"/>
      <c r="Q364" s="149">
        <f>+C364-15018.5</f>
        <v>26722.894</v>
      </c>
      <c r="S364" s="2">
        <f>S$16</f>
        <v>0.2</v>
      </c>
      <c r="Z364" s="1">
        <f>F364</f>
        <v>-1424</v>
      </c>
      <c r="AA364" s="81">
        <f>AB$3+AB$4*Z364+AB$5*Z364^2+AH364</f>
        <v>6.5288311243287874E-3</v>
      </c>
      <c r="AB364" s="81">
        <f>IF(S364&lt;&gt;0,G364-AH364,-9999)</f>
        <v>7.8441320432142206E-3</v>
      </c>
      <c r="AC364" s="81">
        <f>+G364-P364</f>
        <v>1.1894399998709559E-2</v>
      </c>
      <c r="AD364" s="81">
        <f>IF(S364&lt;&gt;0,G364-AA364,-9999)</f>
        <v>5.365568874380772E-3</v>
      </c>
      <c r="AE364" s="81">
        <f>+(G364-AA364)^2*S364</f>
        <v>5.7578658691447496E-6</v>
      </c>
      <c r="AF364" s="1">
        <f>IF(S364&lt;&gt;0,G364-P364,-9999)</f>
        <v>1.1894399998709559E-2</v>
      </c>
      <c r="AG364" s="82"/>
      <c r="AH364" s="1">
        <f>$AB$6*($AB$11/AI364*AJ364+$AB$12)</f>
        <v>4.0502679554953389E-3</v>
      </c>
      <c r="AI364" s="1">
        <f>1+$AB$7*COS(AL364)</f>
        <v>0.96699068145119027</v>
      </c>
      <c r="AJ364" s="1">
        <f>SIN(AL364+RADIANS($AB$9))</f>
        <v>-0.3250099406928828</v>
      </c>
      <c r="AK364" s="1">
        <f>$AB$7*SIN(AL364)</f>
        <v>-0.38609533855540606</v>
      </c>
      <c r="AL364" s="1">
        <f>2*ATAN(AM364)</f>
        <v>1.4855084726618124</v>
      </c>
      <c r="AM364" s="1">
        <f>SQRT((1+$AB$7)/(1-$AB$7))*TAN(AN364/2)</f>
        <v>0.91815281219811162</v>
      </c>
      <c r="AN364" s="81">
        <f>$AU364+$AB$7*SIN(AO364)</f>
        <v>8.1719520461348196</v>
      </c>
      <c r="AO364" s="81">
        <f>$AU364+$AB$7*SIN(AP364)</f>
        <v>8.1719537996769045</v>
      </c>
      <c r="AP364" s="81">
        <f>$AU364+$AB$7*SIN(AQ364)</f>
        <v>8.17196827354703</v>
      </c>
      <c r="AQ364" s="81">
        <f>$AU364+$AB$7*SIN(AR364)</f>
        <v>8.1720877176768081</v>
      </c>
      <c r="AR364" s="81">
        <f>$AU364+$AB$7*SIN(AS364)</f>
        <v>8.1730717691223944</v>
      </c>
      <c r="AS364" s="81">
        <f>$AU364+$AB$7*SIN(AT364)</f>
        <v>8.1810701589007255</v>
      </c>
      <c r="AT364" s="81">
        <f>$AU364+$AB$7*SIN(AU364)</f>
        <v>8.2401978816301114</v>
      </c>
      <c r="AU364" s="81">
        <f>RADIANS($AB$9)+$AB$18*(F364-AB$15)</f>
        <v>8.5400308430847254</v>
      </c>
    </row>
    <row r="365" spans="1:66" s="80" customFormat="1" x14ac:dyDescent="0.2">
      <c r="A365" s="96" t="s">
        <v>192</v>
      </c>
      <c r="B365" s="96"/>
      <c r="C365" s="86">
        <v>41766.313000000002</v>
      </c>
      <c r="D365" s="86"/>
      <c r="E365" s="80">
        <f>+(C365-C$7)/C$8</f>
        <v>-1414.9958921360285</v>
      </c>
      <c r="F365" s="80">
        <f>ROUND(2*E365,0)/2</f>
        <v>-1415</v>
      </c>
      <c r="G365" s="80">
        <f>+C365-(C$7+F365*C$8)</f>
        <v>1.1374000001524109E-2</v>
      </c>
      <c r="I365" s="80">
        <f>G365</f>
        <v>1.1374000001524109E-2</v>
      </c>
      <c r="Q365" s="149">
        <f>+C365-15018.5</f>
        <v>26747.813000000002</v>
      </c>
      <c r="S365" s="2">
        <f>S$16</f>
        <v>0.2</v>
      </c>
      <c r="Z365" s="1">
        <f>F365</f>
        <v>-1415</v>
      </c>
      <c r="AA365" s="81">
        <f>AB$3+AB$4*Z365+AB$5*Z365^2+AH365</f>
        <v>6.6182489498705479E-3</v>
      </c>
      <c r="AB365" s="81">
        <f>IF(S365&lt;&gt;0,G365-AH365,-9999)</f>
        <v>6.9961797502854552E-3</v>
      </c>
      <c r="AC365" s="81">
        <f>+G365-P365</f>
        <v>1.1374000001524109E-2</v>
      </c>
      <c r="AD365" s="81">
        <f>IF(S365&lt;&gt;0,G365-AA365,-9999)</f>
        <v>4.7557510516535615E-3</v>
      </c>
      <c r="AE365" s="81">
        <f>+(G365-AA365)^2*S365</f>
        <v>4.5234336130607912E-6</v>
      </c>
      <c r="AF365" s="1">
        <f>IF(S365&lt;&gt;0,G365-P365,-9999)</f>
        <v>1.1374000001524109E-2</v>
      </c>
      <c r="AG365" s="82"/>
      <c r="AH365" s="1">
        <f>$AB$6*($AB$11/AI365*AJ365+$AB$12)</f>
        <v>4.3778202512386542E-3</v>
      </c>
      <c r="AI365" s="1">
        <f>1+$AB$7*COS(AL365)</f>
        <v>0.96997793202898885</v>
      </c>
      <c r="AJ365" s="1">
        <f>SIN(AL365+RADIANS($AB$9))</f>
        <v>-0.31768559882179498</v>
      </c>
      <c r="AK365" s="1">
        <f>$AB$7*SIN(AL365)</f>
        <v>-0.38633910104986063</v>
      </c>
      <c r="AL365" s="1">
        <f>2*ATAN(AM365)</f>
        <v>1.4932430726023882</v>
      </c>
      <c r="AM365" s="1">
        <f>SQRT((1+$AB$7)/(1-$AB$7))*TAN(AN365/2)</f>
        <v>0.92530569770852766</v>
      </c>
      <c r="AN365" s="81">
        <f>$AU365+$AB$7*SIN(AO365)</f>
        <v>8.1793143623132583</v>
      </c>
      <c r="AO365" s="81">
        <f>$AU365+$AB$7*SIN(AP365)</f>
        <v>8.1793163319928901</v>
      </c>
      <c r="AP365" s="81">
        <f>$AU365+$AB$7*SIN(AQ365)</f>
        <v>8.1793322345631267</v>
      </c>
      <c r="AQ365" s="81">
        <f>$AU365+$AB$7*SIN(AR365)</f>
        <v>8.179460599435556</v>
      </c>
      <c r="AR365" s="81">
        <f>$AU365+$AB$7*SIN(AS365)</f>
        <v>8.1804949731974972</v>
      </c>
      <c r="AS365" s="81">
        <f>$AU365+$AB$7*SIN(AT365)</f>
        <v>8.1887175671304728</v>
      </c>
      <c r="AT365" s="81">
        <f>$AU365+$AB$7*SIN(AU365)</f>
        <v>8.2482503886872856</v>
      </c>
      <c r="AU365" s="81">
        <f>RADIANS($AB$9)+$AB$18*(F365-AB$15)</f>
        <v>8.546491223343299</v>
      </c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</row>
    <row r="366" spans="1:66" s="80" customFormat="1" x14ac:dyDescent="0.2">
      <c r="A366" s="96" t="s">
        <v>192</v>
      </c>
      <c r="B366" s="96"/>
      <c r="C366" s="86">
        <v>41766.313999999998</v>
      </c>
      <c r="D366" s="86"/>
      <c r="E366" s="80">
        <f>+(C366-C$7)/C$8</f>
        <v>-1414.9955309733807</v>
      </c>
      <c r="F366" s="80">
        <f>ROUND(2*E366,0)/2</f>
        <v>-1415</v>
      </c>
      <c r="G366" s="80">
        <f>+C366-(C$7+F366*C$8)</f>
        <v>1.2373999998089857E-2</v>
      </c>
      <c r="I366" s="80">
        <f>G366</f>
        <v>1.2373999998089857E-2</v>
      </c>
      <c r="Q366" s="149">
        <f>+C366-15018.5</f>
        <v>26747.813999999998</v>
      </c>
      <c r="S366" s="2">
        <f>S$16</f>
        <v>0.2</v>
      </c>
      <c r="Z366" s="1">
        <f>F366</f>
        <v>-1415</v>
      </c>
      <c r="AA366" s="81">
        <f>AB$3+AB$4*Z366+AB$5*Z366^2+AH366</f>
        <v>6.6182489498705479E-3</v>
      </c>
      <c r="AB366" s="81">
        <f>IF(S366&lt;&gt;0,G366-AH366,-9999)</f>
        <v>7.9961797468512032E-3</v>
      </c>
      <c r="AC366" s="81">
        <f>+G366-P366</f>
        <v>1.2373999998089857E-2</v>
      </c>
      <c r="AD366" s="81">
        <f>IF(S366&lt;&gt;0,G366-AA366,-9999)</f>
        <v>5.7557510482193095E-3</v>
      </c>
      <c r="AE366" s="81">
        <f>+(G366-AA366)^2*S366</f>
        <v>6.6257340258155369E-6</v>
      </c>
      <c r="AF366" s="1">
        <f>IF(S366&lt;&gt;0,G366-P366,-9999)</f>
        <v>1.2373999998089857E-2</v>
      </c>
      <c r="AG366" s="82"/>
      <c r="AH366" s="1">
        <f>$AB$6*($AB$11/AI366*AJ366+$AB$12)</f>
        <v>4.3778202512386542E-3</v>
      </c>
      <c r="AI366" s="1">
        <f>1+$AB$7*COS(AL366)</f>
        <v>0.96997793202898885</v>
      </c>
      <c r="AJ366" s="1">
        <f>SIN(AL366+RADIANS($AB$9))</f>
        <v>-0.31768559882179498</v>
      </c>
      <c r="AK366" s="1">
        <f>$AB$7*SIN(AL366)</f>
        <v>-0.38633910104986063</v>
      </c>
      <c r="AL366" s="1">
        <f>2*ATAN(AM366)</f>
        <v>1.4932430726023882</v>
      </c>
      <c r="AM366" s="1">
        <f>SQRT((1+$AB$7)/(1-$AB$7))*TAN(AN366/2)</f>
        <v>0.92530569770852766</v>
      </c>
      <c r="AN366" s="81">
        <f>$AU366+$AB$7*SIN(AO366)</f>
        <v>8.1793143623132583</v>
      </c>
      <c r="AO366" s="81">
        <f>$AU366+$AB$7*SIN(AP366)</f>
        <v>8.1793163319928901</v>
      </c>
      <c r="AP366" s="81">
        <f>$AU366+$AB$7*SIN(AQ366)</f>
        <v>8.1793322345631267</v>
      </c>
      <c r="AQ366" s="81">
        <f>$AU366+$AB$7*SIN(AR366)</f>
        <v>8.179460599435556</v>
      </c>
      <c r="AR366" s="81">
        <f>$AU366+$AB$7*SIN(AS366)</f>
        <v>8.1804949731974972</v>
      </c>
      <c r="AS366" s="81">
        <f>$AU366+$AB$7*SIN(AT366)</f>
        <v>8.1887175671304728</v>
      </c>
      <c r="AT366" s="81">
        <f>$AU366+$AB$7*SIN(AU366)</f>
        <v>8.2482503886872856</v>
      </c>
      <c r="AU366" s="81">
        <f>RADIANS($AB$9)+$AB$18*(F366-AB$15)</f>
        <v>8.546491223343299</v>
      </c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</row>
    <row r="367" spans="1:66" s="80" customFormat="1" x14ac:dyDescent="0.2">
      <c r="A367" s="96" t="s">
        <v>194</v>
      </c>
      <c r="B367" s="96"/>
      <c r="C367" s="86">
        <v>41907.525999999998</v>
      </c>
      <c r="D367" s="86"/>
      <c r="E367" s="80">
        <f>+(C367-C$7)/C$8</f>
        <v>-1363.9950309798096</v>
      </c>
      <c r="F367" s="80">
        <f>ROUND(2*E367,0)/2</f>
        <v>-1364</v>
      </c>
      <c r="G367" s="80">
        <f>+C367-(C$7+F367*C$8)</f>
        <v>1.3758400004007854E-2</v>
      </c>
      <c r="I367" s="80">
        <f>G367</f>
        <v>1.3758400004007854E-2</v>
      </c>
      <c r="Q367" s="149">
        <f>+C367-15018.5</f>
        <v>26889.025999999998</v>
      </c>
      <c r="S367" s="2">
        <f>S$16</f>
        <v>0.2</v>
      </c>
      <c r="Z367" s="1">
        <f>F367</f>
        <v>-1364</v>
      </c>
      <c r="AA367" s="81">
        <f>AB$3+AB$4*Z367+AB$5*Z367^2+AH367</f>
        <v>7.1294178935711692E-3</v>
      </c>
      <c r="AB367" s="81">
        <f>IF(S367&lt;&gt;0,G367-AH367,-9999)</f>
        <v>7.5102012715012609E-3</v>
      </c>
      <c r="AC367" s="81">
        <f>+G367-P367</f>
        <v>1.3758400004007854E-2</v>
      </c>
      <c r="AD367" s="81">
        <f>IF(S367&lt;&gt;0,G367-AA367,-9999)</f>
        <v>6.6289821104366844E-3</v>
      </c>
      <c r="AE367" s="81">
        <f>+(G367-AA367)^2*S367</f>
        <v>8.7886807640979199E-6</v>
      </c>
      <c r="AF367" s="1">
        <f>IF(S367&lt;&gt;0,G367-P367,-9999)</f>
        <v>1.3758400004007854E-2</v>
      </c>
      <c r="AG367" s="82"/>
      <c r="AH367" s="1">
        <f>$AB$6*($AB$11/AI367*AJ367+$AB$12)</f>
        <v>6.2481987325065927E-3</v>
      </c>
      <c r="AI367" s="1">
        <f>1+$AB$7*COS(AL367)</f>
        <v>0.98729062005139046</v>
      </c>
      <c r="AJ367" s="1">
        <f>SIN(AL367+RADIANS($AB$9))</f>
        <v>-0.27495062069139786</v>
      </c>
      <c r="AK367" s="1">
        <f>$AB$7*SIN(AL367)</f>
        <v>-0.38729536174164586</v>
      </c>
      <c r="AL367" s="1">
        <f>2*ATAN(AM367)</f>
        <v>1.5379923688253241</v>
      </c>
      <c r="AM367" s="1">
        <f>SQRT((1+$AB$7)/(1-$AB$7))*TAN(AN367/2)</f>
        <v>0.96772256137021173</v>
      </c>
      <c r="AN367" s="81">
        <f>$AU367+$AB$7*SIN(AO367)</f>
        <v>8.2214692056039631</v>
      </c>
      <c r="AO367" s="81">
        <f>$AU367+$AB$7*SIN(AP367)</f>
        <v>8.2214728413290583</v>
      </c>
      <c r="AP367" s="81">
        <f>$AU367+$AB$7*SIN(AQ367)</f>
        <v>8.2214989553027138</v>
      </c>
      <c r="AQ367" s="81">
        <f>$AU367+$AB$7*SIN(AR367)</f>
        <v>8.2216864696114822</v>
      </c>
      <c r="AR367" s="81">
        <f>$AU367+$AB$7*SIN(AS367)</f>
        <v>8.2230302659595989</v>
      </c>
      <c r="AS367" s="81">
        <f>$AU367+$AB$7*SIN(AT367)</f>
        <v>8.2325272180741802</v>
      </c>
      <c r="AT367" s="81">
        <f>$AU367+$AB$7*SIN(AU367)</f>
        <v>8.2941143996408719</v>
      </c>
      <c r="AU367" s="81">
        <f>RADIANS($AB$9)+$AB$18*(F367-AB$15)</f>
        <v>8.5831000448085515</v>
      </c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</row>
    <row r="368" spans="1:66" s="80" customFormat="1" x14ac:dyDescent="0.2">
      <c r="A368" s="96" t="s">
        <v>194</v>
      </c>
      <c r="B368" s="96"/>
      <c r="C368" s="86">
        <v>41918.599000000002</v>
      </c>
      <c r="D368" s="86"/>
      <c r="E368" s="80">
        <f>+(C368-C$7)/C$8</f>
        <v>-1359.9958769671973</v>
      </c>
      <c r="F368" s="80">
        <f>ROUND(2*E368,0)/2</f>
        <v>-1360</v>
      </c>
      <c r="G368" s="80">
        <f>+C368-(C$7+F368*C$8)</f>
        <v>1.1416000001190696E-2</v>
      </c>
      <c r="I368" s="80">
        <f>G368</f>
        <v>1.1416000001190696E-2</v>
      </c>
      <c r="Q368" s="149">
        <f>+C368-15018.5</f>
        <v>26900.099000000002</v>
      </c>
      <c r="S368" s="2">
        <f>S$16</f>
        <v>0.2</v>
      </c>
      <c r="Z368" s="1">
        <f>F368</f>
        <v>-1360</v>
      </c>
      <c r="AA368" s="81">
        <f>AB$3+AB$4*Z368+AB$5*Z368^2+AH368</f>
        <v>7.1697855153621632E-3</v>
      </c>
      <c r="AB368" s="81">
        <f>IF(S368&lt;&gt;0,G368-AH368,-9999)</f>
        <v>5.0201257772537686E-3</v>
      </c>
      <c r="AC368" s="81">
        <f>+G368-P368</f>
        <v>1.1416000001190696E-2</v>
      </c>
      <c r="AD368" s="81">
        <f>IF(S368&lt;&gt;0,G368-AA368,-9999)</f>
        <v>4.2462144858285327E-3</v>
      </c>
      <c r="AE368" s="81">
        <f>+(G368-AA368)^2*S368</f>
        <v>3.6060674919320145E-6</v>
      </c>
      <c r="AF368" s="1">
        <f>IF(S368&lt;&gt;0,G368-P368,-9999)</f>
        <v>1.1416000001190696E-2</v>
      </c>
      <c r="AG368" s="82"/>
      <c r="AH368" s="1">
        <f>$AB$6*($AB$11/AI368*AJ368+$AB$12)</f>
        <v>6.3958742239369273E-3</v>
      </c>
      <c r="AI368" s="1">
        <f>1+$AB$7*COS(AL368)</f>
        <v>0.98867622488558615</v>
      </c>
      <c r="AJ368" s="1">
        <f>SIN(AL368+RADIANS($AB$9))</f>
        <v>-0.27150930770653459</v>
      </c>
      <c r="AK368" s="1">
        <f>$AB$7*SIN(AL368)</f>
        <v>-0.38733835038946068</v>
      </c>
      <c r="AL368" s="1">
        <f>2*ATAN(AM368)</f>
        <v>1.5415698102269533</v>
      </c>
      <c r="AM368" s="1">
        <f>SQRT((1+$AB$7)/(1-$AB$7))*TAN(AN368/2)</f>
        <v>0.97119240562516629</v>
      </c>
      <c r="AN368" s="81">
        <f>$AU368+$AB$7*SIN(AO368)</f>
        <v>8.2248072470918512</v>
      </c>
      <c r="AO368" s="81">
        <f>$AU368+$AB$7*SIN(AP368)</f>
        <v>8.2248110503381433</v>
      </c>
      <c r="AP368" s="81">
        <f>$AU368+$AB$7*SIN(AQ368)</f>
        <v>8.2248381328408087</v>
      </c>
      <c r="AQ368" s="81">
        <f>$AU368+$AB$7*SIN(AR368)</f>
        <v>8.2250309298824842</v>
      </c>
      <c r="AR368" s="81">
        <f>$AU368+$AB$7*SIN(AS368)</f>
        <v>8.2264006777872787</v>
      </c>
      <c r="AS368" s="81">
        <f>$AU368+$AB$7*SIN(AT368)</f>
        <v>8.2359974100639057</v>
      </c>
      <c r="AT368" s="81">
        <f>$AU368+$AB$7*SIN(AU368)</f>
        <v>8.2977281192946482</v>
      </c>
      <c r="AU368" s="81">
        <f>RADIANS($AB$9)+$AB$18*(F368-AB$15)</f>
        <v>8.5859713249234737</v>
      </c>
      <c r="AV368" s="81"/>
      <c r="AW368" s="81"/>
      <c r="AX368" s="81"/>
      <c r="AY368" s="81"/>
      <c r="AZ368" s="81"/>
      <c r="BA368" s="81"/>
      <c r="BB368" s="81"/>
      <c r="BC368" s="81"/>
      <c r="BD368" s="81"/>
      <c r="BE368" s="81"/>
      <c r="BF368" s="81"/>
      <c r="BG368" s="81"/>
      <c r="BH368" s="81"/>
      <c r="BI368" s="81"/>
      <c r="BJ368" s="81"/>
      <c r="BK368" s="81"/>
      <c r="BL368" s="81"/>
      <c r="BM368" s="1"/>
      <c r="BN368" s="1"/>
    </row>
    <row r="369" spans="1:66" s="80" customFormat="1" x14ac:dyDescent="0.2">
      <c r="A369" s="96" t="s">
        <v>195</v>
      </c>
      <c r="B369" s="96"/>
      <c r="C369" s="86">
        <v>41965.671999999999</v>
      </c>
      <c r="D369" s="86"/>
      <c r="E369" s="80">
        <f>+(C369-C$7)/C$8</f>
        <v>-1342.994867589827</v>
      </c>
      <c r="F369" s="80">
        <f>ROUND(2*E369,0)/2</f>
        <v>-1343</v>
      </c>
      <c r="G369" s="80">
        <f>+C369-(C$7+F369*C$8)</f>
        <v>1.4210800000000745E-2</v>
      </c>
      <c r="I369" s="80">
        <f>G369</f>
        <v>1.4210800000000745E-2</v>
      </c>
      <c r="Q369" s="149">
        <f>+C369-15018.5</f>
        <v>26947.171999999999</v>
      </c>
      <c r="S369" s="2">
        <f>S$16</f>
        <v>0.2</v>
      </c>
      <c r="Z369" s="1">
        <f>F369</f>
        <v>-1343</v>
      </c>
      <c r="AA369" s="81">
        <f>AB$3+AB$4*Z369+AB$5*Z369^2+AH369</f>
        <v>7.3417082945909798E-3</v>
      </c>
      <c r="AB369" s="81">
        <f>IF(S369&lt;&gt;0,G369-AH369,-9999)</f>
        <v>7.1858034490071138E-3</v>
      </c>
      <c r="AC369" s="81">
        <f>+G369-P369</f>
        <v>1.4210800000000745E-2</v>
      </c>
      <c r="AD369" s="81">
        <f>IF(S369&lt;&gt;0,G369-AA369,-9999)</f>
        <v>6.8690917054097652E-3</v>
      </c>
      <c r="AE369" s="81">
        <f>+(G369-AA369)^2*S369</f>
        <v>9.4368841714658492E-6</v>
      </c>
      <c r="AF369" s="1">
        <f>IF(S369&lt;&gt;0,G369-P369,-9999)</f>
        <v>1.4210800000000745E-2</v>
      </c>
      <c r="AG369" s="82"/>
      <c r="AH369" s="1">
        <f>$AB$6*($AB$11/AI369*AJ369+$AB$12)</f>
        <v>7.0249965509936313E-3</v>
      </c>
      <c r="AI369" s="1">
        <f>1+$AB$7*COS(AL369)</f>
        <v>0.99461012811483362</v>
      </c>
      <c r="AJ369" s="1">
        <f>SIN(AL369+RADIANS($AB$9))</f>
        <v>-0.256736542144618</v>
      </c>
      <c r="AK369" s="1">
        <f>$AB$7*SIN(AL369)</f>
        <v>-0.38746635317964312</v>
      </c>
      <c r="AL369" s="1">
        <f>2*ATAN(AM369)</f>
        <v>1.5568866692769834</v>
      </c>
      <c r="AM369" s="1">
        <f>SQRT((1+$AB$7)/(1-$AB$7))*TAN(AN369/2)</f>
        <v>0.98618619242458416</v>
      </c>
      <c r="AN369" s="81">
        <f>$AU369+$AB$7*SIN(AO369)</f>
        <v>8.2390464093073241</v>
      </c>
      <c r="AO369" s="81">
        <f>$AU369+$AB$7*SIN(AP369)</f>
        <v>8.2390509943727519</v>
      </c>
      <c r="AP369" s="81">
        <f>$AU369+$AB$7*SIN(AQ369)</f>
        <v>8.2390824936065776</v>
      </c>
      <c r="AQ369" s="81">
        <f>$AU369+$AB$7*SIN(AR369)</f>
        <v>8.2392988260691844</v>
      </c>
      <c r="AR369" s="81">
        <f>$AU369+$AB$7*SIN(AS369)</f>
        <v>8.2407814624794309</v>
      </c>
      <c r="AS369" s="81">
        <f>$AU369+$AB$7*SIN(AT369)</f>
        <v>8.2508011575712583</v>
      </c>
      <c r="AT369" s="81">
        <f>$AU369+$AB$7*SIN(AU369)</f>
        <v>8.3131128646016652</v>
      </c>
      <c r="AU369" s="81">
        <f>RADIANS($AB$9)+$AB$18*(F369-AB$15)</f>
        <v>8.5981742654118918</v>
      </c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</row>
    <row r="370" spans="1:66" s="80" customFormat="1" x14ac:dyDescent="0.2">
      <c r="A370" s="96" t="s">
        <v>195</v>
      </c>
      <c r="B370" s="96"/>
      <c r="C370" s="86">
        <v>42004.434000000001</v>
      </c>
      <c r="D370" s="86"/>
      <c r="E370" s="80">
        <f>+(C370-C$7)/C$8</f>
        <v>-1328.9954809884691</v>
      </c>
      <c r="F370" s="80">
        <f>ROUND(2*E370,0)/2</f>
        <v>-1329</v>
      </c>
      <c r="G370" s="80">
        <f>+C370-(C$7+F370*C$8)</f>
        <v>1.2512400004197843E-2</v>
      </c>
      <c r="I370" s="80">
        <f>G370</f>
        <v>1.2512400004197843E-2</v>
      </c>
      <c r="Q370" s="149">
        <f>+C370-15018.5</f>
        <v>26985.934000000001</v>
      </c>
      <c r="S370" s="2">
        <f>S$16</f>
        <v>0.2</v>
      </c>
      <c r="Z370" s="1">
        <f>F370</f>
        <v>-1329</v>
      </c>
      <c r="AA370" s="81">
        <f>AB$3+AB$4*Z370+AB$5*Z370^2+AH370</f>
        <v>7.4836751469243047E-3</v>
      </c>
      <c r="AB370" s="81">
        <f>IF(S370&lt;&gt;0,G370-AH370,-9999)</f>
        <v>4.967532104319201E-3</v>
      </c>
      <c r="AC370" s="81">
        <f>+G370-P370</f>
        <v>1.2512400004197843E-2</v>
      </c>
      <c r="AD370" s="81">
        <f>IF(S370&lt;&gt;0,G370-AA370,-9999)</f>
        <v>5.0287248572735387E-3</v>
      </c>
      <c r="AE370" s="81">
        <f>+(G370-AA370)^2*S370</f>
        <v>5.0576147380321546E-6</v>
      </c>
      <c r="AF370" s="1">
        <f>IF(S370&lt;&gt;0,G370-P370,-9999)</f>
        <v>1.2512400004197843E-2</v>
      </c>
      <c r="AG370" s="82"/>
      <c r="AH370" s="1">
        <f>$AB$6*($AB$11/AI370*AJ370+$AB$12)</f>
        <v>7.5448678998786423E-3</v>
      </c>
      <c r="AI370" s="1">
        <f>1+$AB$7*COS(AL370)</f>
        <v>0.99955166097969994</v>
      </c>
      <c r="AJ370" s="1">
        <f>SIN(AL370+RADIANS($AB$9))</f>
        <v>-0.24439078624104404</v>
      </c>
      <c r="AK370" s="1">
        <f>$AB$7*SIN(AL370)</f>
        <v>-0.38750358005751806</v>
      </c>
      <c r="AL370" s="1">
        <f>2*ATAN(AM370)</f>
        <v>1.5696393340771007</v>
      </c>
      <c r="AM370" s="1">
        <f>SQRT((1+$AB$7)/(1-$AB$7))*TAN(AN370/2)</f>
        <v>0.998843676082389</v>
      </c>
      <c r="AN370" s="81">
        <f>$AU370+$AB$7*SIN(AO370)</f>
        <v>8.2508371269204481</v>
      </c>
      <c r="AO370" s="81">
        <f>$AU370+$AB$7*SIN(AP370)</f>
        <v>8.250842447102201</v>
      </c>
      <c r="AP370" s="81">
        <f>$AU370+$AB$7*SIN(AQ370)</f>
        <v>8.2508779655858344</v>
      </c>
      <c r="AQ370" s="81">
        <f>$AU370+$AB$7*SIN(AR370)</f>
        <v>8.2511150162477502</v>
      </c>
      <c r="AR370" s="81">
        <f>$AU370+$AB$7*SIN(AS370)</f>
        <v>8.2526936769530472</v>
      </c>
      <c r="AS370" s="81">
        <f>$AU370+$AB$7*SIN(AT370)</f>
        <v>8.2630598589475586</v>
      </c>
      <c r="AT370" s="81">
        <f>$AU370+$AB$7*SIN(AU370)</f>
        <v>8.325814549049749</v>
      </c>
      <c r="AU370" s="81">
        <f>RADIANS($AB$9)+$AB$18*(F370-AB$15)</f>
        <v>8.6082237458141169</v>
      </c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</row>
    <row r="371" spans="1:66" s="80" customFormat="1" x14ac:dyDescent="0.2">
      <c r="A371" s="96" t="s">
        <v>195</v>
      </c>
      <c r="B371" s="96"/>
      <c r="C371" s="86">
        <v>42004.434999999998</v>
      </c>
      <c r="D371" s="86"/>
      <c r="E371" s="80">
        <f>+(C371-C$7)/C$8</f>
        <v>-1328.9951198258213</v>
      </c>
      <c r="F371" s="80">
        <f>ROUND(2*E371,0)/2</f>
        <v>-1329</v>
      </c>
      <c r="G371" s="80">
        <f>+C371-(C$7+F371*C$8)</f>
        <v>1.3512400000763591E-2</v>
      </c>
      <c r="I371" s="80">
        <f>G371</f>
        <v>1.3512400000763591E-2</v>
      </c>
      <c r="Q371" s="149">
        <f>+C371-15018.5</f>
        <v>26985.934999999998</v>
      </c>
      <c r="S371" s="2">
        <f>S$16</f>
        <v>0.2</v>
      </c>
      <c r="Z371" s="1">
        <f>F371</f>
        <v>-1329</v>
      </c>
      <c r="AA371" s="81">
        <f>AB$3+AB$4*Z371+AB$5*Z371^2+AH371</f>
        <v>7.4836751469243047E-3</v>
      </c>
      <c r="AB371" s="81">
        <f>IF(S371&lt;&gt;0,G371-AH371,-9999)</f>
        <v>5.9675321008849491E-3</v>
      </c>
      <c r="AC371" s="81">
        <f>+G371-P371</f>
        <v>1.3512400000763591E-2</v>
      </c>
      <c r="AD371" s="81">
        <f>IF(S371&lt;&gt;0,G371-AA371,-9999)</f>
        <v>6.0287248538392867E-3</v>
      </c>
      <c r="AE371" s="81">
        <f>+(G371-AA371)^2*S371</f>
        <v>7.269104672659906E-6</v>
      </c>
      <c r="AF371" s="1">
        <f>IF(S371&lt;&gt;0,G371-P371,-9999)</f>
        <v>1.3512400000763591E-2</v>
      </c>
      <c r="AG371" s="82"/>
      <c r="AH371" s="1">
        <f>$AB$6*($AB$11/AI371*AJ371+$AB$12)</f>
        <v>7.5448678998786423E-3</v>
      </c>
      <c r="AI371" s="1">
        <f>1+$AB$7*COS(AL371)</f>
        <v>0.99955166097969994</v>
      </c>
      <c r="AJ371" s="1">
        <f>SIN(AL371+RADIANS($AB$9))</f>
        <v>-0.24439078624104404</v>
      </c>
      <c r="AK371" s="1">
        <f>$AB$7*SIN(AL371)</f>
        <v>-0.38750358005751806</v>
      </c>
      <c r="AL371" s="1">
        <f>2*ATAN(AM371)</f>
        <v>1.5696393340771007</v>
      </c>
      <c r="AM371" s="1">
        <f>SQRT((1+$AB$7)/(1-$AB$7))*TAN(AN371/2)</f>
        <v>0.998843676082389</v>
      </c>
      <c r="AN371" s="81">
        <f>$AU371+$AB$7*SIN(AO371)</f>
        <v>8.2508371269204481</v>
      </c>
      <c r="AO371" s="81">
        <f>$AU371+$AB$7*SIN(AP371)</f>
        <v>8.250842447102201</v>
      </c>
      <c r="AP371" s="81">
        <f>$AU371+$AB$7*SIN(AQ371)</f>
        <v>8.2508779655858344</v>
      </c>
      <c r="AQ371" s="81">
        <f>$AU371+$AB$7*SIN(AR371)</f>
        <v>8.2511150162477502</v>
      </c>
      <c r="AR371" s="81">
        <f>$AU371+$AB$7*SIN(AS371)</f>
        <v>8.2526936769530472</v>
      </c>
      <c r="AS371" s="81">
        <f>$AU371+$AB$7*SIN(AT371)</f>
        <v>8.2630598589475586</v>
      </c>
      <c r="AT371" s="81">
        <f>$AU371+$AB$7*SIN(AU371)</f>
        <v>8.325814549049749</v>
      </c>
      <c r="AU371" s="81">
        <f>RADIANS($AB$9)+$AB$18*(F371-AB$15)</f>
        <v>8.6082237458141169</v>
      </c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</row>
    <row r="372" spans="1:66" s="80" customFormat="1" x14ac:dyDescent="0.2">
      <c r="A372" s="96" t="s">
        <v>196</v>
      </c>
      <c r="B372" s="96"/>
      <c r="C372" s="86">
        <v>42018.281000000003</v>
      </c>
      <c r="D372" s="86"/>
      <c r="E372" s="80">
        <f>+(C372-C$7)/C$8</f>
        <v>-1323.994461787473</v>
      </c>
      <c r="F372" s="80">
        <f>ROUND(2*E372,0)/2</f>
        <v>-1324</v>
      </c>
      <c r="G372" s="80">
        <f>+C372-(C$7+F372*C$8)</f>
        <v>1.5334400006395299E-2</v>
      </c>
      <c r="I372" s="80">
        <f>G372</f>
        <v>1.5334400006395299E-2</v>
      </c>
      <c r="Q372" s="149">
        <f>+C372-15018.5</f>
        <v>26999.781000000003</v>
      </c>
      <c r="S372" s="2">
        <f>S$16</f>
        <v>0.2</v>
      </c>
      <c r="Z372" s="1">
        <f>F372</f>
        <v>-1324</v>
      </c>
      <c r="AA372" s="81">
        <f>AB$3+AB$4*Z372+AB$5*Z372^2+AH372</f>
        <v>7.5344488567868576E-3</v>
      </c>
      <c r="AB372" s="81">
        <f>IF(S372&lt;&gt;0,G372-AH372,-9999)</f>
        <v>7.6034888504717246E-3</v>
      </c>
      <c r="AC372" s="81">
        <f>+G372-P372</f>
        <v>1.5334400006395299E-2</v>
      </c>
      <c r="AD372" s="81">
        <f>IF(S372&lt;&gt;0,G372-AA372,-9999)</f>
        <v>7.7999511496084414E-3</v>
      </c>
      <c r="AE372" s="81">
        <f>+(G372-AA372)^2*S372</f>
        <v>1.2167847587255611E-5</v>
      </c>
      <c r="AF372" s="1">
        <f>IF(S372&lt;&gt;0,G372-P372,-9999)</f>
        <v>1.5334400006395299E-2</v>
      </c>
      <c r="AG372" s="82"/>
      <c r="AH372" s="1">
        <f>$AB$6*($AB$11/AI372*AJ372+$AB$12)</f>
        <v>7.7309111559235744E-3</v>
      </c>
      <c r="AI372" s="1">
        <f>1+$AB$7*COS(AL372)</f>
        <v>1.0013284774145346</v>
      </c>
      <c r="AJ372" s="1">
        <f>SIN(AL372+RADIANS($AB$9))</f>
        <v>-0.23994197908409515</v>
      </c>
      <c r="AK372" s="1">
        <f>$AB$7*SIN(AL372)</f>
        <v>-0.3875015622072116</v>
      </c>
      <c r="AL372" s="1">
        <f>2*ATAN(AM372)</f>
        <v>1.5742246283540449</v>
      </c>
      <c r="AM372" s="1">
        <f>SQRT((1+$AB$7)/(1-$AB$7))*TAN(AN372/2)</f>
        <v>1.0034341916450109</v>
      </c>
      <c r="AN372" s="81">
        <f>$AU372+$AB$7*SIN(AO372)</f>
        <v>8.2550623051323928</v>
      </c>
      <c r="AO372" s="81">
        <f>$AU372+$AB$7*SIN(AP372)</f>
        <v>8.2550679092992603</v>
      </c>
      <c r="AP372" s="81">
        <f>$AU372+$AB$7*SIN(AQ372)</f>
        <v>8.2551049505412042</v>
      </c>
      <c r="AQ372" s="81">
        <f>$AU372+$AB$7*SIN(AR372)</f>
        <v>8.2553496966346795</v>
      </c>
      <c r="AR372" s="81">
        <f>$AU372+$AB$7*SIN(AS372)</f>
        <v>8.2569632975291576</v>
      </c>
      <c r="AS372" s="81">
        <f>$AU372+$AB$7*SIN(AT372)</f>
        <v>8.267452711270483</v>
      </c>
      <c r="AT372" s="81">
        <f>$AU372+$AB$7*SIN(AU372)</f>
        <v>8.3303577908618891</v>
      </c>
      <c r="AU372" s="81">
        <f>RADIANS($AB$9)+$AB$18*(F372-AB$15)</f>
        <v>8.6118128459577683</v>
      </c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</row>
    <row r="373" spans="1:66" x14ac:dyDescent="0.2">
      <c r="A373" s="83" t="s">
        <v>197</v>
      </c>
      <c r="B373" s="84" t="s">
        <v>98</v>
      </c>
      <c r="C373" s="85">
        <v>42040.461000000003</v>
      </c>
      <c r="D373" s="87"/>
      <c r="E373" s="80">
        <f>+(C373-C$7)/C$8</f>
        <v>-1315.9838742321845</v>
      </c>
      <c r="F373" s="80">
        <f>ROUND(2*E373,0)/2</f>
        <v>-1316</v>
      </c>
      <c r="H373" s="80"/>
      <c r="I373" s="80"/>
      <c r="J373" s="80"/>
      <c r="K373" s="80"/>
      <c r="M373" s="80"/>
      <c r="N373" s="80"/>
      <c r="O373" s="80"/>
      <c r="P373" s="80"/>
      <c r="Q373" s="149">
        <f>+C373-15018.5</f>
        <v>27021.961000000003</v>
      </c>
      <c r="U373" s="80">
        <f>+C373-(C$7+F373*C$8)</f>
        <v>4.4649600007687695E-2</v>
      </c>
      <c r="Z373" s="1">
        <f>F373</f>
        <v>-1316</v>
      </c>
      <c r="AA373" s="81">
        <f>AB$3+AB$4*Z373+AB$5*Z373^2+AH373</f>
        <v>7.6157541031050997E-3</v>
      </c>
      <c r="AB373" s="81">
        <f>IF(S373&lt;&gt;0,G373-AH373,-9999)</f>
        <v>-9999</v>
      </c>
      <c r="AC373" s="81">
        <f>+G373-P373</f>
        <v>0</v>
      </c>
      <c r="AD373" s="81">
        <f>IF(S373&lt;&gt;0,G373-AA373,-9999)</f>
        <v>-9999</v>
      </c>
      <c r="AE373" s="81">
        <f>+(G373-AA373)^2*S373</f>
        <v>0</v>
      </c>
      <c r="AF373" s="1">
        <f>IF(S373&lt;&gt;0,G373-P373,-9999)</f>
        <v>-9999</v>
      </c>
      <c r="AG373" s="82"/>
      <c r="AH373" s="1">
        <f>$AB$6*($AB$11/AI373*AJ373+$AB$12)</f>
        <v>8.0289800979641886E-3</v>
      </c>
      <c r="AI373" s="1">
        <f>1+$AB$7*COS(AL373)</f>
        <v>1.0041844887719307</v>
      </c>
      <c r="AJ373" s="1">
        <f>SIN(AL373+RADIANS($AB$9))</f>
        <v>-0.23278035675689218</v>
      </c>
      <c r="AK373" s="1">
        <f>$AB$7*SIN(AL373)</f>
        <v>-0.38748124550613805</v>
      </c>
      <c r="AL373" s="1">
        <f>2*ATAN(AM373)</f>
        <v>1.5815951103822763</v>
      </c>
      <c r="AM373" s="1">
        <f>SQRT((1+$AB$7)/(1-$AB$7))*TAN(AN373/2)</f>
        <v>1.0108575130657873</v>
      </c>
      <c r="AN373" s="81">
        <f>$AU373+$AB$7*SIN(AO373)</f>
        <v>8.2618382440659541</v>
      </c>
      <c r="AO373" s="81">
        <f>$AU373+$AB$7*SIN(AP373)</f>
        <v>8.2618443273192366</v>
      </c>
      <c r="AP373" s="81">
        <f>$AU373+$AB$7*SIN(AQ373)</f>
        <v>8.2618839035525511</v>
      </c>
      <c r="AQ373" s="81">
        <f>$AU373+$AB$7*SIN(AR373)</f>
        <v>8.2621412888993433</v>
      </c>
      <c r="AR373" s="81">
        <f>$AU373+$AB$7*SIN(AS373)</f>
        <v>8.2638114803458524</v>
      </c>
      <c r="AS373" s="81">
        <f>$AU373+$AB$7*SIN(AT373)</f>
        <v>8.274497410513046</v>
      </c>
      <c r="AT373" s="81">
        <f>$AU373+$AB$7*SIN(AU373)</f>
        <v>8.33763451387623</v>
      </c>
      <c r="AU373" s="81">
        <f>RADIANS($AB$9)+$AB$18*(F373-AB$15)</f>
        <v>8.6175554061876127</v>
      </c>
    </row>
    <row r="374" spans="1:66" s="80" customFormat="1" x14ac:dyDescent="0.2">
      <c r="A374" s="96" t="s">
        <v>171</v>
      </c>
      <c r="B374" s="96"/>
      <c r="C374" s="86">
        <v>42048.736400000002</v>
      </c>
      <c r="D374" s="86"/>
      <c r="E374" s="80">
        <f>+(C374-C$7)/C$8</f>
        <v>-1312.9951088464754</v>
      </c>
      <c r="F374" s="80">
        <f>ROUND(2*E374,0)/2</f>
        <v>-1313</v>
      </c>
      <c r="G374" s="80">
        <f>+C374-(C$7+F374*C$8)</f>
        <v>1.3542800006689504E-2</v>
      </c>
      <c r="J374" s="80">
        <f>G374</f>
        <v>1.3542800006689504E-2</v>
      </c>
      <c r="Q374" s="149">
        <f>+C374-15018.5</f>
        <v>27030.236400000002</v>
      </c>
      <c r="S374" s="2">
        <f>S$17</f>
        <v>1</v>
      </c>
      <c r="Z374" s="1">
        <f>F374</f>
        <v>-1313</v>
      </c>
      <c r="AA374" s="81">
        <f>AB$3+AB$4*Z374+AB$5*Z374^2+AH374</f>
        <v>7.6462628755118479E-3</v>
      </c>
      <c r="AB374" s="81">
        <f>IF(S374&lt;&gt;0,G374-AH374,-9999)</f>
        <v>5.4019192704187445E-3</v>
      </c>
      <c r="AC374" s="81">
        <f>+G374-P374</f>
        <v>1.3542800006689504E-2</v>
      </c>
      <c r="AD374" s="81">
        <f>IF(S374&lt;&gt;0,G374-AA374,-9999)</f>
        <v>5.8965371311776558E-3</v>
      </c>
      <c r="AE374" s="81">
        <f>+(G374-AA374)^2*S374</f>
        <v>3.4769150139356817E-5</v>
      </c>
      <c r="AF374" s="1">
        <f>IF(S374&lt;&gt;0,G374-P374,-9999)</f>
        <v>1.3542800006689504E-2</v>
      </c>
      <c r="AG374" s="82"/>
      <c r="AH374" s="1">
        <f>$AB$6*($AB$11/AI374*AJ374+$AB$12)</f>
        <v>8.1408807362707593E-3</v>
      </c>
      <c r="AI374" s="1">
        <f>1+$AB$7*COS(AL374)</f>
        <v>1.0052596481029361</v>
      </c>
      <c r="AJ374" s="1">
        <f>SIN(AL374+RADIANS($AB$9))</f>
        <v>-0.23008090509790283</v>
      </c>
      <c r="AK374" s="1">
        <f>$AB$7*SIN(AL374)</f>
        <v>-0.38746814277705943</v>
      </c>
      <c r="AL374" s="1">
        <f>2*ATAN(AM374)</f>
        <v>1.5843698945357154</v>
      </c>
      <c r="AM374" s="1">
        <f>SQRT((1+$AB$7)/(1-$AB$7))*TAN(AN374/2)</f>
        <v>1.0136665293511919</v>
      </c>
      <c r="AN374" s="81">
        <f>$AU374+$AB$7*SIN(AO374)</f>
        <v>8.2643842070571587</v>
      </c>
      <c r="AO374" s="81">
        <f>$AU374+$AB$7*SIN(AP374)</f>
        <v>8.2643904780445059</v>
      </c>
      <c r="AP374" s="81">
        <f>$AU374+$AB$7*SIN(AQ374)</f>
        <v>8.2644310367343436</v>
      </c>
      <c r="AQ374" s="81">
        <f>$AU374+$AB$7*SIN(AR374)</f>
        <v>8.2646932658099441</v>
      </c>
      <c r="AR374" s="81">
        <f>$AU374+$AB$7*SIN(AS374)</f>
        <v>8.2663848923762409</v>
      </c>
      <c r="AS374" s="81">
        <f>$AU374+$AB$7*SIN(AT374)</f>
        <v>8.2771442912069269</v>
      </c>
      <c r="AT374" s="81">
        <f>$AU374+$AB$7*SIN(AU374)</f>
        <v>8.3403656675816134</v>
      </c>
      <c r="AU374" s="81">
        <f>RADIANS($AB$9)+$AB$18*(F374-AB$15)</f>
        <v>8.6197088662738039</v>
      </c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</row>
    <row r="375" spans="1:66" s="80" customFormat="1" x14ac:dyDescent="0.2">
      <c r="A375" s="96" t="s">
        <v>196</v>
      </c>
      <c r="B375" s="96"/>
      <c r="C375" s="86">
        <v>42076.423999999999</v>
      </c>
      <c r="D375" s="86"/>
      <c r="E375" s="80">
        <f>+(C375-C$7)/C$8</f>
        <v>-1302.995381885439</v>
      </c>
      <c r="F375" s="80">
        <f>ROUND(2*E375,0)/2</f>
        <v>-1303</v>
      </c>
      <c r="G375" s="80">
        <f>+C375-(C$7+F375*C$8)</f>
        <v>1.2786799998139031E-2</v>
      </c>
      <c r="I375" s="80">
        <f>G375</f>
        <v>1.2786799998139031E-2</v>
      </c>
      <c r="Q375" s="149">
        <f>+C375-15018.5</f>
        <v>27057.923999999999</v>
      </c>
      <c r="S375" s="2">
        <f>S$16</f>
        <v>0.2</v>
      </c>
      <c r="Z375" s="1">
        <f>F375</f>
        <v>-1303</v>
      </c>
      <c r="AA375" s="81">
        <f>AB$3+AB$4*Z375+AB$5*Z375^2+AH375</f>
        <v>7.7480240334130614E-3</v>
      </c>
      <c r="AB375" s="81">
        <f>IF(S375&lt;&gt;0,G375-AH375,-9999)</f>
        <v>4.2724363570127676E-3</v>
      </c>
      <c r="AC375" s="81">
        <f>+G375-P375</f>
        <v>1.2786799998139031E-2</v>
      </c>
      <c r="AD375" s="81">
        <f>IF(S375&lt;&gt;0,G375-AA375,-9999)</f>
        <v>5.0387759647259698E-3</v>
      </c>
      <c r="AE375" s="81">
        <f>+(G375-AA375)^2*S375</f>
        <v>5.0778526445400257E-6</v>
      </c>
      <c r="AF375" s="1">
        <f>IF(S375&lt;&gt;0,G375-P375,-9999)</f>
        <v>1.2786799998139031E-2</v>
      </c>
      <c r="AG375" s="82"/>
      <c r="AH375" s="1">
        <f>$AB$6*($AB$11/AI375*AJ375+$AB$12)</f>
        <v>8.5143636411262637E-3</v>
      </c>
      <c r="AI375" s="1">
        <f>1+$AB$7*COS(AL375)</f>
        <v>1.0088598607196457</v>
      </c>
      <c r="AJ375" s="1">
        <f>SIN(AL375+RADIANS($AB$9))</f>
        <v>-0.2210280467770539</v>
      </c>
      <c r="AK375" s="1">
        <f>$AB$7*SIN(AL375)</f>
        <v>-0.38740254056123447</v>
      </c>
      <c r="AL375" s="1">
        <f>2*ATAN(AM375)</f>
        <v>1.5936622494749264</v>
      </c>
      <c r="AM375" s="1">
        <f>SQRT((1+$AB$7)/(1-$AB$7))*TAN(AN375/2)</f>
        <v>1.0231313908408211</v>
      </c>
      <c r="AN375" s="81">
        <f>$AU375+$AB$7*SIN(AO375)</f>
        <v>8.2728904889819397</v>
      </c>
      <c r="AO375" s="81">
        <f>$AU375+$AB$7*SIN(AP375)</f>
        <v>8.2728974188012714</v>
      </c>
      <c r="AP375" s="81">
        <f>$AU375+$AB$7*SIN(AQ375)</f>
        <v>8.2729413805848964</v>
      </c>
      <c r="AQ375" s="81">
        <f>$AU375+$AB$7*SIN(AR375)</f>
        <v>8.2732201668323082</v>
      </c>
      <c r="AR375" s="81">
        <f>$AU375+$AB$7*SIN(AS375)</f>
        <v>8.2749840634995877</v>
      </c>
      <c r="AS375" s="81">
        <f>$AU375+$AB$7*SIN(AT375)</f>
        <v>8.2859873816446257</v>
      </c>
      <c r="AT375" s="81">
        <f>$AU375+$AB$7*SIN(AU375)</f>
        <v>8.3494788540050315</v>
      </c>
      <c r="AU375" s="81">
        <f>RADIANS($AB$9)+$AB$18*(F375-AB$15)</f>
        <v>8.6268870665611086</v>
      </c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</row>
    <row r="376" spans="1:66" s="80" customFormat="1" x14ac:dyDescent="0.2">
      <c r="A376" s="96" t="s">
        <v>198</v>
      </c>
      <c r="B376" s="96"/>
      <c r="C376" s="86">
        <v>42090.269</v>
      </c>
      <c r="D376" s="86"/>
      <c r="E376" s="80">
        <f>+(C376-C$7)/C$8</f>
        <v>-1297.9950850097412</v>
      </c>
      <c r="F376" s="80">
        <f>ROUND(2*E376,0)/2</f>
        <v>-1298</v>
      </c>
      <c r="G376" s="80">
        <f>+C376-(C$7+F376*C$8)</f>
        <v>1.3608799999929033E-2</v>
      </c>
      <c r="I376" s="80">
        <f>G376</f>
        <v>1.3608799999929033E-2</v>
      </c>
      <c r="Q376" s="149">
        <f>+C376-15018.5</f>
        <v>27071.769</v>
      </c>
      <c r="S376" s="2">
        <f>S$16</f>
        <v>0.2</v>
      </c>
      <c r="Z376" s="1">
        <f>F376</f>
        <v>-1298</v>
      </c>
      <c r="AA376" s="81">
        <f>AB$3+AB$4*Z376+AB$5*Z376^2+AH376</f>
        <v>7.7989368231812257E-3</v>
      </c>
      <c r="AB376" s="81">
        <f>IF(S376&lt;&gt;0,G376-AH376,-9999)</f>
        <v>4.9074229682757996E-3</v>
      </c>
      <c r="AC376" s="81">
        <f>+G376-P376</f>
        <v>1.3608799999929033E-2</v>
      </c>
      <c r="AD376" s="81">
        <f>IF(S376&lt;&gt;0,G376-AA376,-9999)</f>
        <v>5.8098631767478075E-3</v>
      </c>
      <c r="AE376" s="81">
        <f>+(G376-AA376)^2*S376</f>
        <v>6.7509020265060255E-6</v>
      </c>
      <c r="AF376" s="1">
        <f>IF(S376&lt;&gt;0,G376-P376,-9999)</f>
        <v>1.3608799999929033E-2</v>
      </c>
      <c r="AG376" s="82"/>
      <c r="AH376" s="1">
        <f>$AB$6*($AB$11/AI376*AJ376+$AB$12)</f>
        <v>8.7013770316532336E-3</v>
      </c>
      <c r="AI376" s="1">
        <f>1+$AB$7*COS(AL376)</f>
        <v>1.0106693869088863</v>
      </c>
      <c r="AJ376" s="1">
        <f>SIN(AL376+RADIANS($AB$9))</f>
        <v>-0.21646999599783748</v>
      </c>
      <c r="AK376" s="1">
        <f>$AB$7*SIN(AL376)</f>
        <v>-0.38735692810153649</v>
      </c>
      <c r="AL376" s="1">
        <f>2*ATAN(AM376)</f>
        <v>1.5983334357517296</v>
      </c>
      <c r="AM376" s="1">
        <f>SQRT((1+$AB$7)/(1-$AB$7))*TAN(AN376/2)</f>
        <v>1.0279233374768819</v>
      </c>
      <c r="AN376" s="81">
        <f>$AU376+$AB$7*SIN(AO376)</f>
        <v>8.2771550656405122</v>
      </c>
      <c r="AO376" s="81">
        <f>$AU376+$AB$7*SIN(AP376)</f>
        <v>8.2771623445614182</v>
      </c>
      <c r="AP376" s="81">
        <f>$AU376+$AB$7*SIN(AQ376)</f>
        <v>8.2772080832518817</v>
      </c>
      <c r="AQ376" s="81">
        <f>$AU376+$AB$7*SIN(AR376)</f>
        <v>8.2774953860994103</v>
      </c>
      <c r="AR376" s="81">
        <f>$AU376+$AB$7*SIN(AS376)</f>
        <v>8.2792958794207028</v>
      </c>
      <c r="AS376" s="81">
        <f>$AU376+$AB$7*SIN(AT376)</f>
        <v>8.290420549517032</v>
      </c>
      <c r="AT376" s="81">
        <f>$AU376+$AB$7*SIN(AU376)</f>
        <v>8.3540408136630013</v>
      </c>
      <c r="AU376" s="81">
        <f>RADIANS($AB$9)+$AB$18*(F376-AB$15)</f>
        <v>8.63047616670476</v>
      </c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</row>
    <row r="377" spans="1:66" x14ac:dyDescent="0.2">
      <c r="A377" s="83" t="s">
        <v>199</v>
      </c>
      <c r="B377" s="84" t="s">
        <v>98</v>
      </c>
      <c r="C377" s="85">
        <v>42123.498</v>
      </c>
      <c r="D377" s="87"/>
      <c r="E377" s="80">
        <f>+(C377-C$7)/C$8</f>
        <v>-1285.9940113454184</v>
      </c>
      <c r="F377" s="80">
        <f>ROUND(2*E377,0)/2</f>
        <v>-1286</v>
      </c>
      <c r="G377" s="80">
        <f>+C377-(C$7+F377*C$8)</f>
        <v>1.6581600000790786E-2</v>
      </c>
      <c r="H377" s="80"/>
      <c r="I377" s="80"/>
      <c r="J377" s="80"/>
      <c r="K377" s="80">
        <f>G377</f>
        <v>1.6581600000790786E-2</v>
      </c>
      <c r="M377" s="80"/>
      <c r="N377" s="80"/>
      <c r="O377" s="80"/>
      <c r="P377" s="80"/>
      <c r="Q377" s="149">
        <f>+C377-15018.5</f>
        <v>27104.998</v>
      </c>
      <c r="R377" s="80"/>
      <c r="S377" s="2">
        <f>S$18</f>
        <v>1</v>
      </c>
      <c r="Z377" s="1">
        <f>F377</f>
        <v>-1286</v>
      </c>
      <c r="AA377" s="81">
        <f>AB$3+AB$4*Z377+AB$5*Z377^2+AH377</f>
        <v>7.9211925213386082E-3</v>
      </c>
      <c r="AB377" s="81">
        <f>IF(S377&lt;&gt;0,G377-AH377,-9999)</f>
        <v>7.4306737709529027E-3</v>
      </c>
      <c r="AC377" s="81">
        <f>+G377-P377</f>
        <v>1.6581600000790786E-2</v>
      </c>
      <c r="AD377" s="81">
        <f>IF(S377&lt;&gt;0,G377-AA377,-9999)</f>
        <v>8.6604074794521778E-3</v>
      </c>
      <c r="AE377" s="81">
        <f>+(G377-AA377)^2*S377</f>
        <v>7.5002657710151219E-5</v>
      </c>
      <c r="AF377" s="1">
        <f>IF(S377&lt;&gt;0,G377-P377,-9999)</f>
        <v>1.6581600000790786E-2</v>
      </c>
      <c r="AG377" s="82"/>
      <c r="AH377" s="1">
        <f>$AB$6*($AB$11/AI377*AJ377+$AB$12)</f>
        <v>9.1509262298378833E-3</v>
      </c>
      <c r="AI377" s="1">
        <f>1+$AB$7*COS(AL377)</f>
        <v>1.0150378154314377</v>
      </c>
      <c r="AJ377" s="1">
        <f>SIN(AL377+RADIANS($AB$9))</f>
        <v>-0.20544438566243994</v>
      </c>
      <c r="AK377" s="1">
        <f>$AB$7*SIN(AL377)</f>
        <v>-0.38721194412404231</v>
      </c>
      <c r="AL377" s="1">
        <f>2*ATAN(AM377)</f>
        <v>1.6096129548848164</v>
      </c>
      <c r="AM377" s="1">
        <f>SQRT((1+$AB$7)/(1-$AB$7))*TAN(AN377/2)</f>
        <v>1.0395899738116607</v>
      </c>
      <c r="AN377" s="81">
        <f>$AU377+$AB$7*SIN(AO377)</f>
        <v>8.2874213503845109</v>
      </c>
      <c r="AO377" s="81">
        <f>$AU377+$AB$7*SIN(AP377)</f>
        <v>8.2874295232400996</v>
      </c>
      <c r="AP377" s="81">
        <f>$AU377+$AB$7*SIN(AQ377)</f>
        <v>8.2874797369783408</v>
      </c>
      <c r="AQ377" s="81">
        <f>$AU377+$AB$7*SIN(AR377)</f>
        <v>8.2877881289596171</v>
      </c>
      <c r="AR377" s="81">
        <f>$AU377+$AB$7*SIN(AS377)</f>
        <v>8.2896776617240828</v>
      </c>
      <c r="AS377" s="81">
        <f>$AU377+$AB$7*SIN(AT377)</f>
        <v>8.3010917418418639</v>
      </c>
      <c r="AT377" s="81">
        <f>$AU377+$AB$7*SIN(AU377)</f>
        <v>8.3650040215074188</v>
      </c>
      <c r="AU377" s="81">
        <f>RADIANS($AB$9)+$AB$18*(F377-AB$15)</f>
        <v>8.6390900070495249</v>
      </c>
    </row>
    <row r="378" spans="1:66" x14ac:dyDescent="0.2">
      <c r="A378" s="83" t="s">
        <v>200</v>
      </c>
      <c r="B378" s="84" t="s">
        <v>98</v>
      </c>
      <c r="C378" s="85">
        <v>42278.559999999998</v>
      </c>
      <c r="D378" s="87"/>
      <c r="E378" s="80">
        <f>+(C378-C$7)/C$8</f>
        <v>-1229.9914086629051</v>
      </c>
      <c r="F378" s="80">
        <f>ROUND(2*E378,0)/2</f>
        <v>-1230</v>
      </c>
      <c r="G378" s="80">
        <f>+C378-(C$7+F378*C$8)</f>
        <v>2.3787999998603482E-2</v>
      </c>
      <c r="H378" s="80">
        <f>G378</f>
        <v>2.3787999998603482E-2</v>
      </c>
      <c r="I378" s="80"/>
      <c r="J378" s="80"/>
      <c r="K378" s="80"/>
      <c r="M378" s="80"/>
      <c r="N378" s="80"/>
      <c r="O378" s="80"/>
      <c r="P378" s="80"/>
      <c r="Q378" s="149">
        <f>+C378-15018.5</f>
        <v>27260.059999999998</v>
      </c>
      <c r="S378" s="2">
        <f>S$15</f>
        <v>0.5</v>
      </c>
      <c r="Z378" s="1">
        <f>F378</f>
        <v>-1230</v>
      </c>
      <c r="AA378" s="81">
        <f>AB$3+AB$4*Z378+AB$5*Z378^2+AH378</f>
        <v>8.49172729982294E-3</v>
      </c>
      <c r="AB378" s="81">
        <f>IF(S378&lt;&gt;0,G378-AH378,-9999)</f>
        <v>1.2526997570306385E-2</v>
      </c>
      <c r="AC378" s="81">
        <f>+G378-P378</f>
        <v>2.3787999998603482E-2</v>
      </c>
      <c r="AD378" s="81">
        <f>IF(S378&lt;&gt;0,G378-AA378,-9999)</f>
        <v>1.5296272698780542E-2</v>
      </c>
      <c r="AE378" s="81">
        <f>+(G378-AA378)^2*S378</f>
        <v>1.1698797923772947E-4</v>
      </c>
      <c r="AF378" s="1">
        <f>IF(S378&lt;&gt;0,G378-P378,-9999)</f>
        <v>2.3787999998603482E-2</v>
      </c>
      <c r="AG378" s="82"/>
      <c r="AH378" s="1">
        <f>$AB$6*($AB$11/AI378*AJ378+$AB$12)</f>
        <v>1.1261002428297097E-2</v>
      </c>
      <c r="AI378" s="1">
        <f>1+$AB$7*COS(AL378)</f>
        <v>1.0358969269424703</v>
      </c>
      <c r="AJ378" s="1">
        <f>SIN(AL378+RADIANS($AB$9))</f>
        <v>-0.15236924196409535</v>
      </c>
      <c r="AK378" s="1">
        <f>$AB$7*SIN(AL378)</f>
        <v>-0.38583757748741554</v>
      </c>
      <c r="AL378" s="1">
        <f>2*ATAN(AM378)</f>
        <v>1.6635656469071816</v>
      </c>
      <c r="AM378" s="1">
        <f>SQRT((1+$AB$7)/(1-$AB$7))*TAN(AN378/2)</f>
        <v>1.0973549261834605</v>
      </c>
      <c r="AN378" s="81">
        <f>$AU378+$AB$7*SIN(AO378)</f>
        <v>8.3359247762277704</v>
      </c>
      <c r="AO378" s="81">
        <f>$AU378+$AB$7*SIN(AP378)</f>
        <v>8.3359382987805812</v>
      </c>
      <c r="AP378" s="81">
        <f>$AU378+$AB$7*SIN(AQ378)</f>
        <v>8.3360135803594577</v>
      </c>
      <c r="AQ378" s="81">
        <f>$AU378+$AB$7*SIN(AR378)</f>
        <v>8.3364324835723949</v>
      </c>
      <c r="AR378" s="81">
        <f>$AU378+$AB$7*SIN(AS378)</f>
        <v>8.3387573738022525</v>
      </c>
      <c r="AS378" s="81">
        <f>$AU378+$AB$7*SIN(AT378)</f>
        <v>8.3514786175856646</v>
      </c>
      <c r="AT378" s="81">
        <f>$AU378+$AB$7*SIN(AU378)</f>
        <v>8.416431695291962</v>
      </c>
      <c r="AU378" s="81">
        <f>RADIANS($AB$9)+$AB$18*(F378-AB$15)</f>
        <v>8.6792879286584306</v>
      </c>
    </row>
    <row r="379" spans="1:66" s="80" customFormat="1" x14ac:dyDescent="0.2">
      <c r="A379" s="96" t="s">
        <v>201</v>
      </c>
      <c r="B379" s="96"/>
      <c r="C379" s="86">
        <v>42289.620999999999</v>
      </c>
      <c r="D379" s="86"/>
      <c r="E379" s="80">
        <f>+(C379-C$7)/C$8</f>
        <v>-1225.9965886020818</v>
      </c>
      <c r="F379" s="80">
        <f>ROUND(2*E379,0)/2</f>
        <v>-1226</v>
      </c>
      <c r="G379" s="80">
        <f>+C379-(C$7+F379*C$8)</f>
        <v>9.44560000061756E-3</v>
      </c>
      <c r="I379" s="80">
        <f>G379</f>
        <v>9.44560000061756E-3</v>
      </c>
      <c r="Q379" s="149">
        <f>+C379-15018.5</f>
        <v>27271.120999999999</v>
      </c>
      <c r="S379" s="2">
        <f>S$16</f>
        <v>0.2</v>
      </c>
      <c r="Z379" s="1">
        <f>F379</f>
        <v>-1226</v>
      </c>
      <c r="AA379" s="81">
        <f>AB$3+AB$4*Z379+AB$5*Z379^2+AH379</f>
        <v>8.5324015558579727E-3</v>
      </c>
      <c r="AB379" s="81">
        <f>IF(S379&lt;&gt;0,G379-AH379,-9999)</f>
        <v>-1.9668110552998105E-3</v>
      </c>
      <c r="AC379" s="81">
        <f>+G379-P379</f>
        <v>9.44560000061756E-3</v>
      </c>
      <c r="AD379" s="81">
        <f>IF(S379&lt;&gt;0,G379-AA379,-9999)</f>
        <v>9.1319844475958728E-4</v>
      </c>
      <c r="AE379" s="81">
        <f>+(G379-AA379)^2*S379</f>
        <v>1.667862799022658E-7</v>
      </c>
      <c r="AF379" s="1">
        <f>IF(S379&lt;&gt;0,G379-P379,-9999)</f>
        <v>9.44560000061756E-3</v>
      </c>
      <c r="AG379" s="82"/>
      <c r="AH379" s="1">
        <f>$AB$6*($AB$11/AI379*AJ379+$AB$12)</f>
        <v>1.141241105591737E-2</v>
      </c>
      <c r="AI379" s="1">
        <f>1+$AB$7*COS(AL379)</f>
        <v>1.0374163470544948</v>
      </c>
      <c r="AJ379" s="1">
        <f>SIN(AL379+RADIANS($AB$9))</f>
        <v>-0.14847534954132602</v>
      </c>
      <c r="AK379" s="1">
        <f>$AB$7*SIN(AL379)</f>
        <v>-0.38569319742298802</v>
      </c>
      <c r="AL379" s="1">
        <f>2*ATAN(AM379)</f>
        <v>1.6675043573180903</v>
      </c>
      <c r="AM379" s="1">
        <f>SQRT((1+$AB$7)/(1-$AB$7))*TAN(AN379/2)</f>
        <v>1.1017051618064309</v>
      </c>
      <c r="AN379" s="81">
        <f>$AU379+$AB$7*SIN(AO379)</f>
        <v>8.3394273553808258</v>
      </c>
      <c r="AO379" s="81">
        <f>$AU379+$AB$7*SIN(AP379)</f>
        <v>8.3394413424912166</v>
      </c>
      <c r="AP379" s="81">
        <f>$AU379+$AB$7*SIN(AQ379)</f>
        <v>8.3395186926943641</v>
      </c>
      <c r="AQ379" s="81">
        <f>$AU379+$AB$7*SIN(AR379)</f>
        <v>8.339946242963947</v>
      </c>
      <c r="AR379" s="81">
        <f>$AU379+$AB$7*SIN(AS379)</f>
        <v>8.3423032973518598</v>
      </c>
      <c r="AS379" s="81">
        <f>$AU379+$AB$7*SIN(AT379)</f>
        <v>8.3551146050690388</v>
      </c>
      <c r="AT379" s="81">
        <f>$AU379+$AB$7*SIN(AU379)</f>
        <v>8.4201215704367822</v>
      </c>
      <c r="AU379" s="81">
        <f>RADIANS($AB$9)+$AB$18*(F379-AB$15)</f>
        <v>8.6821592087733528</v>
      </c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</row>
    <row r="380" spans="1:66" s="80" customFormat="1" x14ac:dyDescent="0.2">
      <c r="A380" s="96" t="s">
        <v>201</v>
      </c>
      <c r="B380" s="96"/>
      <c r="C380" s="86">
        <v>42289.627999999997</v>
      </c>
      <c r="D380" s="86"/>
      <c r="E380" s="80">
        <f>+(C380-C$7)/C$8</f>
        <v>-1225.9940604635397</v>
      </c>
      <c r="F380" s="80">
        <f>ROUND(2*E380,0)/2</f>
        <v>-1226</v>
      </c>
      <c r="G380" s="80">
        <f>+C380-(C$7+F380*C$8)</f>
        <v>1.6445599998405669E-2</v>
      </c>
      <c r="I380" s="80">
        <f>G380</f>
        <v>1.6445599998405669E-2</v>
      </c>
      <c r="Q380" s="149">
        <f>+C380-15018.5</f>
        <v>27271.127999999997</v>
      </c>
      <c r="S380" s="2">
        <f>S$16</f>
        <v>0.2</v>
      </c>
      <c r="Z380" s="1">
        <f>F380</f>
        <v>-1226</v>
      </c>
      <c r="AA380" s="81">
        <f>AB$3+AB$4*Z380+AB$5*Z380^2+AH380</f>
        <v>8.5324015558579727E-3</v>
      </c>
      <c r="AB380" s="81">
        <f>IF(S380&lt;&gt;0,G380-AH380,-9999)</f>
        <v>5.0331889424882984E-3</v>
      </c>
      <c r="AC380" s="81">
        <f>+G380-P380</f>
        <v>1.6445599998405669E-2</v>
      </c>
      <c r="AD380" s="81">
        <f>IF(S380&lt;&gt;0,G380-AA380,-9999)</f>
        <v>7.9131984425476962E-3</v>
      </c>
      <c r="AE380" s="81">
        <f>+(G380-AA380)^2*S380</f>
        <v>1.2523741918227858E-5</v>
      </c>
      <c r="AF380" s="1">
        <f>IF(S380&lt;&gt;0,G380-P380,-9999)</f>
        <v>1.6445599998405669E-2</v>
      </c>
      <c r="AG380" s="82"/>
      <c r="AH380" s="1">
        <f>$AB$6*($AB$11/AI380*AJ380+$AB$12)</f>
        <v>1.141241105591737E-2</v>
      </c>
      <c r="AI380" s="1">
        <f>1+$AB$7*COS(AL380)</f>
        <v>1.0374163470544948</v>
      </c>
      <c r="AJ380" s="1">
        <f>SIN(AL380+RADIANS($AB$9))</f>
        <v>-0.14847534954132602</v>
      </c>
      <c r="AK380" s="1">
        <f>$AB$7*SIN(AL380)</f>
        <v>-0.38569319742298802</v>
      </c>
      <c r="AL380" s="1">
        <f>2*ATAN(AM380)</f>
        <v>1.6675043573180903</v>
      </c>
      <c r="AM380" s="1">
        <f>SQRT((1+$AB$7)/(1-$AB$7))*TAN(AN380/2)</f>
        <v>1.1017051618064309</v>
      </c>
      <c r="AN380" s="81">
        <f>$AU380+$AB$7*SIN(AO380)</f>
        <v>8.3394273553808258</v>
      </c>
      <c r="AO380" s="81">
        <f>$AU380+$AB$7*SIN(AP380)</f>
        <v>8.3394413424912166</v>
      </c>
      <c r="AP380" s="81">
        <f>$AU380+$AB$7*SIN(AQ380)</f>
        <v>8.3395186926943641</v>
      </c>
      <c r="AQ380" s="81">
        <f>$AU380+$AB$7*SIN(AR380)</f>
        <v>8.339946242963947</v>
      </c>
      <c r="AR380" s="81">
        <f>$AU380+$AB$7*SIN(AS380)</f>
        <v>8.3423032973518598</v>
      </c>
      <c r="AS380" s="81">
        <f>$AU380+$AB$7*SIN(AT380)</f>
        <v>8.3551146050690388</v>
      </c>
      <c r="AT380" s="81">
        <f>$AU380+$AB$7*SIN(AU380)</f>
        <v>8.4201215704367822</v>
      </c>
      <c r="AU380" s="81">
        <f>RADIANS($AB$9)+$AB$18*(F380-AB$15)</f>
        <v>8.6821592087733528</v>
      </c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</row>
    <row r="381" spans="1:66" x14ac:dyDescent="0.2">
      <c r="A381" s="83" t="s">
        <v>200</v>
      </c>
      <c r="B381" s="84" t="s">
        <v>98</v>
      </c>
      <c r="C381" s="85">
        <v>42314.544000000002</v>
      </c>
      <c r="D381" s="87"/>
      <c r="E381" s="80">
        <f>+(C381-C$7)/C$8</f>
        <v>-1216.9953319005274</v>
      </c>
      <c r="F381" s="80">
        <f>ROUND(2*E381,0)/2</f>
        <v>-1217</v>
      </c>
      <c r="G381" s="80">
        <f>+C381-(C$7+F381*C$8)</f>
        <v>1.2925200004247017E-2</v>
      </c>
      <c r="H381" s="80">
        <f>G381</f>
        <v>1.2925200004247017E-2</v>
      </c>
      <c r="I381" s="80"/>
      <c r="J381" s="80"/>
      <c r="K381" s="80"/>
      <c r="M381" s="80"/>
      <c r="N381" s="80"/>
      <c r="O381" s="80"/>
      <c r="P381" s="80"/>
      <c r="Q381" s="149">
        <f>+C381-15018.5</f>
        <v>27296.044000000002</v>
      </c>
      <c r="S381" s="2">
        <f>S$15</f>
        <v>0.5</v>
      </c>
      <c r="Z381" s="1">
        <f>F381</f>
        <v>-1217</v>
      </c>
      <c r="AA381" s="81">
        <f>AB$3+AB$4*Z381+AB$5*Z381^2+AH381</f>
        <v>8.6238417610906282E-3</v>
      </c>
      <c r="AB381" s="81">
        <f>IF(S381&lt;&gt;0,G381-AH381,-9999)</f>
        <v>1.1718224324707965E-3</v>
      </c>
      <c r="AC381" s="81">
        <f>+G381-P381</f>
        <v>1.2925200004247017E-2</v>
      </c>
      <c r="AD381" s="81">
        <f>IF(S381&lt;&gt;0,G381-AA381,-9999)</f>
        <v>4.301358243156389E-3</v>
      </c>
      <c r="AE381" s="81">
        <f>+(G381-AA381)^2*S381</f>
        <v>9.2508413679847091E-6</v>
      </c>
      <c r="AF381" s="1">
        <f>IF(S381&lt;&gt;0,G381-P381,-9999)</f>
        <v>1.2925200004247017E-2</v>
      </c>
      <c r="AG381" s="82"/>
      <c r="AH381" s="1">
        <f>$AB$6*($AB$11/AI381*AJ381+$AB$12)</f>
        <v>1.1753377571776221E-2</v>
      </c>
      <c r="AI381" s="1">
        <f>1+$AB$7*COS(AL381)</f>
        <v>1.0408492178364339</v>
      </c>
      <c r="AJ381" s="1">
        <f>SIN(AL381+RADIANS($AB$9))</f>
        <v>-0.1396637903919489</v>
      </c>
      <c r="AK381" s="1">
        <f>$AB$7*SIN(AL381)</f>
        <v>-0.38534473782241013</v>
      </c>
      <c r="AL381" s="1">
        <f>2*ATAN(AM381)</f>
        <v>1.6764088429272497</v>
      </c>
      <c r="AM381" s="1">
        <f>SQRT((1+$AB$7)/(1-$AB$7))*TAN(AN381/2)</f>
        <v>1.1116099824720649</v>
      </c>
      <c r="AN381" s="81">
        <f>$AU381+$AB$7*SIN(AO381)</f>
        <v>8.3473269873607236</v>
      </c>
      <c r="AO381" s="81">
        <f>$AU381+$AB$7*SIN(AP381)</f>
        <v>8.3473420637165336</v>
      </c>
      <c r="AP381" s="81">
        <f>$AU381+$AB$7*SIN(AQ381)</f>
        <v>8.3474242096907769</v>
      </c>
      <c r="AQ381" s="81">
        <f>$AU381+$AB$7*SIN(AR381)</f>
        <v>8.3478715751483072</v>
      </c>
      <c r="AR381" s="81">
        <f>$AU381+$AB$7*SIN(AS381)</f>
        <v>8.3503014261416268</v>
      </c>
      <c r="AS381" s="81">
        <f>$AU381+$AB$7*SIN(AT381)</f>
        <v>8.3633135023143108</v>
      </c>
      <c r="AT381" s="81">
        <f>$AU381+$AB$7*SIN(AU381)</f>
        <v>8.4284316778074437</v>
      </c>
      <c r="AU381" s="81">
        <f>RADIANS($AB$9)+$AB$18*(F381-AB$15)</f>
        <v>8.6886195890319264</v>
      </c>
    </row>
    <row r="382" spans="1:66" s="80" customFormat="1" x14ac:dyDescent="0.2">
      <c r="A382" s="96" t="s">
        <v>202</v>
      </c>
      <c r="B382" s="96"/>
      <c r="C382" s="86">
        <v>42339.466</v>
      </c>
      <c r="D382" s="86"/>
      <c r="E382" s="80">
        <f>+(C382-C$7)/C$8</f>
        <v>-1207.9944363616235</v>
      </c>
      <c r="F382" s="80">
        <f>ROUND(2*E382,0)/2</f>
        <v>-1208</v>
      </c>
      <c r="G382" s="80">
        <f>+C382-(C$7+F382*C$8)</f>
        <v>1.5404800004034769E-2</v>
      </c>
      <c r="I382" s="80">
        <f>G382</f>
        <v>1.5404800004034769E-2</v>
      </c>
      <c r="Q382" s="149">
        <f>+C382-15018.5</f>
        <v>27320.966</v>
      </c>
      <c r="S382" s="2">
        <f>S$16</f>
        <v>0.2</v>
      </c>
      <c r="Z382" s="1">
        <f>F382</f>
        <v>-1208</v>
      </c>
      <c r="AA382" s="81">
        <f>AB$3+AB$4*Z382+AB$5*Z382^2+AH382</f>
        <v>8.7151575725127085E-3</v>
      </c>
      <c r="AB382" s="81">
        <f>IF(S382&lt;&gt;0,G382-AH382,-9999)</f>
        <v>3.3100624992818892E-3</v>
      </c>
      <c r="AC382" s="81">
        <f>+G382-P382</f>
        <v>1.5404800004034769E-2</v>
      </c>
      <c r="AD382" s="81">
        <f>IF(S382&lt;&gt;0,G382-AA382,-9999)</f>
        <v>6.6896424315220603E-3</v>
      </c>
      <c r="AE382" s="81">
        <f>+(G382-AA382)^2*S382</f>
        <v>8.950263172324076E-6</v>
      </c>
      <c r="AF382" s="1">
        <f>IF(S382&lt;&gt;0,G382-P382,-9999)</f>
        <v>1.5404800004034769E-2</v>
      </c>
      <c r="AG382" s="82"/>
      <c r="AH382" s="1">
        <f>$AB$6*($AB$11/AI382*AJ382+$AB$12)</f>
        <v>1.209473750475288E-2</v>
      </c>
      <c r="AI382" s="1">
        <f>1+$AB$7*COS(AL382)</f>
        <v>1.0443016100343776</v>
      </c>
      <c r="AJ382" s="1">
        <f>SIN(AL382+RADIANS($AB$9))</f>
        <v>-0.13078254223775818</v>
      </c>
      <c r="AK382" s="1">
        <f>$AB$7*SIN(AL382)</f>
        <v>-0.38496310591228394</v>
      </c>
      <c r="AL382" s="1">
        <f>2*ATAN(AM382)</f>
        <v>1.6853724517244839</v>
      </c>
      <c r="AM382" s="1">
        <f>SQRT((1+$AB$7)/(1-$AB$7))*TAN(AN382/2)</f>
        <v>1.1216800852412199</v>
      </c>
      <c r="AN382" s="81">
        <f>$AU382+$AB$7*SIN(AO382)</f>
        <v>8.3552528122919014</v>
      </c>
      <c r="AO382" s="81">
        <f>$AU382+$AB$7*SIN(AP382)</f>
        <v>8.3552690404480749</v>
      </c>
      <c r="AP382" s="81">
        <f>$AU382+$AB$7*SIN(AQ382)</f>
        <v>8.3553561800532137</v>
      </c>
      <c r="AQ382" s="81">
        <f>$AU382+$AB$7*SIN(AR382)</f>
        <v>8.3558238529900812</v>
      </c>
      <c r="AR382" s="81">
        <f>$AU382+$AB$7*SIN(AS382)</f>
        <v>8.3583270480493024</v>
      </c>
      <c r="AS382" s="81">
        <f>$AU382+$AB$7*SIN(AT382)</f>
        <v>8.3715371802016563</v>
      </c>
      <c r="AT382" s="81">
        <f>$AU382+$AB$7*SIN(AU382)</f>
        <v>8.4367526444764955</v>
      </c>
      <c r="AU382" s="81">
        <f>RADIANS($AB$9)+$AB$18*(F382-AB$15)</f>
        <v>8.6950799692905001</v>
      </c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</row>
    <row r="383" spans="1:66" s="80" customFormat="1" x14ac:dyDescent="0.2">
      <c r="A383" s="96" t="s">
        <v>202</v>
      </c>
      <c r="B383" s="96"/>
      <c r="C383" s="86">
        <v>42361.616000000002</v>
      </c>
      <c r="D383" s="86"/>
      <c r="E383" s="80">
        <f>+(C383-C$7)/C$8</f>
        <v>-1199.9946836858051</v>
      </c>
      <c r="F383" s="80">
        <f>ROUND(2*E383,0)/2</f>
        <v>-1200</v>
      </c>
      <c r="G383" s="80">
        <f>+C383-(C$7+F383*C$8)</f>
        <v>1.4720000006491318E-2</v>
      </c>
      <c r="I383" s="80">
        <f>G383</f>
        <v>1.4720000006491318E-2</v>
      </c>
      <c r="Q383" s="149">
        <f>+C383-15018.5</f>
        <v>27343.116000000002</v>
      </c>
      <c r="S383" s="2">
        <f>S$16</f>
        <v>0.2</v>
      </c>
      <c r="Z383" s="1">
        <f>F383</f>
        <v>-1200</v>
      </c>
      <c r="AA383" s="81">
        <f>AB$3+AB$4*Z383+AB$5*Z383^2+AH383</f>
        <v>8.7962045991712666E-3</v>
      </c>
      <c r="AB383" s="81">
        <f>IF(S383&lt;&gt;0,G383-AH383,-9999)</f>
        <v>2.3215193282272815E-3</v>
      </c>
      <c r="AC383" s="81">
        <f>+G383-P383</f>
        <v>1.4720000006491318E-2</v>
      </c>
      <c r="AD383" s="81">
        <f>IF(S383&lt;&gt;0,G383-AA383,-9999)</f>
        <v>5.9237954073200517E-3</v>
      </c>
      <c r="AE383" s="81">
        <f>+(G383-AA383)^2*S383</f>
        <v>7.0182704055572286E-6</v>
      </c>
      <c r="AF383" s="1">
        <f>IF(S383&lt;&gt;0,G383-P383,-9999)</f>
        <v>1.4720000006491318E-2</v>
      </c>
      <c r="AG383" s="82"/>
      <c r="AH383" s="1">
        <f>$AB$6*($AB$11/AI383*AJ383+$AB$12)</f>
        <v>1.2398480678264037E-2</v>
      </c>
      <c r="AI383" s="1">
        <f>1+$AB$7*COS(AL383)</f>
        <v>1.0473866783070171</v>
      </c>
      <c r="AJ383" s="1">
        <f>SIN(AL383+RADIANS($AB$9))</f>
        <v>-0.12282957028228175</v>
      </c>
      <c r="AK383" s="1">
        <f>$AB$7*SIN(AL383)</f>
        <v>-0.38459553856525391</v>
      </c>
      <c r="AL383" s="1">
        <f>2*ATAN(AM383)</f>
        <v>1.693390168809737</v>
      </c>
      <c r="AM383" s="1">
        <f>SQRT((1+$AB$7)/(1-$AB$7))*TAN(AN383/2)</f>
        <v>1.1307736937080139</v>
      </c>
      <c r="AN383" s="81">
        <f>$AU383+$AB$7*SIN(AO383)</f>
        <v>8.3623200997043821</v>
      </c>
      <c r="AO383" s="81">
        <f>$AU383+$AB$7*SIN(AP383)</f>
        <v>8.3623374058072066</v>
      </c>
      <c r="AP383" s="81">
        <f>$AU383+$AB$7*SIN(AQ383)</f>
        <v>8.3624291522120693</v>
      </c>
      <c r="AQ383" s="81">
        <f>$AU383+$AB$7*SIN(AR383)</f>
        <v>8.3629152836757576</v>
      </c>
      <c r="AR383" s="81">
        <f>$AU383+$AB$7*SIN(AS383)</f>
        <v>8.3654840881610557</v>
      </c>
      <c r="AS383" s="81">
        <f>$AU383+$AB$7*SIN(AT383)</f>
        <v>8.3788678785191486</v>
      </c>
      <c r="AT383" s="81">
        <f>$AU383+$AB$7*SIN(AU383)</f>
        <v>8.4441581129749608</v>
      </c>
      <c r="AU383" s="81">
        <f>RADIANS($AB$9)+$AB$18*(F383-AB$15)</f>
        <v>8.7008225295203445</v>
      </c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</row>
    <row r="384" spans="1:66" s="80" customFormat="1" x14ac:dyDescent="0.2">
      <c r="A384" s="96" t="s">
        <v>203</v>
      </c>
      <c r="B384" s="96"/>
      <c r="C384" s="86">
        <v>42364.383999999998</v>
      </c>
      <c r="D384" s="86"/>
      <c r="E384" s="80">
        <f>+(C384-C$7)/C$8</f>
        <v>-1198.9949854733159</v>
      </c>
      <c r="F384" s="80">
        <f>ROUND(2*E384,0)/2</f>
        <v>-1199</v>
      </c>
      <c r="G384" s="80">
        <f>+C384-(C$7+F384*C$8)</f>
        <v>1.3884400003007613E-2</v>
      </c>
      <c r="I384" s="80">
        <f>G384</f>
        <v>1.3884400003007613E-2</v>
      </c>
      <c r="Q384" s="149">
        <f>+C384-15018.5</f>
        <v>27345.883999999998</v>
      </c>
      <c r="S384" s="2">
        <f>S$16</f>
        <v>0.2</v>
      </c>
      <c r="Z384" s="1">
        <f>F384</f>
        <v>-1199</v>
      </c>
      <c r="AA384" s="81">
        <f>AB$3+AB$4*Z384+AB$5*Z384^2+AH384</f>
        <v>8.8063265195407296E-3</v>
      </c>
      <c r="AB384" s="81">
        <f>IF(S384&lt;&gt;0,G384-AH384,-9999)</f>
        <v>1.4479316187437346E-3</v>
      </c>
      <c r="AC384" s="81">
        <f>+G384-P384</f>
        <v>1.3884400003007613E-2</v>
      </c>
      <c r="AD384" s="81">
        <f>IF(S384&lt;&gt;0,G384-AA384,-9999)</f>
        <v>5.0780734834668835E-3</v>
      </c>
      <c r="AE384" s="81">
        <f>+(G384-AA384)^2*S384</f>
        <v>5.1573660606978985E-6</v>
      </c>
      <c r="AF384" s="1">
        <f>IF(S384&lt;&gt;0,G384-P384,-9999)</f>
        <v>1.3884400003007613E-2</v>
      </c>
      <c r="AG384" s="82"/>
      <c r="AH384" s="1">
        <f>$AB$6*($AB$11/AI384*AJ384+$AB$12)</f>
        <v>1.2436468384263879E-2</v>
      </c>
      <c r="AI384" s="1">
        <f>1+$AB$7*COS(AL384)</f>
        <v>1.0477733833666996</v>
      </c>
      <c r="AJ384" s="1">
        <f>SIN(AL384+RADIANS($AB$9))</f>
        <v>-0.12183157508155128</v>
      </c>
      <c r="AK384" s="1">
        <f>$AB$7*SIN(AL384)</f>
        <v>-0.38454769458022864</v>
      </c>
      <c r="AL384" s="1">
        <f>2*ATAN(AM384)</f>
        <v>1.6943957163083918</v>
      </c>
      <c r="AM384" s="1">
        <f>SQRT((1+$AB$7)/(1-$AB$7))*TAN(AN384/2)</f>
        <v>1.1319199904757846</v>
      </c>
      <c r="AN384" s="81">
        <f>$AU384+$AB$7*SIN(AO384)</f>
        <v>8.3632049792660155</v>
      </c>
      <c r="AO384" s="81">
        <f>$AU384+$AB$7*SIN(AP384)</f>
        <v>8.3632224237665316</v>
      </c>
      <c r="AP384" s="81">
        <f>$AU384+$AB$7*SIN(AQ384)</f>
        <v>8.3633147572194169</v>
      </c>
      <c r="AQ384" s="81">
        <f>$AU384+$AB$7*SIN(AR384)</f>
        <v>8.3638032226655046</v>
      </c>
      <c r="AR384" s="81">
        <f>$AU384+$AB$7*SIN(AS384)</f>
        <v>8.3663802536698686</v>
      </c>
      <c r="AS384" s="81">
        <f>$AU384+$AB$7*SIN(AT384)</f>
        <v>8.3797855878175582</v>
      </c>
      <c r="AT384" s="81">
        <f>$AU384+$AB$7*SIN(AU384)</f>
        <v>8.4450843927898234</v>
      </c>
      <c r="AU384" s="81">
        <f>RADIANS($AB$9)+$AB$18*(F384-AB$15)</f>
        <v>8.7015403495490737</v>
      </c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</row>
    <row r="385" spans="1:66" x14ac:dyDescent="0.2">
      <c r="A385" s="83" t="s">
        <v>199</v>
      </c>
      <c r="B385" s="84" t="s">
        <v>98</v>
      </c>
      <c r="C385" s="85">
        <v>42372.690199999997</v>
      </c>
      <c r="D385" s="87"/>
      <c r="E385" s="80">
        <f>+(C385-C$7)/C$8</f>
        <v>-1195.9950962780169</v>
      </c>
      <c r="F385" s="80">
        <f>ROUND(2*E385,0)/2</f>
        <v>-1196</v>
      </c>
      <c r="G385" s="80">
        <f>+C385-(C$7+F385*C$8)</f>
        <v>1.3577600002463441E-2</v>
      </c>
      <c r="H385" s="80"/>
      <c r="I385" s="80"/>
      <c r="J385" s="80">
        <f>G385</f>
        <v>1.3577600002463441E-2</v>
      </c>
      <c r="K385" s="80"/>
      <c r="M385" s="80"/>
      <c r="N385" s="80"/>
      <c r="O385" s="80"/>
      <c r="P385" s="80"/>
      <c r="Q385" s="149">
        <f>+C385-15018.5</f>
        <v>27354.190199999997</v>
      </c>
      <c r="R385" s="80"/>
      <c r="S385" s="2">
        <f>S$17</f>
        <v>1</v>
      </c>
      <c r="Z385" s="1">
        <f>F385</f>
        <v>-1196</v>
      </c>
      <c r="AA385" s="81">
        <f>AB$3+AB$4*Z385+AB$5*Z385^2+AH385</f>
        <v>8.8366795750021692E-3</v>
      </c>
      <c r="AB385" s="81">
        <f>IF(S385&lt;&gt;0,G385-AH385,-9999)</f>
        <v>1.027142849481931E-3</v>
      </c>
      <c r="AC385" s="81">
        <f>+G385-P385</f>
        <v>1.3577600002463441E-2</v>
      </c>
      <c r="AD385" s="81">
        <f>IF(S385&lt;&gt;0,G385-AA385,-9999)</f>
        <v>4.7409204274612721E-3</v>
      </c>
      <c r="AE385" s="81">
        <f>+(G385-AA385)^2*S385</f>
        <v>2.2476326499519572E-5</v>
      </c>
      <c r="AF385" s="1">
        <f>IF(S385&lt;&gt;0,G385-P385,-9999)</f>
        <v>1.3577600002463441E-2</v>
      </c>
      <c r="AG385" s="82"/>
      <c r="AH385" s="1">
        <f>$AB$6*($AB$11/AI385*AJ385+$AB$12)</f>
        <v>1.255045715298151E-2</v>
      </c>
      <c r="AI385" s="1">
        <f>1+$AB$7*COS(AL385)</f>
        <v>1.0489349221174731</v>
      </c>
      <c r="AJ385" s="1">
        <f>SIN(AL385+RADIANS($AB$9))</f>
        <v>-0.11883242462017968</v>
      </c>
      <c r="AK385" s="1">
        <f>$AB$7*SIN(AL385)</f>
        <v>-0.3844016115505075</v>
      </c>
      <c r="AL385" s="1">
        <f>2*ATAN(AM385)</f>
        <v>1.697416820191467</v>
      </c>
      <c r="AM385" s="1">
        <f>SQRT((1+$AB$7)/(1-$AB$7))*TAN(AN385/2)</f>
        <v>1.1353718309793457</v>
      </c>
      <c r="AN385" s="81">
        <f>$AU385+$AB$7*SIN(AO385)</f>
        <v>8.3658615809924317</v>
      </c>
      <c r="AO385" s="81">
        <f>$AU385+$AB$7*SIN(AP385)</f>
        <v>8.3658794456221948</v>
      </c>
      <c r="AP385" s="81">
        <f>$AU385+$AB$7*SIN(AQ385)</f>
        <v>8.3659735552144223</v>
      </c>
      <c r="AQ385" s="81">
        <f>$AU385+$AB$7*SIN(AR385)</f>
        <v>8.3664690578803516</v>
      </c>
      <c r="AR385" s="81">
        <f>$AU385+$AB$7*SIN(AS385)</f>
        <v>8.3690708003294816</v>
      </c>
      <c r="AS385" s="81">
        <f>$AU385+$AB$7*SIN(AT385)</f>
        <v>8.3825405432382691</v>
      </c>
      <c r="AT385" s="81">
        <f>$AU385+$AB$7*SIN(AU385)</f>
        <v>8.4478640246619729</v>
      </c>
      <c r="AU385" s="81">
        <f>RADIANS($AB$9)+$AB$18*(F385-AB$15)</f>
        <v>8.703693809635265</v>
      </c>
    </row>
    <row r="386" spans="1:66" s="80" customFormat="1" x14ac:dyDescent="0.2">
      <c r="A386" s="96" t="s">
        <v>203</v>
      </c>
      <c r="B386" s="96"/>
      <c r="C386" s="86">
        <v>42389.303</v>
      </c>
      <c r="D386" s="86"/>
      <c r="E386" s="80">
        <f>+(C386-C$7)/C$8</f>
        <v>-1189.9951734223578</v>
      </c>
      <c r="F386" s="80">
        <f>ROUND(2*E386,0)/2</f>
        <v>-1190</v>
      </c>
      <c r="G386" s="80">
        <f>+C386-(C$7+F386*C$8)</f>
        <v>1.3363999998546205E-2</v>
      </c>
      <c r="I386" s="80">
        <f>G386</f>
        <v>1.3363999998546205E-2</v>
      </c>
      <c r="Q386" s="149">
        <f>+C386-15018.5</f>
        <v>27370.803</v>
      </c>
      <c r="S386" s="2">
        <f>S$16</f>
        <v>0.2</v>
      </c>
      <c r="Z386" s="1">
        <f>F386</f>
        <v>-1190</v>
      </c>
      <c r="AA386" s="81">
        <f>AB$3+AB$4*Z386+AB$5*Z386^2+AH386</f>
        <v>8.897325622151956E-3</v>
      </c>
      <c r="AB386" s="81">
        <f>IF(S386&lt;&gt;0,G386-AH386,-9999)</f>
        <v>5.8545276825973554E-4</v>
      </c>
      <c r="AC386" s="81">
        <f>+G386-P386</f>
        <v>1.3363999998546205E-2</v>
      </c>
      <c r="AD386" s="81">
        <f>IF(S386&lt;&gt;0,G386-AA386,-9999)</f>
        <v>4.4666743763942494E-3</v>
      </c>
      <c r="AE386" s="81">
        <f>+(G386-AA386)^2*S386</f>
        <v>3.9902359969473912E-6</v>
      </c>
      <c r="AF386" s="1">
        <f>IF(S386&lt;&gt;0,G386-P386,-9999)</f>
        <v>1.3363999998546205E-2</v>
      </c>
      <c r="AG386" s="82"/>
      <c r="AH386" s="1">
        <f>$AB$6*($AB$11/AI386*AJ386+$AB$12)</f>
        <v>1.277854723028647E-2</v>
      </c>
      <c r="AI386" s="1">
        <f>1+$AB$7*COS(AL386)</f>
        <v>1.0512643856994819</v>
      </c>
      <c r="AJ386" s="1">
        <f>SIN(AL386+RADIANS($AB$9))</f>
        <v>-0.11281088374261604</v>
      </c>
      <c r="AK386" s="1">
        <f>$AB$7*SIN(AL386)</f>
        <v>-0.3840978889868118</v>
      </c>
      <c r="AL386" s="1">
        <f>2*ATAN(AM386)</f>
        <v>1.7034791701240004</v>
      </c>
      <c r="AM386" s="1">
        <f>SQRT((1+$AB$7)/(1-$AB$7))*TAN(AN386/2)</f>
        <v>1.1423343832399588</v>
      </c>
      <c r="AN386" s="81">
        <f>$AU386+$AB$7*SIN(AO386)</f>
        <v>8.3711836362893521</v>
      </c>
      <c r="AO386" s="81">
        <f>$AU386+$AB$7*SIN(AP386)</f>
        <v>8.3712023636261552</v>
      </c>
      <c r="AP386" s="81">
        <f>$AU386+$AB$7*SIN(AQ386)</f>
        <v>8.3713000931978492</v>
      </c>
      <c r="AQ386" s="81">
        <f>$AU386+$AB$7*SIN(AR386)</f>
        <v>8.3718098279062652</v>
      </c>
      <c r="AR386" s="81">
        <f>$AU386+$AB$7*SIN(AS386)</f>
        <v>8.3744611295145788</v>
      </c>
      <c r="AS386" s="81">
        <f>$AU386+$AB$7*SIN(AT386)</f>
        <v>8.3880586709147362</v>
      </c>
      <c r="AT386" s="81">
        <f>$AU386+$AB$7*SIN(AU386)</f>
        <v>8.4534268446433174</v>
      </c>
      <c r="AU386" s="81">
        <f>RADIANS($AB$9)+$AB$18*(F386-AB$15)</f>
        <v>8.7080007298076474</v>
      </c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</row>
    <row r="387" spans="1:66" s="80" customFormat="1" x14ac:dyDescent="0.2">
      <c r="A387" s="96" t="s">
        <v>171</v>
      </c>
      <c r="B387" s="96"/>
      <c r="C387" s="86">
        <v>42411.454299999998</v>
      </c>
      <c r="D387" s="86"/>
      <c r="E387" s="80">
        <f>+(C387-C$7)/C$8</f>
        <v>-1181.9949512350968</v>
      </c>
      <c r="F387" s="80">
        <f>ROUND(2*E387,0)/2</f>
        <v>-1182</v>
      </c>
      <c r="G387" s="80">
        <f>+C387-(C$7+F387*C$8)</f>
        <v>1.3979199997265823E-2</v>
      </c>
      <c r="J387" s="80">
        <f>G387</f>
        <v>1.3979199997265823E-2</v>
      </c>
      <c r="Q387" s="149">
        <f>+C387-15018.5</f>
        <v>27392.954299999998</v>
      </c>
      <c r="S387" s="2">
        <f>S$17</f>
        <v>1</v>
      </c>
      <c r="Z387" s="1">
        <f>F387</f>
        <v>-1182</v>
      </c>
      <c r="AA387" s="81">
        <f>AB$3+AB$4*Z387+AB$5*Z387^2+AH387</f>
        <v>8.9780521435747045E-3</v>
      </c>
      <c r="AB387" s="81">
        <f>IF(S387&lt;&gt;0,G387-AH387,-9999)</f>
        <v>8.9630954594241245E-4</v>
      </c>
      <c r="AC387" s="81">
        <f>+G387-P387</f>
        <v>1.3979199997265823E-2</v>
      </c>
      <c r="AD387" s="81">
        <f>IF(S387&lt;&gt;0,G387-AA387,-9999)</f>
        <v>5.0011478536911187E-3</v>
      </c>
      <c r="AE387" s="81">
        <f>+(G387-AA387)^2*S387</f>
        <v>2.5011479854479284E-5</v>
      </c>
      <c r="AF387" s="1">
        <f>IF(S387&lt;&gt;0,G387-P387,-9999)</f>
        <v>1.3979199997265823E-2</v>
      </c>
      <c r="AG387" s="82"/>
      <c r="AH387" s="1">
        <f>$AB$6*($AB$11/AI387*AJ387+$AB$12)</f>
        <v>1.3082890451323411E-2</v>
      </c>
      <c r="AI387" s="1">
        <f>1+$AB$7*COS(AL387)</f>
        <v>1.0543835091279632</v>
      </c>
      <c r="AJ387" s="1">
        <f>SIN(AL387+RADIANS($AB$9))</f>
        <v>-0.10473397371317685</v>
      </c>
      <c r="AK387" s="1">
        <f>$AB$7*SIN(AL387)</f>
        <v>-0.38366868454462005</v>
      </c>
      <c r="AL387" s="1">
        <f>2*ATAN(AM387)</f>
        <v>1.7116043122600406</v>
      </c>
      <c r="AM387" s="1">
        <f>SQRT((1+$AB$7)/(1-$AB$7))*TAN(AN387/2)</f>
        <v>1.1517420272975398</v>
      </c>
      <c r="AN387" s="81">
        <f>$AU387+$AB$7*SIN(AO387)</f>
        <v>8.3782981331502366</v>
      </c>
      <c r="AO387" s="81">
        <f>$AU387+$AB$7*SIN(AP387)</f>
        <v>8.3783180581424439</v>
      </c>
      <c r="AP387" s="81">
        <f>$AU387+$AB$7*SIN(AQ387)</f>
        <v>8.3784207554805281</v>
      </c>
      <c r="AQ387" s="81">
        <f>$AU387+$AB$7*SIN(AR387)</f>
        <v>8.3789497889354294</v>
      </c>
      <c r="AR387" s="81">
        <f>$AU387+$AB$7*SIN(AS387)</f>
        <v>8.3816674262401332</v>
      </c>
      <c r="AS387" s="81">
        <f>$AU387+$AB$7*SIN(AT387)</f>
        <v>8.3954331912927014</v>
      </c>
      <c r="AT387" s="81">
        <f>$AU387+$AB$7*SIN(AU387)</f>
        <v>8.4608512795984545</v>
      </c>
      <c r="AU387" s="81">
        <f>RADIANS($AB$9)+$AB$18*(F387-AB$15)</f>
        <v>8.7137432900374918</v>
      </c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</row>
    <row r="388" spans="1:66" s="80" customFormat="1" x14ac:dyDescent="0.2">
      <c r="A388" s="96" t="s">
        <v>204</v>
      </c>
      <c r="B388" s="96"/>
      <c r="C388" s="86">
        <v>42425.296999999999</v>
      </c>
      <c r="D388" s="86"/>
      <c r="E388" s="80">
        <f>+(C388-C$7)/C$8</f>
        <v>-1176.9954850334918</v>
      </c>
      <c r="F388" s="80">
        <f>ROUND(2*E388,0)/2</f>
        <v>-1177</v>
      </c>
      <c r="G388" s="80">
        <f>+C388-(C$7+F388*C$8)</f>
        <v>1.2501199998951051E-2</v>
      </c>
      <c r="I388" s="80">
        <f>G388</f>
        <v>1.2501199998951051E-2</v>
      </c>
      <c r="Q388" s="149">
        <f>+C388-15018.5</f>
        <v>27406.796999999999</v>
      </c>
      <c r="S388" s="2">
        <f>S$16</f>
        <v>0.2</v>
      </c>
      <c r="Z388" s="1">
        <f>F388</f>
        <v>-1177</v>
      </c>
      <c r="AA388" s="81">
        <f>AB$3+AB$4*Z388+AB$5*Z388^2+AH388</f>
        <v>9.0284211731787196E-3</v>
      </c>
      <c r="AB388" s="81">
        <f>IF(S388&lt;&gt;0,G388-AH388,-9999)</f>
        <v>-7.7202768287934834E-4</v>
      </c>
      <c r="AC388" s="81">
        <f>+G388-P388</f>
        <v>1.2501199998951051E-2</v>
      </c>
      <c r="AD388" s="81">
        <f>IF(S388&lt;&gt;0,G388-AA388,-9999)</f>
        <v>3.4727788257723317E-3</v>
      </c>
      <c r="AE388" s="81">
        <f>+(G388-AA388)^2*S388</f>
        <v>2.4120385545465313E-6</v>
      </c>
      <c r="AF388" s="1">
        <f>IF(S388&lt;&gt;0,G388-P388,-9999)</f>
        <v>1.2501199998951051E-2</v>
      </c>
      <c r="AG388" s="82"/>
      <c r="AH388" s="1">
        <f>$AB$6*($AB$11/AI388*AJ388+$AB$12)</f>
        <v>1.32732276818304E-2</v>
      </c>
      <c r="AI388" s="1">
        <f>1+$AB$7*COS(AL388)</f>
        <v>1.056340556035678</v>
      </c>
      <c r="AJ388" s="1">
        <f>SIN(AL388+RADIANS($AB$9))</f>
        <v>-9.9657951011456747E-2</v>
      </c>
      <c r="AK388" s="1">
        <f>$AB$7*SIN(AL388)</f>
        <v>-0.38338618560253457</v>
      </c>
      <c r="AL388" s="1">
        <f>2*ATAN(AM388)</f>
        <v>1.7167070571546033</v>
      </c>
      <c r="AM388" s="1">
        <f>SQRT((1+$AB$7)/(1-$AB$7))*TAN(AN388/2)</f>
        <v>1.1576953268625583</v>
      </c>
      <c r="AN388" s="81">
        <f>$AU388+$AB$7*SIN(AO388)</f>
        <v>8.3827554268129649</v>
      </c>
      <c r="AO388" s="81">
        <f>$AU388+$AB$7*SIN(AP388)</f>
        <v>8.3827761283580422</v>
      </c>
      <c r="AP388" s="81">
        <f>$AU388+$AB$7*SIN(AQ388)</f>
        <v>8.3828820128561912</v>
      </c>
      <c r="AQ388" s="81">
        <f>$AU388+$AB$7*SIN(AR388)</f>
        <v>8.38342329240424</v>
      </c>
      <c r="AR388" s="81">
        <f>$AU388+$AB$7*SIN(AS388)</f>
        <v>8.3861825215515982</v>
      </c>
      <c r="AS388" s="81">
        <f>$AU388+$AB$7*SIN(AT388)</f>
        <v>8.4000521252266189</v>
      </c>
      <c r="AT388" s="81">
        <f>$AU388+$AB$7*SIN(AU388)</f>
        <v>8.4654957899287933</v>
      </c>
      <c r="AU388" s="81">
        <f>RADIANS($AB$9)+$AB$18*(F388-AB$15)</f>
        <v>8.717332390181145</v>
      </c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</row>
    <row r="389" spans="1:66" x14ac:dyDescent="0.2">
      <c r="A389" s="83" t="s">
        <v>205</v>
      </c>
      <c r="B389" s="84" t="s">
        <v>98</v>
      </c>
      <c r="C389" s="85">
        <v>42433.603000000003</v>
      </c>
      <c r="D389" s="87"/>
      <c r="E389" s="80">
        <f>+(C389-C$7)/C$8</f>
        <v>-1173.9956680707207</v>
      </c>
      <c r="F389" s="80">
        <f>ROUND(2*E389,0)/2</f>
        <v>-1174</v>
      </c>
      <c r="G389" s="80">
        <f>+C389-(C$7+F389*C$8)</f>
        <v>1.1994400003459305E-2</v>
      </c>
      <c r="H389" s="80"/>
      <c r="I389" s="80">
        <f>G389</f>
        <v>1.1994400003459305E-2</v>
      </c>
      <c r="J389" s="80"/>
      <c r="K389" s="80"/>
      <c r="M389" s="80"/>
      <c r="N389" s="80"/>
      <c r="O389" s="80"/>
      <c r="P389" s="80"/>
      <c r="Q389" s="149">
        <f>+C389-15018.5</f>
        <v>27415.103000000003</v>
      </c>
      <c r="S389" s="2">
        <f>S$16</f>
        <v>0.2</v>
      </c>
      <c r="Z389" s="1">
        <f>F389</f>
        <v>-1174</v>
      </c>
      <c r="AA389" s="81">
        <f>AB$3+AB$4*Z389+AB$5*Z389^2+AH389</f>
        <v>9.0586090554273524E-3</v>
      </c>
      <c r="AB389" s="81">
        <f>IF(S389&lt;&gt;0,G389-AH389,-9999)</f>
        <v>-1.3930731938916474E-3</v>
      </c>
      <c r="AC389" s="81">
        <f>+G389-P389</f>
        <v>1.1994400003459305E-2</v>
      </c>
      <c r="AD389" s="81">
        <f>IF(S389&lt;&gt;0,G389-AA389,-9999)</f>
        <v>2.9357909480319522E-3</v>
      </c>
      <c r="AE389" s="81">
        <f>+(G389-AA389)^2*S389</f>
        <v>1.7237736981092698E-6</v>
      </c>
      <c r="AF389" s="1">
        <f>IF(S389&lt;&gt;0,G389-P389,-9999)</f>
        <v>1.1994400003459305E-2</v>
      </c>
      <c r="AG389" s="82"/>
      <c r="AH389" s="1">
        <f>$AB$6*($AB$11/AI389*AJ389+$AB$12)</f>
        <v>1.3387473197350952E-2</v>
      </c>
      <c r="AI389" s="1">
        <f>1+$AB$7*COS(AL389)</f>
        <v>1.0575175722539729</v>
      </c>
      <c r="AJ389" s="1">
        <f>SIN(AL389+RADIANS($AB$9))</f>
        <v>-9.6602021415029951E-2</v>
      </c>
      <c r="AK389" s="1">
        <f>$AB$7*SIN(AL389)</f>
        <v>-0.38321137045667036</v>
      </c>
      <c r="AL389" s="1">
        <f>2*ATAN(AM389)</f>
        <v>1.7197778086437012</v>
      </c>
      <c r="AM389" s="1">
        <f>SQRT((1+$AB$7)/(1-$AB$7))*TAN(AN389/2)</f>
        <v>1.161294904020415</v>
      </c>
      <c r="AN389" s="81">
        <f>$AU389+$AB$7*SIN(AO389)</f>
        <v>8.3854337787263997</v>
      </c>
      <c r="AO389" s="81">
        <f>$AU389+$AB$7*SIN(AP389)</f>
        <v>8.3854549567070471</v>
      </c>
      <c r="AP389" s="81">
        <f>$AU389+$AB$7*SIN(AQ389)</f>
        <v>8.3855627839972673</v>
      </c>
      <c r="AQ389" s="81">
        <f>$AU389+$AB$7*SIN(AR389)</f>
        <v>8.3861114783207373</v>
      </c>
      <c r="AR389" s="81">
        <f>$AU389+$AB$7*SIN(AS389)</f>
        <v>8.3888957059519331</v>
      </c>
      <c r="AS389" s="81">
        <f>$AU389+$AB$7*SIN(AT389)</f>
        <v>8.402827120215159</v>
      </c>
      <c r="AT389" s="81">
        <f>$AU389+$AB$7*SIN(AU389)</f>
        <v>8.4682840541499953</v>
      </c>
      <c r="AU389" s="81">
        <f>RADIANS($AB$9)+$AB$18*(F389-AB$15)</f>
        <v>8.7194858502673362</v>
      </c>
      <c r="AV389" s="81"/>
      <c r="AW389" s="81"/>
      <c r="AX389" s="97"/>
      <c r="AY389" s="81"/>
      <c r="AZ389" s="81"/>
      <c r="BA389" s="81"/>
      <c r="BB389" s="81"/>
      <c r="BC389" s="81"/>
      <c r="BD389" s="81"/>
      <c r="BE389" s="81"/>
      <c r="BF389" s="81"/>
      <c r="BG389" s="81"/>
      <c r="BH389" s="81"/>
      <c r="BI389" s="81"/>
      <c r="BJ389" s="81"/>
      <c r="BK389" s="81"/>
      <c r="BL389" s="81"/>
    </row>
    <row r="390" spans="1:66" s="80" customFormat="1" x14ac:dyDescent="0.2">
      <c r="A390" s="96" t="s">
        <v>206</v>
      </c>
      <c r="B390" s="96"/>
      <c r="C390" s="86">
        <v>42447.447999999997</v>
      </c>
      <c r="D390" s="86"/>
      <c r="E390" s="80">
        <f>+(C390-C$7)/C$8</f>
        <v>-1168.9953711950254</v>
      </c>
      <c r="F390" s="80">
        <f>ROUND(2*E390,0)/2</f>
        <v>-1169</v>
      </c>
      <c r="G390" s="80">
        <f>+C390-(C$7+F390*C$8)</f>
        <v>1.2816399997973349E-2</v>
      </c>
      <c r="I390" s="80">
        <f>G390</f>
        <v>1.2816399997973349E-2</v>
      </c>
      <c r="Q390" s="149">
        <f>+C390-15018.5</f>
        <v>27428.947999999997</v>
      </c>
      <c r="S390" s="2">
        <f>S$16</f>
        <v>0.2</v>
      </c>
      <c r="Z390" s="1">
        <f>F390</f>
        <v>-1169</v>
      </c>
      <c r="AA390" s="81">
        <f>AB$3+AB$4*Z390+AB$5*Z390^2+AH390</f>
        <v>9.1088633731611929E-3</v>
      </c>
      <c r="AB390" s="81">
        <f>IF(S390&lt;&gt;0,G390-AH390,-9999)</f>
        <v>-7.6155142711485657E-4</v>
      </c>
      <c r="AC390" s="81">
        <f>+G390-P390</f>
        <v>1.2816399997973349E-2</v>
      </c>
      <c r="AD390" s="81">
        <f>IF(S390&lt;&gt;0,G390-AA390,-9999)</f>
        <v>3.707536624812156E-3</v>
      </c>
      <c r="AE390" s="81">
        <f>+(G390-AA390)^2*S390</f>
        <v>2.7491655648647028E-6</v>
      </c>
      <c r="AF390" s="1">
        <f>IF(S390&lt;&gt;0,G390-P390,-9999)</f>
        <v>1.2816399997973349E-2</v>
      </c>
      <c r="AG390" s="82"/>
      <c r="AH390" s="1">
        <f>$AB$6*($AB$11/AI390*AJ390+$AB$12)</f>
        <v>1.3577951425088206E-2</v>
      </c>
      <c r="AI390" s="1">
        <f>1+$AB$7*COS(AL390)</f>
        <v>1.059483889955823</v>
      </c>
      <c r="AJ390" s="1">
        <f>SIN(AL390+RADIANS($AB$9))</f>
        <v>-9.1491621522610936E-2</v>
      </c>
      <c r="AK390" s="1">
        <f>$AB$7*SIN(AL390)</f>
        <v>-0.38291107636237681</v>
      </c>
      <c r="AL390" s="1">
        <f>2*ATAN(AM390)</f>
        <v>1.724910965601629</v>
      </c>
      <c r="AM390" s="1">
        <f>SQRT((1+$AB$7)/(1-$AB$7))*TAN(AN390/2)</f>
        <v>1.1673408187149006</v>
      </c>
      <c r="AN390" s="81">
        <f>$AU390+$AB$7*SIN(AO390)</f>
        <v>8.3899043418969175</v>
      </c>
      <c r="AO390" s="81">
        <f>$AU390+$AB$7*SIN(AP390)</f>
        <v>8.3899263316532817</v>
      </c>
      <c r="AP390" s="81">
        <f>$AU390+$AB$7*SIN(AQ390)</f>
        <v>8.3900374478755051</v>
      </c>
      <c r="AQ390" s="81">
        <f>$AU390+$AB$7*SIN(AR390)</f>
        <v>8.3905986106528569</v>
      </c>
      <c r="AR390" s="81">
        <f>$AU390+$AB$7*SIN(AS390)</f>
        <v>8.3934245673416594</v>
      </c>
      <c r="AS390" s="81">
        <f>$AU390+$AB$7*SIN(AT390)</f>
        <v>8.4074581618863604</v>
      </c>
      <c r="AT390" s="81">
        <f>$AU390+$AB$7*SIN(AU390)</f>
        <v>8.4729337484409903</v>
      </c>
      <c r="AU390" s="81">
        <f>RADIANS($AB$9)+$AB$18*(F390-AB$15)</f>
        <v>8.7230749504109877</v>
      </c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</row>
    <row r="391" spans="1:66" s="80" customFormat="1" x14ac:dyDescent="0.2">
      <c r="A391" s="96" t="s">
        <v>206</v>
      </c>
      <c r="B391" s="96"/>
      <c r="C391" s="86">
        <v>42461.294000000002</v>
      </c>
      <c r="D391" s="86"/>
      <c r="E391" s="80">
        <f>+(C391-C$7)/C$8</f>
        <v>-1163.9947131566771</v>
      </c>
      <c r="F391" s="80">
        <f>ROUND(2*E391,0)/2</f>
        <v>-1164</v>
      </c>
      <c r="G391" s="80">
        <f>+C391-(C$7+F391*C$8)</f>
        <v>1.4638400003605057E-2</v>
      </c>
      <c r="I391" s="80">
        <f>G391</f>
        <v>1.4638400003605057E-2</v>
      </c>
      <c r="Q391" s="149">
        <f>+C391-15018.5</f>
        <v>27442.794000000002</v>
      </c>
      <c r="S391" s="2">
        <f>S$16</f>
        <v>0.2</v>
      </c>
      <c r="Z391" s="1">
        <f>F391</f>
        <v>-1164</v>
      </c>
      <c r="AA391" s="81">
        <f>AB$3+AB$4*Z391+AB$5*Z391^2+AH391</f>
        <v>9.1590404678533795E-3</v>
      </c>
      <c r="AB391" s="81">
        <f>IF(S391&lt;&gt;0,G391-AH391,-9999)</f>
        <v>8.6988775563346873E-4</v>
      </c>
      <c r="AC391" s="81">
        <f>+G391-P391</f>
        <v>1.4638400003605057E-2</v>
      </c>
      <c r="AD391" s="81">
        <f>IF(S391&lt;&gt;0,G391-AA391,-9999)</f>
        <v>5.479359535751677E-3</v>
      </c>
      <c r="AE391" s="81">
        <f>+(G391-AA391)^2*S391</f>
        <v>6.0046761844065668E-6</v>
      </c>
      <c r="AF391" s="1">
        <f>IF(S391&lt;&gt;0,G391-P391,-9999)</f>
        <v>1.4638400003605057E-2</v>
      </c>
      <c r="AG391" s="82"/>
      <c r="AH391" s="1">
        <f>$AB$6*($AB$11/AI391*AJ391+$AB$12)</f>
        <v>1.3768512247971588E-2</v>
      </c>
      <c r="AI391" s="1">
        <f>1+$AB$7*COS(AL391)</f>
        <v>1.0614559581792973</v>
      </c>
      <c r="AJ391" s="1">
        <f>SIN(AL391+RADIANS($AB$9))</f>
        <v>-8.635975566903871E-2</v>
      </c>
      <c r="AK391" s="1">
        <f>$AB$7*SIN(AL391)</f>
        <v>-0.38259951747164411</v>
      </c>
      <c r="AL391" s="1">
        <f>2*ATAN(AM391)</f>
        <v>1.7300632492585992</v>
      </c>
      <c r="AM391" s="1">
        <f>SQRT((1+$AB$7)/(1-$AB$7))*TAN(AN391/2)</f>
        <v>1.1734458019346798</v>
      </c>
      <c r="AN391" s="81">
        <f>$AU391+$AB$7*SIN(AO391)</f>
        <v>8.3943832305039869</v>
      </c>
      <c r="AO391" s="81">
        <f>$AU391+$AB$7*SIN(AP391)</f>
        <v>8.394406054438587</v>
      </c>
      <c r="AP391" s="81">
        <f>$AU391+$AB$7*SIN(AQ391)</f>
        <v>8.3945205233947338</v>
      </c>
      <c r="AQ391" s="81">
        <f>$AU391+$AB$7*SIN(AR391)</f>
        <v>8.3950942909511852</v>
      </c>
      <c r="AR391" s="81">
        <f>$AU391+$AB$7*SIN(AS391)</f>
        <v>8.3979620485110722</v>
      </c>
      <c r="AS391" s="81">
        <f>$AU391+$AB$7*SIN(AT391)</f>
        <v>8.4120967562240239</v>
      </c>
      <c r="AT391" s="81">
        <f>$AU391+$AB$7*SIN(AU391)</f>
        <v>8.4775866649573999</v>
      </c>
      <c r="AU391" s="81">
        <f>RADIANS($AB$9)+$AB$18*(F391-AB$15)</f>
        <v>8.7266640505546391</v>
      </c>
      <c r="AV391" s="81"/>
      <c r="AW391" s="21"/>
      <c r="AX391" s="29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</row>
    <row r="392" spans="1:66" x14ac:dyDescent="0.2">
      <c r="A392" s="83" t="s">
        <v>205</v>
      </c>
      <c r="B392" s="84" t="s">
        <v>98</v>
      </c>
      <c r="C392" s="85">
        <v>42469.601999999999</v>
      </c>
      <c r="D392" s="87"/>
      <c r="E392" s="80">
        <f>+(C392-C$7)/C$8</f>
        <v>-1160.9941738686107</v>
      </c>
      <c r="F392" s="80">
        <f>ROUND(2*E392,0)/2</f>
        <v>-1161</v>
      </c>
      <c r="G392" s="80">
        <f>+C392-(C$7+F392*C$8)</f>
        <v>1.6131600001244806E-2</v>
      </c>
      <c r="H392" s="80"/>
      <c r="I392" s="80">
        <f>G392</f>
        <v>1.6131600001244806E-2</v>
      </c>
      <c r="J392" s="80"/>
      <c r="K392" s="80"/>
      <c r="M392" s="80"/>
      <c r="N392" s="80"/>
      <c r="O392" s="80"/>
      <c r="P392" s="80"/>
      <c r="Q392" s="149">
        <f>+C392-15018.5</f>
        <v>27451.101999999999</v>
      </c>
      <c r="S392" s="2">
        <f>S$16</f>
        <v>0.2</v>
      </c>
      <c r="Z392" s="1">
        <f>F392</f>
        <v>-1161</v>
      </c>
      <c r="AA392" s="81">
        <f>AB$3+AB$4*Z392+AB$5*Z392^2+AH392</f>
        <v>9.1891078648234179E-3</v>
      </c>
      <c r="AB392" s="81">
        <f>IF(S392&lt;&gt;0,G392-AH392,-9999)</f>
        <v>2.2487134066583314E-3</v>
      </c>
      <c r="AC392" s="81">
        <f>+G392-P392</f>
        <v>1.6131600001244806E-2</v>
      </c>
      <c r="AD392" s="81">
        <f>IF(S392&lt;&gt;0,G392-AA392,-9999)</f>
        <v>6.9424921364213878E-3</v>
      </c>
      <c r="AE392" s="81">
        <f>+(G392-AA392)^2*S392</f>
        <v>9.6396394128545616E-6</v>
      </c>
      <c r="AF392" s="1">
        <f>IF(S392&lt;&gt;0,G392-P392,-9999)</f>
        <v>1.6131600001244806E-2</v>
      </c>
      <c r="AG392" s="82"/>
      <c r="AH392" s="1">
        <f>$AB$6*($AB$11/AI392*AJ392+$AB$12)</f>
        <v>1.3882886594586474E-2</v>
      </c>
      <c r="AI392" s="1">
        <f>1+$AB$7*COS(AL392)</f>
        <v>1.0626419447766531</v>
      </c>
      <c r="AJ392" s="1">
        <f>SIN(AL392+RADIANS($AB$9))</f>
        <v>-8.32703401165584E-2</v>
      </c>
      <c r="AK392" s="1">
        <f>$AB$7*SIN(AL392)</f>
        <v>-0.38240712901287444</v>
      </c>
      <c r="AL392" s="1">
        <f>2*ATAN(AM392)</f>
        <v>1.7331638383911698</v>
      </c>
      <c r="AM392" s="1">
        <f>SQRT((1+$AB$7)/(1-$AB$7))*TAN(AN392/2)</f>
        <v>1.1771375323432736</v>
      </c>
      <c r="AN392" s="81">
        <f>$AU392+$AB$7*SIN(AO392)</f>
        <v>8.3970745700502754</v>
      </c>
      <c r="AO392" s="81">
        <f>$AU392+$AB$7*SIN(AP392)</f>
        <v>8.3970979053658628</v>
      </c>
      <c r="AP392" s="81">
        <f>$AU392+$AB$7*SIN(AQ392)</f>
        <v>8.3972144166329805</v>
      </c>
      <c r="AQ392" s="81">
        <f>$AU392+$AB$7*SIN(AR392)</f>
        <v>8.3977958115980869</v>
      </c>
      <c r="AR392" s="81">
        <f>$AU392+$AB$7*SIN(AS392)</f>
        <v>8.4006886796246683</v>
      </c>
      <c r="AS392" s="81">
        <f>$AU392+$AB$7*SIN(AT392)</f>
        <v>8.414883533265213</v>
      </c>
      <c r="AT392" s="81">
        <f>$AU392+$AB$7*SIN(AU392)</f>
        <v>8.4803799558364332</v>
      </c>
      <c r="AU392" s="81">
        <f>RADIANS($AB$9)+$AB$18*(F392-AB$15)</f>
        <v>8.7288175106408303</v>
      </c>
    </row>
    <row r="393" spans="1:66" x14ac:dyDescent="0.2">
      <c r="A393" s="83" t="s">
        <v>205</v>
      </c>
      <c r="B393" s="84" t="s">
        <v>98</v>
      </c>
      <c r="C393" s="85">
        <v>42469.605000000003</v>
      </c>
      <c r="D393" s="87"/>
      <c r="E393" s="80">
        <f>+(C393-C$7)/C$8</f>
        <v>-1160.9930903806621</v>
      </c>
      <c r="F393" s="80">
        <f>ROUND(2*E393,0)/2</f>
        <v>-1161</v>
      </c>
      <c r="G393" s="80">
        <f>+C393-(C$7+F393*C$8)</f>
        <v>1.9131600005493965E-2</v>
      </c>
      <c r="H393" s="80"/>
      <c r="I393" s="80">
        <f>G393</f>
        <v>1.9131600005493965E-2</v>
      </c>
      <c r="J393" s="80"/>
      <c r="K393" s="80"/>
      <c r="M393" s="80"/>
      <c r="N393" s="80"/>
      <c r="O393" s="80"/>
      <c r="P393" s="80"/>
      <c r="Q393" s="149">
        <f>+C393-15018.5</f>
        <v>27451.105000000003</v>
      </c>
      <c r="S393" s="2">
        <f>S$16</f>
        <v>0.2</v>
      </c>
      <c r="Z393" s="1">
        <f>F393</f>
        <v>-1161</v>
      </c>
      <c r="AA393" s="81">
        <f>AB$3+AB$4*Z393+AB$5*Z393^2+AH393</f>
        <v>9.1891078648234179E-3</v>
      </c>
      <c r="AB393" s="81">
        <f>IF(S393&lt;&gt;0,G393-AH393,-9999)</f>
        <v>5.2487134109074907E-3</v>
      </c>
      <c r="AC393" s="81">
        <f>+G393-P393</f>
        <v>1.9131600005493965E-2</v>
      </c>
      <c r="AD393" s="81">
        <f>IF(S393&lt;&gt;0,G393-AA393,-9999)</f>
        <v>9.9424921406705471E-3</v>
      </c>
      <c r="AE393" s="81">
        <f>+(G393-AA393)^2*S393</f>
        <v>1.9770629993459119E-5</v>
      </c>
      <c r="AF393" s="1">
        <f>IF(S393&lt;&gt;0,G393-P393,-9999)</f>
        <v>1.9131600005493965E-2</v>
      </c>
      <c r="AG393" s="82"/>
      <c r="AH393" s="1">
        <f>$AB$6*($AB$11/AI393*AJ393+$AB$12)</f>
        <v>1.3882886594586474E-2</v>
      </c>
      <c r="AI393" s="1">
        <f>1+$AB$7*COS(AL393)</f>
        <v>1.0626419447766531</v>
      </c>
      <c r="AJ393" s="1">
        <f>SIN(AL393+RADIANS($AB$9))</f>
        <v>-8.32703401165584E-2</v>
      </c>
      <c r="AK393" s="1">
        <f>$AB$7*SIN(AL393)</f>
        <v>-0.38240712901287444</v>
      </c>
      <c r="AL393" s="1">
        <f>2*ATAN(AM393)</f>
        <v>1.7331638383911698</v>
      </c>
      <c r="AM393" s="1">
        <f>SQRT((1+$AB$7)/(1-$AB$7))*TAN(AN393/2)</f>
        <v>1.1771375323432736</v>
      </c>
      <c r="AN393" s="81">
        <f>$AU393+$AB$7*SIN(AO393)</f>
        <v>8.3970745700502754</v>
      </c>
      <c r="AO393" s="81">
        <f>$AU393+$AB$7*SIN(AP393)</f>
        <v>8.3970979053658628</v>
      </c>
      <c r="AP393" s="81">
        <f>$AU393+$AB$7*SIN(AQ393)</f>
        <v>8.3972144166329805</v>
      </c>
      <c r="AQ393" s="81">
        <f>$AU393+$AB$7*SIN(AR393)</f>
        <v>8.3977958115980869</v>
      </c>
      <c r="AR393" s="81">
        <f>$AU393+$AB$7*SIN(AS393)</f>
        <v>8.4006886796246683</v>
      </c>
      <c r="AS393" s="81">
        <f>$AU393+$AB$7*SIN(AT393)</f>
        <v>8.414883533265213</v>
      </c>
      <c r="AT393" s="81">
        <f>$AU393+$AB$7*SIN(AU393)</f>
        <v>8.4803799558364332</v>
      </c>
      <c r="AU393" s="81">
        <f>RADIANS($AB$9)+$AB$18*(F393-AB$15)</f>
        <v>8.7288175106408303</v>
      </c>
    </row>
    <row r="394" spans="1:66" s="80" customFormat="1" x14ac:dyDescent="0.2">
      <c r="A394" s="96" t="s">
        <v>206</v>
      </c>
      <c r="B394" s="96"/>
      <c r="C394" s="86">
        <v>42472.368999999999</v>
      </c>
      <c r="D394" s="86"/>
      <c r="E394" s="80">
        <f>+(C394-C$7)/C$8</f>
        <v>-1159.9948368187693</v>
      </c>
      <c r="F394" s="80">
        <f>ROUND(2*E394,0)/2</f>
        <v>-1160</v>
      </c>
      <c r="G394" s="80">
        <f>+C394-(C$7+F394*C$8)</f>
        <v>1.4296000001195353E-2</v>
      </c>
      <c r="I394" s="80">
        <f>G394</f>
        <v>1.4296000001195353E-2</v>
      </c>
      <c r="Q394" s="149">
        <f>+C394-15018.5</f>
        <v>27453.868999999999</v>
      </c>
      <c r="S394" s="2">
        <f>S$16</f>
        <v>0.2</v>
      </c>
      <c r="Z394" s="1">
        <f>F394</f>
        <v>-1160</v>
      </c>
      <c r="AA394" s="81">
        <f>AB$3+AB$4*Z394+AB$5*Z394^2+AH394</f>
        <v>9.1991236452189686E-3</v>
      </c>
      <c r="AB394" s="81">
        <f>IF(S394&lt;&gt;0,G394-AH394,-9999)</f>
        <v>3.7498252421002548E-4</v>
      </c>
      <c r="AC394" s="81">
        <f>+G394-P394</f>
        <v>1.4296000001195353E-2</v>
      </c>
      <c r="AD394" s="81">
        <f>IF(S394&lt;&gt;0,G394-AA394,-9999)</f>
        <v>5.096876355976384E-3</v>
      </c>
      <c r="AE394" s="81">
        <f>+(G394-AA394)^2*S394</f>
        <v>5.1956297176222211E-6</v>
      </c>
      <c r="AF394" s="1">
        <f>IF(S394&lt;&gt;0,G394-P394,-9999)</f>
        <v>1.4296000001195353E-2</v>
      </c>
      <c r="AG394" s="82"/>
      <c r="AH394" s="1">
        <f>$AB$6*($AB$11/AI394*AJ394+$AB$12)</f>
        <v>1.3921017476985327E-2</v>
      </c>
      <c r="AI394" s="1">
        <f>1+$AB$7*COS(AL394)</f>
        <v>1.0630377295254276</v>
      </c>
      <c r="AJ394" s="1">
        <f>SIN(AL394+RADIANS($AB$9))</f>
        <v>-8.223881990173007E-2</v>
      </c>
      <c r="AK394" s="1">
        <f>$AB$7*SIN(AL394)</f>
        <v>-0.38234208533922792</v>
      </c>
      <c r="AL394" s="1">
        <f>2*ATAN(AM394)</f>
        <v>1.7341989089895067</v>
      </c>
      <c r="AM394" s="1">
        <f>SQRT((1+$AB$7)/(1-$AB$7))*TAN(AN394/2)</f>
        <v>1.1783729445994113</v>
      </c>
      <c r="AN394" s="81">
        <f>$AU394+$AB$7*SIN(AO394)</f>
        <v>8.39797235213147</v>
      </c>
      <c r="AO394" s="81">
        <f>$AU394+$AB$7*SIN(AP394)</f>
        <v>8.3979958597334061</v>
      </c>
      <c r="AP394" s="81">
        <f>$AU394+$AB$7*SIN(AQ394)</f>
        <v>8.3981130568866433</v>
      </c>
      <c r="AQ394" s="81">
        <f>$AU394+$AB$7*SIN(AR394)</f>
        <v>8.3986970049714547</v>
      </c>
      <c r="AR394" s="81">
        <f>$AU394+$AB$7*SIN(AS394)</f>
        <v>8.4015982476173914</v>
      </c>
      <c r="AS394" s="81">
        <f>$AU394+$AB$7*SIN(AT394)</f>
        <v>8.4158130617826128</v>
      </c>
      <c r="AT394" s="81">
        <f>$AU394+$AB$7*SIN(AU394)</f>
        <v>8.481311308965342</v>
      </c>
      <c r="AU394" s="81">
        <f>RADIANS($AB$9)+$AB$18*(F394-AB$15)</f>
        <v>8.7295353306695613</v>
      </c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</row>
    <row r="395" spans="1:66" x14ac:dyDescent="0.2">
      <c r="A395" s="83" t="s">
        <v>205</v>
      </c>
      <c r="B395" s="84" t="s">
        <v>98</v>
      </c>
      <c r="C395" s="85">
        <v>42682.802000000003</v>
      </c>
      <c r="D395" s="87"/>
      <c r="E395" s="80">
        <f>+(C395-C$7)/C$8</f>
        <v>-1083.994297097305</v>
      </c>
      <c r="F395" s="80">
        <f>ROUND(2*E395,0)/2</f>
        <v>-1084</v>
      </c>
      <c r="G395" s="80">
        <f>+C395-(C$7+F395*C$8)</f>
        <v>1.5790400007972494E-2</v>
      </c>
      <c r="H395" s="80"/>
      <c r="I395" s="80">
        <f>G395</f>
        <v>1.5790400007972494E-2</v>
      </c>
      <c r="J395" s="80"/>
      <c r="K395" s="80"/>
      <c r="M395" s="80"/>
      <c r="N395" s="80"/>
      <c r="O395" s="80"/>
      <c r="P395" s="80"/>
      <c r="Q395" s="149">
        <f>+C395-15018.5</f>
        <v>27664.302000000003</v>
      </c>
      <c r="S395" s="2">
        <f>S$16</f>
        <v>0.2</v>
      </c>
      <c r="Z395" s="1">
        <f>F395</f>
        <v>-1084</v>
      </c>
      <c r="AA395" s="81">
        <f>AB$3+AB$4*Z395+AB$5*Z395^2+AH395</f>
        <v>9.9476860855714968E-3</v>
      </c>
      <c r="AB395" s="81">
        <f>IF(S395&lt;&gt;0,G395-AH395,-9999)</f>
        <v>-1.034632782313756E-3</v>
      </c>
      <c r="AC395" s="81">
        <f>+G395-P395</f>
        <v>1.5790400007972494E-2</v>
      </c>
      <c r="AD395" s="81">
        <f>IF(S395&lt;&gt;0,G395-AA395,-9999)</f>
        <v>5.842713922400997E-3</v>
      </c>
      <c r="AE395" s="81">
        <f>+(G395-AA395)^2*S395</f>
        <v>6.8274611958036888E-6</v>
      </c>
      <c r="AF395" s="1">
        <f>IF(S395&lt;&gt;0,G395-P395,-9999)</f>
        <v>1.5790400007972494E-2</v>
      </c>
      <c r="AG395" s="82"/>
      <c r="AH395" s="1">
        <f>$AB$6*($AB$11/AI395*AJ395+$AB$12)</f>
        <v>1.682503279028625E-2</v>
      </c>
      <c r="AI395" s="1">
        <f>1+$AB$7*COS(AL395)</f>
        <v>1.0937581190306453</v>
      </c>
      <c r="AJ395" s="1">
        <f>SIN(AL395+RADIANS($AB$9))</f>
        <v>-1.3551621473740037E-3</v>
      </c>
      <c r="AK395" s="1">
        <f>$AB$7*SIN(AL395)</f>
        <v>-0.37599021354432322</v>
      </c>
      <c r="AL395" s="1">
        <f>2*ATAN(AM395)</f>
        <v>1.8151755495176047</v>
      </c>
      <c r="AM395" s="1">
        <f>SQRT((1+$AB$7)/(1-$AB$7))*TAN(AN395/2)</f>
        <v>1.2799853323680992</v>
      </c>
      <c r="AN395" s="81">
        <f>$AU395+$AB$7*SIN(AO395)</f>
        <v>8.4671971360251241</v>
      </c>
      <c r="AO395" s="81">
        <f>$AU395+$AB$7*SIN(AP395)</f>
        <v>8.4672365609379998</v>
      </c>
      <c r="AP395" s="81">
        <f>$AU395+$AB$7*SIN(AQ395)</f>
        <v>8.4674133154413305</v>
      </c>
      <c r="AQ395" s="81">
        <f>$AU395+$AB$7*SIN(AR395)</f>
        <v>8.4682052176927858</v>
      </c>
      <c r="AR395" s="81">
        <f>$AU395+$AB$7*SIN(AS395)</f>
        <v>8.4717422732573677</v>
      </c>
      <c r="AS395" s="81">
        <f>$AU395+$AB$7*SIN(AT395)</f>
        <v>8.4873309170942921</v>
      </c>
      <c r="AT395" s="81">
        <f>$AU395+$AB$7*SIN(AU395)</f>
        <v>8.5524602447236369</v>
      </c>
      <c r="AU395" s="81">
        <f>RADIANS($AB$9)+$AB$18*(F395-AB$15)</f>
        <v>8.7840896528530745</v>
      </c>
    </row>
    <row r="396" spans="1:66" x14ac:dyDescent="0.2">
      <c r="A396" s="83" t="s">
        <v>205</v>
      </c>
      <c r="B396" s="84" t="s">
        <v>98</v>
      </c>
      <c r="C396" s="85">
        <v>42693.877999999997</v>
      </c>
      <c r="D396" s="87"/>
      <c r="E396" s="80">
        <f>+(C396-C$7)/C$8</f>
        <v>-1079.9940595967491</v>
      </c>
      <c r="F396" s="80">
        <f>ROUND(2*E396,0)/2</f>
        <v>-1080</v>
      </c>
      <c r="G396" s="80">
        <f>+C396-(C$7+F396*C$8)</f>
        <v>1.6448000002128538E-2</v>
      </c>
      <c r="H396" s="80"/>
      <c r="I396" s="80">
        <f>G396</f>
        <v>1.6448000002128538E-2</v>
      </c>
      <c r="J396" s="80"/>
      <c r="K396" s="80"/>
      <c r="M396" s="80"/>
      <c r="N396" s="80"/>
      <c r="O396" s="80"/>
      <c r="P396" s="80"/>
      <c r="Q396" s="149">
        <f>+C396-15018.5</f>
        <v>27675.377999999997</v>
      </c>
      <c r="S396" s="2">
        <f>S$16</f>
        <v>0.2</v>
      </c>
      <c r="Z396" s="1">
        <f>F396</f>
        <v>-1080</v>
      </c>
      <c r="AA396" s="81">
        <f>AB$3+AB$4*Z396+AB$5*Z396^2+AH396</f>
        <v>9.9862268789061084E-3</v>
      </c>
      <c r="AB396" s="81">
        <f>IF(S396&lt;&gt;0,G396-AH396,-9999)</f>
        <v>-5.3004130594400123E-4</v>
      </c>
      <c r="AC396" s="81">
        <f>+G396-P396</f>
        <v>1.6448000002128538E-2</v>
      </c>
      <c r="AD396" s="81">
        <f>IF(S396&lt;&gt;0,G396-AA396,-9999)</f>
        <v>6.4617731232224293E-3</v>
      </c>
      <c r="AE396" s="81">
        <f>+(G396-AA396)^2*S396</f>
        <v>8.3509023791999508E-6</v>
      </c>
      <c r="AF396" s="1">
        <f>IF(S396&lt;&gt;0,G396-P396,-9999)</f>
        <v>1.6448000002128538E-2</v>
      </c>
      <c r="AG396" s="82"/>
      <c r="AH396" s="1">
        <f>$AB$6*($AB$11/AI396*AJ396+$AB$12)</f>
        <v>1.6978041308072539E-2</v>
      </c>
      <c r="AI396" s="1">
        <f>1+$AB$7*COS(AL396)</f>
        <v>1.0954083503084575</v>
      </c>
      <c r="AJ396" s="1">
        <f>SIN(AL396+RADIANS($AB$9))</f>
        <v>3.0362785521869618E-3</v>
      </c>
      <c r="AK396" s="1">
        <f>$AB$7*SIN(AL396)</f>
        <v>-0.37557485573010491</v>
      </c>
      <c r="AL396" s="1">
        <f>2*ATAN(AM396)</f>
        <v>1.8195669952972051</v>
      </c>
      <c r="AM396" s="1">
        <f>SQRT((1+$AB$7)/(1-$AB$7))*TAN(AN396/2)</f>
        <v>1.2857947819476099</v>
      </c>
      <c r="AN396" s="81">
        <f>$AU396+$AB$7*SIN(AO396)</f>
        <v>8.4708956523255541</v>
      </c>
      <c r="AO396" s="81">
        <f>$AU396+$AB$7*SIN(AP396)</f>
        <v>8.4709360761240617</v>
      </c>
      <c r="AP396" s="81">
        <f>$AU396+$AB$7*SIN(AQ396)</f>
        <v>8.4711163622089156</v>
      </c>
      <c r="AQ396" s="81">
        <f>$AU396+$AB$7*SIN(AR396)</f>
        <v>8.4719198630757031</v>
      </c>
      <c r="AR396" s="81">
        <f>$AU396+$AB$7*SIN(AS396)</f>
        <v>8.4754899316137049</v>
      </c>
      <c r="AS396" s="81">
        <f>$AU396+$AB$7*SIN(AT396)</f>
        <v>8.4911422853604197</v>
      </c>
      <c r="AT396" s="81">
        <f>$AU396+$AB$7*SIN(AU396)</f>
        <v>8.5562244583162794</v>
      </c>
      <c r="AU396" s="81">
        <f>RADIANS($AB$9)+$AB$18*(F396-AB$15)</f>
        <v>8.7869609329679967</v>
      </c>
    </row>
    <row r="397" spans="1:66" x14ac:dyDescent="0.2">
      <c r="A397" s="83" t="s">
        <v>205</v>
      </c>
      <c r="B397" s="84" t="s">
        <v>98</v>
      </c>
      <c r="C397" s="85">
        <v>42732.637000000002</v>
      </c>
      <c r="D397" s="87"/>
      <c r="E397" s="80">
        <f>+(C397-C$7)/C$8</f>
        <v>-1065.9957564833373</v>
      </c>
      <c r="F397" s="80">
        <f>ROUND(2*E397,0)/2</f>
        <v>-1066</v>
      </c>
      <c r="G397" s="80">
        <f>+C397-(C$7+F397*C$8)</f>
        <v>1.1749600002076477E-2</v>
      </c>
      <c r="H397" s="80"/>
      <c r="I397" s="80">
        <f>G397</f>
        <v>1.1749600002076477E-2</v>
      </c>
      <c r="J397" s="80"/>
      <c r="K397" s="80"/>
      <c r="M397" s="80"/>
      <c r="N397" s="80"/>
      <c r="O397" s="80"/>
      <c r="P397" s="80"/>
      <c r="Q397" s="149">
        <f>+C397-15018.5</f>
        <v>27714.137000000002</v>
      </c>
      <c r="S397" s="2">
        <f>S$16</f>
        <v>0.2</v>
      </c>
      <c r="Z397" s="1">
        <f>F397</f>
        <v>-1066</v>
      </c>
      <c r="AA397" s="81">
        <f>AB$3+AB$4*Z397+AB$5*Z397^2+AH397</f>
        <v>1.012028407389569E-2</v>
      </c>
      <c r="AB397" s="81">
        <f>IF(S397&lt;&gt;0,G397-AH397,-9999)</f>
        <v>-5.7639410202329072E-3</v>
      </c>
      <c r="AC397" s="81">
        <f>+G397-P397</f>
        <v>1.1749600002076477E-2</v>
      </c>
      <c r="AD397" s="81">
        <f>IF(S397&lt;&gt;0,G397-AA397,-9999)</f>
        <v>1.6293159281807867E-3</v>
      </c>
      <c r="AE397" s="81">
        <f>+(G397-AA397)^2*S397</f>
        <v>5.3093407876472371E-7</v>
      </c>
      <c r="AF397" s="1">
        <f>IF(S397&lt;&gt;0,G397-P397,-9999)</f>
        <v>1.1749600002076477E-2</v>
      </c>
      <c r="AG397" s="82"/>
      <c r="AH397" s="1">
        <f>$AB$6*($AB$11/AI397*AJ397+$AB$12)</f>
        <v>1.7513541022309384E-2</v>
      </c>
      <c r="AI397" s="1">
        <f>1+$AB$7*COS(AL397)</f>
        <v>1.1012086720690815</v>
      </c>
      <c r="AJ397" s="1">
        <f>SIN(AL397+RADIANS($AB$9))</f>
        <v>1.8510110019701528E-2</v>
      </c>
      <c r="AK397" s="1">
        <f>$AB$7*SIN(AL397)</f>
        <v>-0.37405351256642888</v>
      </c>
      <c r="AL397" s="1">
        <f>2*ATAN(AM397)</f>
        <v>1.8350418792643237</v>
      </c>
      <c r="AM397" s="1">
        <f>SQRT((1+$AB$7)/(1-$AB$7))*TAN(AN397/2)</f>
        <v>1.3065310044437237</v>
      </c>
      <c r="AN397" s="81">
        <f>$AU397+$AB$7*SIN(AO397)</f>
        <v>8.4838845431944119</v>
      </c>
      <c r="AO397" s="81">
        <f>$AU397+$AB$7*SIN(AP397)</f>
        <v>8.4839285940791811</v>
      </c>
      <c r="AP397" s="81">
        <f>$AU397+$AB$7*SIN(AQ397)</f>
        <v>8.4841215378401529</v>
      </c>
      <c r="AQ397" s="81">
        <f>$AU397+$AB$7*SIN(AR397)</f>
        <v>8.4849660347770417</v>
      </c>
      <c r="AR397" s="81">
        <f>$AU397+$AB$7*SIN(AS397)</f>
        <v>8.4886508990054992</v>
      </c>
      <c r="AS397" s="81">
        <f>$AU397+$AB$7*SIN(AT397)</f>
        <v>8.5045187900454984</v>
      </c>
      <c r="AT397" s="81">
        <f>$AU397+$AB$7*SIN(AU397)</f>
        <v>8.5694141376400292</v>
      </c>
      <c r="AU397" s="81">
        <f>RADIANS($AB$9)+$AB$18*(F397-AB$15)</f>
        <v>8.7970104133702236</v>
      </c>
    </row>
    <row r="398" spans="1:66" x14ac:dyDescent="0.2">
      <c r="A398" s="83" t="s">
        <v>205</v>
      </c>
      <c r="B398" s="84" t="s">
        <v>98</v>
      </c>
      <c r="C398" s="85">
        <v>42768.631000000001</v>
      </c>
      <c r="D398" s="87"/>
      <c r="E398" s="80">
        <f>+(C398-C$7)/C$8</f>
        <v>-1052.9960680944714</v>
      </c>
      <c r="F398" s="80">
        <f>ROUND(2*E398,0)/2</f>
        <v>-1053</v>
      </c>
      <c r="G398" s="80">
        <f>+C398-(C$7+F398*C$8)</f>
        <v>1.0886800002481323E-2</v>
      </c>
      <c r="H398" s="80"/>
      <c r="I398" s="80">
        <f>G398</f>
        <v>1.0886800002481323E-2</v>
      </c>
      <c r="J398" s="80"/>
      <c r="K398" s="80"/>
      <c r="M398" s="80"/>
      <c r="N398" s="80"/>
      <c r="O398" s="80"/>
      <c r="P398" s="80"/>
      <c r="Q398" s="149">
        <f>+C398-15018.5</f>
        <v>27750.131000000001</v>
      </c>
      <c r="S398" s="2">
        <f>S$16</f>
        <v>0.2</v>
      </c>
      <c r="Z398" s="1">
        <f>F398</f>
        <v>-1053</v>
      </c>
      <c r="AA398" s="81">
        <f>AB$3+AB$4*Z398+AB$5*Z398^2+AH398</f>
        <v>1.0243523578861867E-2</v>
      </c>
      <c r="AB398" s="81">
        <f>IF(S398&lt;&gt;0,G398-AH398,-9999)</f>
        <v>-7.1238705020591694E-3</v>
      </c>
      <c r="AC398" s="81">
        <f>+G398-P398</f>
        <v>1.0886800002481323E-2</v>
      </c>
      <c r="AD398" s="81">
        <f>IF(S398&lt;&gt;0,G398-AA398,-9999)</f>
        <v>6.432764236194554E-4</v>
      </c>
      <c r="AE398" s="81">
        <f>+(G398-AA398)^2*S398</f>
        <v>8.2760911436927418E-8</v>
      </c>
      <c r="AF398" s="1">
        <f>IF(S398&lt;&gt;0,G398-P398,-9999)</f>
        <v>1.0886800002481323E-2</v>
      </c>
      <c r="AG398" s="82"/>
      <c r="AH398" s="1">
        <f>$AB$6*($AB$11/AI398*AJ398+$AB$12)</f>
        <v>1.8010670504540492E-2</v>
      </c>
      <c r="AI398" s="1">
        <f>1+$AB$7*COS(AL398)</f>
        <v>1.1066278829279277</v>
      </c>
      <c r="AJ398" s="1">
        <f>SIN(AL398+RADIANS($AB$9))</f>
        <v>3.3021977762994606E-2</v>
      </c>
      <c r="AK398" s="1">
        <f>$AB$7*SIN(AL398)</f>
        <v>-0.37254492366368192</v>
      </c>
      <c r="AL398" s="1">
        <f>2*ATAN(AM398)</f>
        <v>1.8495586942644757</v>
      </c>
      <c r="AM398" s="1">
        <f>SQRT((1+$AB$7)/(1-$AB$7))*TAN(AN398/2)</f>
        <v>1.3263681531037239</v>
      </c>
      <c r="AN398" s="81">
        <f>$AU398+$AB$7*SIN(AO398)</f>
        <v>8.4960073547595858</v>
      </c>
      <c r="AO398" s="81">
        <f>$AU398+$AB$7*SIN(AP398)</f>
        <v>8.4960549567305392</v>
      </c>
      <c r="AP398" s="81">
        <f>$AU398+$AB$7*SIN(AQ398)</f>
        <v>8.4962600569505735</v>
      </c>
      <c r="AQ398" s="81">
        <f>$AU398+$AB$7*SIN(AR398)</f>
        <v>8.4971431197366911</v>
      </c>
      <c r="AR398" s="81">
        <f>$AU398+$AB$7*SIN(AS398)</f>
        <v>8.5009333475901752</v>
      </c>
      <c r="AS398" s="81">
        <f>$AU398+$AB$7*SIN(AT398)</f>
        <v>8.5169907104276437</v>
      </c>
      <c r="AT398" s="81">
        <f>$AU398+$AB$7*SIN(AU398)</f>
        <v>8.5816822849652716</v>
      </c>
      <c r="AU398" s="81">
        <f>RADIANS($AB$9)+$AB$18*(F398-AB$15)</f>
        <v>8.8063420737437177</v>
      </c>
    </row>
    <row r="399" spans="1:66" s="80" customFormat="1" x14ac:dyDescent="0.2">
      <c r="A399" s="96" t="s">
        <v>171</v>
      </c>
      <c r="B399" s="96"/>
      <c r="C399" s="86">
        <v>42776.937700000002</v>
      </c>
      <c r="D399" s="86"/>
      <c r="E399" s="80">
        <f>+(C399-C$7)/C$8</f>
        <v>-1049.9959983178474</v>
      </c>
      <c r="F399" s="80">
        <f>ROUND(2*E399,0)/2</f>
        <v>-1050</v>
      </c>
      <c r="G399" s="80">
        <f>+C399-(C$7+F399*C$8)</f>
        <v>1.1080000003858004E-2</v>
      </c>
      <c r="J399" s="80">
        <f>+G399</f>
        <v>1.1080000003858004E-2</v>
      </c>
      <c r="Q399" s="149">
        <f>+C399-15018.5</f>
        <v>27758.437700000002</v>
      </c>
      <c r="S399" s="2">
        <f>S$17</f>
        <v>1</v>
      </c>
      <c r="Z399" s="1">
        <f>F399</f>
        <v>-1050</v>
      </c>
      <c r="AA399" s="81">
        <f>AB$3+AB$4*Z399+AB$5*Z399^2+AH399</f>
        <v>1.0271783028669287E-2</v>
      </c>
      <c r="AB399" s="81">
        <f>IF(S399&lt;&gt;0,G399-AH399,-9999)</f>
        <v>-7.0453656783959276E-3</v>
      </c>
      <c r="AC399" s="81">
        <f>+G399-P399</f>
        <v>1.1080000003858004E-2</v>
      </c>
      <c r="AD399" s="81">
        <f>IF(S399&lt;&gt;0,G399-AA399,-9999)</f>
        <v>8.0821697518871673E-4</v>
      </c>
      <c r="AE399" s="81">
        <f>+(G399-AA399)^2*S399</f>
        <v>6.5321467898319872E-7</v>
      </c>
      <c r="AF399" s="1">
        <f>IF(S399&lt;&gt;0,G399-P399,-9999)</f>
        <v>1.1080000003858004E-2</v>
      </c>
      <c r="AG399" s="82"/>
      <c r="AH399" s="1">
        <f>$AB$6*($AB$11/AI399*AJ399+$AB$12)</f>
        <v>1.8125365682253931E-2</v>
      </c>
      <c r="AI399" s="1">
        <f>1+$AB$7*COS(AL399)</f>
        <v>1.1078828789479671</v>
      </c>
      <c r="AJ399" s="1">
        <f>SIN(AL399+RADIANS($AB$9))</f>
        <v>3.6390288266764458E-2</v>
      </c>
      <c r="AK399" s="1">
        <f>$AB$7*SIN(AL399)</f>
        <v>-0.37218343594949083</v>
      </c>
      <c r="AL399" s="1">
        <f>2*ATAN(AM399)</f>
        <v>1.8529290367950348</v>
      </c>
      <c r="AM399" s="1">
        <f>SQRT((1+$AB$7)/(1-$AB$7))*TAN(AN399/2)</f>
        <v>1.3310283868603816</v>
      </c>
      <c r="AN399" s="81">
        <f>$AU399+$AB$7*SIN(AO399)</f>
        <v>8.4988134023352568</v>
      </c>
      <c r="AO399" s="81">
        <f>$AU399+$AB$7*SIN(AP399)</f>
        <v>8.4988618488471666</v>
      </c>
      <c r="AP399" s="81">
        <f>$AU399+$AB$7*SIN(AQ399)</f>
        <v>8.4990698078780085</v>
      </c>
      <c r="AQ399" s="81">
        <f>$AU399+$AB$7*SIN(AR399)</f>
        <v>8.4999618302689779</v>
      </c>
      <c r="AR399" s="81">
        <f>$AU399+$AB$7*SIN(AS399)</f>
        <v>8.5037761791456958</v>
      </c>
      <c r="AS399" s="81">
        <f>$AU399+$AB$7*SIN(AT399)</f>
        <v>8.5198757684886157</v>
      </c>
      <c r="AT399" s="81">
        <f>$AU399+$AB$7*SIN(AU399)</f>
        <v>8.5845161834392396</v>
      </c>
      <c r="AU399" s="81">
        <f>RADIANS($AB$9)+$AB$18*(F399-AB$15)</f>
        <v>8.8084955338299089</v>
      </c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</row>
    <row r="400" spans="1:66" s="80" customFormat="1" x14ac:dyDescent="0.2">
      <c r="A400" s="96" t="s">
        <v>207</v>
      </c>
      <c r="B400" s="96"/>
      <c r="C400" s="86">
        <v>42782.474000000002</v>
      </c>
      <c r="D400" s="86"/>
      <c r="E400" s="80">
        <f>+(C400-C$7)/C$8</f>
        <v>-1047.9964935440717</v>
      </c>
      <c r="F400" s="80">
        <f>ROUND(2*E400,0)/2</f>
        <v>-1048</v>
      </c>
      <c r="G400" s="80">
        <f>+C400-(C$7+F400*C$8)</f>
        <v>9.7088000038638711E-3</v>
      </c>
      <c r="I400" s="80">
        <f>G400</f>
        <v>9.7088000038638711E-3</v>
      </c>
      <c r="Q400" s="149">
        <f>+C400-15018.5</f>
        <v>27763.974000000002</v>
      </c>
      <c r="S400" s="2">
        <f>S$16</f>
        <v>0.2</v>
      </c>
      <c r="Z400" s="1">
        <f>F400</f>
        <v>-1048</v>
      </c>
      <c r="AA400" s="81">
        <f>AB$3+AB$4*Z400+AB$5*Z400^2+AH400</f>
        <v>1.0290583726648674E-2</v>
      </c>
      <c r="AB400" s="81">
        <f>IF(S400&lt;&gt;0,G400-AH400,-9999)</f>
        <v>-8.4930221586110091E-3</v>
      </c>
      <c r="AC400" s="81">
        <f>+G400-P400</f>
        <v>9.7088000038638711E-3</v>
      </c>
      <c r="AD400" s="81">
        <f>IF(S400&lt;&gt;0,G400-AA400,-9999)</f>
        <v>-5.8178372278480314E-4</v>
      </c>
      <c r="AE400" s="81">
        <f>+(G400-AA400)^2*S400</f>
        <v>6.7694460019468945E-8</v>
      </c>
      <c r="AF400" s="1">
        <f>IF(S400&lt;&gt;0,G400-P400,-9999)</f>
        <v>9.7088000038638711E-3</v>
      </c>
      <c r="AG400" s="82"/>
      <c r="AH400" s="1">
        <f>$AB$6*($AB$11/AI400*AJ400+$AB$12)</f>
        <v>1.820182216247488E-2</v>
      </c>
      <c r="AI400" s="1">
        <f>1+$AB$7*COS(AL400)</f>
        <v>1.1087204443894831</v>
      </c>
      <c r="AJ400" s="1">
        <f>SIN(AL400+RADIANS($AB$9))</f>
        <v>3.8639849801624847E-2</v>
      </c>
      <c r="AK400" s="1">
        <f>$AB$7*SIN(AL400)</f>
        <v>-0.37193963292048315</v>
      </c>
      <c r="AL400" s="1">
        <f>2*ATAN(AM400)</f>
        <v>1.8551801834745212</v>
      </c>
      <c r="AM400" s="1">
        <f>SQRT((1+$AB$7)/(1-$AB$7))*TAN(AN400/2)</f>
        <v>1.3341527492328538</v>
      </c>
      <c r="AN400" s="81">
        <f>$AU400+$AB$7*SIN(AO400)</f>
        <v>8.500685871152637</v>
      </c>
      <c r="AO400" s="81">
        <f>$AU400+$AB$7*SIN(AP400)</f>
        <v>8.500734885908102</v>
      </c>
      <c r="AP400" s="81">
        <f>$AU400+$AB$7*SIN(AQ400)</f>
        <v>8.5009447617297909</v>
      </c>
      <c r="AQ400" s="81">
        <f>$AU400+$AB$7*SIN(AR400)</f>
        <v>8.5018427685691655</v>
      </c>
      <c r="AR400" s="81">
        <f>$AU400+$AB$7*SIN(AS400)</f>
        <v>8.5056731546159003</v>
      </c>
      <c r="AS400" s="81">
        <f>$AU400+$AB$7*SIN(AT400)</f>
        <v>8.5218005781844983</v>
      </c>
      <c r="AT400" s="81">
        <f>$AU400+$AB$7*SIN(AU400)</f>
        <v>8.5864060263275732</v>
      </c>
      <c r="AU400" s="81">
        <f>RADIANS($AB$9)+$AB$18*(F400-AB$15)</f>
        <v>8.8099311738873709</v>
      </c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</row>
    <row r="401" spans="1:66" s="80" customFormat="1" x14ac:dyDescent="0.2">
      <c r="A401" s="96" t="s">
        <v>207</v>
      </c>
      <c r="B401" s="96"/>
      <c r="C401" s="86">
        <v>42785.245999999999</v>
      </c>
      <c r="D401" s="86"/>
      <c r="E401" s="80">
        <f>+(C401-C$7)/C$8</f>
        <v>-1046.9953506809861</v>
      </c>
      <c r="F401" s="80">
        <f>ROUND(2*E401,0)/2</f>
        <v>-1047</v>
      </c>
      <c r="G401" s="80">
        <f>+C401-(C$7+F401*C$8)</f>
        <v>1.2873200001195073E-2</v>
      </c>
      <c r="I401" s="80">
        <f>G401</f>
        <v>1.2873200001195073E-2</v>
      </c>
      <c r="Q401" s="149">
        <f>+C401-15018.5</f>
        <v>27766.745999999999</v>
      </c>
      <c r="S401" s="2">
        <f>S$16</f>
        <v>0.2</v>
      </c>
      <c r="Z401" s="1">
        <f>F401</f>
        <v>-1047</v>
      </c>
      <c r="AA401" s="81">
        <f>AB$3+AB$4*Z401+AB$5*Z401^2+AH401</f>
        <v>1.0299972259212052E-2</v>
      </c>
      <c r="AB401" s="81">
        <f>IF(S401&lt;&gt;0,G401-AH401,-9999)</f>
        <v>-5.3668481740552325E-3</v>
      </c>
      <c r="AC401" s="81">
        <f>+G401-P401</f>
        <v>1.2873200001195073E-2</v>
      </c>
      <c r="AD401" s="81">
        <f>IF(S401&lt;&gt;0,G401-AA401,-9999)</f>
        <v>2.573227741983021E-3</v>
      </c>
      <c r="AE401" s="81">
        <f>+(G401-AA401)^2*S401</f>
        <v>1.3243002024222074E-6</v>
      </c>
      <c r="AF401" s="1">
        <f>IF(S401&lt;&gt;0,G401-P401,-9999)</f>
        <v>1.2873200001195073E-2</v>
      </c>
      <c r="AG401" s="82"/>
      <c r="AH401" s="1">
        <f>$AB$6*($AB$11/AI401*AJ401+$AB$12)</f>
        <v>1.8240048175250306E-2</v>
      </c>
      <c r="AI401" s="1">
        <f>1+$AB$7*COS(AL401)</f>
        <v>1.1091394957857903</v>
      </c>
      <c r="AJ401" s="1">
        <f>SIN(AL401+RADIANS($AB$9))</f>
        <v>3.9765834404215369E-2</v>
      </c>
      <c r="AK401" s="1">
        <f>$AB$7*SIN(AL401)</f>
        <v>-0.37181688507233485</v>
      </c>
      <c r="AL401" s="1">
        <f>2*ATAN(AM401)</f>
        <v>1.8563070343775445</v>
      </c>
      <c r="AM401" s="1">
        <f>SQRT((1+$AB$7)/(1-$AB$7))*TAN(AN401/2)</f>
        <v>1.3357202298900683</v>
      </c>
      <c r="AN401" s="81">
        <f>$AU401+$AB$7*SIN(AO401)</f>
        <v>8.5016226371511259</v>
      </c>
      <c r="AO401" s="81">
        <f>$AU401+$AB$7*SIN(AP401)</f>
        <v>8.5016719375923397</v>
      </c>
      <c r="AP401" s="81">
        <f>$AU401+$AB$7*SIN(AQ401)</f>
        <v>8.5018827750609649</v>
      </c>
      <c r="AQ401" s="81">
        <f>$AU401+$AB$7*SIN(AR401)</f>
        <v>8.5027837774279771</v>
      </c>
      <c r="AR401" s="81">
        <f>$AU401+$AB$7*SIN(AS401)</f>
        <v>8.5066221686880645</v>
      </c>
      <c r="AS401" s="81">
        <f>$AU401+$AB$7*SIN(AT401)</f>
        <v>8.5227634138665138</v>
      </c>
      <c r="AT401" s="81">
        <f>$AU401+$AB$7*SIN(AU401)</f>
        <v>8.5873511205924817</v>
      </c>
      <c r="AU401" s="81">
        <f>RADIANS($AB$9)+$AB$18*(F401-AB$15)</f>
        <v>8.8106489939161001</v>
      </c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</row>
    <row r="402" spans="1:66" s="80" customFormat="1" x14ac:dyDescent="0.2">
      <c r="A402" s="96" t="s">
        <v>207</v>
      </c>
      <c r="B402" s="96"/>
      <c r="C402" s="86">
        <v>42785.247000000003</v>
      </c>
      <c r="D402" s="86"/>
      <c r="E402" s="80">
        <f>+(C402-C$7)/C$8</f>
        <v>-1046.9949895183356</v>
      </c>
      <c r="F402" s="80">
        <f>ROUND(2*E402,0)/2</f>
        <v>-1047</v>
      </c>
      <c r="G402" s="80">
        <f>+C402-(C$7+F402*C$8)</f>
        <v>1.3873200005036779E-2</v>
      </c>
      <c r="I402" s="80">
        <f>G402</f>
        <v>1.3873200005036779E-2</v>
      </c>
      <c r="Q402" s="149">
        <f>+C402-15018.5</f>
        <v>27766.747000000003</v>
      </c>
      <c r="S402" s="2">
        <f>S$16</f>
        <v>0.2</v>
      </c>
      <c r="Z402" s="1">
        <f>F402</f>
        <v>-1047</v>
      </c>
      <c r="AA402" s="81">
        <f>AB$3+AB$4*Z402+AB$5*Z402^2+AH402</f>
        <v>1.0299972259212052E-2</v>
      </c>
      <c r="AB402" s="81">
        <f>IF(S402&lt;&gt;0,G402-AH402,-9999)</f>
        <v>-4.3668481702135269E-3</v>
      </c>
      <c r="AC402" s="81">
        <f>+G402-P402</f>
        <v>1.3873200005036779E-2</v>
      </c>
      <c r="AD402" s="81">
        <f>IF(S402&lt;&gt;0,G402-AA402,-9999)</f>
        <v>3.5732277458247266E-3</v>
      </c>
      <c r="AE402" s="81">
        <f>+(G402-AA402)^2*S402</f>
        <v>2.5535913047063317E-6</v>
      </c>
      <c r="AF402" s="1">
        <f>IF(S402&lt;&gt;0,G402-P402,-9999)</f>
        <v>1.3873200005036779E-2</v>
      </c>
      <c r="AG402" s="82"/>
      <c r="AH402" s="1">
        <f>$AB$6*($AB$11/AI402*AJ402+$AB$12)</f>
        <v>1.8240048175250306E-2</v>
      </c>
      <c r="AI402" s="1">
        <f>1+$AB$7*COS(AL402)</f>
        <v>1.1091394957857903</v>
      </c>
      <c r="AJ402" s="1">
        <f>SIN(AL402+RADIANS($AB$9))</f>
        <v>3.9765834404215369E-2</v>
      </c>
      <c r="AK402" s="1">
        <f>$AB$7*SIN(AL402)</f>
        <v>-0.37181688507233485</v>
      </c>
      <c r="AL402" s="1">
        <f>2*ATAN(AM402)</f>
        <v>1.8563070343775445</v>
      </c>
      <c r="AM402" s="1">
        <f>SQRT((1+$AB$7)/(1-$AB$7))*TAN(AN402/2)</f>
        <v>1.3357202298900683</v>
      </c>
      <c r="AN402" s="81">
        <f>$AU402+$AB$7*SIN(AO402)</f>
        <v>8.5016226371511259</v>
      </c>
      <c r="AO402" s="81">
        <f>$AU402+$AB$7*SIN(AP402)</f>
        <v>8.5016719375923397</v>
      </c>
      <c r="AP402" s="81">
        <f>$AU402+$AB$7*SIN(AQ402)</f>
        <v>8.5018827750609649</v>
      </c>
      <c r="AQ402" s="81">
        <f>$AU402+$AB$7*SIN(AR402)</f>
        <v>8.5027837774279771</v>
      </c>
      <c r="AR402" s="81">
        <f>$AU402+$AB$7*SIN(AS402)</f>
        <v>8.5066221686880645</v>
      </c>
      <c r="AS402" s="81">
        <f>$AU402+$AB$7*SIN(AT402)</f>
        <v>8.5227634138665138</v>
      </c>
      <c r="AT402" s="81">
        <f>$AU402+$AB$7*SIN(AU402)</f>
        <v>8.5873511205924817</v>
      </c>
      <c r="AU402" s="81">
        <f>RADIANS($AB$9)+$AB$18*(F402-AB$15)</f>
        <v>8.8106489939161001</v>
      </c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</row>
    <row r="403" spans="1:66" s="80" customFormat="1" x14ac:dyDescent="0.2">
      <c r="A403" s="96" t="s">
        <v>207</v>
      </c>
      <c r="B403" s="96"/>
      <c r="C403" s="86">
        <v>42796.319000000003</v>
      </c>
      <c r="D403" s="86"/>
      <c r="E403" s="80">
        <f>+(C403-C$7)/C$8</f>
        <v>-1042.9961966683738</v>
      </c>
      <c r="F403" s="80">
        <f>ROUND(2*E403,0)/2</f>
        <v>-1043</v>
      </c>
      <c r="G403" s="80">
        <f>+C403-(C$7+F403*C$8)</f>
        <v>1.0530800005653873E-2</v>
      </c>
      <c r="I403" s="80">
        <f>G403</f>
        <v>1.0530800005653873E-2</v>
      </c>
      <c r="Q403" s="149">
        <f>+C403-15018.5</f>
        <v>27777.819000000003</v>
      </c>
      <c r="S403" s="2">
        <f>S$16</f>
        <v>0.2</v>
      </c>
      <c r="Z403" s="1">
        <f>F403</f>
        <v>-1043</v>
      </c>
      <c r="AA403" s="81">
        <f>AB$3+AB$4*Z403+AB$5*Z403^2+AH403</f>
        <v>1.0337446550773614E-2</v>
      </c>
      <c r="AB403" s="81">
        <f>IF(S403&lt;&gt;0,G403-AH403,-9999)</f>
        <v>-7.8621363092813111E-3</v>
      </c>
      <c r="AC403" s="81">
        <f>+G403-P403</f>
        <v>1.0530800005653873E-2</v>
      </c>
      <c r="AD403" s="81">
        <f>IF(S403&lt;&gt;0,G403-AA403,-9999)</f>
        <v>1.9335345488025873E-4</v>
      </c>
      <c r="AE403" s="81">
        <f>+(G403-AA403)^2*S403</f>
        <v>7.4771117028264503E-9</v>
      </c>
      <c r="AF403" s="1">
        <f>IF(S403&lt;&gt;0,G403-P403,-9999)</f>
        <v>1.0530800005653873E-2</v>
      </c>
      <c r="AG403" s="82"/>
      <c r="AH403" s="1">
        <f>$AB$6*($AB$11/AI403*AJ403+$AB$12)</f>
        <v>1.8392936314935184E-2</v>
      </c>
      <c r="AI403" s="1">
        <f>1+$AB$7*COS(AL403)</f>
        <v>1.1108174787266107</v>
      </c>
      <c r="AJ403" s="1">
        <f>SIN(AL403+RADIANS($AB$9))</f>
        <v>4.4277778314656485E-2</v>
      </c>
      <c r="AK403" s="1">
        <f>$AB$7*SIN(AL403)</f>
        <v>-0.37132022833929695</v>
      </c>
      <c r="AL403" s="1">
        <f>2*ATAN(AM403)</f>
        <v>1.8608229710972921</v>
      </c>
      <c r="AM403" s="1">
        <f>SQRT((1+$AB$7)/(1-$AB$7))*TAN(AN403/2)</f>
        <v>1.3420257775218838</v>
      </c>
      <c r="AN403" s="81">
        <f>$AU403+$AB$7*SIN(AO403)</f>
        <v>8.5053732486231013</v>
      </c>
      <c r="AO403" s="81">
        <f>$AU403+$AB$7*SIN(AP403)</f>
        <v>8.5054237022248511</v>
      </c>
      <c r="AP403" s="81">
        <f>$AU403+$AB$7*SIN(AQ403)</f>
        <v>8.5056384077695046</v>
      </c>
      <c r="AQ403" s="81">
        <f>$AU403+$AB$7*SIN(AR403)</f>
        <v>8.5065514134042832</v>
      </c>
      <c r="AR403" s="81">
        <f>$AU403+$AB$7*SIN(AS403)</f>
        <v>8.5104217338947166</v>
      </c>
      <c r="AS403" s="81">
        <f>$AU403+$AB$7*SIN(AT403)</f>
        <v>8.5266176251942003</v>
      </c>
      <c r="AT403" s="81">
        <f>$AU403+$AB$7*SIN(AU403)</f>
        <v>8.5911326470572309</v>
      </c>
      <c r="AU403" s="81">
        <f>RADIANS($AB$9)+$AB$18*(F403-AB$15)</f>
        <v>8.8135202740310241</v>
      </c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</row>
    <row r="404" spans="1:66" s="80" customFormat="1" x14ac:dyDescent="0.2">
      <c r="A404" s="96" t="s">
        <v>207</v>
      </c>
      <c r="B404" s="96"/>
      <c r="C404" s="86">
        <v>42796.321000000004</v>
      </c>
      <c r="D404" s="86"/>
      <c r="E404" s="80">
        <f>+(C404-C$7)/C$8</f>
        <v>-1042.9954743430756</v>
      </c>
      <c r="F404" s="80">
        <f>ROUND(2*E404,0)/2</f>
        <v>-1043</v>
      </c>
      <c r="G404" s="80">
        <f>+C404-(C$7+F404*C$8)</f>
        <v>1.2530800006061327E-2</v>
      </c>
      <c r="I404" s="80">
        <f>G404</f>
        <v>1.2530800006061327E-2</v>
      </c>
      <c r="Q404" s="149">
        <f>+C404-15018.5</f>
        <v>27777.821000000004</v>
      </c>
      <c r="S404" s="2">
        <f>S$16</f>
        <v>0.2</v>
      </c>
      <c r="Z404" s="1">
        <f>F404</f>
        <v>-1043</v>
      </c>
      <c r="AA404" s="81">
        <f>AB$3+AB$4*Z404+AB$5*Z404^2+AH404</f>
        <v>1.0337446550773614E-2</v>
      </c>
      <c r="AB404" s="81">
        <f>IF(S404&lt;&gt;0,G404-AH404,-9999)</f>
        <v>-5.8621363088738575E-3</v>
      </c>
      <c r="AC404" s="81">
        <f>+G404-P404</f>
        <v>1.2530800006061327E-2</v>
      </c>
      <c r="AD404" s="81">
        <f>IF(S404&lt;&gt;0,G404-AA404,-9999)</f>
        <v>2.1933534552877124E-3</v>
      </c>
      <c r="AE404" s="81">
        <f>+(G404-AA404)^2*S404</f>
        <v>9.6215987596450954E-7</v>
      </c>
      <c r="AF404" s="1">
        <f>IF(S404&lt;&gt;0,G404-P404,-9999)</f>
        <v>1.2530800006061327E-2</v>
      </c>
      <c r="AG404" s="82"/>
      <c r="AH404" s="1">
        <f>$AB$6*($AB$11/AI404*AJ404+$AB$12)</f>
        <v>1.8392936314935184E-2</v>
      </c>
      <c r="AI404" s="1">
        <f>1+$AB$7*COS(AL404)</f>
        <v>1.1108174787266107</v>
      </c>
      <c r="AJ404" s="1">
        <f>SIN(AL404+RADIANS($AB$9))</f>
        <v>4.4277778314656485E-2</v>
      </c>
      <c r="AK404" s="1">
        <f>$AB$7*SIN(AL404)</f>
        <v>-0.37132022833929695</v>
      </c>
      <c r="AL404" s="1">
        <f>2*ATAN(AM404)</f>
        <v>1.8608229710972921</v>
      </c>
      <c r="AM404" s="1">
        <f>SQRT((1+$AB$7)/(1-$AB$7))*TAN(AN404/2)</f>
        <v>1.3420257775218838</v>
      </c>
      <c r="AN404" s="81">
        <f>$AU404+$AB$7*SIN(AO404)</f>
        <v>8.5053732486231013</v>
      </c>
      <c r="AO404" s="81">
        <f>$AU404+$AB$7*SIN(AP404)</f>
        <v>8.5054237022248511</v>
      </c>
      <c r="AP404" s="81">
        <f>$AU404+$AB$7*SIN(AQ404)</f>
        <v>8.5056384077695046</v>
      </c>
      <c r="AQ404" s="81">
        <f>$AU404+$AB$7*SIN(AR404)</f>
        <v>8.5065514134042832</v>
      </c>
      <c r="AR404" s="81">
        <f>$AU404+$AB$7*SIN(AS404)</f>
        <v>8.5104217338947166</v>
      </c>
      <c r="AS404" s="81">
        <f>$AU404+$AB$7*SIN(AT404)</f>
        <v>8.5266176251942003</v>
      </c>
      <c r="AT404" s="81">
        <f>$AU404+$AB$7*SIN(AU404)</f>
        <v>8.5911326470572309</v>
      </c>
      <c r="AU404" s="81">
        <f>RADIANS($AB$9)+$AB$18*(F404-AB$15)</f>
        <v>8.8135202740310241</v>
      </c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</row>
    <row r="405" spans="1:66" s="80" customFormat="1" x14ac:dyDescent="0.2">
      <c r="A405" s="96" t="s">
        <v>207</v>
      </c>
      <c r="B405" s="96"/>
      <c r="C405" s="86">
        <v>42807.394</v>
      </c>
      <c r="D405" s="86"/>
      <c r="E405" s="80">
        <f>+(C405-C$7)/C$8</f>
        <v>-1038.9963203304658</v>
      </c>
      <c r="F405" s="80">
        <f>ROUND(2*E405,0)/2</f>
        <v>-1039</v>
      </c>
      <c r="G405" s="80">
        <f>+C405-(C$7+F405*C$8)</f>
        <v>1.0188400003244169E-2</v>
      </c>
      <c r="I405" s="80">
        <f>G405</f>
        <v>1.0188400003244169E-2</v>
      </c>
      <c r="Q405" s="149">
        <f>+C405-15018.5</f>
        <v>27788.894</v>
      </c>
      <c r="S405" s="2">
        <f>S$16</f>
        <v>0.2</v>
      </c>
      <c r="Z405" s="1">
        <f>F405</f>
        <v>-1039</v>
      </c>
      <c r="AA405" s="81">
        <f>AB$3+AB$4*Z405+AB$5*Z405^2+AH405</f>
        <v>1.0374790901417574E-2</v>
      </c>
      <c r="AB405" s="81">
        <f>IF(S405&lt;&gt;0,G405-AH405,-9999)</f>
        <v>-8.3573967940984602E-3</v>
      </c>
      <c r="AC405" s="81">
        <f>+G405-P405</f>
        <v>1.0188400003244169E-2</v>
      </c>
      <c r="AD405" s="81">
        <f>IF(S405&lt;&gt;0,G405-AA405,-9999)</f>
        <v>-1.8639089817340526E-4</v>
      </c>
      <c r="AE405" s="81">
        <f>+(G405-AA405)^2*S405</f>
        <v>6.9483133843777464E-9</v>
      </c>
      <c r="AF405" s="1">
        <f>IF(S405&lt;&gt;0,G405-P405,-9999)</f>
        <v>1.0188400003244169E-2</v>
      </c>
      <c r="AG405" s="82"/>
      <c r="AH405" s="1">
        <f>$AB$6*($AB$11/AI405*AJ405+$AB$12)</f>
        <v>1.8545796797342629E-2</v>
      </c>
      <c r="AI405" s="1">
        <f>1+$AB$7*COS(AL405)</f>
        <v>1.1124982766043139</v>
      </c>
      <c r="AJ405" s="1">
        <f>SIN(AL405+RADIANS($AB$9))</f>
        <v>4.8802488754798728E-2</v>
      </c>
      <c r="AK405" s="1">
        <f>$AB$7*SIN(AL405)</f>
        <v>-0.37081445943534846</v>
      </c>
      <c r="AL405" s="1">
        <f>2*ATAN(AM405)</f>
        <v>1.8653525936350308</v>
      </c>
      <c r="AM405" s="1">
        <f>SQRT((1+$AB$7)/(1-$AB$7))*TAN(AN405/2)</f>
        <v>1.3483889403496336</v>
      </c>
      <c r="AN405" s="81">
        <f>$AU405+$AB$7*SIN(AO405)</f>
        <v>8.5091295432864893</v>
      </c>
      <c r="AO405" s="81">
        <f>$AU405+$AB$7*SIN(AP405)</f>
        <v>8.5091811666940806</v>
      </c>
      <c r="AP405" s="81">
        <f>$AU405+$AB$7*SIN(AQ405)</f>
        <v>8.5093997742967211</v>
      </c>
      <c r="AQ405" s="81">
        <f>$AU405+$AB$7*SIN(AR405)</f>
        <v>8.5103248152492608</v>
      </c>
      <c r="AR405" s="81">
        <f>$AU405+$AB$7*SIN(AS405)</f>
        <v>8.5142269132627071</v>
      </c>
      <c r="AS405" s="81">
        <f>$AU405+$AB$7*SIN(AT405)</f>
        <v>8.5304764187500695</v>
      </c>
      <c r="AT405" s="81">
        <f>$AU405+$AB$7*SIN(AU405)</f>
        <v>8.5949160069397994</v>
      </c>
      <c r="AU405" s="81">
        <f>RADIANS($AB$9)+$AB$18*(F405-AB$15)</f>
        <v>8.8163915541459446</v>
      </c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</row>
    <row r="406" spans="1:66" s="80" customFormat="1" x14ac:dyDescent="0.2">
      <c r="A406" s="96" t="s">
        <v>208</v>
      </c>
      <c r="B406" s="96"/>
      <c r="C406" s="86">
        <v>42815.701000000001</v>
      </c>
      <c r="D406" s="86"/>
      <c r="E406" s="80">
        <f>+(C406-C$7)/C$8</f>
        <v>-1035.9961422050471</v>
      </c>
      <c r="F406" s="80">
        <f>ROUND(2*E406,0)/2</f>
        <v>-1036</v>
      </c>
      <c r="G406" s="80">
        <f>+C406-(C$7+F406*C$8)</f>
        <v>1.068160000431817E-2</v>
      </c>
      <c r="I406" s="80">
        <f>G406</f>
        <v>1.068160000431817E-2</v>
      </c>
      <c r="Q406" s="149">
        <f>+C406-15018.5</f>
        <v>27797.201000000001</v>
      </c>
      <c r="S406" s="2">
        <f>S$16</f>
        <v>0.2</v>
      </c>
      <c r="Z406" s="1">
        <f>F406</f>
        <v>-1036</v>
      </c>
      <c r="AA406" s="81">
        <f>AB$3+AB$4*Z406+AB$5*Z406^2+AH406</f>
        <v>1.040271211524295E-2</v>
      </c>
      <c r="AB406" s="81">
        <f>IF(S406&lt;&gt;0,G406-AH406,-9999)</f>
        <v>-7.9788222293113165E-3</v>
      </c>
      <c r="AC406" s="81">
        <f>+G406-P406</f>
        <v>1.068160000431817E-2</v>
      </c>
      <c r="AD406" s="81">
        <f>IF(S406&lt;&gt;0,G406-AA406,-9999)</f>
        <v>2.7888788907521993E-4</v>
      </c>
      <c r="AE406" s="81">
        <f>+(G406-AA406)^2*S406</f>
        <v>1.5555690934566438E-8</v>
      </c>
      <c r="AF406" s="1">
        <f>IF(S406&lt;&gt;0,G406-P406,-9999)</f>
        <v>1.068160000431817E-2</v>
      </c>
      <c r="AG406" s="82"/>
      <c r="AH406" s="1">
        <f>$AB$6*($AB$11/AI406*AJ406+$AB$12)</f>
        <v>1.8660422233629487E-2</v>
      </c>
      <c r="AI406" s="1">
        <f>1+$AB$7*COS(AL406)</f>
        <v>1.1137606988248046</v>
      </c>
      <c r="AJ406" s="1">
        <f>SIN(AL406+RADIANS($AB$9))</f>
        <v>5.2204364842125928E-2</v>
      </c>
      <c r="AK406" s="1">
        <f>$AB$7*SIN(AL406)</f>
        <v>-0.3704291146335052</v>
      </c>
      <c r="AL406" s="1">
        <f>2*ATAN(AM406)</f>
        <v>1.8687588181044597</v>
      </c>
      <c r="AM406" s="1">
        <f>SQRT((1+$AB$7)/(1-$AB$7))*TAN(AN406/2)</f>
        <v>1.3531996229313212</v>
      </c>
      <c r="AN406" s="81">
        <f>$AU406+$AB$7*SIN(AO406)</f>
        <v>8.5119504996143061</v>
      </c>
      <c r="AO406" s="81">
        <f>$AU406+$AB$7*SIN(AP406)</f>
        <v>8.5120030112776242</v>
      </c>
      <c r="AP406" s="81">
        <f>$AU406+$AB$7*SIN(AQ406)</f>
        <v>8.5122245673939894</v>
      </c>
      <c r="AQ406" s="81">
        <f>$AU406+$AB$7*SIN(AR406)</f>
        <v>8.5131586544046201</v>
      </c>
      <c r="AR406" s="81">
        <f>$AU406+$AB$7*SIN(AS406)</f>
        <v>8.5170844818938782</v>
      </c>
      <c r="AS406" s="81">
        <f>$AU406+$AB$7*SIN(AT406)</f>
        <v>8.5333735149034009</v>
      </c>
      <c r="AT406" s="81">
        <f>$AU406+$AB$7*SIN(AU406)</f>
        <v>8.5977547255093452</v>
      </c>
      <c r="AU406" s="81">
        <f>RADIANS($AB$9)+$AB$18*(F406-AB$15)</f>
        <v>8.8185450142321358</v>
      </c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</row>
    <row r="407" spans="1:66" s="80" customFormat="1" x14ac:dyDescent="0.2">
      <c r="A407" s="96" t="s">
        <v>208</v>
      </c>
      <c r="B407" s="96"/>
      <c r="C407" s="86">
        <v>42815.701000000001</v>
      </c>
      <c r="D407" s="86"/>
      <c r="E407" s="80">
        <f>+(C407-C$7)/C$8</f>
        <v>-1035.9961422050471</v>
      </c>
      <c r="F407" s="80">
        <f>ROUND(2*E407,0)/2</f>
        <v>-1036</v>
      </c>
      <c r="G407" s="80">
        <f>+C407-(C$7+F407*C$8)</f>
        <v>1.068160000431817E-2</v>
      </c>
      <c r="I407" s="80">
        <f>G407</f>
        <v>1.068160000431817E-2</v>
      </c>
      <c r="Q407" s="149">
        <f>+C407-15018.5</f>
        <v>27797.201000000001</v>
      </c>
      <c r="S407" s="2">
        <f>S$16</f>
        <v>0.2</v>
      </c>
      <c r="Z407" s="1">
        <f>F407</f>
        <v>-1036</v>
      </c>
      <c r="AA407" s="81">
        <f>AB$3+AB$4*Z407+AB$5*Z407^2+AH407</f>
        <v>1.040271211524295E-2</v>
      </c>
      <c r="AB407" s="81">
        <f>IF(S407&lt;&gt;0,G407-AH407,-9999)</f>
        <v>-7.9788222293113165E-3</v>
      </c>
      <c r="AC407" s="81">
        <f>+G407-P407</f>
        <v>1.068160000431817E-2</v>
      </c>
      <c r="AD407" s="81">
        <f>IF(S407&lt;&gt;0,G407-AA407,-9999)</f>
        <v>2.7888788907521993E-4</v>
      </c>
      <c r="AE407" s="81">
        <f>+(G407-AA407)^2*S407</f>
        <v>1.5555690934566438E-8</v>
      </c>
      <c r="AF407" s="1">
        <f>IF(S407&lt;&gt;0,G407-P407,-9999)</f>
        <v>1.068160000431817E-2</v>
      </c>
      <c r="AG407" s="82"/>
      <c r="AH407" s="1">
        <f>$AB$6*($AB$11/AI407*AJ407+$AB$12)</f>
        <v>1.8660422233629487E-2</v>
      </c>
      <c r="AI407" s="1">
        <f>1+$AB$7*COS(AL407)</f>
        <v>1.1137606988248046</v>
      </c>
      <c r="AJ407" s="1">
        <f>SIN(AL407+RADIANS($AB$9))</f>
        <v>5.2204364842125928E-2</v>
      </c>
      <c r="AK407" s="1">
        <f>$AB$7*SIN(AL407)</f>
        <v>-0.3704291146335052</v>
      </c>
      <c r="AL407" s="1">
        <f>2*ATAN(AM407)</f>
        <v>1.8687588181044597</v>
      </c>
      <c r="AM407" s="1">
        <f>SQRT((1+$AB$7)/(1-$AB$7))*TAN(AN407/2)</f>
        <v>1.3531996229313212</v>
      </c>
      <c r="AN407" s="81">
        <f>$AU407+$AB$7*SIN(AO407)</f>
        <v>8.5119504996143061</v>
      </c>
      <c r="AO407" s="81">
        <f>$AU407+$AB$7*SIN(AP407)</f>
        <v>8.5120030112776242</v>
      </c>
      <c r="AP407" s="81">
        <f>$AU407+$AB$7*SIN(AQ407)</f>
        <v>8.5122245673939894</v>
      </c>
      <c r="AQ407" s="81">
        <f>$AU407+$AB$7*SIN(AR407)</f>
        <v>8.5131586544046201</v>
      </c>
      <c r="AR407" s="81">
        <f>$AU407+$AB$7*SIN(AS407)</f>
        <v>8.5170844818938782</v>
      </c>
      <c r="AS407" s="81">
        <f>$AU407+$AB$7*SIN(AT407)</f>
        <v>8.5333735149034009</v>
      </c>
      <c r="AT407" s="81">
        <f>$AU407+$AB$7*SIN(AU407)</f>
        <v>8.5977547255093452</v>
      </c>
      <c r="AU407" s="81">
        <f>RADIANS($AB$9)+$AB$18*(F407-AB$15)</f>
        <v>8.8185450142321358</v>
      </c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</row>
    <row r="408" spans="1:66" s="80" customFormat="1" x14ac:dyDescent="0.2">
      <c r="A408" s="96" t="s">
        <v>207</v>
      </c>
      <c r="B408" s="96"/>
      <c r="C408" s="86">
        <v>42832.317000000003</v>
      </c>
      <c r="D408" s="86"/>
      <c r="E408" s="80">
        <f>+(C408-C$7)/C$8</f>
        <v>-1029.9950636289113</v>
      </c>
      <c r="F408" s="80">
        <f>ROUND(2*E408,0)/2</f>
        <v>-1030</v>
      </c>
      <c r="G408" s="80">
        <f>+C408-(C$7+F408*C$8)</f>
        <v>1.3668000006873626E-2</v>
      </c>
      <c r="I408" s="80">
        <f>G408</f>
        <v>1.3668000006873626E-2</v>
      </c>
      <c r="Q408" s="149">
        <f>+C408-15018.5</f>
        <v>27813.817000000003</v>
      </c>
      <c r="S408" s="2">
        <f>S$16</f>
        <v>0.2</v>
      </c>
      <c r="Z408" s="1">
        <f>F408</f>
        <v>-1030</v>
      </c>
      <c r="AA408" s="81">
        <f>AB$3+AB$4*Z408+AB$5*Z408^2+AH408</f>
        <v>1.0458325256403313E-2</v>
      </c>
      <c r="AB408" s="81">
        <f>IF(S408&lt;&gt;0,G408-AH408,-9999)</f>
        <v>-5.2216164164819757E-3</v>
      </c>
      <c r="AC408" s="81">
        <f>+G408-P408</f>
        <v>1.3668000006873626E-2</v>
      </c>
      <c r="AD408" s="81">
        <f>IF(S408&lt;&gt;0,G408-AA408,-9999)</f>
        <v>3.2096747504703135E-3</v>
      </c>
      <c r="AE408" s="81">
        <f>+(G408-AA408)^2*S408</f>
        <v>2.060402400761334E-6</v>
      </c>
      <c r="AF408" s="1">
        <f>IF(S408&lt;&gt;0,G408-P408,-9999)</f>
        <v>1.3668000006873626E-2</v>
      </c>
      <c r="AG408" s="82"/>
      <c r="AH408" s="1">
        <f>$AB$6*($AB$11/AI408*AJ408+$AB$12)</f>
        <v>1.8889616423355602E-2</v>
      </c>
      <c r="AI408" s="1">
        <f>1+$AB$7*COS(AL408)</f>
        <v>1.1162901600980877</v>
      </c>
      <c r="AJ408" s="1">
        <f>SIN(AL408+RADIANS($AB$9))</f>
        <v>5.9029461608787373E-2</v>
      </c>
      <c r="AK408" s="1">
        <f>$AB$7*SIN(AL408)</f>
        <v>-0.36964283332648501</v>
      </c>
      <c r="AL408" s="1">
        <f>2*ATAN(AM408)</f>
        <v>1.8755945086905086</v>
      </c>
      <c r="AM408" s="1">
        <f>SQRT((1+$AB$7)/(1-$AB$7))*TAN(AN408/2)</f>
        <v>1.3629210526939994</v>
      </c>
      <c r="AN408" s="81">
        <f>$AU408+$AB$7*SIN(AO408)</f>
        <v>8.5176020345709027</v>
      </c>
      <c r="AO408" s="81">
        <f>$AU408+$AB$7*SIN(AP408)</f>
        <v>8.5176563506934002</v>
      </c>
      <c r="AP408" s="81">
        <f>$AU408+$AB$7*SIN(AQ408)</f>
        <v>8.5178838592839838</v>
      </c>
      <c r="AQ408" s="81">
        <f>$AU408+$AB$7*SIN(AR408)</f>
        <v>8.5188360842099105</v>
      </c>
      <c r="AR408" s="81">
        <f>$AU408+$AB$7*SIN(AS408)</f>
        <v>8.5228090915558106</v>
      </c>
      <c r="AS408" s="81">
        <f>$AU408+$AB$7*SIN(AT408)</f>
        <v>8.5391754052331823</v>
      </c>
      <c r="AT408" s="81">
        <f>$AU408+$AB$7*SIN(AU408)</f>
        <v>8.6034352311369489</v>
      </c>
      <c r="AU408" s="81">
        <f>RADIANS($AB$9)+$AB$18*(F408-AB$15)</f>
        <v>8.8228519344045182</v>
      </c>
      <c r="AV408" s="81"/>
      <c r="AW408" s="81"/>
      <c r="AX408" s="81"/>
      <c r="AY408" s="81"/>
      <c r="AZ408" s="81"/>
      <c r="BA408" s="81"/>
      <c r="BB408" s="81"/>
      <c r="BC408" s="81"/>
      <c r="BD408" s="81"/>
      <c r="BE408" s="81"/>
      <c r="BF408" s="81"/>
      <c r="BG408" s="81"/>
      <c r="BH408" s="81"/>
      <c r="BI408" s="81"/>
      <c r="BJ408" s="81"/>
      <c r="BK408" s="81"/>
      <c r="BL408" s="81"/>
      <c r="BM408" s="1"/>
      <c r="BN408" s="1"/>
    </row>
    <row r="409" spans="1:66" s="80" customFormat="1" x14ac:dyDescent="0.2">
      <c r="A409" s="96" t="s">
        <v>208</v>
      </c>
      <c r="B409" s="96"/>
      <c r="C409" s="86">
        <v>43006.752</v>
      </c>
      <c r="D409" s="86"/>
      <c r="E409" s="80">
        <f>+(C409-C$7)/C$8</f>
        <v>-966.99565694691205</v>
      </c>
      <c r="F409" s="80">
        <f>ROUND(2*E409,0)/2</f>
        <v>-967</v>
      </c>
      <c r="G409" s="80">
        <f>+C409-(C$7+F409*C$8)</f>
        <v>1.2025200005155057E-2</v>
      </c>
      <c r="I409" s="80">
        <f>G409</f>
        <v>1.2025200005155057E-2</v>
      </c>
      <c r="Q409" s="149">
        <f>+C409-15018.5</f>
        <v>27988.252</v>
      </c>
      <c r="S409" s="2">
        <f>S$16</f>
        <v>0.2</v>
      </c>
      <c r="Z409" s="1">
        <f>F409</f>
        <v>-967</v>
      </c>
      <c r="AA409" s="81">
        <f>AB$3+AB$4*Z409+AB$5*Z409^2+AH409</f>
        <v>1.1021275560403025E-2</v>
      </c>
      <c r="AB409" s="81">
        <f>IF(S409&lt;&gt;0,G409-AH409,-9999)</f>
        <v>-9.2638623253859208E-3</v>
      </c>
      <c r="AC409" s="81">
        <f>+G409-P409</f>
        <v>1.2025200005155057E-2</v>
      </c>
      <c r="AD409" s="81">
        <f>IF(S409&lt;&gt;0,G409-AA409,-9999)</f>
        <v>1.0039244447520319E-3</v>
      </c>
      <c r="AE409" s="81">
        <f>+(G409-AA409)^2*S409</f>
        <v>2.015728581541351E-7</v>
      </c>
      <c r="AF409" s="1">
        <f>IF(S409&lt;&gt;0,G409-P409,-9999)</f>
        <v>1.2025200005155057E-2</v>
      </c>
      <c r="AG409" s="82"/>
      <c r="AH409" s="1">
        <f>$AB$6*($AB$11/AI409*AJ409+$AB$12)</f>
        <v>2.1289062330540977E-2</v>
      </c>
      <c r="AI409" s="1">
        <f>1+$AB$7*COS(AL409)</f>
        <v>1.1431853227013686</v>
      </c>
      <c r="AJ409" s="1">
        <f>SIN(AL409+RADIANS($AB$9))</f>
        <v>0.13235436715196791</v>
      </c>
      <c r="AK409" s="1">
        <f>$AB$7*SIN(AL409)</f>
        <v>-0.36007942030637546</v>
      </c>
      <c r="AL409" s="1">
        <f>2*ATAN(AM409)</f>
        <v>1.9492745810798209</v>
      </c>
      <c r="AM409" s="1">
        <f>SQRT((1+$AB$7)/(1-$AB$7))*TAN(AN409/2)</f>
        <v>1.473811421018915</v>
      </c>
      <c r="AN409" s="81">
        <f>$AU409+$AB$7*SIN(AO409)</f>
        <v>8.5777248251207716</v>
      </c>
      <c r="AO409" s="81">
        <f>$AU409+$AB$7*SIN(AP409)</f>
        <v>8.577800263907335</v>
      </c>
      <c r="AP409" s="81">
        <f>$AU409+$AB$7*SIN(AQ409)</f>
        <v>8.5780941804586757</v>
      </c>
      <c r="AQ409" s="81">
        <f>$AU409+$AB$7*SIN(AR409)</f>
        <v>8.5792383765323947</v>
      </c>
      <c r="AR409" s="81">
        <f>$AU409+$AB$7*SIN(AS409)</f>
        <v>8.5836786673212018</v>
      </c>
      <c r="AS409" s="81">
        <f>$AU409+$AB$7*SIN(AT409)</f>
        <v>8.600706047900081</v>
      </c>
      <c r="AT409" s="81">
        <f>$AU409+$AB$7*SIN(AU409)</f>
        <v>8.6633213551838537</v>
      </c>
      <c r="AU409" s="81">
        <f>RADIANS($AB$9)+$AB$18*(F409-AB$15)</f>
        <v>8.8680745962145373</v>
      </c>
      <c r="AV409" s="8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</row>
    <row r="410" spans="1:66" s="80" customFormat="1" x14ac:dyDescent="0.2">
      <c r="A410" s="96" t="s">
        <v>208</v>
      </c>
      <c r="B410" s="96"/>
      <c r="C410" s="86">
        <v>43017.826000000001</v>
      </c>
      <c r="D410" s="86"/>
      <c r="E410" s="80">
        <f>+(C410-C$7)/C$8</f>
        <v>-962.99614177165188</v>
      </c>
      <c r="F410" s="80">
        <f>ROUND(2*E410,0)/2</f>
        <v>-963</v>
      </c>
      <c r="G410" s="80">
        <f>+C410-(C$7+F410*C$8)</f>
        <v>1.0682800006179605E-2</v>
      </c>
      <c r="I410" s="80">
        <f>G410</f>
        <v>1.0682800006179605E-2</v>
      </c>
      <c r="Q410" s="149">
        <f>+C410-15018.5</f>
        <v>27999.326000000001</v>
      </c>
      <c r="S410" s="2">
        <f>S$16</f>
        <v>0.2</v>
      </c>
      <c r="Z410" s="1">
        <f>F410</f>
        <v>-963</v>
      </c>
      <c r="AA410" s="81">
        <f>AB$3+AB$4*Z410+AB$5*Z410^2+AH410</f>
        <v>1.1055559869578967E-2</v>
      </c>
      <c r="AB410" s="81">
        <f>IF(S410&lt;&gt;0,G410-AH410,-9999)</f>
        <v>-1.0758006154464157E-2</v>
      </c>
      <c r="AC410" s="81">
        <f>+G410-P410</f>
        <v>1.0682800006179605E-2</v>
      </c>
      <c r="AD410" s="81">
        <f>IF(S410&lt;&gt;0,G410-AA410,-9999)</f>
        <v>-3.7275986339936271E-4</v>
      </c>
      <c r="AE410" s="81">
        <f>+(G410-AA410)^2*S410</f>
        <v>2.7789983152302311E-8</v>
      </c>
      <c r="AF410" s="1">
        <f>IF(S410&lt;&gt;0,G410-P410,-9999)</f>
        <v>1.0682800006179605E-2</v>
      </c>
      <c r="AG410" s="82"/>
      <c r="AH410" s="1">
        <f>$AB$6*($AB$11/AI410*AJ410+$AB$12)</f>
        <v>2.1440806160643762E-2</v>
      </c>
      <c r="AI410" s="1">
        <f>1+$AB$7*COS(AL410)</f>
        <v>1.1449112005622373</v>
      </c>
      <c r="AJ410" s="1">
        <f>SIN(AL410+RADIANS($AB$9))</f>
        <v>0.13710826082866817</v>
      </c>
      <c r="AK410" s="1">
        <f>$AB$7*SIN(AL410)</f>
        <v>-0.35938832690681743</v>
      </c>
      <c r="AL410" s="1">
        <f>2*ATAN(AM410)</f>
        <v>1.9540722236624692</v>
      </c>
      <c r="AM410" s="1">
        <f>SQRT((1+$AB$7)/(1-$AB$7))*TAN(AN410/2)</f>
        <v>1.4814477825828778</v>
      </c>
      <c r="AN410" s="81">
        <f>$AU410+$AB$7*SIN(AO410)</f>
        <v>8.5815907401531248</v>
      </c>
      <c r="AO410" s="81">
        <f>$AU410+$AB$7*SIN(AP410)</f>
        <v>8.5816676471665065</v>
      </c>
      <c r="AP410" s="81">
        <f>$AU410+$AB$7*SIN(AQ410)</f>
        <v>8.5819659805492652</v>
      </c>
      <c r="AQ410" s="81">
        <f>$AU410+$AB$7*SIN(AR410)</f>
        <v>8.5831223151778886</v>
      </c>
      <c r="AR410" s="81">
        <f>$AU410+$AB$7*SIN(AS410)</f>
        <v>8.587590187704766</v>
      </c>
      <c r="AS410" s="81">
        <f>$AU410+$AB$7*SIN(AT410)</f>
        <v>8.604649823653336</v>
      </c>
      <c r="AT410" s="81">
        <f>$AU410+$AB$7*SIN(AU410)</f>
        <v>8.6671381044597844</v>
      </c>
      <c r="AU410" s="81">
        <f>RADIANS($AB$9)+$AB$18*(F410-AB$15)</f>
        <v>8.8709458763294577</v>
      </c>
      <c r="AV410" s="81"/>
      <c r="AW410" s="21"/>
      <c r="AX410" s="97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</row>
    <row r="411" spans="1:66" x14ac:dyDescent="0.2">
      <c r="A411" s="83" t="s">
        <v>209</v>
      </c>
      <c r="B411" s="84" t="s">
        <v>98</v>
      </c>
      <c r="C411" s="85">
        <v>43017.826999999997</v>
      </c>
      <c r="D411" s="87"/>
      <c r="E411" s="80">
        <f>+(C411-C$7)/C$8</f>
        <v>-962.9957806090041</v>
      </c>
      <c r="F411" s="80">
        <f>ROUND(2*E411,0)/2</f>
        <v>-963</v>
      </c>
      <c r="G411" s="80">
        <f>+C411-(C$7+F411*C$8)</f>
        <v>1.1682800002745353E-2</v>
      </c>
      <c r="H411" s="80"/>
      <c r="I411" s="80">
        <f>G411</f>
        <v>1.1682800002745353E-2</v>
      </c>
      <c r="J411" s="80"/>
      <c r="K411" s="80"/>
      <c r="M411" s="80"/>
      <c r="N411" s="80"/>
      <c r="O411" s="80"/>
      <c r="P411" s="80"/>
      <c r="Q411" s="149">
        <f>+C411-15018.5</f>
        <v>27999.326999999997</v>
      </c>
      <c r="S411" s="2">
        <f>S$16</f>
        <v>0.2</v>
      </c>
      <c r="Z411" s="1">
        <f>F411</f>
        <v>-963</v>
      </c>
      <c r="AA411" s="81">
        <f>AB$3+AB$4*Z411+AB$5*Z411^2+AH411</f>
        <v>1.1055559869578967E-2</v>
      </c>
      <c r="AB411" s="81">
        <f>IF(S411&lt;&gt;0,G411-AH411,-9999)</f>
        <v>-9.7580061578984092E-3</v>
      </c>
      <c r="AC411" s="81">
        <f>+G411-P411</f>
        <v>1.1682800002745353E-2</v>
      </c>
      <c r="AD411" s="81">
        <f>IF(S411&lt;&gt;0,G411-AA411,-9999)</f>
        <v>6.272401331663853E-4</v>
      </c>
      <c r="AE411" s="81">
        <f>+(G411-AA411)^2*S411</f>
        <v>7.8686036930916955E-8</v>
      </c>
      <c r="AF411" s="1">
        <f>IF(S411&lt;&gt;0,G411-P411,-9999)</f>
        <v>1.1682800002745353E-2</v>
      </c>
      <c r="AG411" s="82"/>
      <c r="AH411" s="1">
        <f>$AB$6*($AB$11/AI411*AJ411+$AB$12)</f>
        <v>2.1440806160643762E-2</v>
      </c>
      <c r="AI411" s="1">
        <f>1+$AB$7*COS(AL411)</f>
        <v>1.1449112005622373</v>
      </c>
      <c r="AJ411" s="1">
        <f>SIN(AL411+RADIANS($AB$9))</f>
        <v>0.13710826082866817</v>
      </c>
      <c r="AK411" s="1">
        <f>$AB$7*SIN(AL411)</f>
        <v>-0.35938832690681743</v>
      </c>
      <c r="AL411" s="1">
        <f>2*ATAN(AM411)</f>
        <v>1.9540722236624692</v>
      </c>
      <c r="AM411" s="1">
        <f>SQRT((1+$AB$7)/(1-$AB$7))*TAN(AN411/2)</f>
        <v>1.4814477825828778</v>
      </c>
      <c r="AN411" s="81">
        <f>$AU411+$AB$7*SIN(AO411)</f>
        <v>8.5815907401531248</v>
      </c>
      <c r="AO411" s="81">
        <f>$AU411+$AB$7*SIN(AP411)</f>
        <v>8.5816676471665065</v>
      </c>
      <c r="AP411" s="81">
        <f>$AU411+$AB$7*SIN(AQ411)</f>
        <v>8.5819659805492652</v>
      </c>
      <c r="AQ411" s="81">
        <f>$AU411+$AB$7*SIN(AR411)</f>
        <v>8.5831223151778886</v>
      </c>
      <c r="AR411" s="81">
        <f>$AU411+$AB$7*SIN(AS411)</f>
        <v>8.587590187704766</v>
      </c>
      <c r="AS411" s="81">
        <f>$AU411+$AB$7*SIN(AT411)</f>
        <v>8.604649823653336</v>
      </c>
      <c r="AT411" s="81">
        <f>$AU411+$AB$7*SIN(AU411)</f>
        <v>8.6671381044597844</v>
      </c>
      <c r="AU411" s="81">
        <f>RADIANS($AB$9)+$AB$18*(F411-AB$15)</f>
        <v>8.8709458763294577</v>
      </c>
    </row>
    <row r="412" spans="1:66" s="80" customFormat="1" x14ac:dyDescent="0.2">
      <c r="A412" s="96" t="s">
        <v>208</v>
      </c>
      <c r="B412" s="96"/>
      <c r="C412" s="86">
        <v>43128.576999999997</v>
      </c>
      <c r="D412" s="86"/>
      <c r="E412" s="80">
        <f>+(C412-C$7)/C$8</f>
        <v>-922.99701722991438</v>
      </c>
      <c r="F412" s="80">
        <f>ROUND(2*E412,0)/2</f>
        <v>-923</v>
      </c>
      <c r="G412" s="80">
        <f>+C412-(C$7+F412*C$8)</f>
        <v>8.2588000004761852E-3</v>
      </c>
      <c r="I412" s="80">
        <f>G412</f>
        <v>8.2588000004761852E-3</v>
      </c>
      <c r="Q412" s="149">
        <f>+C412-15018.5</f>
        <v>28110.076999999997</v>
      </c>
      <c r="S412" s="2">
        <f>S$16</f>
        <v>0.2</v>
      </c>
      <c r="Z412" s="1">
        <f>F412</f>
        <v>-923</v>
      </c>
      <c r="AA412" s="81">
        <f>AB$3+AB$4*Z412+AB$5*Z412^2+AH412</f>
        <v>1.1387144735705635E-2</v>
      </c>
      <c r="AB412" s="81">
        <f>IF(S412&lt;&gt;0,G412-AH412,-9999)</f>
        <v>-1.4693811835772303E-2</v>
      </c>
      <c r="AC412" s="81">
        <f>+G412-P412</f>
        <v>8.2588000004761852E-3</v>
      </c>
      <c r="AD412" s="81">
        <f>IF(S412&lt;&gt;0,G412-AA412,-9999)</f>
        <v>-3.1283447352294502E-3</v>
      </c>
      <c r="AE412" s="81">
        <f>+(G412-AA412)^2*S412</f>
        <v>1.9573081564875638E-6</v>
      </c>
      <c r="AF412" s="1">
        <f>IF(S412&lt;&gt;0,G412-P412,-9999)</f>
        <v>8.2588000004761852E-3</v>
      </c>
      <c r="AG412" s="82"/>
      <c r="AH412" s="1">
        <f>$AB$6*($AB$11/AI412*AJ412+$AB$12)</f>
        <v>2.2952611836248488E-2</v>
      </c>
      <c r="AI412" s="1">
        <f>1+$AB$7*COS(AL412)</f>
        <v>1.1622629212095639</v>
      </c>
      <c r="AJ412" s="1">
        <f>SIN(AL412+RADIANS($AB$9))</f>
        <v>0.18524556529257849</v>
      </c>
      <c r="AK412" s="1">
        <f>$AB$7*SIN(AL412)</f>
        <v>-0.35189482798957039</v>
      </c>
      <c r="AL412" s="1">
        <f>2*ATAN(AM412)</f>
        <v>2.0028524588569323</v>
      </c>
      <c r="AM412" s="1">
        <f>SQRT((1+$AB$7)/(1-$AB$7))*TAN(AN412/2)</f>
        <v>1.5623041798326625</v>
      </c>
      <c r="AN412" s="81">
        <f>$AU412+$AB$7*SIN(AO412)</f>
        <v>8.6205722823395092</v>
      </c>
      <c r="AO412" s="81">
        <f>$AU412+$AB$7*SIN(AP412)</f>
        <v>8.6206646013912227</v>
      </c>
      <c r="AP412" s="81">
        <f>$AU412+$AB$7*SIN(AQ412)</f>
        <v>8.6210079496842429</v>
      </c>
      <c r="AQ412" s="81">
        <f>$AU412+$AB$7*SIN(AR412)</f>
        <v>8.6222838415580689</v>
      </c>
      <c r="AR412" s="81">
        <f>$AU412+$AB$7*SIN(AS412)</f>
        <v>8.6270104190615378</v>
      </c>
      <c r="AS412" s="81">
        <f>$AU412+$AB$7*SIN(AT412)</f>
        <v>8.6443248952668998</v>
      </c>
      <c r="AT412" s="81">
        <f>$AU412+$AB$7*SIN(AU412)</f>
        <v>8.7053967175445433</v>
      </c>
      <c r="AU412" s="81">
        <f>RADIANS($AB$9)+$AB$18*(F412-AB$15)</f>
        <v>8.8996586774786763</v>
      </c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</row>
    <row r="413" spans="1:66" s="80" customFormat="1" x14ac:dyDescent="0.2">
      <c r="A413" s="96" t="s">
        <v>208</v>
      </c>
      <c r="B413" s="96"/>
      <c r="C413" s="86">
        <v>43139.652999999998</v>
      </c>
      <c r="D413" s="86"/>
      <c r="E413" s="80">
        <f>+(C413-C$7)/C$8</f>
        <v>-918.99677972935604</v>
      </c>
      <c r="F413" s="80">
        <f>ROUND(2*E413,0)/2</f>
        <v>-919</v>
      </c>
      <c r="G413" s="80">
        <f>+C413-(C$7+F413*C$8)</f>
        <v>8.9164000019081868E-3</v>
      </c>
      <c r="I413" s="80">
        <f>G413</f>
        <v>8.9164000019081868E-3</v>
      </c>
      <c r="Q413" s="149">
        <f>+C413-15018.5</f>
        <v>28121.152999999998</v>
      </c>
      <c r="S413" s="2">
        <f>S$16</f>
        <v>0.2</v>
      </c>
      <c r="Z413" s="1">
        <f>F413</f>
        <v>-919</v>
      </c>
      <c r="AA413" s="81">
        <f>AB$3+AB$4*Z413+AB$5*Z413^2+AH413</f>
        <v>1.1419097807704635E-2</v>
      </c>
      <c r="AB413" s="81">
        <f>IF(S413&lt;&gt;0,G413-AH413,-9999)</f>
        <v>-1.4186749547308076E-2</v>
      </c>
      <c r="AC413" s="81">
        <f>+G413-P413</f>
        <v>8.9164000019081868E-3</v>
      </c>
      <c r="AD413" s="81">
        <f>IF(S413&lt;&gt;0,G413-AA413,-9999)</f>
        <v>-2.5026978057964486E-3</v>
      </c>
      <c r="AE413" s="81">
        <f>+(G413-AA413)^2*S413</f>
        <v>1.2526992614276717E-6</v>
      </c>
      <c r="AF413" s="1">
        <f>IF(S413&lt;&gt;0,G413-P413,-9999)</f>
        <v>8.9164000019081868E-3</v>
      </c>
      <c r="AG413" s="82"/>
      <c r="AH413" s="1">
        <f>$AB$6*($AB$11/AI413*AJ413+$AB$12)</f>
        <v>2.3103149549216263E-2</v>
      </c>
      <c r="AI413" s="1">
        <f>1+$AB$7*COS(AL413)</f>
        <v>1.1640060290676042</v>
      </c>
      <c r="AJ413" s="1">
        <f>SIN(AL413+RADIANS($AB$9))</f>
        <v>0.19011661666311871</v>
      </c>
      <c r="AK413" s="1">
        <f>$AB$7*SIN(AL413)</f>
        <v>-0.35108581286452833</v>
      </c>
      <c r="AL413" s="1">
        <f>2*ATAN(AM413)</f>
        <v>2.0078116403316795</v>
      </c>
      <c r="AM413" s="1">
        <f>SQRT((1+$AB$7)/(1-$AB$7))*TAN(AN413/2)</f>
        <v>1.5708691387665106</v>
      </c>
      <c r="AN413" s="81">
        <f>$AU413+$AB$7*SIN(AO413)</f>
        <v>8.624502791485984</v>
      </c>
      <c r="AO413" s="81">
        <f>$AU413+$AB$7*SIN(AP413)</f>
        <v>8.6245967182756846</v>
      </c>
      <c r="AP413" s="81">
        <f>$AU413+$AB$7*SIN(AQ413)</f>
        <v>8.6249446281357365</v>
      </c>
      <c r="AQ413" s="81">
        <f>$AU413+$AB$7*SIN(AR413)</f>
        <v>8.6262322212512537</v>
      </c>
      <c r="AR413" s="81">
        <f>$AU413+$AB$7*SIN(AS413)</f>
        <v>8.6309828068490297</v>
      </c>
      <c r="AS413" s="81">
        <f>$AU413+$AB$7*SIN(AT413)</f>
        <v>8.6483158393069726</v>
      </c>
      <c r="AT413" s="81">
        <f>$AU413+$AB$7*SIN(AU413)</f>
        <v>8.7092315177482469</v>
      </c>
      <c r="AU413" s="81">
        <f>RADIANS($AB$9)+$AB$18*(F413-AB$15)</f>
        <v>8.9025299575935968</v>
      </c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</row>
    <row r="414" spans="1:66" x14ac:dyDescent="0.2">
      <c r="A414" s="83" t="s">
        <v>209</v>
      </c>
      <c r="B414" s="84" t="s">
        <v>98</v>
      </c>
      <c r="C414" s="85">
        <v>43139.659</v>
      </c>
      <c r="D414" s="87"/>
      <c r="E414" s="80">
        <f>+(C414-C$7)/C$8</f>
        <v>-918.99461275346152</v>
      </c>
      <c r="F414" s="80">
        <f>ROUND(2*E414,0)/2</f>
        <v>-919</v>
      </c>
      <c r="G414" s="80">
        <f>+C414-(C$7+F414*C$8)</f>
        <v>1.4916400003130548E-2</v>
      </c>
      <c r="H414" s="80"/>
      <c r="I414" s="80">
        <f>G414</f>
        <v>1.4916400003130548E-2</v>
      </c>
      <c r="J414" s="80"/>
      <c r="K414" s="80"/>
      <c r="M414" s="80"/>
      <c r="N414" s="80"/>
      <c r="O414" s="80"/>
      <c r="P414" s="80"/>
      <c r="Q414" s="149">
        <f>+C414-15018.5</f>
        <v>28121.159</v>
      </c>
      <c r="S414" s="2">
        <f>S$16</f>
        <v>0.2</v>
      </c>
      <c r="Z414" s="1">
        <f>F414</f>
        <v>-919</v>
      </c>
      <c r="AA414" s="81">
        <f>AB$3+AB$4*Z414+AB$5*Z414^2+AH414</f>
        <v>1.1419097807704635E-2</v>
      </c>
      <c r="AB414" s="81">
        <f>IF(S414&lt;&gt;0,G414-AH414,-9999)</f>
        <v>-8.186749546085715E-3</v>
      </c>
      <c r="AC414" s="81">
        <f>+G414-P414</f>
        <v>1.4916400003130548E-2</v>
      </c>
      <c r="AD414" s="81">
        <f>IF(S414&lt;&gt;0,G414-AA414,-9999)</f>
        <v>3.4973021954259123E-3</v>
      </c>
      <c r="AE414" s="81">
        <f>+(G414-AA414)^2*S414</f>
        <v>2.4462245292261814E-6</v>
      </c>
      <c r="AF414" s="1">
        <f>IF(S414&lt;&gt;0,G414-P414,-9999)</f>
        <v>1.4916400003130548E-2</v>
      </c>
      <c r="AG414" s="82"/>
      <c r="AH414" s="1">
        <f>$AB$6*($AB$11/AI414*AJ414+$AB$12)</f>
        <v>2.3103149549216263E-2</v>
      </c>
      <c r="AI414" s="1">
        <f>1+$AB$7*COS(AL414)</f>
        <v>1.1640060290676042</v>
      </c>
      <c r="AJ414" s="1">
        <f>SIN(AL414+RADIANS($AB$9))</f>
        <v>0.19011661666311871</v>
      </c>
      <c r="AK414" s="1">
        <f>$AB$7*SIN(AL414)</f>
        <v>-0.35108581286452833</v>
      </c>
      <c r="AL414" s="1">
        <f>2*ATAN(AM414)</f>
        <v>2.0078116403316795</v>
      </c>
      <c r="AM414" s="1">
        <f>SQRT((1+$AB$7)/(1-$AB$7))*TAN(AN414/2)</f>
        <v>1.5708691387665106</v>
      </c>
      <c r="AN414" s="81">
        <f>$AU414+$AB$7*SIN(AO414)</f>
        <v>8.624502791485984</v>
      </c>
      <c r="AO414" s="81">
        <f>$AU414+$AB$7*SIN(AP414)</f>
        <v>8.6245967182756846</v>
      </c>
      <c r="AP414" s="81">
        <f>$AU414+$AB$7*SIN(AQ414)</f>
        <v>8.6249446281357365</v>
      </c>
      <c r="AQ414" s="81">
        <f>$AU414+$AB$7*SIN(AR414)</f>
        <v>8.6262322212512537</v>
      </c>
      <c r="AR414" s="81">
        <f>$AU414+$AB$7*SIN(AS414)</f>
        <v>8.6309828068490297</v>
      </c>
      <c r="AS414" s="81">
        <f>$AU414+$AB$7*SIN(AT414)</f>
        <v>8.6483158393069726</v>
      </c>
      <c r="AT414" s="81">
        <f>$AU414+$AB$7*SIN(AU414)</f>
        <v>8.7092315177482469</v>
      </c>
      <c r="AU414" s="81">
        <f>RADIANS($AB$9)+$AB$18*(F414-AB$15)</f>
        <v>8.9025299575935968</v>
      </c>
      <c r="AV414" s="81"/>
      <c r="AW414" s="21"/>
      <c r="AX414" s="29"/>
    </row>
    <row r="415" spans="1:66" s="80" customFormat="1" x14ac:dyDescent="0.2">
      <c r="A415" s="96" t="s">
        <v>171</v>
      </c>
      <c r="B415" s="96"/>
      <c r="C415" s="86">
        <v>43142.4211</v>
      </c>
      <c r="D415" s="86"/>
      <c r="E415" s="80">
        <f>+(C415-C$7)/C$8</f>
        <v>-917.99704540060031</v>
      </c>
      <c r="F415" s="80">
        <f>ROUND(2*E415,0)/2</f>
        <v>-918</v>
      </c>
      <c r="G415" s="80">
        <f>+C415-(C$7+F415*C$8)</f>
        <v>8.1808000031742267E-3</v>
      </c>
      <c r="J415" s="80">
        <f>G415</f>
        <v>8.1808000031742267E-3</v>
      </c>
      <c r="Q415" s="149">
        <f>+C415-15018.5</f>
        <v>28123.9211</v>
      </c>
      <c r="S415" s="2">
        <f>S$17</f>
        <v>1</v>
      </c>
      <c r="Z415" s="1">
        <f>F415</f>
        <v>-918</v>
      </c>
      <c r="AA415" s="81">
        <f>AB$3+AB$4*Z415+AB$5*Z415^2+AH415</f>
        <v>1.1427049660606911E-2</v>
      </c>
      <c r="AB415" s="81">
        <f>IF(S415&lt;&gt;0,G415-AH415,-9999)</f>
        <v>-1.4959963541005282E-2</v>
      </c>
      <c r="AC415" s="81">
        <f>+G415-P415</f>
        <v>8.1808000031742267E-3</v>
      </c>
      <c r="AD415" s="81">
        <f>IF(S415&lt;&gt;0,G415-AA415,-9999)</f>
        <v>-3.2462496574326843E-3</v>
      </c>
      <c r="AE415" s="81">
        <f>+(G415-AA415)^2*S415</f>
        <v>1.053813683838182E-5</v>
      </c>
      <c r="AF415" s="1">
        <f>IF(S415&lt;&gt;0,G415-P415,-9999)</f>
        <v>8.1808000031742267E-3</v>
      </c>
      <c r="AG415" s="82"/>
      <c r="AH415" s="1">
        <f>$AB$6*($AB$11/AI415*AJ415+$AB$12)</f>
        <v>2.3140763544179509E-2</v>
      </c>
      <c r="AI415" s="1">
        <f>1+$AB$7*COS(AL415)</f>
        <v>1.1644419934318941</v>
      </c>
      <c r="AJ415" s="1">
        <f>SIN(AL415+RADIANS($AB$9))</f>
        <v>0.19133593610023478</v>
      </c>
      <c r="AK415" s="1">
        <f>$AB$7*SIN(AL415)</f>
        <v>-0.35088182677564722</v>
      </c>
      <c r="AL415" s="1">
        <f>2*ATAN(AM415)</f>
        <v>2.0090537611464243</v>
      </c>
      <c r="AM415" s="1">
        <f>SQRT((1+$AB$7)/(1-$AB$7))*TAN(AN415/2)</f>
        <v>1.5730248497732666</v>
      </c>
      <c r="AN415" s="81">
        <f>$AU415+$AB$7*SIN(AO415)</f>
        <v>8.6254863406345699</v>
      </c>
      <c r="AO415" s="81">
        <f>$AU415+$AB$7*SIN(AP415)</f>
        <v>8.6255806710561309</v>
      </c>
      <c r="AP415" s="81">
        <f>$AU415+$AB$7*SIN(AQ415)</f>
        <v>8.6259297223198583</v>
      </c>
      <c r="AQ415" s="81">
        <f>$AU415+$AB$7*SIN(AR415)</f>
        <v>8.6272202315639319</v>
      </c>
      <c r="AR415" s="81">
        <f>$AU415+$AB$7*SIN(AS415)</f>
        <v>8.6319767622863228</v>
      </c>
      <c r="AS415" s="81">
        <f>$AU415+$AB$7*SIN(AT415)</f>
        <v>8.6493142330595827</v>
      </c>
      <c r="AT415" s="81">
        <f>$AU415+$AB$7*SIN(AU415)</f>
        <v>8.7101904671096726</v>
      </c>
      <c r="AU415" s="81">
        <f>RADIANS($AB$9)+$AB$18*(F415-AB$15)</f>
        <v>8.9032477776223278</v>
      </c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</row>
    <row r="416" spans="1:66" x14ac:dyDescent="0.2">
      <c r="A416" s="83" t="s">
        <v>210</v>
      </c>
      <c r="B416" s="84" t="s">
        <v>98</v>
      </c>
      <c r="C416" s="85">
        <v>43142.421999999999</v>
      </c>
      <c r="D416" s="87"/>
      <c r="E416" s="80">
        <f>+(C416-C$7)/C$8</f>
        <v>-917.99672035421645</v>
      </c>
      <c r="F416" s="80">
        <f>ROUND(2*E416,0)/2</f>
        <v>-918</v>
      </c>
      <c r="G416" s="80">
        <f>+C416-(C$7+F416*C$8)</f>
        <v>9.0808000022661872E-3</v>
      </c>
      <c r="H416" s="80"/>
      <c r="I416" s="80">
        <f>G416</f>
        <v>9.0808000022661872E-3</v>
      </c>
      <c r="J416" s="80"/>
      <c r="K416" s="80"/>
      <c r="L416" s="80"/>
      <c r="M416" s="80"/>
      <c r="N416" s="80"/>
      <c r="O416" s="80"/>
      <c r="P416" s="80"/>
      <c r="Q416" s="149">
        <f>+C416-15018.5</f>
        <v>28123.921999999999</v>
      </c>
      <c r="S416" s="2">
        <f>S$16</f>
        <v>0.2</v>
      </c>
      <c r="Z416" s="1">
        <f>F416</f>
        <v>-918</v>
      </c>
      <c r="AA416" s="81">
        <f>AB$3+AB$4*Z416+AB$5*Z416^2+AH416</f>
        <v>1.1427049660606911E-2</v>
      </c>
      <c r="AB416" s="81">
        <f>IF(S416&lt;&gt;0,G416-AH416,-9999)</f>
        <v>-1.4059963541913321E-2</v>
      </c>
      <c r="AC416" s="81">
        <f>+G416-P416</f>
        <v>9.0808000022661872E-3</v>
      </c>
      <c r="AD416" s="81">
        <f>IF(S416&lt;&gt;0,G416-AA416,-9999)</f>
        <v>-2.3462496583407239E-3</v>
      </c>
      <c r="AE416" s="81">
        <f>+(G416-AA416)^2*S416</f>
        <v>1.1009774918527927E-6</v>
      </c>
      <c r="AF416" s="1">
        <f>IF(S416&lt;&gt;0,G416-P416,-9999)</f>
        <v>9.0808000022661872E-3</v>
      </c>
      <c r="AG416" s="82"/>
      <c r="AH416" s="1">
        <f>$AB$6*($AB$11/AI416*AJ416+$AB$12)</f>
        <v>2.3140763544179509E-2</v>
      </c>
      <c r="AI416" s="1">
        <f>1+$AB$7*COS(AL416)</f>
        <v>1.1644419934318941</v>
      </c>
      <c r="AJ416" s="1">
        <f>SIN(AL416+RADIANS($AB$9))</f>
        <v>0.19133593610023478</v>
      </c>
      <c r="AK416" s="1">
        <f>$AB$7*SIN(AL416)</f>
        <v>-0.35088182677564722</v>
      </c>
      <c r="AL416" s="1">
        <f>2*ATAN(AM416)</f>
        <v>2.0090537611464243</v>
      </c>
      <c r="AM416" s="1">
        <f>SQRT((1+$AB$7)/(1-$AB$7))*TAN(AN416/2)</f>
        <v>1.5730248497732666</v>
      </c>
      <c r="AN416" s="81">
        <f>$AU416+$AB$7*SIN(AO416)</f>
        <v>8.6254863406345699</v>
      </c>
      <c r="AO416" s="81">
        <f>$AU416+$AB$7*SIN(AP416)</f>
        <v>8.6255806710561309</v>
      </c>
      <c r="AP416" s="81">
        <f>$AU416+$AB$7*SIN(AQ416)</f>
        <v>8.6259297223198583</v>
      </c>
      <c r="AQ416" s="81">
        <f>$AU416+$AB$7*SIN(AR416)</f>
        <v>8.6272202315639319</v>
      </c>
      <c r="AR416" s="81">
        <f>$AU416+$AB$7*SIN(AS416)</f>
        <v>8.6319767622863228</v>
      </c>
      <c r="AS416" s="81">
        <f>$AU416+$AB$7*SIN(AT416)</f>
        <v>8.6493142330595827</v>
      </c>
      <c r="AT416" s="81">
        <f>$AU416+$AB$7*SIN(AU416)</f>
        <v>8.7101904671096726</v>
      </c>
      <c r="AU416" s="81">
        <f>RADIANS($AB$9)+$AB$18*(F416-AB$15)</f>
        <v>8.9032477776223278</v>
      </c>
    </row>
    <row r="417" spans="1:66" s="80" customFormat="1" x14ac:dyDescent="0.2">
      <c r="A417" s="96" t="s">
        <v>208</v>
      </c>
      <c r="B417" s="96"/>
      <c r="C417" s="86">
        <v>43164.571000000004</v>
      </c>
      <c r="D417" s="86"/>
      <c r="E417" s="80">
        <f>+(C417-C$7)/C$8</f>
        <v>-909.99732884104583</v>
      </c>
      <c r="F417" s="80">
        <f>ROUND(2*E417,0)/2</f>
        <v>-910</v>
      </c>
      <c r="G417" s="80">
        <f>+C417-(C$7+F417*C$8)</f>
        <v>7.3960000081569888E-3</v>
      </c>
      <c r="I417" s="80">
        <f>G417</f>
        <v>7.3960000081569888E-3</v>
      </c>
      <c r="Q417" s="149">
        <f>+C417-15018.5</f>
        <v>28146.071000000004</v>
      </c>
      <c r="S417" s="2">
        <f>S$16</f>
        <v>0.2</v>
      </c>
      <c r="Z417" s="1">
        <f>F417</f>
        <v>-910</v>
      </c>
      <c r="AA417" s="81">
        <f>AB$3+AB$4*Z417+AB$5*Z417^2+AH417</f>
        <v>1.1490130849308274E-2</v>
      </c>
      <c r="AB417" s="81">
        <f>IF(S417&lt;&gt;0,G417-AH417,-9999)</f>
        <v>-1.6045371999402057E-2</v>
      </c>
      <c r="AC417" s="81">
        <f>+G417-P417</f>
        <v>7.3960000081569888E-3</v>
      </c>
      <c r="AD417" s="81">
        <f>IF(S417&lt;&gt;0,G417-AA417,-9999)</f>
        <v>-4.0941308411512854E-3</v>
      </c>
      <c r="AE417" s="81">
        <f>+(G417-AA417)^2*S417</f>
        <v>3.3523814688932267E-6</v>
      </c>
      <c r="AF417" s="1">
        <f>IF(S417&lt;&gt;0,G417-P417,-9999)</f>
        <v>7.3960000081569888E-3</v>
      </c>
      <c r="AG417" s="82"/>
      <c r="AH417" s="1">
        <f>$AB$6*($AB$11/AI417*AJ417+$AB$12)</f>
        <v>2.3441372007559046E-2</v>
      </c>
      <c r="AI417" s="1">
        <f>1+$AB$7*COS(AL417)</f>
        <v>1.1679322400213812</v>
      </c>
      <c r="AJ417" s="1">
        <f>SIN(AL417+RADIANS($AB$9))</f>
        <v>0.20111258527537446</v>
      </c>
      <c r="AK417" s="1">
        <f>$AB$7*SIN(AL417)</f>
        <v>-0.34922483921776193</v>
      </c>
      <c r="AL417" s="1">
        <f>2*ATAN(AM417)</f>
        <v>2.0190242923376056</v>
      </c>
      <c r="AM417" s="1">
        <f>SQRT((1+$AB$7)/(1-$AB$7))*TAN(AN417/2)</f>
        <v>1.5904827408197968</v>
      </c>
      <c r="AN417" s="81">
        <f>$AU417+$AB$7*SIN(AO417)</f>
        <v>8.6333680179558581</v>
      </c>
      <c r="AO417" s="81">
        <f>$AU417+$AB$7*SIN(AP417)</f>
        <v>8.6334656009755992</v>
      </c>
      <c r="AP417" s="81">
        <f>$AU417+$AB$7*SIN(AQ417)</f>
        <v>8.6338237949741981</v>
      </c>
      <c r="AQ417" s="81">
        <f>$AU417+$AB$7*SIN(AR417)</f>
        <v>8.6351374927289957</v>
      </c>
      <c r="AR417" s="81">
        <f>$AU417+$AB$7*SIN(AS417)</f>
        <v>8.6399407487082911</v>
      </c>
      <c r="AS417" s="81">
        <f>$AU417+$AB$7*SIN(AT417)</f>
        <v>8.6573108199243549</v>
      </c>
      <c r="AT417" s="81">
        <f>$AU417+$AB$7*SIN(AU417)</f>
        <v>8.717865632681967</v>
      </c>
      <c r="AU417" s="81">
        <f>RADIANS($AB$9)+$AB$18*(F417-AB$15)</f>
        <v>8.9089903378521704</v>
      </c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</row>
    <row r="418" spans="1:66" s="80" customFormat="1" x14ac:dyDescent="0.2">
      <c r="A418" s="96" t="s">
        <v>208</v>
      </c>
      <c r="B418" s="96"/>
      <c r="C418" s="86">
        <v>43175.648999999998</v>
      </c>
      <c r="D418" s="86"/>
      <c r="E418" s="80">
        <f>+(C418-C$7)/C$8</f>
        <v>-905.99636901519193</v>
      </c>
      <c r="F418" s="80">
        <f>ROUND(2*E418,0)/2</f>
        <v>-906</v>
      </c>
      <c r="G418" s="80">
        <f>+C418-(C$7+F418*C$8)</f>
        <v>1.0053600002720486E-2</v>
      </c>
      <c r="I418" s="80">
        <f>G418</f>
        <v>1.0053600002720486E-2</v>
      </c>
      <c r="Q418" s="149">
        <f>+C418-15018.5</f>
        <v>28157.148999999998</v>
      </c>
      <c r="S418" s="2">
        <f>S$16</f>
        <v>0.2</v>
      </c>
      <c r="Z418" s="1">
        <f>F418</f>
        <v>-906</v>
      </c>
      <c r="AA418" s="81">
        <f>AB$3+AB$4*Z418+AB$5*Z418^2+AH418</f>
        <v>1.1521309466920551E-2</v>
      </c>
      <c r="AB418" s="81">
        <f>IF(S418&lt;&gt;0,G418-AH418,-9999)</f>
        <v>-1.3537867685250185E-2</v>
      </c>
      <c r="AC418" s="81">
        <f>+G418-P418</f>
        <v>1.0053600002720486E-2</v>
      </c>
      <c r="AD418" s="81">
        <f>IF(S418&lt;&gt;0,G418-AA418,-9999)</f>
        <v>-1.4677094642000649E-3</v>
      </c>
      <c r="AE418" s="81">
        <f>+(G418-AA418)^2*S418</f>
        <v>4.3083421426048829E-7</v>
      </c>
      <c r="AF418" s="1">
        <f>IF(S418&lt;&gt;0,G418-P418,-9999)</f>
        <v>1.0053600002720486E-2</v>
      </c>
      <c r="AG418" s="82"/>
      <c r="AH418" s="1">
        <f>$AB$6*($AB$11/AI418*AJ418+$AB$12)</f>
        <v>2.3591467687970671E-2</v>
      </c>
      <c r="AI418" s="1">
        <f>1+$AB$7*COS(AL418)</f>
        <v>1.1696789379682944</v>
      </c>
      <c r="AJ418" s="1">
        <f>SIN(AL418+RADIANS($AB$9))</f>
        <v>0.20601541985700472</v>
      </c>
      <c r="AK418" s="1">
        <f>$AB$7*SIN(AL418)</f>
        <v>-0.34837951084302043</v>
      </c>
      <c r="AL418" s="1">
        <f>2*ATAN(AM418)</f>
        <v>2.0240319855855007</v>
      </c>
      <c r="AM418" s="1">
        <f>SQRT((1+$AB$7)/(1-$AB$7))*TAN(AN418/2)</f>
        <v>1.5993557601594959</v>
      </c>
      <c r="AN418" s="81">
        <f>$AU418+$AB$7*SIN(AO418)</f>
        <v>8.637317718501917</v>
      </c>
      <c r="AO418" s="81">
        <f>$AU418+$AB$7*SIN(AP418)</f>
        <v>8.6374169428962837</v>
      </c>
      <c r="AP418" s="81">
        <f>$AU418+$AB$7*SIN(AQ418)</f>
        <v>8.6377797138520425</v>
      </c>
      <c r="AQ418" s="81">
        <f>$AU418+$AB$7*SIN(AR418)</f>
        <v>8.6391049066176606</v>
      </c>
      <c r="AR418" s="81">
        <f>$AU418+$AB$7*SIN(AS418)</f>
        <v>8.6439309571872194</v>
      </c>
      <c r="AS418" s="81">
        <f>$AU418+$AB$7*SIN(AT418)</f>
        <v>8.6613153812639663</v>
      </c>
      <c r="AT418" s="81">
        <f>$AU418+$AB$7*SIN(AU418)</f>
        <v>8.7217055829726089</v>
      </c>
      <c r="AU418" s="81">
        <f>RADIANS($AB$9)+$AB$18*(F418-AB$15)</f>
        <v>8.9118616179670944</v>
      </c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</row>
    <row r="419" spans="1:66" s="80" customFormat="1" x14ac:dyDescent="0.2">
      <c r="A419" s="96" t="s">
        <v>211</v>
      </c>
      <c r="B419" s="96"/>
      <c r="C419" s="86">
        <v>43203.336000000003</v>
      </c>
      <c r="D419" s="86"/>
      <c r="E419" s="80">
        <f>+(C419-C$7)/C$8</f>
        <v>-895.99685875174202</v>
      </c>
      <c r="F419" s="80">
        <f>ROUND(2*E419,0)/2</f>
        <v>-896</v>
      </c>
      <c r="G419" s="80">
        <f>+C419-(C$7+F419*C$8)</f>
        <v>8.6976000020513311E-3</v>
      </c>
      <c r="I419" s="80">
        <f>G419</f>
        <v>8.6976000020513311E-3</v>
      </c>
      <c r="Q419" s="149">
        <f>+C419-15018.5</f>
        <v>28184.836000000003</v>
      </c>
      <c r="S419" s="2">
        <f>S$16</f>
        <v>0.2</v>
      </c>
      <c r="Z419" s="1">
        <f>F419</f>
        <v>-896</v>
      </c>
      <c r="AA419" s="81">
        <f>AB$3+AB$4*Z419+AB$5*Z419^2+AH419</f>
        <v>1.159816921484808E-2</v>
      </c>
      <c r="AB419" s="81">
        <f>IF(S419&lt;&gt;0,G419-AH419,-9999)</f>
        <v>-1.5268467581771014E-2</v>
      </c>
      <c r="AC419" s="81">
        <f>+G419-P419</f>
        <v>8.6976000020513311E-3</v>
      </c>
      <c r="AD419" s="81">
        <f>IF(S419&lt;&gt;0,G419-AA419,-9999)</f>
        <v>-2.9005692127967494E-3</v>
      </c>
      <c r="AE419" s="81">
        <f>+(G419-AA419)^2*S419</f>
        <v>1.6826603516448708E-6</v>
      </c>
      <c r="AF419" s="1">
        <f>IF(S419&lt;&gt;0,G419-P419,-9999)</f>
        <v>8.6976000020513311E-3</v>
      </c>
      <c r="AG419" s="82"/>
      <c r="AH419" s="1">
        <f>$AB$6*($AB$11/AI419*AJ419+$AB$12)</f>
        <v>2.3966067583822345E-2</v>
      </c>
      <c r="AI419" s="1">
        <f>1+$AB$7*COS(AL419)</f>
        <v>1.1740497045180456</v>
      </c>
      <c r="AJ419" s="1">
        <f>SIN(AL419+RADIANS($AB$9))</f>
        <v>0.21831371214273346</v>
      </c>
      <c r="AK419" s="1">
        <f>$AB$7*SIN(AL419)</f>
        <v>-0.34621658816765477</v>
      </c>
      <c r="AL419" s="1">
        <f>2*ATAN(AM419)</f>
        <v>2.0366168787893613</v>
      </c>
      <c r="AM419" s="1">
        <f>SQRT((1+$AB$7)/(1-$AB$7))*TAN(AN419/2)</f>
        <v>1.6219718035756043</v>
      </c>
      <c r="AN419" s="81">
        <f>$AU419+$AB$7*SIN(AO419)</f>
        <v>8.6472178428050697</v>
      </c>
      <c r="AO419" s="81">
        <f>$AU419+$AB$7*SIN(AP419)</f>
        <v>8.6473212114067284</v>
      </c>
      <c r="AP419" s="81">
        <f>$AU419+$AB$7*SIN(AQ419)</f>
        <v>8.647695430549577</v>
      </c>
      <c r="AQ419" s="81">
        <f>$AU419+$AB$7*SIN(AR419)</f>
        <v>8.649049043696964</v>
      </c>
      <c r="AR419" s="81">
        <f>$AU419+$AB$7*SIN(AS419)</f>
        <v>8.653930370643657</v>
      </c>
      <c r="AS419" s="81">
        <f>$AU419+$AB$7*SIN(AT419)</f>
        <v>8.6713449494120614</v>
      </c>
      <c r="AT419" s="81">
        <f>$AU419+$AB$7*SIN(AU419)</f>
        <v>8.7313122998537853</v>
      </c>
      <c r="AU419" s="81">
        <f>RADIANS($AB$9)+$AB$18*(F419-AB$15)</f>
        <v>8.9190398182543973</v>
      </c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</row>
    <row r="420" spans="1:66" s="80" customFormat="1" x14ac:dyDescent="0.2">
      <c r="A420" s="96" t="s">
        <v>211</v>
      </c>
      <c r="B420" s="96"/>
      <c r="C420" s="86">
        <v>43203.337</v>
      </c>
      <c r="D420" s="86"/>
      <c r="E420" s="80">
        <f>+(C420-C$7)/C$8</f>
        <v>-895.99649758909425</v>
      </c>
      <c r="F420" s="80">
        <f>ROUND(2*E420,0)/2</f>
        <v>-896</v>
      </c>
      <c r="G420" s="80">
        <f>+C420-(C$7+F420*C$8)</f>
        <v>9.6975999986170791E-3</v>
      </c>
      <c r="I420" s="80">
        <f>G420</f>
        <v>9.6975999986170791E-3</v>
      </c>
      <c r="Q420" s="149">
        <f>+C420-15018.5</f>
        <v>28184.837</v>
      </c>
      <c r="S420" s="2">
        <f>S$16</f>
        <v>0.2</v>
      </c>
      <c r="Z420" s="1">
        <f>F420</f>
        <v>-896</v>
      </c>
      <c r="AA420" s="81">
        <f>AB$3+AB$4*Z420+AB$5*Z420^2+AH420</f>
        <v>1.159816921484808E-2</v>
      </c>
      <c r="AB420" s="81">
        <f>IF(S420&lt;&gt;0,G420-AH420,-9999)</f>
        <v>-1.4268467585205266E-2</v>
      </c>
      <c r="AC420" s="81">
        <f>+G420-P420</f>
        <v>9.6975999986170791E-3</v>
      </c>
      <c r="AD420" s="81">
        <f>IF(S420&lt;&gt;0,G420-AA420,-9999)</f>
        <v>-1.9005692162310014E-3</v>
      </c>
      <c r="AE420" s="81">
        <f>+(G420-AA420)^2*S420</f>
        <v>7.2243266913698459E-7</v>
      </c>
      <c r="AF420" s="1">
        <f>IF(S420&lt;&gt;0,G420-P420,-9999)</f>
        <v>9.6975999986170791E-3</v>
      </c>
      <c r="AG420" s="82"/>
      <c r="AH420" s="1">
        <f>$AB$6*($AB$11/AI420*AJ420+$AB$12)</f>
        <v>2.3966067583822345E-2</v>
      </c>
      <c r="AI420" s="1">
        <f>1+$AB$7*COS(AL420)</f>
        <v>1.1740497045180456</v>
      </c>
      <c r="AJ420" s="1">
        <f>SIN(AL420+RADIANS($AB$9))</f>
        <v>0.21831371214273346</v>
      </c>
      <c r="AK420" s="1">
        <f>$AB$7*SIN(AL420)</f>
        <v>-0.34621658816765477</v>
      </c>
      <c r="AL420" s="1">
        <f>2*ATAN(AM420)</f>
        <v>2.0366168787893613</v>
      </c>
      <c r="AM420" s="1">
        <f>SQRT((1+$AB$7)/(1-$AB$7))*TAN(AN420/2)</f>
        <v>1.6219718035756043</v>
      </c>
      <c r="AN420" s="81">
        <f>$AU420+$AB$7*SIN(AO420)</f>
        <v>8.6472178428050697</v>
      </c>
      <c r="AO420" s="81">
        <f>$AU420+$AB$7*SIN(AP420)</f>
        <v>8.6473212114067284</v>
      </c>
      <c r="AP420" s="81">
        <f>$AU420+$AB$7*SIN(AQ420)</f>
        <v>8.647695430549577</v>
      </c>
      <c r="AQ420" s="81">
        <f>$AU420+$AB$7*SIN(AR420)</f>
        <v>8.649049043696964</v>
      </c>
      <c r="AR420" s="81">
        <f>$AU420+$AB$7*SIN(AS420)</f>
        <v>8.653930370643657</v>
      </c>
      <c r="AS420" s="81">
        <f>$AU420+$AB$7*SIN(AT420)</f>
        <v>8.6713449494120614</v>
      </c>
      <c r="AT420" s="81">
        <f>$AU420+$AB$7*SIN(AU420)</f>
        <v>8.7313122998537853</v>
      </c>
      <c r="AU420" s="81">
        <f>RADIANS($AB$9)+$AB$18*(F420-AB$15)</f>
        <v>8.9190398182543973</v>
      </c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</row>
    <row r="421" spans="1:66" s="80" customFormat="1" x14ac:dyDescent="0.2">
      <c r="A421" s="96" t="s">
        <v>212</v>
      </c>
      <c r="B421" s="96"/>
      <c r="C421" s="86">
        <v>43239.33</v>
      </c>
      <c r="D421" s="86"/>
      <c r="E421" s="80">
        <f>+(C421-C$7)/C$8</f>
        <v>-882.99717036287609</v>
      </c>
      <c r="F421" s="80">
        <f>ROUND(2*E421,0)/2</f>
        <v>-883</v>
      </c>
      <c r="G421" s="80">
        <f>+C421-(C$7+F421*C$8)</f>
        <v>7.834800002456177E-3</v>
      </c>
      <c r="I421" s="80">
        <f>G421</f>
        <v>7.834800002456177E-3</v>
      </c>
      <c r="Q421" s="149">
        <f>+C421-15018.5</f>
        <v>28220.83</v>
      </c>
      <c r="S421" s="2">
        <f>S$16</f>
        <v>0.2</v>
      </c>
      <c r="Z421" s="1">
        <f>F421</f>
        <v>-883</v>
      </c>
      <c r="AA421" s="81">
        <f>AB$3+AB$4*Z421+AB$5*Z421^2+AH421</f>
        <v>1.1695683160252556E-2</v>
      </c>
      <c r="AB421" s="81">
        <f>IF(S421&lt;&gt;0,G421-AH421,-9999)</f>
        <v>-1.6616799431834924E-2</v>
      </c>
      <c r="AC421" s="81">
        <f>+G421-P421</f>
        <v>7.834800002456177E-3</v>
      </c>
      <c r="AD421" s="81">
        <f>IF(S421&lt;&gt;0,G421-AA421,-9999)</f>
        <v>-3.8608831577963791E-3</v>
      </c>
      <c r="AE421" s="81">
        <f>+(G421-AA421)^2*S421</f>
        <v>2.9812837516311482E-6</v>
      </c>
      <c r="AF421" s="1">
        <f>IF(S421&lt;&gt;0,G421-P421,-9999)</f>
        <v>7.834800002456177E-3</v>
      </c>
      <c r="AG421" s="82"/>
      <c r="AH421" s="1">
        <f>$AB$6*($AB$11/AI421*AJ421+$AB$12)</f>
        <v>2.4451599434291101E-2</v>
      </c>
      <c r="AI421" s="1">
        <f>1+$AB$7*COS(AL421)</f>
        <v>1.1797387423665324</v>
      </c>
      <c r="AJ421" s="1">
        <f>SIN(AL421+RADIANS($AB$9))</f>
        <v>0.23438643794492087</v>
      </c>
      <c r="AK421" s="1">
        <f>$AB$7*SIN(AL421)</f>
        <v>-0.34329755323591765</v>
      </c>
      <c r="AL421" s="1">
        <f>2*ATAN(AM421)</f>
        <v>2.0531180886045695</v>
      </c>
      <c r="AM421" s="1">
        <f>SQRT((1+$AB$7)/(1-$AB$7))*TAN(AN421/2)</f>
        <v>1.6523350558130987</v>
      </c>
      <c r="AN421" s="81">
        <f>$AU421+$AB$7*SIN(AO421)</f>
        <v>8.660143317501813</v>
      </c>
      <c r="AO421" s="81">
        <f>$AU421+$AB$7*SIN(AP421)</f>
        <v>8.660252151705194</v>
      </c>
      <c r="AP421" s="81">
        <f>$AU421+$AB$7*SIN(AQ421)</f>
        <v>8.6606412373886688</v>
      </c>
      <c r="AQ421" s="81">
        <f>$AU421+$AB$7*SIN(AR421)</f>
        <v>8.6620310463931709</v>
      </c>
      <c r="AR421" s="81">
        <f>$AU421+$AB$7*SIN(AS421)</f>
        <v>8.66698044222262</v>
      </c>
      <c r="AS421" s="81">
        <f>$AU421+$AB$7*SIN(AT421)</f>
        <v>8.6844218713239396</v>
      </c>
      <c r="AT421" s="81">
        <f>$AU421+$AB$7*SIN(AU421)</f>
        <v>8.7438154740332354</v>
      </c>
      <c r="AU421" s="81">
        <f>RADIANS($AB$9)+$AB$18*(F421-AB$15)</f>
        <v>8.9283714786278932</v>
      </c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</row>
    <row r="422" spans="1:66" x14ac:dyDescent="0.2">
      <c r="A422" s="83" t="s">
        <v>213</v>
      </c>
      <c r="B422" s="84" t="s">
        <v>98</v>
      </c>
      <c r="C422" s="85">
        <v>43380.542000000001</v>
      </c>
      <c r="D422" s="87"/>
      <c r="E422" s="80">
        <f>+(C422-C$7)/C$8</f>
        <v>-831.99667036930487</v>
      </c>
      <c r="F422" s="80">
        <f>ROUND(2*E422,0)/2</f>
        <v>-832</v>
      </c>
      <c r="G422" s="80">
        <f>+C422-(C$7+F422*C$8)</f>
        <v>9.2192000010982156E-3</v>
      </c>
      <c r="H422" s="80"/>
      <c r="I422" s="80">
        <f>G422</f>
        <v>9.2192000010982156E-3</v>
      </c>
      <c r="J422" s="80"/>
      <c r="K422" s="80"/>
      <c r="M422" s="80"/>
      <c r="N422" s="80"/>
      <c r="O422" s="80"/>
      <c r="P422" s="80"/>
      <c r="Q422" s="149">
        <f>+C422-15018.5</f>
        <v>28362.042000000001</v>
      </c>
      <c r="S422" s="2">
        <f>S$16</f>
        <v>0.2</v>
      </c>
      <c r="Z422" s="1">
        <f>F422</f>
        <v>-832</v>
      </c>
      <c r="AA422" s="81">
        <f>AB$3+AB$4*Z422+AB$5*Z422^2+AH422</f>
        <v>1.2049438372949091E-2</v>
      </c>
      <c r="AB422" s="81">
        <f>IF(S422&lt;&gt;0,G422-AH422,-9999)</f>
        <v>-1.7118811666285757E-2</v>
      </c>
      <c r="AC422" s="81">
        <f>+G422-P422</f>
        <v>9.2192000010982156E-3</v>
      </c>
      <c r="AD422" s="81">
        <f>IF(S422&lt;&gt;0,G422-AA422,-9999)</f>
        <v>-2.8302383718508753E-3</v>
      </c>
      <c r="AE422" s="81">
        <f>+(G422-AA422)^2*S422</f>
        <v>1.6020498482994188E-6</v>
      </c>
      <c r="AF422" s="1">
        <f>IF(S422&lt;&gt;0,G422-P422,-9999)</f>
        <v>9.2192000010982156E-3</v>
      </c>
      <c r="AG422" s="82"/>
      <c r="AH422" s="1">
        <f>$AB$6*($AB$11/AI422*AJ422+$AB$12)</f>
        <v>2.6338011667383972E-2</v>
      </c>
      <c r="AI422" s="1">
        <f>1+$AB$7*COS(AL422)</f>
        <v>1.202084342973651</v>
      </c>
      <c r="AJ422" s="1">
        <f>SIN(AL422+RADIANS($AB$9))</f>
        <v>0.29826739057017709</v>
      </c>
      <c r="AK422" s="1">
        <f>$AB$7*SIN(AL422)</f>
        <v>-0.33063748107281832</v>
      </c>
      <c r="AL422" s="1">
        <f>2*ATAN(AM422)</f>
        <v>2.1194076153255725</v>
      </c>
      <c r="AM422" s="1">
        <f>SQRT((1+$AB$7)/(1-$AB$7))*TAN(AN422/2)</f>
        <v>1.7831861665551463</v>
      </c>
      <c r="AN422" s="81">
        <f>$AU422+$AB$7*SIN(AO422)</f>
        <v>8.7114556119519033</v>
      </c>
      <c r="AO422" s="81">
        <f>$AU422+$AB$7*SIN(AP422)</f>
        <v>8.7115864368044686</v>
      </c>
      <c r="AP422" s="81">
        <f>$AU422+$AB$7*SIN(AQ422)</f>
        <v>8.7120327596772427</v>
      </c>
      <c r="AQ422" s="81">
        <f>$AU422+$AB$7*SIN(AR422)</f>
        <v>8.7135541441049078</v>
      </c>
      <c r="AR422" s="81">
        <f>$AU422+$AB$7*SIN(AS422)</f>
        <v>8.7187252012422825</v>
      </c>
      <c r="AS422" s="81">
        <f>$AU422+$AB$7*SIN(AT422)</f>
        <v>8.7361340320013241</v>
      </c>
      <c r="AT422" s="81">
        <f>$AU422+$AB$7*SIN(AU422)</f>
        <v>8.7930189646873309</v>
      </c>
      <c r="AU422" s="81">
        <f>RADIANS($AB$9)+$AB$18*(F422-AB$15)</f>
        <v>8.9649803000931456</v>
      </c>
    </row>
    <row r="423" spans="1:66" x14ac:dyDescent="0.2">
      <c r="A423" s="83" t="s">
        <v>213</v>
      </c>
      <c r="B423" s="84" t="s">
        <v>98</v>
      </c>
      <c r="C423" s="85">
        <v>43488.523999999998</v>
      </c>
      <c r="D423" s="87"/>
      <c r="E423" s="80">
        <f>+(C423-C$7)/C$8</f>
        <v>-792.99760520270695</v>
      </c>
      <c r="F423" s="80">
        <f>ROUND(2*E423,0)/2</f>
        <v>-793</v>
      </c>
      <c r="G423" s="80">
        <f>+C423-(C$7+F423*C$8)</f>
        <v>6.6308000023127533E-3</v>
      </c>
      <c r="H423" s="80"/>
      <c r="I423" s="80">
        <f>G423</f>
        <v>6.6308000023127533E-3</v>
      </c>
      <c r="J423" s="80"/>
      <c r="K423" s="80"/>
      <c r="M423" s="80"/>
      <c r="N423" s="80"/>
      <c r="O423" s="80"/>
      <c r="P423" s="80"/>
      <c r="Q423" s="149">
        <f>+C423-15018.5</f>
        <v>28470.023999999998</v>
      </c>
      <c r="S423" s="2">
        <f>S$16</f>
        <v>0.2</v>
      </c>
      <c r="Z423" s="1">
        <f>F423</f>
        <v>-793</v>
      </c>
      <c r="AA423" s="81">
        <f>AB$3+AB$4*Z423+AB$5*Z423^2+AH423</f>
        <v>1.2284969185155047E-2</v>
      </c>
      <c r="AB423" s="81">
        <f>IF(S423&lt;&gt;0,G423-AH423,-9999)</f>
        <v>-2.1125993553185628E-2</v>
      </c>
      <c r="AC423" s="81">
        <f>+G423-P423</f>
        <v>6.6308000023127533E-3</v>
      </c>
      <c r="AD423" s="81">
        <f>IF(S423&lt;&gt;0,G423-AA423,-9999)</f>
        <v>-5.6541691828422939E-3</v>
      </c>
      <c r="AE423" s="81">
        <f>+(G423-AA423)^2*S423</f>
        <v>6.3939258296406994E-6</v>
      </c>
      <c r="AF423" s="1">
        <f>IF(S423&lt;&gt;0,G423-P423,-9999)</f>
        <v>6.6308000023127533E-3</v>
      </c>
      <c r="AG423" s="82"/>
      <c r="AH423" s="1">
        <f>$AB$6*($AB$11/AI423*AJ423+$AB$12)</f>
        <v>2.7756793555498382E-2</v>
      </c>
      <c r="AI423" s="1">
        <f>1+$AB$7*COS(AL423)</f>
        <v>1.2191189499251593</v>
      </c>
      <c r="AJ423" s="1">
        <f>SIN(AL423+RADIANS($AB$9))</f>
        <v>0.34783386815601131</v>
      </c>
      <c r="AK423" s="1">
        <f>$AB$7*SIN(AL423)</f>
        <v>-0.31960305278417783</v>
      </c>
      <c r="AL423" s="1">
        <f>2*ATAN(AM423)</f>
        <v>2.1717904204539558</v>
      </c>
      <c r="AM423" s="1">
        <f>SQRT((1+$AB$7)/(1-$AB$7))*TAN(AN423/2)</f>
        <v>1.8980506727350899</v>
      </c>
      <c r="AN423" s="81">
        <f>$AU423+$AB$7*SIN(AO423)</f>
        <v>8.7513439700000717</v>
      </c>
      <c r="AO423" s="81">
        <f>$AU423+$AB$7*SIN(AP423)</f>
        <v>8.7514916691122497</v>
      </c>
      <c r="AP423" s="81">
        <f>$AU423+$AB$7*SIN(AQ423)</f>
        <v>8.7519791243625633</v>
      </c>
      <c r="AQ423" s="81">
        <f>$AU423+$AB$7*SIN(AR423)</f>
        <v>8.753586544483337</v>
      </c>
      <c r="AR423" s="81">
        <f>$AU423+$AB$7*SIN(AS423)</f>
        <v>8.7588726752847599</v>
      </c>
      <c r="AS423" s="81">
        <f>$AU423+$AB$7*SIN(AT423)</f>
        <v>8.7761045825365169</v>
      </c>
      <c r="AT423" s="81">
        <f>$AU423+$AB$7*SIN(AU423)</f>
        <v>8.8308015538409563</v>
      </c>
      <c r="AU423" s="81">
        <f>RADIANS($AB$9)+$AB$18*(F423-AB$15)</f>
        <v>8.9929752812136332</v>
      </c>
    </row>
    <row r="424" spans="1:66" s="80" customFormat="1" x14ac:dyDescent="0.2">
      <c r="A424" s="96" t="s">
        <v>171</v>
      </c>
      <c r="B424" s="96"/>
      <c r="C424" s="86">
        <v>43507.902699999999</v>
      </c>
      <c r="D424" s="86"/>
      <c r="E424" s="80">
        <f>+(C424-C$7)/C$8</f>
        <v>-785.99874257612089</v>
      </c>
      <c r="F424" s="80">
        <f>ROUND(2*E424,0)/2</f>
        <v>-786</v>
      </c>
      <c r="G424" s="80">
        <f>+C424-(C$7+F424*C$8)</f>
        <v>3.4816000043065287E-3</v>
      </c>
      <c r="J424" s="80">
        <f>G424</f>
        <v>3.4816000043065287E-3</v>
      </c>
      <c r="Q424" s="149">
        <f>+C424-15018.5</f>
        <v>28489.402699999999</v>
      </c>
      <c r="S424" s="2">
        <f>S$17</f>
        <v>1</v>
      </c>
      <c r="Z424" s="1">
        <f>F424</f>
        <v>-786</v>
      </c>
      <c r="AA424" s="81">
        <f>AB$3+AB$4*Z424+AB$5*Z424^2+AH424</f>
        <v>1.2323671669959169E-2</v>
      </c>
      <c r="AB424" s="81">
        <f>IF(S424&lt;&gt;0,G424-AH424,-9999)</f>
        <v>-2.4527303663365228E-2</v>
      </c>
      <c r="AC424" s="81">
        <f>+G424-P424</f>
        <v>3.4816000043065287E-3</v>
      </c>
      <c r="AD424" s="81">
        <f>IF(S424&lt;&gt;0,G424-AA424,-9999)</f>
        <v>-8.8420716656526406E-3</v>
      </c>
      <c r="AE424" s="81">
        <f>+(G424-AA424)^2*S424</f>
        <v>7.8182231340537267E-5</v>
      </c>
      <c r="AF424" s="1">
        <f>IF(S424&lt;&gt;0,G424-P424,-9999)</f>
        <v>3.4816000043065287E-3</v>
      </c>
      <c r="AG424" s="82"/>
      <c r="AH424" s="1">
        <f>$AB$6*($AB$11/AI424*AJ424+$AB$12)</f>
        <v>2.8008903667671756E-2</v>
      </c>
      <c r="AI424" s="1">
        <f>1+$AB$7*COS(AL424)</f>
        <v>1.222163783678953</v>
      </c>
      <c r="AJ424" s="1">
        <f>SIN(AL424+RADIANS($AB$9))</f>
        <v>0.35677936768604201</v>
      </c>
      <c r="AK424" s="1">
        <f>$AB$7*SIN(AL424)</f>
        <v>-0.31749406102590622</v>
      </c>
      <c r="AL424" s="1">
        <f>2*ATAN(AM424)</f>
        <v>2.1813488080395191</v>
      </c>
      <c r="AM424" s="1">
        <f>SQRT((1+$AB$7)/(1-$AB$7))*TAN(AN424/2)</f>
        <v>1.9202489052204481</v>
      </c>
      <c r="AN424" s="81">
        <f>$AU424+$AB$7*SIN(AO424)</f>
        <v>8.758562769218365</v>
      </c>
      <c r="AO424" s="81">
        <f>$AU424+$AB$7*SIN(AP424)</f>
        <v>8.7587134503286119</v>
      </c>
      <c r="AP424" s="81">
        <f>$AU424+$AB$7*SIN(AQ424)</f>
        <v>8.7592079119138155</v>
      </c>
      <c r="AQ424" s="81">
        <f>$AU424+$AB$7*SIN(AR424)</f>
        <v>8.7608291465741068</v>
      </c>
      <c r="AR424" s="81">
        <f>$AU424+$AB$7*SIN(AS424)</f>
        <v>8.7661304870155909</v>
      </c>
      <c r="AS424" s="81">
        <f>$AU424+$AB$7*SIN(AT424)</f>
        <v>8.7833164642978563</v>
      </c>
      <c r="AT424" s="81">
        <f>$AU424+$AB$7*SIN(AU424)</f>
        <v>8.8375967205578245</v>
      </c>
      <c r="AU424" s="81">
        <f>RADIANS($AB$9)+$AB$18*(F424-AB$15)</f>
        <v>8.9980000214147466</v>
      </c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</row>
    <row r="425" spans="1:66" s="80" customFormat="1" x14ac:dyDescent="0.2">
      <c r="A425" s="96" t="s">
        <v>208</v>
      </c>
      <c r="B425" s="96"/>
      <c r="C425" s="86">
        <v>43571.589</v>
      </c>
      <c r="D425" s="86"/>
      <c r="E425" s="80">
        <f>+(C425-C$7)/C$8</f>
        <v>-762.99762976176623</v>
      </c>
      <c r="F425" s="80">
        <f>ROUND(2*E425,0)/2</f>
        <v>-763</v>
      </c>
      <c r="G425" s="80">
        <f>+C425-(C$7+F425*C$8)</f>
        <v>6.5628000011201948E-3</v>
      </c>
      <c r="I425" s="80">
        <f>G425</f>
        <v>6.5628000011201948E-3</v>
      </c>
      <c r="Q425" s="149">
        <f>+C425-15018.5</f>
        <v>28553.089</v>
      </c>
      <c r="S425" s="2">
        <f>S$16</f>
        <v>0.2</v>
      </c>
      <c r="Z425" s="1">
        <f>F425</f>
        <v>-763</v>
      </c>
      <c r="AA425" s="81">
        <f>AB$3+AB$4*Z425+AB$5*Z425^2+AH425</f>
        <v>1.2442604523535059E-2</v>
      </c>
      <c r="AB425" s="81">
        <f>IF(S425&lt;&gt;0,G425-AH425,-9999)</f>
        <v>-2.2268438501046296E-2</v>
      </c>
      <c r="AC425" s="81">
        <f>+G425-P425</f>
        <v>6.5628000011201948E-3</v>
      </c>
      <c r="AD425" s="81">
        <f>IF(S425&lt;&gt;0,G425-AA425,-9999)</f>
        <v>-5.8798045224148637E-3</v>
      </c>
      <c r="AE425" s="81">
        <f>+(G425-AA425)^2*S425</f>
        <v>6.914420244362057E-6</v>
      </c>
      <c r="AF425" s="1">
        <f>IF(S425&lt;&gt;0,G425-P425,-9999)</f>
        <v>6.5628000011201948E-3</v>
      </c>
      <c r="AG425" s="82"/>
      <c r="AH425" s="1">
        <f>$AB$6*($AB$11/AI425*AJ425+$AB$12)</f>
        <v>2.8831238502166491E-2</v>
      </c>
      <c r="AI425" s="1">
        <f>1+$AB$7*COS(AL425)</f>
        <v>1.2321281277534126</v>
      </c>
      <c r="AJ425" s="1">
        <f>SIN(AL425+RADIANS($AB$9))</f>
        <v>0.38624783627751397</v>
      </c>
      <c r="AK425" s="1">
        <f>$AB$7*SIN(AL425)</f>
        <v>-0.31028335094066167</v>
      </c>
      <c r="AL425" s="1">
        <f>2*ATAN(AM425)</f>
        <v>2.2130909740579412</v>
      </c>
      <c r="AM425" s="1">
        <f>SQRT((1+$AB$7)/(1-$AB$7))*TAN(AN425/2)</f>
        <v>1.9969874802981242</v>
      </c>
      <c r="AN425" s="81">
        <f>$AU425+$AB$7*SIN(AO425)</f>
        <v>8.7824081771478983</v>
      </c>
      <c r="AO425" s="81">
        <f>$AU425+$AB$7*SIN(AP425)</f>
        <v>8.7825684678792779</v>
      </c>
      <c r="AP425" s="81">
        <f>$AU425+$AB$7*SIN(AQ425)</f>
        <v>8.7830849299299754</v>
      </c>
      <c r="AQ425" s="81">
        <f>$AU425+$AB$7*SIN(AR425)</f>
        <v>8.7847476345808655</v>
      </c>
      <c r="AR425" s="81">
        <f>$AU425+$AB$7*SIN(AS425)</f>
        <v>8.790086664577327</v>
      </c>
      <c r="AS425" s="81">
        <f>$AU425+$AB$7*SIN(AT425)</f>
        <v>8.8070911510253982</v>
      </c>
      <c r="AT425" s="81">
        <f>$AU425+$AB$7*SIN(AU425)</f>
        <v>8.8599519706964376</v>
      </c>
      <c r="AU425" s="81">
        <f>RADIANS($AB$9)+$AB$18*(F425-AB$15)</f>
        <v>9.0145098820755472</v>
      </c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</row>
    <row r="426" spans="1:66" s="80" customFormat="1" x14ac:dyDescent="0.2">
      <c r="A426" s="96" t="s">
        <v>214</v>
      </c>
      <c r="B426" s="96"/>
      <c r="C426" s="86">
        <v>43762.633999999998</v>
      </c>
      <c r="D426" s="86"/>
      <c r="E426" s="80">
        <f>+(C426-C$7)/C$8</f>
        <v>-693.99931147952577</v>
      </c>
      <c r="F426" s="80">
        <f>ROUND(2*E426,0)/2</f>
        <v>-694</v>
      </c>
      <c r="G426" s="80">
        <f>+C426-(C$7+F426*C$8)</f>
        <v>1.9064000007347204E-3</v>
      </c>
      <c r="I426" s="80">
        <f>G426</f>
        <v>1.9064000007347204E-3</v>
      </c>
      <c r="Q426" s="149">
        <f>+C426-15018.5</f>
        <v>28744.133999999998</v>
      </c>
      <c r="S426" s="2">
        <f>S$16</f>
        <v>0.2</v>
      </c>
      <c r="Z426" s="1">
        <f>F426</f>
        <v>-694</v>
      </c>
      <c r="AA426" s="81">
        <f>AB$3+AB$4*Z426+AB$5*Z426^2+AH426</f>
        <v>1.2715687965161097E-2</v>
      </c>
      <c r="AB426" s="81">
        <f>IF(S426&lt;&gt;0,G426-AH426,-9999)</f>
        <v>-2.9328418402934323E-2</v>
      </c>
      <c r="AC426" s="81">
        <f>+G426-P426</f>
        <v>1.9064000007347204E-3</v>
      </c>
      <c r="AD426" s="81">
        <f>IF(S426&lt;&gt;0,G426-AA426,-9999)</f>
        <v>-1.0809287964426376E-2</v>
      </c>
      <c r="AE426" s="81">
        <f>+(G426-AA426)^2*S426</f>
        <v>2.3368141259578586E-5</v>
      </c>
      <c r="AF426" s="1">
        <f>IF(S426&lt;&gt;0,G426-P426,-9999)</f>
        <v>1.9064000007347204E-3</v>
      </c>
      <c r="AG426" s="82"/>
      <c r="AH426" s="1">
        <f>$AB$6*($AB$11/AI426*AJ426+$AB$12)</f>
        <v>3.1234818403669044E-2</v>
      </c>
      <c r="AI426" s="1">
        <f>1+$AB$7*COS(AL426)</f>
        <v>1.2614638370616804</v>
      </c>
      <c r="AJ426" s="1">
        <f>SIN(AL426+RADIANS($AB$9))</f>
        <v>0.47492272728507773</v>
      </c>
      <c r="AK426" s="1">
        <f>$AB$7*SIN(AL426)</f>
        <v>-0.28599980327659918</v>
      </c>
      <c r="AL426" s="1">
        <f>2*ATAN(AM426)</f>
        <v>2.311406934556786</v>
      </c>
      <c r="AM426" s="1">
        <f>SQRT((1+$AB$7)/(1-$AB$7))*TAN(AN426/2)</f>
        <v>2.2691193107363148</v>
      </c>
      <c r="AN426" s="81">
        <f>$AU426+$AB$7*SIN(AO426)</f>
        <v>8.8550937387080566</v>
      </c>
      <c r="AO426" s="81">
        <f>$AU426+$AB$7*SIN(AP426)</f>
        <v>8.855279858599598</v>
      </c>
      <c r="AP426" s="81">
        <f>$AU426+$AB$7*SIN(AQ426)</f>
        <v>8.8558500713001269</v>
      </c>
      <c r="AQ426" s="81">
        <f>$AU426+$AB$7*SIN(AR426)</f>
        <v>8.8575957313198934</v>
      </c>
      <c r="AR426" s="81">
        <f>$AU426+$AB$7*SIN(AS426)</f>
        <v>8.8629279237024505</v>
      </c>
      <c r="AS426" s="81">
        <f>$AU426+$AB$7*SIN(AT426)</f>
        <v>8.8791062388744066</v>
      </c>
      <c r="AT426" s="81">
        <f>$AU426+$AB$7*SIN(AU426)</f>
        <v>8.9272640574983573</v>
      </c>
      <c r="AU426" s="81">
        <f>RADIANS($AB$9)+$AB$18*(F426-AB$15)</f>
        <v>9.0640394640579469</v>
      </c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</row>
    <row r="427" spans="1:66" s="80" customFormat="1" x14ac:dyDescent="0.2">
      <c r="A427" s="96" t="s">
        <v>214</v>
      </c>
      <c r="B427" s="96"/>
      <c r="C427" s="86">
        <v>43765.406999999999</v>
      </c>
      <c r="D427" s="86"/>
      <c r="E427" s="80">
        <f>+(C427-C$7)/C$8</f>
        <v>-692.99780745378985</v>
      </c>
      <c r="F427" s="80">
        <f>ROUND(2*E427,0)/2</f>
        <v>-693</v>
      </c>
      <c r="G427" s="80">
        <f>+C427-(C$7+F427*C$8)</f>
        <v>6.070800001907628E-3</v>
      </c>
      <c r="I427" s="80">
        <f>G427</f>
        <v>6.070800001907628E-3</v>
      </c>
      <c r="Q427" s="149">
        <f>+C427-15018.5</f>
        <v>28746.906999999999</v>
      </c>
      <c r="S427" s="2">
        <f>S$16</f>
        <v>0.2</v>
      </c>
      <c r="Z427" s="1">
        <f>F427</f>
        <v>-693</v>
      </c>
      <c r="AA427" s="81">
        <f>AB$3+AB$4*Z427+AB$5*Z427^2+AH427</f>
        <v>1.2718637483576656E-2</v>
      </c>
      <c r="AB427" s="81">
        <f>IF(S427&lt;&gt;0,G427-AH427,-9999)</f>
        <v>-2.5198068425927929E-2</v>
      </c>
      <c r="AC427" s="81">
        <f>+G427-P427</f>
        <v>6.070800001907628E-3</v>
      </c>
      <c r="AD427" s="81">
        <f>IF(S427&lt;&gt;0,G427-AA427,-9999)</f>
        <v>-6.6478374816690278E-3</v>
      </c>
      <c r="AE427" s="81">
        <f>+(G427-AA427)^2*S427</f>
        <v>8.8387486365367203E-6</v>
      </c>
      <c r="AF427" s="1">
        <f>IF(S427&lt;&gt;0,G427-P427,-9999)</f>
        <v>6.070800001907628E-3</v>
      </c>
      <c r="AG427" s="82"/>
      <c r="AH427" s="1">
        <f>$AB$6*($AB$11/AI427*AJ427+$AB$12)</f>
        <v>3.1268868427835557E-2</v>
      </c>
      <c r="AI427" s="1">
        <f>1+$AB$7*COS(AL427)</f>
        <v>1.261880771776233</v>
      </c>
      <c r="AJ427" s="1">
        <f>SIN(AL427+RADIANS($AB$9))</f>
        <v>0.47620599501626526</v>
      </c>
      <c r="AK427" s="1">
        <f>$AB$7*SIN(AL427)</f>
        <v>-0.28561807880306694</v>
      </c>
      <c r="AL427" s="1">
        <f>2*ATAN(AM427)</f>
        <v>2.3128657225117641</v>
      </c>
      <c r="AM427" s="1">
        <f>SQRT((1+$AB$7)/(1-$AB$7))*TAN(AN427/2)</f>
        <v>2.2736117192498173</v>
      </c>
      <c r="AN427" s="81">
        <f>$AU427+$AB$7*SIN(AO427)</f>
        <v>8.8561596335708543</v>
      </c>
      <c r="AO427" s="81">
        <f>$AU427+$AB$7*SIN(AP427)</f>
        <v>8.8563460810833714</v>
      </c>
      <c r="AP427" s="81">
        <f>$AU427+$AB$7*SIN(AQ427)</f>
        <v>8.8569169082873795</v>
      </c>
      <c r="AQ427" s="81">
        <f>$AU427+$AB$7*SIN(AR427)</f>
        <v>8.8586632611027802</v>
      </c>
      <c r="AR427" s="81">
        <f>$AU427+$AB$7*SIN(AS427)</f>
        <v>8.8639939715103555</v>
      </c>
      <c r="AS427" s="81">
        <f>$AU427+$AB$7*SIN(AT427)</f>
        <v>8.8801572205981412</v>
      </c>
      <c r="AT427" s="81">
        <f>$AU427+$AB$7*SIN(AU427)</f>
        <v>8.9282421675125683</v>
      </c>
      <c r="AU427" s="81">
        <f>RADIANS($AB$9)+$AB$18*(F427-AB$15)</f>
        <v>9.0647572840866779</v>
      </c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</row>
    <row r="428" spans="1:66" s="80" customFormat="1" x14ac:dyDescent="0.2">
      <c r="A428" s="96" t="s">
        <v>214</v>
      </c>
      <c r="B428" s="96"/>
      <c r="C428" s="86">
        <v>43776.481</v>
      </c>
      <c r="D428" s="86"/>
      <c r="E428" s="80">
        <f>+(C428-C$7)/C$8</f>
        <v>-688.99829227852968</v>
      </c>
      <c r="F428" s="80">
        <f>ROUND(2*E428,0)/2</f>
        <v>-689</v>
      </c>
      <c r="G428" s="80">
        <f>+C428-(C$7+F428*C$8)</f>
        <v>4.728400002932176E-3</v>
      </c>
      <c r="I428" s="80">
        <f>G428</f>
        <v>4.728400002932176E-3</v>
      </c>
      <c r="Q428" s="149">
        <f>+C428-15018.5</f>
        <v>28757.981</v>
      </c>
      <c r="S428" s="2">
        <f>S$16</f>
        <v>0.2</v>
      </c>
      <c r="Z428" s="1">
        <f>F428</f>
        <v>-689</v>
      </c>
      <c r="AA428" s="81">
        <f>AB$3+AB$4*Z428+AB$5*Z428^2+AH428</f>
        <v>1.2730127653614004E-2</v>
      </c>
      <c r="AB428" s="81">
        <f>IF(S428&lt;&gt;0,G428-AH428,-9999)</f>
        <v>-2.6676424545219644E-2</v>
      </c>
      <c r="AC428" s="81">
        <f>+G428-P428</f>
        <v>4.728400002932176E-3</v>
      </c>
      <c r="AD428" s="81">
        <f>IF(S428&lt;&gt;0,G428-AA428,-9999)</f>
        <v>-8.001727650681828E-3</v>
      </c>
      <c r="AE428" s="81">
        <f>+(G428-AA428)^2*S428</f>
        <v>1.2805529079137227E-5</v>
      </c>
      <c r="AF428" s="1">
        <f>IF(S428&lt;&gt;0,G428-P428,-9999)</f>
        <v>4.728400002932176E-3</v>
      </c>
      <c r="AG428" s="82"/>
      <c r="AH428" s="1">
        <f>$AB$6*($AB$11/AI428*AJ428+$AB$12)</f>
        <v>3.140482454815182E-2</v>
      </c>
      <c r="AI428" s="1">
        <f>1+$AB$7*COS(AL428)</f>
        <v>1.2635456637320175</v>
      </c>
      <c r="AJ428" s="1">
        <f>SIN(AL428+RADIANS($AB$9))</f>
        <v>0.48133734332714789</v>
      </c>
      <c r="AK428" s="1">
        <f>$AB$7*SIN(AL428)</f>
        <v>-0.28408257372341716</v>
      </c>
      <c r="AL428" s="1">
        <f>2*ATAN(AM428)</f>
        <v>2.3187105015507417</v>
      </c>
      <c r="AM428" s="1">
        <f>SQRT((1+$AB$7)/(1-$AB$7))*TAN(AN428/2)</f>
        <v>2.2917614925085736</v>
      </c>
      <c r="AN428" s="81">
        <f>$AU428+$AB$7*SIN(AO428)</f>
        <v>8.8604267251001936</v>
      </c>
      <c r="AO428" s="81">
        <f>$AU428+$AB$7*SIN(AP428)</f>
        <v>8.8606144665829056</v>
      </c>
      <c r="AP428" s="81">
        <f>$AU428+$AB$7*SIN(AQ428)</f>
        <v>8.8611876982780249</v>
      </c>
      <c r="AQ428" s="81">
        <f>$AU428+$AB$7*SIN(AR428)</f>
        <v>8.8629366657457407</v>
      </c>
      <c r="AR428" s="81">
        <f>$AU428+$AB$7*SIN(AS428)</f>
        <v>8.868261041872092</v>
      </c>
      <c r="AS428" s="81">
        <f>$AU428+$AB$7*SIN(AT428)</f>
        <v>8.8843631500778688</v>
      </c>
      <c r="AT428" s="81">
        <f>$AU428+$AB$7*SIN(AU428)</f>
        <v>8.932155309643079</v>
      </c>
      <c r="AU428" s="81">
        <f>RADIANS($AB$9)+$AB$18*(F428-AB$15)</f>
        <v>9.0676285642015984</v>
      </c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</row>
    <row r="429" spans="1:66" s="80" customFormat="1" x14ac:dyDescent="0.2">
      <c r="A429" s="94" t="s">
        <v>215</v>
      </c>
      <c r="B429" s="93"/>
      <c r="C429" s="94">
        <v>43820.783499999998</v>
      </c>
      <c r="D429" s="94">
        <v>1E-4</v>
      </c>
      <c r="E429" s="80">
        <f>+(C429-C$7)/C$8</f>
        <v>-672.99788402027195</v>
      </c>
      <c r="F429" s="80">
        <f>ROUND(2*E429,0)/2</f>
        <v>-673</v>
      </c>
      <c r="G429" s="80">
        <f>+C429-(C$7+F429*C$8)</f>
        <v>5.8588000028976239E-3</v>
      </c>
      <c r="J429" s="80">
        <f>G429</f>
        <v>5.8588000028976239E-3</v>
      </c>
      <c r="Q429" s="149">
        <f>+C429-15018.5</f>
        <v>28802.283499999998</v>
      </c>
      <c r="S429" s="2">
        <f>S$17</f>
        <v>1</v>
      </c>
      <c r="Z429" s="1">
        <f>F429</f>
        <v>-673</v>
      </c>
      <c r="AA429" s="81">
        <f>AB$3+AB$4*Z429+AB$5*Z429^2+AH429</f>
        <v>1.2771069876879974E-2</v>
      </c>
      <c r="AB429" s="81">
        <f>IF(S429&lt;&gt;0,G429-AH429,-9999)</f>
        <v>-2.6085853406037592E-2</v>
      </c>
      <c r="AC429" s="81">
        <f>+G429-P429</f>
        <v>5.8588000028976239E-3</v>
      </c>
      <c r="AD429" s="81">
        <f>IF(S429&lt;&gt;0,G429-AA429,-9999)</f>
        <v>-6.9122698739823504E-3</v>
      </c>
      <c r="AE429" s="81">
        <f>+(G429-AA429)^2*S429</f>
        <v>4.777947481076398E-5</v>
      </c>
      <c r="AF429" s="1">
        <f>IF(S429&lt;&gt;0,G429-P429,-9999)</f>
        <v>5.8588000028976239E-3</v>
      </c>
      <c r="AG429" s="82"/>
      <c r="AH429" s="1">
        <f>$AB$6*($AB$11/AI429*AJ429+$AB$12)</f>
        <v>3.1944653408935215E-2</v>
      </c>
      <c r="AI429" s="1">
        <f>1+$AB$7*COS(AL429)</f>
        <v>1.270157313051876</v>
      </c>
      <c r="AJ429" s="1">
        <f>SIN(AL429+RADIANS($AB$9))</f>
        <v>0.50182943400250946</v>
      </c>
      <c r="AK429" s="1">
        <f>$AB$7*SIN(AL429)</f>
        <v>-0.27780254097085055</v>
      </c>
      <c r="AL429" s="1">
        <f>2*ATAN(AM429)</f>
        <v>2.342243227449631</v>
      </c>
      <c r="AM429" s="1">
        <f>SQRT((1+$AB$7)/(1-$AB$7))*TAN(AN429/2)</f>
        <v>2.3673691038733926</v>
      </c>
      <c r="AN429" s="81">
        <f>$AU429+$AB$7*SIN(AO429)</f>
        <v>8.8775509954742837</v>
      </c>
      <c r="AO429" s="81">
        <f>$AU429+$AB$7*SIN(AP429)</f>
        <v>8.8777436341987581</v>
      </c>
      <c r="AP429" s="81">
        <f>$AU429+$AB$7*SIN(AQ429)</f>
        <v>8.8783255990170495</v>
      </c>
      <c r="AQ429" s="81">
        <f>$AU429+$AB$7*SIN(AR429)</f>
        <v>8.8800824754450076</v>
      </c>
      <c r="AR429" s="81">
        <f>$AU429+$AB$7*SIN(AS429)</f>
        <v>8.8853749724795144</v>
      </c>
      <c r="AS429" s="81">
        <f>$AU429+$AB$7*SIN(AT429)</f>
        <v>8.9012185410823417</v>
      </c>
      <c r="AT429" s="81">
        <f>$AU429+$AB$7*SIN(AU429)</f>
        <v>8.9478189608792338</v>
      </c>
      <c r="AU429" s="81">
        <f>RADIANS($AB$9)+$AB$18*(F429-AB$15)</f>
        <v>9.0791136846612872</v>
      </c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</row>
    <row r="430" spans="1:66" s="80" customFormat="1" x14ac:dyDescent="0.2">
      <c r="A430" s="96" t="s">
        <v>216</v>
      </c>
      <c r="B430" s="96"/>
      <c r="C430" s="86">
        <v>43837.396999999997</v>
      </c>
      <c r="D430" s="86"/>
      <c r="E430" s="80">
        <f>+(C430-C$7)/C$8</f>
        <v>-666.99770835075969</v>
      </c>
      <c r="F430" s="80">
        <f>ROUND(2*E430,0)/2</f>
        <v>-667</v>
      </c>
      <c r="G430" s="80">
        <f>+C430-(C$7+F430*C$8)</f>
        <v>6.3451999958488159E-3</v>
      </c>
      <c r="I430" s="80">
        <f>G430</f>
        <v>6.3451999958488159E-3</v>
      </c>
      <c r="Q430" s="149">
        <f>+C430-15018.5</f>
        <v>28818.896999999997</v>
      </c>
      <c r="S430" s="2">
        <f>S$16</f>
        <v>0.2</v>
      </c>
      <c r="Z430" s="1">
        <f>F430</f>
        <v>-667</v>
      </c>
      <c r="AA430" s="81">
        <f>AB$3+AB$4*Z430+AB$5*Z430^2+AH430</f>
        <v>1.2784305851711957E-2</v>
      </c>
      <c r="AB430" s="81">
        <f>IF(S430&lt;&gt;0,G430-AH430,-9999)</f>
        <v>-2.5800193797003143E-2</v>
      </c>
      <c r="AC430" s="81">
        <f>+G430-P430</f>
        <v>6.3451999958488159E-3</v>
      </c>
      <c r="AD430" s="81">
        <f>IF(S430&lt;&gt;0,G430-AA430,-9999)</f>
        <v>-6.4391058558631413E-3</v>
      </c>
      <c r="AE430" s="81">
        <f>+(G430-AA430)^2*S430</f>
        <v>8.292416844602199E-6</v>
      </c>
      <c r="AF430" s="1">
        <f>IF(S430&lt;&gt;0,G430-P430,-9999)</f>
        <v>6.3451999958488159E-3</v>
      </c>
      <c r="AG430" s="82"/>
      <c r="AH430" s="1">
        <f>$AB$6*($AB$11/AI430*AJ430+$AB$12)</f>
        <v>3.2145393792851959E-2</v>
      </c>
      <c r="AI430" s="1">
        <f>1+$AB$7*COS(AL430)</f>
        <v>1.2726156904575765</v>
      </c>
      <c r="AJ430" s="1">
        <f>SIN(AL430+RADIANS($AB$9))</f>
        <v>0.50949724594409251</v>
      </c>
      <c r="AK430" s="1">
        <f>$AB$7*SIN(AL430)</f>
        <v>-0.27539046984528953</v>
      </c>
      <c r="AL430" s="1">
        <f>2*ATAN(AM430)</f>
        <v>2.3511311243477415</v>
      </c>
      <c r="AM430" s="1">
        <f>SQRT((1+$AB$7)/(1-$AB$7))*TAN(AN430/2)</f>
        <v>2.3970311327347673</v>
      </c>
      <c r="AN430" s="81">
        <f>$AU430+$AB$7*SIN(AO430)</f>
        <v>8.8839955027593849</v>
      </c>
      <c r="AO430" s="81">
        <f>$AU430+$AB$7*SIN(AP430)</f>
        <v>8.8841898556739292</v>
      </c>
      <c r="AP430" s="81">
        <f>$AU430+$AB$7*SIN(AQ430)</f>
        <v>8.8847747161140784</v>
      </c>
      <c r="AQ430" s="81">
        <f>$AU430+$AB$7*SIN(AR430)</f>
        <v>8.8865334844128547</v>
      </c>
      <c r="AR430" s="81">
        <f>$AU430+$AB$7*SIN(AS430)</f>
        <v>8.8918113096847602</v>
      </c>
      <c r="AS430" s="81">
        <f>$AU430+$AB$7*SIN(AT430)</f>
        <v>8.9075521882024926</v>
      </c>
      <c r="AT430" s="81">
        <f>$AU430+$AB$7*SIN(AU430)</f>
        <v>8.9536973247306229</v>
      </c>
      <c r="AU430" s="81">
        <f>RADIANS($AB$9)+$AB$18*(F430-AB$15)</f>
        <v>9.0834206048336696</v>
      </c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</row>
    <row r="431" spans="1:66" s="80" customFormat="1" x14ac:dyDescent="0.2">
      <c r="A431" s="96" t="s">
        <v>217</v>
      </c>
      <c r="B431" s="96"/>
      <c r="C431" s="86">
        <v>43848.470999999998</v>
      </c>
      <c r="D431" s="86"/>
      <c r="E431" s="80">
        <f>+(C431-C$7)/C$8</f>
        <v>-662.99819317549952</v>
      </c>
      <c r="F431" s="80">
        <f>ROUND(2*E431,0)/2</f>
        <v>-663</v>
      </c>
      <c r="G431" s="80">
        <f>+C431-(C$7+F431*C$8)</f>
        <v>5.0027999968733639E-3</v>
      </c>
      <c r="I431" s="80">
        <f>G431</f>
        <v>5.0027999968733639E-3</v>
      </c>
      <c r="Q431" s="149">
        <f>+C431-15018.5</f>
        <v>28829.970999999998</v>
      </c>
      <c r="S431" s="2">
        <f>S$16</f>
        <v>0.2</v>
      </c>
      <c r="Z431" s="1">
        <f>F431</f>
        <v>-663</v>
      </c>
      <c r="AA431" s="81">
        <f>AB$3+AB$4*Z431+AB$5*Z431^2+AH431</f>
        <v>1.2792473810326766E-2</v>
      </c>
      <c r="AB431" s="81">
        <f>IF(S431&lt;&gt;0,G431-AH431,-9999)</f>
        <v>-2.7275892548533465E-2</v>
      </c>
      <c r="AC431" s="81">
        <f>+G431-P431</f>
        <v>5.0027999968733639E-3</v>
      </c>
      <c r="AD431" s="81">
        <f>IF(S431&lt;&gt;0,G431-AA431,-9999)</f>
        <v>-7.7896738134534023E-3</v>
      </c>
      <c r="AE431" s="81">
        <f>+(G431-AA431)^2*S431</f>
        <v>1.2135803624000336E-5</v>
      </c>
      <c r="AF431" s="1">
        <f>IF(S431&lt;&gt;0,G431-P431,-9999)</f>
        <v>5.0027999968733639E-3</v>
      </c>
      <c r="AG431" s="82"/>
      <c r="AH431" s="1">
        <f>$AB$6*($AB$11/AI431*AJ431+$AB$12)</f>
        <v>3.2278692545406829E-2</v>
      </c>
      <c r="AI431" s="1">
        <f>1+$AB$7*COS(AL431)</f>
        <v>1.2742478716391614</v>
      </c>
      <c r="AJ431" s="1">
        <f>SIN(AL431+RADIANS($AB$9))</f>
        <v>0.51460313118131629</v>
      </c>
      <c r="AK431" s="1">
        <f>$AB$7*SIN(AL431)</f>
        <v>-0.27376510089246298</v>
      </c>
      <c r="AL431" s="1">
        <f>2*ATAN(AM431)</f>
        <v>2.3570754376260901</v>
      </c>
      <c r="AM431" s="1">
        <f>SQRT((1+$AB$7)/(1-$AB$7))*TAN(AN431/2)</f>
        <v>2.4172245070752836</v>
      </c>
      <c r="AN431" s="81">
        <f>$AU431+$AB$7*SIN(AO431)</f>
        <v>8.8882987328910072</v>
      </c>
      <c r="AO431" s="81">
        <f>$AU431+$AB$7*SIN(AP431)</f>
        <v>8.8884941893354554</v>
      </c>
      <c r="AP431" s="81">
        <f>$AU431+$AB$7*SIN(AQ431)</f>
        <v>8.8890808610051852</v>
      </c>
      <c r="AQ431" s="81">
        <f>$AU431+$AB$7*SIN(AR431)</f>
        <v>8.8908405586366666</v>
      </c>
      <c r="AR431" s="81">
        <f>$AU431+$AB$7*SIN(AS431)</f>
        <v>8.89610777437073</v>
      </c>
      <c r="AS431" s="81">
        <f>$AU431+$AB$7*SIN(AT431)</f>
        <v>8.9117784632847385</v>
      </c>
      <c r="AT431" s="81">
        <f>$AU431+$AB$7*SIN(AU431)</f>
        <v>8.9576175726028708</v>
      </c>
      <c r="AU431" s="81">
        <f>RADIANS($AB$9)+$AB$18*(F431-AB$15)</f>
        <v>9.0862918849485901</v>
      </c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</row>
    <row r="432" spans="1:66" x14ac:dyDescent="0.2">
      <c r="A432" s="83" t="s">
        <v>218</v>
      </c>
      <c r="B432" s="84" t="s">
        <v>98</v>
      </c>
      <c r="C432" s="85">
        <v>43862.315999999999</v>
      </c>
      <c r="D432" s="87"/>
      <c r="E432" s="80">
        <f>+(C432-C$7)/C$8</f>
        <v>-657.9978962998016</v>
      </c>
      <c r="F432" s="80">
        <f>ROUND(2*E432,0)/2</f>
        <v>-658</v>
      </c>
      <c r="G432" s="80">
        <f>+C432-(C$7+F432*C$8)</f>
        <v>5.8247999986633658E-3</v>
      </c>
      <c r="H432" s="80"/>
      <c r="I432" s="80">
        <f>G432</f>
        <v>5.8247999986633658E-3</v>
      </c>
      <c r="J432" s="80"/>
      <c r="K432" s="80"/>
      <c r="M432" s="80"/>
      <c r="N432" s="80"/>
      <c r="O432" s="80"/>
      <c r="P432" s="80"/>
      <c r="Q432" s="149">
        <f>+C432-15018.5</f>
        <v>28843.815999999999</v>
      </c>
      <c r="S432" s="2">
        <f>S$16</f>
        <v>0.2</v>
      </c>
      <c r="Z432" s="1">
        <f>F432</f>
        <v>-658</v>
      </c>
      <c r="AA432" s="81">
        <f>AB$3+AB$4*Z432+AB$5*Z432^2+AH432</f>
        <v>1.280193633095935E-2</v>
      </c>
      <c r="AB432" s="81">
        <f>IF(S432&lt;&gt;0,G432-AH432,-9999)</f>
        <v>-2.661991239617012E-2</v>
      </c>
      <c r="AC432" s="81">
        <f>+G432-P432</f>
        <v>5.8247999986633658E-3</v>
      </c>
      <c r="AD432" s="81">
        <f>IF(S432&lt;&gt;0,G432-AA432,-9999)</f>
        <v>-6.9771363322959842E-3</v>
      </c>
      <c r="AE432" s="81">
        <f>+(G432-AA432)^2*S432</f>
        <v>9.736086279888932E-6</v>
      </c>
      <c r="AF432" s="1">
        <f>IF(S432&lt;&gt;0,G432-P432,-9999)</f>
        <v>5.8247999986633658E-3</v>
      </c>
      <c r="AG432" s="82"/>
      <c r="AH432" s="1">
        <f>$AB$6*($AB$11/AI432*AJ432+$AB$12)</f>
        <v>3.2444712394833486E-2</v>
      </c>
      <c r="AI432" s="1">
        <f>1+$AB$7*COS(AL432)</f>
        <v>1.276280271479159</v>
      </c>
      <c r="AJ432" s="1">
        <f>SIN(AL432+RADIANS($AB$9))</f>
        <v>0.52097813950857952</v>
      </c>
      <c r="AK432" s="1">
        <f>$AB$7*SIN(AL432)</f>
        <v>-0.27171388841329519</v>
      </c>
      <c r="AL432" s="1">
        <f>2*ATAN(AM432)</f>
        <v>2.3645272019473884</v>
      </c>
      <c r="AM432" s="1">
        <f>SQRT((1+$AB$7)/(1-$AB$7))*TAN(AN432/2)</f>
        <v>2.4429524555238644</v>
      </c>
      <c r="AN432" s="81">
        <f>$AU432+$AB$7*SIN(AO432)</f>
        <v>8.8936854904136382</v>
      </c>
      <c r="AO432" s="81">
        <f>$AU432+$AB$7*SIN(AP432)</f>
        <v>8.8938822806762392</v>
      </c>
      <c r="AP432" s="81">
        <f>$AU432+$AB$7*SIN(AQ432)</f>
        <v>8.8944710796086959</v>
      </c>
      <c r="AQ432" s="81">
        <f>$AU432+$AB$7*SIN(AR432)</f>
        <v>8.8962315615039405</v>
      </c>
      <c r="AR432" s="81">
        <f>$AU432+$AB$7*SIN(AS432)</f>
        <v>8.9014845805857838</v>
      </c>
      <c r="AS432" s="81">
        <f>$AU432+$AB$7*SIN(AT432)</f>
        <v>8.9170655932750247</v>
      </c>
      <c r="AT432" s="81">
        <f>$AU432+$AB$7*SIN(AU432)</f>
        <v>8.9625193732104282</v>
      </c>
      <c r="AU432" s="81">
        <f>RADIANS($AB$9)+$AB$18*(F432-AB$15)</f>
        <v>9.0898809850922433</v>
      </c>
    </row>
    <row r="433" spans="1:66" s="80" customFormat="1" x14ac:dyDescent="0.2">
      <c r="A433" s="96" t="s">
        <v>219</v>
      </c>
      <c r="B433" s="96"/>
      <c r="C433" s="86">
        <v>44122.589</v>
      </c>
      <c r="D433" s="86"/>
      <c r="E433" s="80">
        <f>+(C433-C$7)/C$8</f>
        <v>-563.99701015112555</v>
      </c>
      <c r="F433" s="80">
        <f>ROUND(2*E433,0)/2</f>
        <v>-564</v>
      </c>
      <c r="G433" s="80">
        <f>+C433-(C$7+F433*C$8)</f>
        <v>8.278400004201103E-3</v>
      </c>
      <c r="I433" s="80">
        <f>G433</f>
        <v>8.278400004201103E-3</v>
      </c>
      <c r="Q433" s="149">
        <f>+C433-15018.5</f>
        <v>29104.089</v>
      </c>
      <c r="S433" s="2">
        <f>S$16</f>
        <v>0.2</v>
      </c>
      <c r="Z433" s="1">
        <f>F433</f>
        <v>-564</v>
      </c>
      <c r="AA433" s="81">
        <f>AB$3+AB$4*Z433+AB$5*Z433^2+AH433</f>
        <v>1.2811707606339831E-2</v>
      </c>
      <c r="AB433" s="81">
        <f>IF(S433&lt;&gt;0,G433-AH433,-9999)</f>
        <v>-2.7149106808450243E-2</v>
      </c>
      <c r="AC433" s="81">
        <f>+G433-P433</f>
        <v>8.278400004201103E-3</v>
      </c>
      <c r="AD433" s="81">
        <f>IF(S433&lt;&gt;0,G433-AA433,-9999)</f>
        <v>-4.5333076021387281E-3</v>
      </c>
      <c r="AE433" s="81">
        <f>+(G433-AA433)^2*S433</f>
        <v>4.1101755631217572E-6</v>
      </c>
      <c r="AF433" s="1">
        <f>IF(S433&lt;&gt;0,G433-P433,-9999)</f>
        <v>8.278400004201103E-3</v>
      </c>
      <c r="AG433" s="82"/>
      <c r="AH433" s="1">
        <f>$AB$6*($AB$11/AI433*AJ433+$AB$12)</f>
        <v>3.5427506812651346E-2</v>
      </c>
      <c r="AI433" s="1">
        <f>1+$AB$7*COS(AL433)</f>
        <v>1.3125053049239293</v>
      </c>
      <c r="AJ433" s="1">
        <f>SIN(AL433+RADIANS($AB$9))</f>
        <v>0.63838755354078647</v>
      </c>
      <c r="AK433" s="1">
        <f>$AB$7*SIN(AL433)</f>
        <v>-0.22912804271776174</v>
      </c>
      <c r="AL433" s="1">
        <f>2*ATAN(AM433)</f>
        <v>2.5089322917359089</v>
      </c>
      <c r="AM433" s="1">
        <f>SQRT((1+$AB$7)/(1-$AB$7))*TAN(AN433/2)</f>
        <v>3.0551002663878775</v>
      </c>
      <c r="AN433" s="81">
        <f>$AU433+$AB$7*SIN(AO433)</f>
        <v>8.9964969683227061</v>
      </c>
      <c r="AO433" s="81">
        <f>$AU433+$AB$7*SIN(AP433)</f>
        <v>8.9967074986399034</v>
      </c>
      <c r="AP433" s="81">
        <f>$AU433+$AB$7*SIN(AQ433)</f>
        <v>8.9973046008009572</v>
      </c>
      <c r="AQ433" s="81">
        <f>$AU433+$AB$7*SIN(AR433)</f>
        <v>8.9989972086146555</v>
      </c>
      <c r="AR433" s="81">
        <f>$AU433+$AB$7*SIN(AS433)</f>
        <v>9.003788219972261</v>
      </c>
      <c r="AS433" s="81">
        <f>$AU433+$AB$7*SIN(AT433)</f>
        <v>9.0172943920695374</v>
      </c>
      <c r="AT433" s="81">
        <f>$AU433+$AB$7*SIN(AU433)</f>
        <v>9.0549597869516578</v>
      </c>
      <c r="AU433" s="81">
        <f>RADIANS($AB$9)+$AB$18*(F433-AB$15)</f>
        <v>9.1573560677929038</v>
      </c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</row>
    <row r="434" spans="1:66" s="80" customFormat="1" x14ac:dyDescent="0.2">
      <c r="A434" s="96" t="s">
        <v>220</v>
      </c>
      <c r="B434" s="96"/>
      <c r="C434" s="86">
        <v>44147.506000000001</v>
      </c>
      <c r="D434" s="86"/>
      <c r="E434" s="80">
        <f>+(C434-C$7)/C$8</f>
        <v>-554.99792042546574</v>
      </c>
      <c r="F434" s="80">
        <f>ROUND(2*E434,0)/2</f>
        <v>-555</v>
      </c>
      <c r="G434" s="80">
        <f>+C434-(C$7+F434*C$8)</f>
        <v>5.7580000066081993E-3</v>
      </c>
      <c r="I434" s="80">
        <f>G434</f>
        <v>5.7580000066081993E-3</v>
      </c>
      <c r="Q434" s="149">
        <f>+C434-15018.5</f>
        <v>29129.006000000001</v>
      </c>
      <c r="S434" s="2">
        <f>S$16</f>
        <v>0.2</v>
      </c>
      <c r="Z434" s="1">
        <f>F434</f>
        <v>-555</v>
      </c>
      <c r="AA434" s="81">
        <f>AB$3+AB$4*Z434+AB$5*Z434^2+AH434</f>
        <v>1.2794464132386382E-2</v>
      </c>
      <c r="AB434" s="81">
        <f>IF(S434&lt;&gt;0,G434-AH434,-9999)</f>
        <v>-2.9939877513226548E-2</v>
      </c>
      <c r="AC434" s="81">
        <f>+G434-P434</f>
        <v>5.7580000066081993E-3</v>
      </c>
      <c r="AD434" s="81">
        <f>IF(S434&lt;&gt;0,G434-AA434,-9999)</f>
        <v>-7.0364641257781822E-3</v>
      </c>
      <c r="AE434" s="81">
        <f>+(G434-AA434)^2*S434</f>
        <v>9.9023654786726634E-6</v>
      </c>
      <c r="AF434" s="1">
        <f>IF(S434&lt;&gt;0,G434-P434,-9999)</f>
        <v>5.7580000066081993E-3</v>
      </c>
      <c r="AG434" s="82"/>
      <c r="AH434" s="1">
        <f>$AB$6*($AB$11/AI434*AJ434+$AB$12)</f>
        <v>3.5697877519834748E-2</v>
      </c>
      <c r="AI434" s="1">
        <f>1+$AB$7*COS(AL434)</f>
        <v>1.3157365730865125</v>
      </c>
      <c r="AJ434" s="1">
        <f>SIN(AL434+RADIANS($AB$9))</f>
        <v>0.649284146732235</v>
      </c>
      <c r="AK434" s="1">
        <f>$AB$7*SIN(AL434)</f>
        <v>-0.22465449468206916</v>
      </c>
      <c r="AL434" s="1">
        <f>2*ATAN(AM434)</f>
        <v>2.5231735341115415</v>
      </c>
      <c r="AM434" s="1">
        <f>SQRT((1+$AB$7)/(1-$AB$7))*TAN(AN434/2)</f>
        <v>3.1303197984165663</v>
      </c>
      <c r="AN434" s="81">
        <f>$AU434+$AB$7*SIN(AO434)</f>
        <v>9.0064872972844014</v>
      </c>
      <c r="AO434" s="81">
        <f>$AU434+$AB$7*SIN(AP434)</f>
        <v>9.0066978326528648</v>
      </c>
      <c r="AP434" s="81">
        <f>$AU434+$AB$7*SIN(AQ434)</f>
        <v>9.0072922716141317</v>
      </c>
      <c r="AQ434" s="81">
        <f>$AU434+$AB$7*SIN(AR434)</f>
        <v>9.0089698037225787</v>
      </c>
      <c r="AR434" s="81">
        <f>$AU434+$AB$7*SIN(AS434)</f>
        <v>9.0136971990001076</v>
      </c>
      <c r="AS434" s="81">
        <f>$AU434+$AB$7*SIN(AT434)</f>
        <v>9.0269675390964306</v>
      </c>
      <c r="AT434" s="81">
        <f>$AU434+$AB$7*SIN(AU434)</f>
        <v>9.0638367261418971</v>
      </c>
      <c r="AU434" s="81">
        <f>RADIANS($AB$9)+$AB$18*(F434-AB$15)</f>
        <v>9.1638164480514774</v>
      </c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</row>
    <row r="435" spans="1:66" s="80" customFormat="1" x14ac:dyDescent="0.2">
      <c r="A435" s="96" t="s">
        <v>220</v>
      </c>
      <c r="B435" s="96"/>
      <c r="C435" s="86">
        <v>44172.425000000003</v>
      </c>
      <c r="D435" s="86"/>
      <c r="E435" s="80">
        <f>+(C435-C$7)/C$8</f>
        <v>-545.99810837450764</v>
      </c>
      <c r="F435" s="80">
        <f>ROUND(2*E435,0)/2</f>
        <v>-546</v>
      </c>
      <c r="G435" s="80">
        <f>+C435-(C$7+F435*C$8)</f>
        <v>5.2376000021467917E-3</v>
      </c>
      <c r="I435" s="80">
        <f>G435</f>
        <v>5.2376000021467917E-3</v>
      </c>
      <c r="Q435" s="149">
        <f>+C435-15018.5</f>
        <v>29153.925000000003</v>
      </c>
      <c r="S435" s="2">
        <f>S$16</f>
        <v>0.2</v>
      </c>
      <c r="Z435" s="1">
        <f>F435</f>
        <v>-546</v>
      </c>
      <c r="AA435" s="81">
        <f>AB$3+AB$4*Z435+AB$5*Z435^2+AH435</f>
        <v>1.2773782700539686E-2</v>
      </c>
      <c r="AB435" s="81">
        <f>IF(S435&lt;&gt;0,G435-AH435,-9999)</f>
        <v>-3.0727728077906503E-2</v>
      </c>
      <c r="AC435" s="81">
        <f>+G435-P435</f>
        <v>5.2376000021467917E-3</v>
      </c>
      <c r="AD435" s="81">
        <f>IF(S435&lt;&gt;0,G435-AA435,-9999)</f>
        <v>-7.5361826983928945E-3</v>
      </c>
      <c r="AE435" s="81">
        <f>+(G435-AA435)^2*S435</f>
        <v>1.1358809932711282E-5</v>
      </c>
      <c r="AF435" s="1">
        <f>IF(S435&lt;&gt;0,G435-P435,-9999)</f>
        <v>5.2376000021467917E-3</v>
      </c>
      <c r="AG435" s="82"/>
      <c r="AH435" s="1">
        <f>$AB$6*($AB$11/AI435*AJ435+$AB$12)</f>
        <v>3.5965328080053295E-2</v>
      </c>
      <c r="AI435" s="1">
        <f>1+$AB$7*COS(AL435)</f>
        <v>1.3189190783566414</v>
      </c>
      <c r="AJ435" s="1">
        <f>SIN(AL435+RADIANS($AB$9))</f>
        <v>0.66010117465292828</v>
      </c>
      <c r="AK435" s="1">
        <f>$AB$7*SIN(AL435)</f>
        <v>-0.2201132595402216</v>
      </c>
      <c r="AL435" s="1">
        <f>2*ATAN(AM435)</f>
        <v>2.5374841532003329</v>
      </c>
      <c r="AM435" s="1">
        <f>SQRT((1+$AB$7)/(1-$AB$7))*TAN(AN435/2)</f>
        <v>3.2093610319172678</v>
      </c>
      <c r="AN435" s="81">
        <f>$AU435+$AB$7*SIN(AO435)</f>
        <v>9.0165018547865508</v>
      </c>
      <c r="AO435" s="81">
        <f>$AU435+$AB$7*SIN(AP435)</f>
        <v>9.016712137814233</v>
      </c>
      <c r="AP435" s="81">
        <f>$AU435+$AB$7*SIN(AQ435)</f>
        <v>9.0173032665411732</v>
      </c>
      <c r="AQ435" s="81">
        <f>$AU435+$AB$7*SIN(AR435)</f>
        <v>9.0189641877397584</v>
      </c>
      <c r="AR435" s="81">
        <f>$AU435+$AB$7*SIN(AS435)</f>
        <v>9.0236246368233104</v>
      </c>
      <c r="AS435" s="81">
        <f>$AU435+$AB$7*SIN(AT435)</f>
        <v>9.0366529875463399</v>
      </c>
      <c r="AT435" s="81">
        <f>$AU435+$AB$7*SIN(AU435)</f>
        <v>9.0727178381225944</v>
      </c>
      <c r="AU435" s="81">
        <f>RADIANS($AB$9)+$AB$18*(F435-AB$15)</f>
        <v>9.1702768283100511</v>
      </c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</row>
    <row r="436" spans="1:66" s="80" customFormat="1" x14ac:dyDescent="0.2">
      <c r="A436" s="96" t="s">
        <v>215</v>
      </c>
      <c r="B436" s="96"/>
      <c r="C436" s="86">
        <v>44180.731899999999</v>
      </c>
      <c r="D436" s="94">
        <v>1E-4</v>
      </c>
      <c r="E436" s="80">
        <f>+(C436-C$7)/C$8</f>
        <v>-542.99796636535552</v>
      </c>
      <c r="F436" s="80">
        <f>ROUND(2*E436,0)/2</f>
        <v>-543</v>
      </c>
      <c r="G436" s="80">
        <f>+C436-(C$7+F436*C$8)</f>
        <v>5.6307999984710477E-3</v>
      </c>
      <c r="J436" s="80">
        <f>G436</f>
        <v>5.6307999984710477E-3</v>
      </c>
      <c r="Q436" s="149">
        <f>+C436-15018.5</f>
        <v>29162.231899999999</v>
      </c>
      <c r="S436" s="2">
        <f>S$17</f>
        <v>1</v>
      </c>
      <c r="Z436" s="1">
        <f>F436</f>
        <v>-543</v>
      </c>
      <c r="AA436" s="81">
        <f>AB$3+AB$4*Z436+AB$5*Z436^2+AH436</f>
        <v>1.2766114018800345E-2</v>
      </c>
      <c r="AB436" s="81">
        <f>IF(S436&lt;&gt;0,G436-AH436,-9999)</f>
        <v>-3.0423018466293188E-2</v>
      </c>
      <c r="AC436" s="81">
        <f>+G436-P436</f>
        <v>5.6307999984710477E-3</v>
      </c>
      <c r="AD436" s="81">
        <f>IF(S436&lt;&gt;0,G436-AA436,-9999)</f>
        <v>-7.1353140203292975E-3</v>
      </c>
      <c r="AE436" s="81">
        <f>+(G436-AA436)^2*S436</f>
        <v>5.0912706168707843E-5</v>
      </c>
      <c r="AF436" s="1">
        <f>IF(S436&lt;&gt;0,G436-P436,-9999)</f>
        <v>5.6307999984710477E-3</v>
      </c>
      <c r="AG436" s="82"/>
      <c r="AH436" s="1">
        <f>$AB$6*($AB$11/AI436*AJ436+$AB$12)</f>
        <v>3.6053818464764235E-2</v>
      </c>
      <c r="AI436" s="1">
        <f>1+$AB$7*COS(AL436)</f>
        <v>1.3199687670274034</v>
      </c>
      <c r="AJ436" s="1">
        <f>SIN(AL436+RADIANS($AB$9))</f>
        <v>0.66368833278310757</v>
      </c>
      <c r="AK436" s="1">
        <f>$AB$7*SIN(AL436)</f>
        <v>-0.21858456874224605</v>
      </c>
      <c r="AL436" s="1">
        <f>2*ATAN(AM436)</f>
        <v>2.5422696187297866</v>
      </c>
      <c r="AM436" s="1">
        <f>SQRT((1+$AB$7)/(1-$AB$7))*TAN(AN436/2)</f>
        <v>3.236608194797546</v>
      </c>
      <c r="AN436" s="81">
        <f>$AU436+$AB$7*SIN(AO436)</f>
        <v>9.0198453588821152</v>
      </c>
      <c r="AO436" s="81">
        <f>$AU436+$AB$7*SIN(AP436)</f>
        <v>9.0200554996428259</v>
      </c>
      <c r="AP436" s="81">
        <f>$AU436+$AB$7*SIN(AQ436)</f>
        <v>9.0206453799486024</v>
      </c>
      <c r="AQ436" s="81">
        <f>$AU436+$AB$7*SIN(AR436)</f>
        <v>9.0223004226696037</v>
      </c>
      <c r="AR436" s="81">
        <f>$AU436+$AB$7*SIN(AS436)</f>
        <v>9.0269378206550801</v>
      </c>
      <c r="AS436" s="81">
        <f>$AU436+$AB$7*SIN(AT436)</f>
        <v>9.0398841563332883</v>
      </c>
      <c r="AT436" s="81">
        <f>$AU436+$AB$7*SIN(AU436)</f>
        <v>9.0756791186121148</v>
      </c>
      <c r="AU436" s="81">
        <f>RADIANS($AB$9)+$AB$18*(F436-AB$15)</f>
        <v>9.1724302883962423</v>
      </c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</row>
    <row r="437" spans="1:66" s="80" customFormat="1" x14ac:dyDescent="0.2">
      <c r="A437" s="96" t="s">
        <v>221</v>
      </c>
      <c r="B437" s="96"/>
      <c r="C437" s="86">
        <v>44191.807399999998</v>
      </c>
      <c r="D437" s="86"/>
      <c r="E437" s="80">
        <f>+(C437-C$7)/C$8</f>
        <v>-538.99790944612243</v>
      </c>
      <c r="F437" s="80">
        <f>ROUND(2*E437,0)/2</f>
        <v>-539</v>
      </c>
      <c r="G437" s="80">
        <f>+C437-(C$7+F437*C$8)</f>
        <v>5.7883999979821965E-3</v>
      </c>
      <c r="J437" s="80">
        <f>G437</f>
        <v>5.7883999979821965E-3</v>
      </c>
      <c r="Q437" s="149">
        <f>+C437-15018.5</f>
        <v>29173.307399999998</v>
      </c>
      <c r="S437" s="2">
        <f>S$17</f>
        <v>1</v>
      </c>
      <c r="Z437" s="1">
        <f>F437</f>
        <v>-539</v>
      </c>
      <c r="AA437" s="81">
        <f>AB$3+AB$4*Z437+AB$5*Z437^2+AH437</f>
        <v>1.275527999245054E-2</v>
      </c>
      <c r="AB437" s="81">
        <f>IF(S437&lt;&gt;0,G437-AH437,-9999)</f>
        <v>-3.0382886027217761E-2</v>
      </c>
      <c r="AC437" s="81">
        <f>+G437-P437</f>
        <v>5.7883999979821965E-3</v>
      </c>
      <c r="AD437" s="81">
        <f>IF(S437&lt;&gt;0,G437-AA437,-9999)</f>
        <v>-6.9668799944683432E-3</v>
      </c>
      <c r="AE437" s="81">
        <f>+(G437-AA437)^2*S437</f>
        <v>4.8537416857323223E-5</v>
      </c>
      <c r="AF437" s="1">
        <f>IF(S437&lt;&gt;0,G437-P437,-9999)</f>
        <v>5.7883999979821965E-3</v>
      </c>
      <c r="AG437" s="82"/>
      <c r="AH437" s="1">
        <f>$AB$6*($AB$11/AI437*AJ437+$AB$12)</f>
        <v>3.6171286025199957E-2</v>
      </c>
      <c r="AI437" s="1">
        <f>1+$AB$7*COS(AL437)</f>
        <v>1.3213594984094514</v>
      </c>
      <c r="AJ437" s="1">
        <f>SIN(AL437+RADIANS($AB$9))</f>
        <v>0.6684563084532652</v>
      </c>
      <c r="AK437" s="1">
        <f>$AB$7*SIN(AL437)</f>
        <v>-0.21653475089993354</v>
      </c>
      <c r="AL437" s="1">
        <f>2*ATAN(AM437)</f>
        <v>2.5486620108094482</v>
      </c>
      <c r="AM437" s="1">
        <f>SQRT((1+$AB$7)/(1-$AB$7))*TAN(AN437/2)</f>
        <v>3.2736700916753718</v>
      </c>
      <c r="AN437" s="81">
        <f>$AU437+$AB$7*SIN(AO437)</f>
        <v>9.0243074607898155</v>
      </c>
      <c r="AO437" s="81">
        <f>$AU437+$AB$7*SIN(AP437)</f>
        <v>9.0245173660994134</v>
      </c>
      <c r="AP437" s="81">
        <f>$AU437+$AB$7*SIN(AQ437)</f>
        <v>9.0251054684117751</v>
      </c>
      <c r="AQ437" s="81">
        <f>$AU437+$AB$7*SIN(AR437)</f>
        <v>9.0267524074945271</v>
      </c>
      <c r="AR437" s="81">
        <f>$AU437+$AB$7*SIN(AS437)</f>
        <v>9.0313585012875173</v>
      </c>
      <c r="AS437" s="81">
        <f>$AU437+$AB$7*SIN(AT437)</f>
        <v>9.0441944420678873</v>
      </c>
      <c r="AT437" s="81">
        <f>$AU437+$AB$7*SIN(AU437)</f>
        <v>9.0796281898857742</v>
      </c>
      <c r="AU437" s="81">
        <f>RADIANS($AB$9)+$AB$18*(F437-AB$15)</f>
        <v>9.1753015685111663</v>
      </c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</row>
    <row r="438" spans="1:66" s="80" customFormat="1" x14ac:dyDescent="0.2">
      <c r="A438" s="96" t="s">
        <v>208</v>
      </c>
      <c r="B438" s="96"/>
      <c r="C438" s="86">
        <v>44191.807999999997</v>
      </c>
      <c r="D438" s="86"/>
      <c r="E438" s="80">
        <f>+(C438-C$7)/C$8</f>
        <v>-538.99769274853327</v>
      </c>
      <c r="F438" s="80">
        <f>ROUND(2*E438,0)/2</f>
        <v>-539</v>
      </c>
      <c r="G438" s="80">
        <f>+C438-(C$7+F438*C$8)</f>
        <v>6.3883999973768368E-3</v>
      </c>
      <c r="I438" s="80">
        <f>G438</f>
        <v>6.3883999973768368E-3</v>
      </c>
      <c r="Q438" s="149">
        <f>+C438-15018.5</f>
        <v>29173.307999999997</v>
      </c>
      <c r="S438" s="2">
        <f>S$16</f>
        <v>0.2</v>
      </c>
      <c r="Z438" s="1">
        <f>F438</f>
        <v>-539</v>
      </c>
      <c r="AA438" s="81">
        <f>AB$3+AB$4*Z438+AB$5*Z438^2+AH438</f>
        <v>1.275527999245054E-2</v>
      </c>
      <c r="AB438" s="81">
        <f>IF(S438&lt;&gt;0,G438-AH438,-9999)</f>
        <v>-2.978288602782312E-2</v>
      </c>
      <c r="AC438" s="81">
        <f>+G438-P438</f>
        <v>6.3883999973768368E-3</v>
      </c>
      <c r="AD438" s="81">
        <f>IF(S438&lt;&gt;0,G438-AA438,-9999)</f>
        <v>-6.3668799950737029E-3</v>
      </c>
      <c r="AE438" s="81">
        <f>+(G438-AA438)^2*S438</f>
        <v>8.1074321743339433E-6</v>
      </c>
      <c r="AF438" s="1">
        <f>IF(S438&lt;&gt;0,G438-P438,-9999)</f>
        <v>6.3883999973768368E-3</v>
      </c>
      <c r="AG438" s="82"/>
      <c r="AH438" s="1">
        <f>$AB$6*($AB$11/AI438*AJ438+$AB$12)</f>
        <v>3.6171286025199957E-2</v>
      </c>
      <c r="AI438" s="1">
        <f>1+$AB$7*COS(AL438)</f>
        <v>1.3213594984094514</v>
      </c>
      <c r="AJ438" s="1">
        <f>SIN(AL438+RADIANS($AB$9))</f>
        <v>0.6684563084532652</v>
      </c>
      <c r="AK438" s="1">
        <f>$AB$7*SIN(AL438)</f>
        <v>-0.21653475089993354</v>
      </c>
      <c r="AL438" s="1">
        <f>2*ATAN(AM438)</f>
        <v>2.5486620108094482</v>
      </c>
      <c r="AM438" s="1">
        <f>SQRT((1+$AB$7)/(1-$AB$7))*TAN(AN438/2)</f>
        <v>3.2736700916753718</v>
      </c>
      <c r="AN438" s="81">
        <f>$AU438+$AB$7*SIN(AO438)</f>
        <v>9.0243074607898155</v>
      </c>
      <c r="AO438" s="81">
        <f>$AU438+$AB$7*SIN(AP438)</f>
        <v>9.0245173660994134</v>
      </c>
      <c r="AP438" s="81">
        <f>$AU438+$AB$7*SIN(AQ438)</f>
        <v>9.0251054684117751</v>
      </c>
      <c r="AQ438" s="81">
        <f>$AU438+$AB$7*SIN(AR438)</f>
        <v>9.0267524074945271</v>
      </c>
      <c r="AR438" s="81">
        <f>$AU438+$AB$7*SIN(AS438)</f>
        <v>9.0313585012875173</v>
      </c>
      <c r="AS438" s="81">
        <f>$AU438+$AB$7*SIN(AT438)</f>
        <v>9.0441944420678873</v>
      </c>
      <c r="AT438" s="81">
        <f>$AU438+$AB$7*SIN(AU438)</f>
        <v>9.0796281898857742</v>
      </c>
      <c r="AU438" s="81">
        <f>RADIANS($AB$9)+$AB$18*(F438-AB$15)</f>
        <v>9.1753015685111663</v>
      </c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</row>
    <row r="439" spans="1:66" s="80" customFormat="1" x14ac:dyDescent="0.2">
      <c r="A439" s="96" t="s">
        <v>219</v>
      </c>
      <c r="B439" s="96"/>
      <c r="C439" s="86">
        <v>44208.425000000003</v>
      </c>
      <c r="D439" s="86"/>
      <c r="E439" s="80">
        <f>+(C439-C$7)/C$8</f>
        <v>-532.99625300974708</v>
      </c>
      <c r="F439" s="80">
        <f>ROUND(2*E439,0)/2</f>
        <v>-533</v>
      </c>
      <c r="G439" s="80">
        <f>+C439-(C$7+F439*C$8)</f>
        <v>1.0374800003773998E-2</v>
      </c>
      <c r="I439" s="80">
        <f>G439</f>
        <v>1.0374800003773998E-2</v>
      </c>
      <c r="Q439" s="149">
        <f>+C439-15018.5</f>
        <v>29189.925000000003</v>
      </c>
      <c r="S439" s="2">
        <f>S$16</f>
        <v>0.2</v>
      </c>
      <c r="Z439" s="1">
        <f>F439</f>
        <v>-533</v>
      </c>
      <c r="AA439" s="81">
        <f>AB$3+AB$4*Z439+AB$5*Z439^2+AH439</f>
        <v>1.2737712504832605E-2</v>
      </c>
      <c r="AB439" s="81">
        <f>IF(S439&lt;&gt;0,G439-AH439,-9999)</f>
        <v>-2.5971562695811648E-2</v>
      </c>
      <c r="AC439" s="81">
        <f>+G439-P439</f>
        <v>1.0374800003773998E-2</v>
      </c>
      <c r="AD439" s="81">
        <f>IF(S439&lt;&gt;0,G439-AA439,-9999)</f>
        <v>-2.3629125010586061E-3</v>
      </c>
      <c r="AE439" s="81">
        <f>+(G439-AA439)^2*S439</f>
        <v>1.1166710975318074E-6</v>
      </c>
      <c r="AF439" s="1">
        <f>IF(S439&lt;&gt;0,G439-P439,-9999)</f>
        <v>1.0374800003773998E-2</v>
      </c>
      <c r="AG439" s="82"/>
      <c r="AH439" s="1">
        <f>$AB$6*($AB$11/AI439*AJ439+$AB$12)</f>
        <v>3.6346362699585646E-2</v>
      </c>
      <c r="AI439" s="1">
        <f>1+$AB$7*COS(AL439)</f>
        <v>1.3234263029789315</v>
      </c>
      <c r="AJ439" s="1">
        <f>SIN(AL439+RADIANS($AB$9))</f>
        <v>0.67557546590346051</v>
      </c>
      <c r="AK439" s="1">
        <f>$AB$7*SIN(AL439)</f>
        <v>-0.21343535814538989</v>
      </c>
      <c r="AL439" s="1">
        <f>2*ATAN(AM439)</f>
        <v>2.5582756495614611</v>
      </c>
      <c r="AM439" s="1">
        <f>SQRT((1+$AB$7)/(1-$AB$7))*TAN(AN439/2)</f>
        <v>3.3308920723186426</v>
      </c>
      <c r="AN439" s="81">
        <f>$AU439+$AB$7*SIN(AO439)</f>
        <v>9.0310093206893036</v>
      </c>
      <c r="AO439" s="81">
        <f>$AU439+$AB$7*SIN(AP439)</f>
        <v>9.0312187738909255</v>
      </c>
      <c r="AP439" s="81">
        <f>$AU439+$AB$7*SIN(AQ439)</f>
        <v>9.0318039651428723</v>
      </c>
      <c r="AQ439" s="81">
        <f>$AU439+$AB$7*SIN(AR439)</f>
        <v>9.0334381796331531</v>
      </c>
      <c r="AR439" s="81">
        <f>$AU439+$AB$7*SIN(AS439)</f>
        <v>9.0379961022955868</v>
      </c>
      <c r="AS439" s="81">
        <f>$AU439+$AB$7*SIN(AT439)</f>
        <v>9.0506642367490411</v>
      </c>
      <c r="AT439" s="81">
        <f>$AU439+$AB$7*SIN(AU439)</f>
        <v>9.085553272932728</v>
      </c>
      <c r="AU439" s="81">
        <f>RADIANS($AB$9)+$AB$18*(F439-AB$15)</f>
        <v>9.1796084886835487</v>
      </c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</row>
    <row r="440" spans="1:66" s="80" customFormat="1" x14ac:dyDescent="0.2">
      <c r="A440" s="96" t="s">
        <v>208</v>
      </c>
      <c r="B440" s="96"/>
      <c r="C440" s="86">
        <v>44216.726999999999</v>
      </c>
      <c r="D440" s="86"/>
      <c r="E440" s="80">
        <f>+(C440-C$7)/C$8</f>
        <v>-529.99788069757517</v>
      </c>
      <c r="F440" s="80">
        <f>ROUND(2*E440,0)/2</f>
        <v>-530</v>
      </c>
      <c r="G440" s="80">
        <f>+C440-(C$7+F440*C$8)</f>
        <v>5.8680000001913868E-3</v>
      </c>
      <c r="I440" s="80">
        <f>G440</f>
        <v>5.8680000001913868E-3</v>
      </c>
      <c r="Q440" s="149">
        <f>+C440-15018.5</f>
        <v>29198.226999999999</v>
      </c>
      <c r="S440" s="2">
        <f>S$16</f>
        <v>0.2</v>
      </c>
      <c r="Z440" s="1">
        <f>F440</f>
        <v>-530</v>
      </c>
      <c r="AA440" s="81">
        <f>AB$3+AB$4*Z440+AB$5*Z440^2+AH440</f>
        <v>1.2728331326962501E-2</v>
      </c>
      <c r="AB440" s="81">
        <f>IF(S440&lt;&gt;0,G440-AH440,-9999)</f>
        <v>-3.0565389904347366E-2</v>
      </c>
      <c r="AC440" s="81">
        <f>+G440-P440</f>
        <v>5.8680000001913868E-3</v>
      </c>
      <c r="AD440" s="81">
        <f>IF(S440&lt;&gt;0,G440-AA440,-9999)</f>
        <v>-6.8603313267711144E-3</v>
      </c>
      <c r="AE440" s="81">
        <f>+(G440-AA440)^2*S440</f>
        <v>9.4128291826154246E-6</v>
      </c>
      <c r="AF440" s="1">
        <f>IF(S440&lt;&gt;0,G440-P440,-9999)</f>
        <v>5.8680000001913868E-3</v>
      </c>
      <c r="AG440" s="82"/>
      <c r="AH440" s="1">
        <f>$AB$6*($AB$11/AI440*AJ440+$AB$12)</f>
        <v>3.6433389904538753E-2</v>
      </c>
      <c r="AI440" s="1">
        <f>1+$AB$7*COS(AL440)</f>
        <v>1.324450879303682</v>
      </c>
      <c r="AJ440" s="1">
        <f>SIN(AL440+RADIANS($AB$9))</f>
        <v>0.6791198873920179</v>
      </c>
      <c r="AK440" s="1">
        <f>$AB$7*SIN(AL440)</f>
        <v>-0.21187461500693749</v>
      </c>
      <c r="AL440" s="1">
        <f>2*ATAN(AM440)</f>
        <v>2.5630936618698845</v>
      </c>
      <c r="AM440" s="1">
        <f>SQRT((1+$AB$7)/(1-$AB$7))*TAN(AN440/2)</f>
        <v>3.3602643653200648</v>
      </c>
      <c r="AN440" s="81">
        <f>$AU440+$AB$7*SIN(AO440)</f>
        <v>9.0343641363515044</v>
      </c>
      <c r="AO440" s="81">
        <f>$AU440+$AB$7*SIN(AP440)</f>
        <v>9.0345733186069381</v>
      </c>
      <c r="AP440" s="81">
        <f>$AU440+$AB$7*SIN(AQ440)</f>
        <v>9.0351569440872659</v>
      </c>
      <c r="AQ440" s="81">
        <f>$AU440+$AB$7*SIN(AR440)</f>
        <v>9.0367845403196903</v>
      </c>
      <c r="AR440" s="81">
        <f>$AU440+$AB$7*SIN(AS440)</f>
        <v>9.0413178332453281</v>
      </c>
      <c r="AS440" s="81">
        <f>$AU440+$AB$7*SIN(AT440)</f>
        <v>9.0539010763991339</v>
      </c>
      <c r="AT440" s="81">
        <f>$AU440+$AB$7*SIN(AU440)</f>
        <v>9.0885164705885977</v>
      </c>
      <c r="AU440" s="81">
        <f>RADIANS($AB$9)+$AB$18*(F440-AB$15)</f>
        <v>9.1817619487697399</v>
      </c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</row>
    <row r="441" spans="1:66" s="80" customFormat="1" x14ac:dyDescent="0.2">
      <c r="A441" s="96" t="s">
        <v>222</v>
      </c>
      <c r="B441" s="96"/>
      <c r="C441" s="86">
        <v>44258.258999999998</v>
      </c>
      <c r="D441" s="86"/>
      <c r="E441" s="80">
        <f>+(C441-C$7)/C$8</f>
        <v>-514.99807355842995</v>
      </c>
      <c r="F441" s="80">
        <f>ROUND(2*E441,0)/2</f>
        <v>-515</v>
      </c>
      <c r="G441" s="80">
        <f>+C441-(C$7+F441*C$8)</f>
        <v>5.3340000013122335E-3</v>
      </c>
      <c r="I441" s="80">
        <f>G441</f>
        <v>5.3340000013122335E-3</v>
      </c>
      <c r="Q441" s="149">
        <f>+C441-15018.5</f>
        <v>29239.758999999998</v>
      </c>
      <c r="S441" s="2">
        <f>S$16</f>
        <v>0.2</v>
      </c>
      <c r="Z441" s="1">
        <f>F441</f>
        <v>-515</v>
      </c>
      <c r="AA441" s="81">
        <f>AB$3+AB$4*Z441+AB$5*Z441^2+AH441</f>
        <v>1.2675358424801362E-2</v>
      </c>
      <c r="AB441" s="81">
        <f>IF(S441&lt;&gt;0,G441-AH441,-9999)</f>
        <v>-3.1529321933395416E-2</v>
      </c>
      <c r="AC441" s="81">
        <f>+G441-P441</f>
        <v>5.3340000013122335E-3</v>
      </c>
      <c r="AD441" s="81">
        <f>IF(S441&lt;&gt;0,G441-AA441,-9999)</f>
        <v>-7.3413584234891284E-3</v>
      </c>
      <c r="AE441" s="81">
        <f>+(G441-AA441)^2*S441</f>
        <v>1.0779108700426957E-5</v>
      </c>
      <c r="AF441" s="1">
        <f>IF(S441&lt;&gt;0,G441-P441,-9999)</f>
        <v>5.3340000013122335E-3</v>
      </c>
      <c r="AG441" s="82"/>
      <c r="AH441" s="1">
        <f>$AB$6*($AB$11/AI441*AJ441+$AB$12)</f>
        <v>3.6863321934707649E-2</v>
      </c>
      <c r="AI441" s="1">
        <f>1+$AB$7*COS(AL441)</f>
        <v>1.3294828378198269</v>
      </c>
      <c r="AJ441" s="1">
        <f>SIN(AL441+RADIANS($AB$9))</f>
        <v>0.69668309762368186</v>
      </c>
      <c r="AK441" s="1">
        <f>$AB$7*SIN(AL441)</f>
        <v>-0.20396147956774618</v>
      </c>
      <c r="AL441" s="1">
        <f>2*ATAN(AM441)</f>
        <v>2.5872941244735759</v>
      </c>
      <c r="AM441" s="1">
        <f>SQRT((1+$AB$7)/(1-$AB$7))*TAN(AN441/2)</f>
        <v>3.5153043543289062</v>
      </c>
      <c r="AN441" s="81">
        <f>$AU441+$AB$7*SIN(AO441)</f>
        <v>9.0511764572584941</v>
      </c>
      <c r="AO441" s="81">
        <f>$AU441+$AB$7*SIN(AP441)</f>
        <v>9.0513838295902378</v>
      </c>
      <c r="AP441" s="81">
        <f>$AU441+$AB$7*SIN(AQ441)</f>
        <v>9.0519585175869217</v>
      </c>
      <c r="AQ441" s="81">
        <f>$AU441+$AB$7*SIN(AR441)</f>
        <v>9.0535504682709398</v>
      </c>
      <c r="AR441" s="81">
        <f>$AU441+$AB$7*SIN(AS441)</f>
        <v>9.0579552211679264</v>
      </c>
      <c r="AS441" s="81">
        <f>$AU441+$AB$7*SIN(AT441)</f>
        <v>9.0701042814205817</v>
      </c>
      <c r="AT441" s="81">
        <f>$AU441+$AB$7*SIN(AU441)</f>
        <v>9.1033388699294679</v>
      </c>
      <c r="AU441" s="81">
        <f>RADIANS($AB$9)+$AB$18*(F441-AB$15)</f>
        <v>9.192529249200696</v>
      </c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</row>
    <row r="442" spans="1:66" s="80" customFormat="1" x14ac:dyDescent="0.2">
      <c r="A442" s="96" t="s">
        <v>220</v>
      </c>
      <c r="B442" s="96"/>
      <c r="C442" s="86">
        <v>44258.26</v>
      </c>
      <c r="D442" s="86"/>
      <c r="E442" s="80">
        <f>+(C442-C$7)/C$8</f>
        <v>-514.99771239577956</v>
      </c>
      <c r="F442" s="80">
        <f>ROUND(2*E442,0)/2</f>
        <v>-515</v>
      </c>
      <c r="G442" s="80">
        <f>+C442-(C$7+F442*C$8)</f>
        <v>6.3340000051539391E-3</v>
      </c>
      <c r="I442" s="80">
        <f>G442</f>
        <v>6.3340000051539391E-3</v>
      </c>
      <c r="Q442" s="149">
        <f>+C442-15018.5</f>
        <v>29239.760000000002</v>
      </c>
      <c r="S442" s="2">
        <f>S$16</f>
        <v>0.2</v>
      </c>
      <c r="Z442" s="1">
        <f>F442</f>
        <v>-515</v>
      </c>
      <c r="AA442" s="81">
        <f>AB$3+AB$4*Z442+AB$5*Z442^2+AH442</f>
        <v>1.2675358424801362E-2</v>
      </c>
      <c r="AB442" s="81">
        <f>IF(S442&lt;&gt;0,G442-AH442,-9999)</f>
        <v>-3.052932192955371E-2</v>
      </c>
      <c r="AC442" s="81">
        <f>+G442-P442</f>
        <v>6.3340000051539391E-3</v>
      </c>
      <c r="AD442" s="81">
        <f>IF(S442&lt;&gt;0,G442-AA442,-9999)</f>
        <v>-6.3413584196474228E-3</v>
      </c>
      <c r="AE442" s="81">
        <f>+(G442-AA442)^2*S442</f>
        <v>8.0425653212866518E-6</v>
      </c>
      <c r="AF442" s="1">
        <f>IF(S442&lt;&gt;0,G442-P442,-9999)</f>
        <v>6.3340000051539391E-3</v>
      </c>
      <c r="AG442" s="82"/>
      <c r="AH442" s="1">
        <f>$AB$6*($AB$11/AI442*AJ442+$AB$12)</f>
        <v>3.6863321934707649E-2</v>
      </c>
      <c r="AI442" s="1">
        <f>1+$AB$7*COS(AL442)</f>
        <v>1.3294828378198269</v>
      </c>
      <c r="AJ442" s="1">
        <f>SIN(AL442+RADIANS($AB$9))</f>
        <v>0.69668309762368186</v>
      </c>
      <c r="AK442" s="1">
        <f>$AB$7*SIN(AL442)</f>
        <v>-0.20396147956774618</v>
      </c>
      <c r="AL442" s="1">
        <f>2*ATAN(AM442)</f>
        <v>2.5872941244735759</v>
      </c>
      <c r="AM442" s="1">
        <f>SQRT((1+$AB$7)/(1-$AB$7))*TAN(AN442/2)</f>
        <v>3.5153043543289062</v>
      </c>
      <c r="AN442" s="81">
        <f>$AU442+$AB$7*SIN(AO442)</f>
        <v>9.0511764572584941</v>
      </c>
      <c r="AO442" s="81">
        <f>$AU442+$AB$7*SIN(AP442)</f>
        <v>9.0513838295902378</v>
      </c>
      <c r="AP442" s="81">
        <f>$AU442+$AB$7*SIN(AQ442)</f>
        <v>9.0519585175869217</v>
      </c>
      <c r="AQ442" s="81">
        <f>$AU442+$AB$7*SIN(AR442)</f>
        <v>9.0535504682709398</v>
      </c>
      <c r="AR442" s="81">
        <f>$AU442+$AB$7*SIN(AS442)</f>
        <v>9.0579552211679264</v>
      </c>
      <c r="AS442" s="81">
        <f>$AU442+$AB$7*SIN(AT442)</f>
        <v>9.0701042814205817</v>
      </c>
      <c r="AT442" s="81">
        <f>$AU442+$AB$7*SIN(AU442)</f>
        <v>9.1033388699294679</v>
      </c>
      <c r="AU442" s="81">
        <f>RADIANS($AB$9)+$AB$18*(F442-AB$15)</f>
        <v>9.192529249200696</v>
      </c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</row>
    <row r="443" spans="1:66" s="80" customFormat="1" x14ac:dyDescent="0.2">
      <c r="A443" s="96" t="s">
        <v>222</v>
      </c>
      <c r="B443" s="96"/>
      <c r="C443" s="86">
        <v>44295.35</v>
      </c>
      <c r="D443" s="86"/>
      <c r="E443" s="80">
        <f>+(C443-C$7)/C$8</f>
        <v>-501.6021897435873</v>
      </c>
      <c r="F443" s="80">
        <f>ROUND(2*E443,0)/2</f>
        <v>-501.5</v>
      </c>
      <c r="Q443" s="149">
        <f>+C443-15018.5</f>
        <v>29276.85</v>
      </c>
      <c r="R443" s="98"/>
      <c r="S443" s="99"/>
      <c r="U443" s="80">
        <f>+C443-(C$7+F443*C$8)</f>
        <v>-0.28294659999664873</v>
      </c>
      <c r="Z443" s="1">
        <f>F443</f>
        <v>-501.5</v>
      </c>
      <c r="AA443" s="81">
        <f>AB$3+AB$4*Z443+AB$5*Z443^2+AH443</f>
        <v>1.2618864711089861E-2</v>
      </c>
      <c r="AB443" s="81">
        <f>IF(S443&lt;&gt;0,G443-AH443,-9999)</f>
        <v>-9999</v>
      </c>
      <c r="AC443" s="81">
        <f>+G443-P443</f>
        <v>0</v>
      </c>
      <c r="AD443" s="81">
        <f>IF(S443&lt;&gt;0,G443-AA443,-9999)</f>
        <v>-9999</v>
      </c>
      <c r="AE443" s="81">
        <f>+(G443-AA443)^2*S443</f>
        <v>0</v>
      </c>
      <c r="AF443" s="1">
        <f>IF(S443&lt;&gt;0,G443-P443,-9999)</f>
        <v>-9999</v>
      </c>
      <c r="AG443" s="82"/>
      <c r="AH443" s="1">
        <f>$AB$6*($AB$11/AI443*AJ443+$AB$12)</f>
        <v>3.7242672461048114E-2</v>
      </c>
      <c r="AI443" s="1">
        <f>1+$AB$7*COS(AL443)</f>
        <v>1.333877062520207</v>
      </c>
      <c r="AJ443" s="1">
        <f>SIN(AL443+RADIANS($AB$9))</f>
        <v>0.71224976900095249</v>
      </c>
      <c r="AK443" s="1">
        <f>$AB$7*SIN(AL443)</f>
        <v>-0.19668587312806213</v>
      </c>
      <c r="AL443" s="1">
        <f>2*ATAN(AM443)</f>
        <v>2.6092288682602551</v>
      </c>
      <c r="AM443" s="1">
        <f>SQRT((1+$AB$7)/(1-$AB$7))*TAN(AN443/2)</f>
        <v>3.6676802988822392</v>
      </c>
      <c r="AN443" s="81">
        <f>$AU443+$AB$7*SIN(AO443)</f>
        <v>9.0663608540457759</v>
      </c>
      <c r="AO443" s="81">
        <f>$AU443+$AB$7*SIN(AP443)</f>
        <v>9.066565938678103</v>
      </c>
      <c r="AP443" s="81">
        <f>$AU443+$AB$7*SIN(AQ443)</f>
        <v>9.0671309950001096</v>
      </c>
      <c r="AQ443" s="81">
        <f>$AU443+$AB$7*SIN(AR443)</f>
        <v>9.0686872414661952</v>
      </c>
      <c r="AR443" s="81">
        <f>$AU443+$AB$7*SIN(AS443)</f>
        <v>9.0729687300629962</v>
      </c>
      <c r="AS443" s="81">
        <f>$AU443+$AB$7*SIN(AT443)</f>
        <v>9.0847134662854501</v>
      </c>
      <c r="AT443" s="81">
        <f>$AU443+$AB$7*SIN(AU443)</f>
        <v>9.1166878836009939</v>
      </c>
      <c r="AU443" s="81">
        <f>RADIANS($AB$9)+$AB$18*(F443-AB$15)</f>
        <v>9.2022198195885565</v>
      </c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</row>
    <row r="444" spans="1:66" s="80" customFormat="1" x14ac:dyDescent="0.2">
      <c r="A444" s="96" t="s">
        <v>223</v>
      </c>
      <c r="B444" s="96"/>
      <c r="C444" s="86">
        <v>44316.400999999998</v>
      </c>
      <c r="D444" s="86"/>
      <c r="E444" s="80">
        <f>+(C444-C$7)/C$8</f>
        <v>-493.99935481904373</v>
      </c>
      <c r="F444" s="80">
        <f>ROUND(2*E444,0)/2</f>
        <v>-494</v>
      </c>
      <c r="G444" s="80">
        <f>+C444-(C$7+F444*C$8)</f>
        <v>1.7863999964902177E-3</v>
      </c>
      <c r="I444" s="80">
        <f>G444</f>
        <v>1.7863999964902177E-3</v>
      </c>
      <c r="Q444" s="149">
        <f>+C444-15018.5</f>
        <v>29297.900999999998</v>
      </c>
      <c r="S444" s="2">
        <f>S$16</f>
        <v>0.2</v>
      </c>
      <c r="Z444" s="1">
        <f>F444</f>
        <v>-494</v>
      </c>
      <c r="AA444" s="81">
        <f>AB$3+AB$4*Z444+AB$5*Z444^2+AH444</f>
        <v>1.2583789232319256E-2</v>
      </c>
      <c r="AB444" s="81">
        <f>IF(S444&lt;&gt;0,G444-AH444,-9999)</f>
        <v>-3.5663836101996541E-2</v>
      </c>
      <c r="AC444" s="81">
        <f>+G444-P444</f>
        <v>1.7863999964902177E-3</v>
      </c>
      <c r="AD444" s="81">
        <f>IF(S444&lt;&gt;0,G444-AA444,-9999)</f>
        <v>-1.0797389235829038E-2</v>
      </c>
      <c r="AE444" s="81">
        <f>+(G444-AA444)^2*S444</f>
        <v>2.3316722861999355E-5</v>
      </c>
      <c r="AF444" s="1">
        <f>IF(S444&lt;&gt;0,G444-P444,-9999)</f>
        <v>1.7863999964902177E-3</v>
      </c>
      <c r="AG444" s="82"/>
      <c r="AH444" s="1">
        <f>$AB$6*($AB$11/AI444*AJ444+$AB$12)</f>
        <v>3.7450236098486758E-2</v>
      </c>
      <c r="AI444" s="1">
        <f>1+$AB$7*COS(AL444)</f>
        <v>1.336260905918794</v>
      </c>
      <c r="AJ444" s="1">
        <f>SIN(AL444+RADIANS($AB$9))</f>
        <v>0.72079309823716387</v>
      </c>
      <c r="AK444" s="1">
        <f>$AB$7*SIN(AL444)</f>
        <v>-0.19258200517167348</v>
      </c>
      <c r="AL444" s="1">
        <f>2*ATAN(AM444)</f>
        <v>2.6214765451544886</v>
      </c>
      <c r="AM444" s="1">
        <f>SQRT((1+$AB$7)/(1-$AB$7))*TAN(AN444/2)</f>
        <v>3.7582158555969212</v>
      </c>
      <c r="AN444" s="81">
        <f>$AU444+$AB$7*SIN(AO444)</f>
        <v>9.0748178777723485</v>
      </c>
      <c r="AO444" s="81">
        <f>$AU444+$AB$7*SIN(AP444)</f>
        <v>9.0750214178703921</v>
      </c>
      <c r="AP444" s="81">
        <f>$AU444+$AB$7*SIN(AQ444)</f>
        <v>9.0755804711420609</v>
      </c>
      <c r="AQ444" s="81">
        <f>$AU444+$AB$7*SIN(AR444)</f>
        <v>9.0771154097263995</v>
      </c>
      <c r="AR444" s="81">
        <f>$AU444+$AB$7*SIN(AS444)</f>
        <v>9.081325369703551</v>
      </c>
      <c r="AS444" s="81">
        <f>$AU444+$AB$7*SIN(AT444)</f>
        <v>9.0928400767146123</v>
      </c>
      <c r="AT444" s="81">
        <f>$AU444+$AB$7*SIN(AU444)</f>
        <v>9.1241074949472996</v>
      </c>
      <c r="AU444" s="81">
        <f>RADIANS($AB$9)+$AB$18*(F444-AB$15)</f>
        <v>9.2076034698040345</v>
      </c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</row>
    <row r="445" spans="1:66" s="80" customFormat="1" x14ac:dyDescent="0.2">
      <c r="A445" s="96" t="s">
        <v>224</v>
      </c>
      <c r="B445" s="96"/>
      <c r="C445" s="86">
        <v>44543.451999999997</v>
      </c>
      <c r="D445" s="86"/>
      <c r="E445" s="80">
        <f>+(C445-C$7)/C$8</f>
        <v>-411.99701419614814</v>
      </c>
      <c r="F445" s="80">
        <f>ROUND(2*E445,0)/2</f>
        <v>-412</v>
      </c>
      <c r="G445" s="80">
        <f>+C445-(C$7+F445*C$8)</f>
        <v>8.267199998954311E-3</v>
      </c>
      <c r="I445" s="80">
        <f>G445</f>
        <v>8.267199998954311E-3</v>
      </c>
      <c r="Q445" s="149">
        <f>+C445-15018.5</f>
        <v>29524.951999999997</v>
      </c>
      <c r="S445" s="2">
        <f>S$16</f>
        <v>0.2</v>
      </c>
      <c r="Z445" s="1">
        <f>F445</f>
        <v>-412</v>
      </c>
      <c r="AA445" s="81">
        <f>AB$3+AB$4*Z445+AB$5*Z445^2+AH445</f>
        <v>1.2017889597726768E-2</v>
      </c>
      <c r="AB445" s="81">
        <f>IF(S445&lt;&gt;0,G445-AH445,-9999)</f>
        <v>-3.12934489157628E-2</v>
      </c>
      <c r="AC445" s="81">
        <f>+G445-P445</f>
        <v>8.267199998954311E-3</v>
      </c>
      <c r="AD445" s="81">
        <f>IF(S445&lt;&gt;0,G445-AA445,-9999)</f>
        <v>-3.7506895987724567E-3</v>
      </c>
      <c r="AE445" s="81">
        <f>+(G445-AA445)^2*S445</f>
        <v>2.8135344932679787E-6</v>
      </c>
      <c r="AF445" s="1">
        <f>IF(S445&lt;&gt;0,G445-P445,-9999)</f>
        <v>8.267199998954311E-3</v>
      </c>
      <c r="AG445" s="82"/>
      <c r="AH445" s="1">
        <f>$AB$6*($AB$11/AI445*AJ445+$AB$12)</f>
        <v>3.9560648914717111E-2</v>
      </c>
      <c r="AI445" s="1">
        <f>1+$AB$7*COS(AL445)</f>
        <v>1.3593478940425778</v>
      </c>
      <c r="AJ445" s="1">
        <f>SIN(AL445+RADIANS($AB$9))</f>
        <v>0.80844606595394797</v>
      </c>
      <c r="AK445" s="1">
        <f>$AB$7*SIN(AL445)</f>
        <v>-0.14501143614361856</v>
      </c>
      <c r="AL445" s="1">
        <f>2*ATAN(AM445)</f>
        <v>2.7580378349764958</v>
      </c>
      <c r="AM445" s="1">
        <f>SQRT((1+$AB$7)/(1-$AB$7))*TAN(AN445/2)</f>
        <v>5.1502954065149575</v>
      </c>
      <c r="AN445" s="81">
        <f>$AU445+$AB$7*SIN(AO445)</f>
        <v>9.1681875214148683</v>
      </c>
      <c r="AO445" s="81">
        <f>$AU445+$AB$7*SIN(AP445)</f>
        <v>9.1683612605066216</v>
      </c>
      <c r="AP445" s="81">
        <f>$AU445+$AB$7*SIN(AQ445)</f>
        <v>9.1688247413058388</v>
      </c>
      <c r="AQ445" s="81">
        <f>$AU445+$AB$7*SIN(AR445)</f>
        <v>9.170060886442748</v>
      </c>
      <c r="AR445" s="81">
        <f>$AU445+$AB$7*SIN(AS445)</f>
        <v>9.1733558582710515</v>
      </c>
      <c r="AS445" s="81">
        <f>$AU445+$AB$7*SIN(AT445)</f>
        <v>9.1821251812169322</v>
      </c>
      <c r="AT445" s="81">
        <f>$AU445+$AB$7*SIN(AU445)</f>
        <v>9.2053736570286926</v>
      </c>
      <c r="AU445" s="81">
        <f>RADIANS($AB$9)+$AB$18*(F445-AB$15)</f>
        <v>9.2664647121599302</v>
      </c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</row>
    <row r="446" spans="1:66" s="80" customFormat="1" x14ac:dyDescent="0.2">
      <c r="A446" s="96" t="s">
        <v>208</v>
      </c>
      <c r="B446" s="96"/>
      <c r="C446" s="86">
        <v>44576.675999999999</v>
      </c>
      <c r="D446" s="86"/>
      <c r="E446" s="80">
        <f>+(C446-C$7)/C$8</f>
        <v>-399.99774634506952</v>
      </c>
      <c r="F446" s="80">
        <f>ROUND(2*E446,0)/2</f>
        <v>-400</v>
      </c>
      <c r="G446" s="80">
        <f>+C446-(C$7+F446*C$8)</f>
        <v>6.2400000024354085E-3</v>
      </c>
      <c r="I446" s="80">
        <f>G446</f>
        <v>6.2400000024354085E-3</v>
      </c>
      <c r="Q446" s="149">
        <f>+C446-15018.5</f>
        <v>29558.175999999999</v>
      </c>
      <c r="S446" s="2">
        <f>S$16</f>
        <v>0.2</v>
      </c>
      <c r="Z446" s="1">
        <f>F446</f>
        <v>-400</v>
      </c>
      <c r="AA446" s="81">
        <f>AB$3+AB$4*Z446+AB$5*Z446^2+AH446</f>
        <v>1.1905504040529608E-2</v>
      </c>
      <c r="AB446" s="81">
        <f>IF(S446&lt;&gt;0,G446-AH446,-9999)</f>
        <v>-3.3603524334008976E-2</v>
      </c>
      <c r="AC446" s="81">
        <f>+G446-P446</f>
        <v>6.2400000024354085E-3</v>
      </c>
      <c r="AD446" s="81">
        <f>IF(S446&lt;&gt;0,G446-AA446,-9999)</f>
        <v>-5.6655040380941997E-3</v>
      </c>
      <c r="AE446" s="81">
        <f>+(G446-AA446)^2*S446</f>
        <v>6.419587201132337E-6</v>
      </c>
      <c r="AF446" s="1">
        <f>IF(S446&lt;&gt;0,G446-P446,-9999)</f>
        <v>6.2400000024354085E-3</v>
      </c>
      <c r="AG446" s="82"/>
      <c r="AH446" s="1">
        <f>$AB$6*($AB$11/AI446*AJ446+$AB$12)</f>
        <v>3.9843524336444384E-2</v>
      </c>
      <c r="AI446" s="1">
        <f>1+$AB$7*COS(AL446)</f>
        <v>1.3622249476074808</v>
      </c>
      <c r="AJ446" s="1">
        <f>SIN(AL446+RADIANS($AB$9))</f>
        <v>0.82025807316899912</v>
      </c>
      <c r="AK446" s="1">
        <f>$AB$7*SIN(AL446)</f>
        <v>-0.13766739953971729</v>
      </c>
      <c r="AL446" s="1">
        <f>2*ATAN(AM446)</f>
        <v>2.778392766900657</v>
      </c>
      <c r="AM446" s="1">
        <f>SQRT((1+$AB$7)/(1-$AB$7))*TAN(AN446/2)</f>
        <v>5.4459428269451706</v>
      </c>
      <c r="AN446" s="81">
        <f>$AU446+$AB$7*SIN(AO446)</f>
        <v>9.1819768987400661</v>
      </c>
      <c r="AO446" s="81">
        <f>$AU446+$AB$7*SIN(AP446)</f>
        <v>9.1821443227245094</v>
      </c>
      <c r="AP446" s="81">
        <f>$AU446+$AB$7*SIN(AQ446)</f>
        <v>9.1825893933043012</v>
      </c>
      <c r="AQ446" s="81">
        <f>$AU446+$AB$7*SIN(AR446)</f>
        <v>9.1837723064592875</v>
      </c>
      <c r="AR446" s="81">
        <f>$AU446+$AB$7*SIN(AS446)</f>
        <v>9.1869145991553012</v>
      </c>
      <c r="AS446" s="81">
        <f>$AU446+$AB$7*SIN(AT446)</f>
        <v>9.1952502712042214</v>
      </c>
      <c r="AT446" s="81">
        <f>$AU446+$AB$7*SIN(AU446)</f>
        <v>9.2172858775314435</v>
      </c>
      <c r="AU446" s="81">
        <f>RADIANS($AB$9)+$AB$18*(F446-AB$15)</f>
        <v>9.275078552504695</v>
      </c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</row>
    <row r="447" spans="1:66" s="80" customFormat="1" x14ac:dyDescent="0.2">
      <c r="A447" s="96" t="s">
        <v>208</v>
      </c>
      <c r="B447" s="96"/>
      <c r="C447" s="86">
        <v>44598.828000000001</v>
      </c>
      <c r="D447" s="86"/>
      <c r="E447" s="80">
        <f>+(C447-C$7)/C$8</f>
        <v>-391.99727134395289</v>
      </c>
      <c r="F447" s="80">
        <f>ROUND(2*E447,0)/2</f>
        <v>-392</v>
      </c>
      <c r="G447" s="80">
        <f>+C447-(C$7+F447*C$8)</f>
        <v>7.5552000052994117E-3</v>
      </c>
      <c r="I447" s="80">
        <f>G447</f>
        <v>7.5552000052994117E-3</v>
      </c>
      <c r="Q447" s="149">
        <f>+C447-15018.5</f>
        <v>29580.328000000001</v>
      </c>
      <c r="S447" s="2">
        <f>S$16</f>
        <v>0.2</v>
      </c>
      <c r="Z447" s="1">
        <f>F447</f>
        <v>-392</v>
      </c>
      <c r="AA447" s="81">
        <f>AB$3+AB$4*Z447+AB$5*Z447^2+AH447</f>
        <v>1.1826175464596321E-2</v>
      </c>
      <c r="AB447" s="81">
        <f>IF(S447&lt;&gt;0,G447-AH447,-9999)</f>
        <v>-3.2473014492695525E-2</v>
      </c>
      <c r="AC447" s="81">
        <f>+G447-P447</f>
        <v>7.5552000052994117E-3</v>
      </c>
      <c r="AD447" s="81">
        <f>IF(S447&lt;&gt;0,G447-AA447,-9999)</f>
        <v>-4.2709754592969093E-3</v>
      </c>
      <c r="AE447" s="81">
        <f>+(G447-AA447)^2*S447</f>
        <v>3.6482462747832895E-6</v>
      </c>
      <c r="AF447" s="1">
        <f>IF(S447&lt;&gt;0,G447-P447,-9999)</f>
        <v>7.5552000052994117E-3</v>
      </c>
      <c r="AG447" s="82"/>
      <c r="AH447" s="1">
        <f>$AB$6*($AB$11/AI447*AJ447+$AB$12)</f>
        <v>4.0028214497994936E-2</v>
      </c>
      <c r="AI447" s="1">
        <f>1+$AB$7*COS(AL447)</f>
        <v>1.3640658772898129</v>
      </c>
      <c r="AJ447" s="1">
        <f>SIN(AL447+RADIANS($AB$9))</f>
        <v>0.82797042265493315</v>
      </c>
      <c r="AK447" s="1">
        <f>$AB$7*SIN(AL447)</f>
        <v>-0.13272250208035308</v>
      </c>
      <c r="AL447" s="1">
        <f>2*ATAN(AM447)</f>
        <v>2.7920094088452396</v>
      </c>
      <c r="AM447" s="1">
        <f>SQRT((1+$AB$7)/(1-$AB$7))*TAN(AN447/2)</f>
        <v>5.6627151005248093</v>
      </c>
      <c r="AN447" s="81">
        <f>$AU447+$AB$7*SIN(AO447)</f>
        <v>9.1911855259471515</v>
      </c>
      <c r="AO447" s="81">
        <f>$AU447+$AB$7*SIN(AP447)</f>
        <v>9.1913484749634762</v>
      </c>
      <c r="AP447" s="81">
        <f>$AU447+$AB$7*SIN(AQ447)</f>
        <v>9.1917806848346633</v>
      </c>
      <c r="AQ447" s="81">
        <f>$AU447+$AB$7*SIN(AR447)</f>
        <v>9.1929268741850247</v>
      </c>
      <c r="AR447" s="81">
        <f>$AU447+$AB$7*SIN(AS447)</f>
        <v>9.1959649886565735</v>
      </c>
      <c r="AS447" s="81">
        <f>$AU447+$AB$7*SIN(AT447)</f>
        <v>9.2040075744406593</v>
      </c>
      <c r="AT447" s="81">
        <f>$AU447+$AB$7*SIN(AU447)</f>
        <v>9.2252297552582796</v>
      </c>
      <c r="AU447" s="81">
        <f>RADIANS($AB$9)+$AB$18*(F447-AB$15)</f>
        <v>9.2808211127345395</v>
      </c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</row>
    <row r="448" spans="1:66" s="80" customFormat="1" x14ac:dyDescent="0.2">
      <c r="A448" s="96" t="s">
        <v>225</v>
      </c>
      <c r="B448" s="96"/>
      <c r="C448" s="86">
        <v>44604.362000000001</v>
      </c>
      <c r="D448" s="86"/>
      <c r="E448" s="80">
        <f>+(C448-C$7)/C$8</f>
        <v>-389.99859724427006</v>
      </c>
      <c r="F448" s="80">
        <f>ROUND(2*E448,0)/2</f>
        <v>-390</v>
      </c>
      <c r="G448" s="80">
        <f>+C448-(C$7+F448*C$8)</f>
        <v>3.8840000052005053E-3</v>
      </c>
      <c r="I448" s="80">
        <f>G448</f>
        <v>3.8840000052005053E-3</v>
      </c>
      <c r="Q448" s="149">
        <f>+C448-15018.5</f>
        <v>29585.862000000001</v>
      </c>
      <c r="S448" s="2">
        <f>S$16</f>
        <v>0.2</v>
      </c>
      <c r="Z448" s="1">
        <f>F448</f>
        <v>-390</v>
      </c>
      <c r="AA448" s="81">
        <f>AB$3+AB$4*Z448+AB$5*Z448^2+AH448</f>
        <v>1.1805787293211738E-2</v>
      </c>
      <c r="AB448" s="81">
        <f>IF(S448&lt;&gt;0,G448-AH448,-9999)</f>
        <v>-3.6189894933055917E-2</v>
      </c>
      <c r="AC448" s="81">
        <f>+G448-P448</f>
        <v>3.8840000052005053E-3</v>
      </c>
      <c r="AD448" s="81">
        <f>IF(S448&lt;&gt;0,G448-AA448,-9999)</f>
        <v>-7.9217872880112325E-3</v>
      </c>
      <c r="AE448" s="81">
        <f>+(G448-AA448)^2*S448</f>
        <v>1.2550942767299273E-5</v>
      </c>
      <c r="AF448" s="1">
        <f>IF(S448&lt;&gt;0,G448-P448,-9999)</f>
        <v>3.8840000052005053E-3</v>
      </c>
      <c r="AG448" s="82"/>
      <c r="AH448" s="1">
        <f>$AB$6*($AB$11/AI448*AJ448+$AB$12)</f>
        <v>4.0073894938256423E-2</v>
      </c>
      <c r="AI448" s="1">
        <f>1+$AB$7*COS(AL448)</f>
        <v>1.3645163206258708</v>
      </c>
      <c r="AJ448" s="1">
        <f>SIN(AL448+RADIANS($AB$9))</f>
        <v>0.82987773997740744</v>
      </c>
      <c r="AK448" s="1">
        <f>$AB$7*SIN(AL448)</f>
        <v>-0.13148033146690682</v>
      </c>
      <c r="AL448" s="1">
        <f>2*ATAN(AM448)</f>
        <v>2.7954192352545273</v>
      </c>
      <c r="AM448" s="1">
        <f>SQRT((1+$AB$7)/(1-$AB$7))*TAN(AN448/2)</f>
        <v>5.7196399769891784</v>
      </c>
      <c r="AN448" s="81">
        <f>$AU448+$AB$7*SIN(AO448)</f>
        <v>9.193489586550605</v>
      </c>
      <c r="AO448" s="81">
        <f>$AU448+$AB$7*SIN(AP448)</f>
        <v>9.1936513842469054</v>
      </c>
      <c r="AP448" s="81">
        <f>$AU448+$AB$7*SIN(AQ448)</f>
        <v>9.194080307002201</v>
      </c>
      <c r="AQ448" s="81">
        <f>$AU448+$AB$7*SIN(AR448)</f>
        <v>9.1952171645876994</v>
      </c>
      <c r="AR448" s="81">
        <f>$AU448+$AB$7*SIN(AS448)</f>
        <v>9.1982289436678464</v>
      </c>
      <c r="AS448" s="81">
        <f>$AU448+$AB$7*SIN(AT448)</f>
        <v>9.2061977749962054</v>
      </c>
      <c r="AT448" s="81">
        <f>$AU448+$AB$7*SIN(AU448)</f>
        <v>9.227216013969338</v>
      </c>
      <c r="AU448" s="81">
        <f>RADIANS($AB$9)+$AB$18*(F448-AB$15)</f>
        <v>9.2822567527920015</v>
      </c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</row>
    <row r="449" spans="1:66" s="80" customFormat="1" x14ac:dyDescent="0.2">
      <c r="A449" s="96" t="s">
        <v>208</v>
      </c>
      <c r="B449" s="96"/>
      <c r="C449" s="86">
        <v>44612.669000000002</v>
      </c>
      <c r="D449" s="86"/>
      <c r="E449" s="80">
        <f>+(C449-C$7)/C$8</f>
        <v>-386.9984191188513</v>
      </c>
      <c r="F449" s="80">
        <f>ROUND(2*E449,0)/2</f>
        <v>-387</v>
      </c>
      <c r="G449" s="80">
        <f>+C449-(C$7+F449*C$8)</f>
        <v>4.3772000062745064E-3</v>
      </c>
      <c r="I449" s="80">
        <f>G449</f>
        <v>4.3772000062745064E-3</v>
      </c>
      <c r="Q449" s="149">
        <f>+C449-15018.5</f>
        <v>29594.169000000002</v>
      </c>
      <c r="S449" s="2">
        <f>S$16</f>
        <v>0.2</v>
      </c>
      <c r="Z449" s="1">
        <f>F449</f>
        <v>-387</v>
      </c>
      <c r="AA449" s="81">
        <f>AB$3+AB$4*Z449+AB$5*Z449^2+AH449</f>
        <v>1.1774785645265969E-2</v>
      </c>
      <c r="AB449" s="81">
        <f>IF(S449&lt;&gt;0,G449-AH449,-9999)</f>
        <v>-3.5764844146961586E-2</v>
      </c>
      <c r="AC449" s="81">
        <f>+G449-P449</f>
        <v>4.3772000062745064E-3</v>
      </c>
      <c r="AD449" s="81">
        <f>IF(S449&lt;&gt;0,G449-AA449,-9999)</f>
        <v>-7.3975856389914621E-3</v>
      </c>
      <c r="AE449" s="81">
        <f>+(G449-AA449)^2*S449</f>
        <v>1.0944854657242544E-5</v>
      </c>
      <c r="AF449" s="1">
        <f>IF(S449&lt;&gt;0,G449-P449,-9999)</f>
        <v>4.3772000062745064E-3</v>
      </c>
      <c r="AG449" s="82"/>
      <c r="AH449" s="1">
        <f>$AB$6*($AB$11/AI449*AJ449+$AB$12)</f>
        <v>4.0142044153236092E-2</v>
      </c>
      <c r="AI449" s="1">
        <f>1+$AB$7*COS(AL449)</f>
        <v>1.3651845782454279</v>
      </c>
      <c r="AJ449" s="1">
        <f>SIN(AL449+RADIANS($AB$9))</f>
        <v>0.83272292782748292</v>
      </c>
      <c r="AK449" s="1">
        <f>$AB$7*SIN(AL449)</f>
        <v>-0.12961268987633645</v>
      </c>
      <c r="AL449" s="1">
        <f>2*ATAN(AM449)</f>
        <v>2.8005381477165106</v>
      </c>
      <c r="AM449" s="1">
        <f>SQRT((1+$AB$7)/(1-$AB$7))*TAN(AN449/2)</f>
        <v>5.8072123831671583</v>
      </c>
      <c r="AN449" s="81">
        <f>$AU449+$AB$7*SIN(AO449)</f>
        <v>9.1969470784635874</v>
      </c>
      <c r="AO449" s="81">
        <f>$AU449+$AB$7*SIN(AP449)</f>
        <v>9.1971071250045693</v>
      </c>
      <c r="AP449" s="81">
        <f>$AU449+$AB$7*SIN(AQ449)</f>
        <v>9.1975310638204508</v>
      </c>
      <c r="AQ449" s="81">
        <f>$AU449+$AB$7*SIN(AR449)</f>
        <v>9.198653812335845</v>
      </c>
      <c r="AR449" s="81">
        <f>$AU449+$AB$7*SIN(AS449)</f>
        <v>9.2016258739145691</v>
      </c>
      <c r="AS449" s="81">
        <f>$AU449+$AB$7*SIN(AT449)</f>
        <v>9.2094837182628506</v>
      </c>
      <c r="AT449" s="81">
        <f>$AU449+$AB$7*SIN(AU449)</f>
        <v>9.2301956143856714</v>
      </c>
      <c r="AU449" s="81">
        <f>RADIANS($AB$9)+$AB$18*(F449-AB$15)</f>
        <v>9.2844102128781927</v>
      </c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</row>
    <row r="450" spans="1:66" s="80" customFormat="1" x14ac:dyDescent="0.2">
      <c r="A450" s="96" t="s">
        <v>225</v>
      </c>
      <c r="B450" s="96"/>
      <c r="C450" s="86">
        <v>44626.512999999999</v>
      </c>
      <c r="D450" s="86"/>
      <c r="E450" s="80">
        <f>+(C450-C$7)/C$8</f>
        <v>-381.99848340580382</v>
      </c>
      <c r="F450" s="80">
        <f>ROUND(2*E450,0)/2</f>
        <v>-382</v>
      </c>
      <c r="G450" s="80">
        <f>+C450-(C$7+F450*C$8)</f>
        <v>4.1992000042228028E-3</v>
      </c>
      <c r="I450" s="80">
        <f>G450</f>
        <v>4.1992000042228028E-3</v>
      </c>
      <c r="Q450" s="149">
        <f>+C450-15018.5</f>
        <v>29608.012999999999</v>
      </c>
      <c r="S450" s="2">
        <f>S$16</f>
        <v>0.2</v>
      </c>
      <c r="Z450" s="1">
        <f>F450</f>
        <v>-382</v>
      </c>
      <c r="AA450" s="81">
        <f>AB$3+AB$4*Z450+AB$5*Z450^2+AH450</f>
        <v>1.1721993041695099E-2</v>
      </c>
      <c r="AB450" s="81">
        <f>IF(S450&lt;&gt;0,G450-AH450,-9999)</f>
        <v>-3.6055430838201702E-2</v>
      </c>
      <c r="AC450" s="81">
        <f>+G450-P450</f>
        <v>4.1992000042228028E-3</v>
      </c>
      <c r="AD450" s="81">
        <f>IF(S450&lt;&gt;0,G450-AA450,-9999)</f>
        <v>-7.5227930374722959E-3</v>
      </c>
      <c r="AE450" s="81">
        <f>+(G450-AA450)^2*S450</f>
        <v>1.1318483016928332E-5</v>
      </c>
      <c r="AF450" s="1">
        <f>IF(S450&lt;&gt;0,G450-P450,-9999)</f>
        <v>4.1992000042228028E-3</v>
      </c>
      <c r="AG450" s="82"/>
      <c r="AH450" s="1">
        <f>$AB$6*($AB$11/AI450*AJ450+$AB$12)</f>
        <v>4.0254630842424505E-2</v>
      </c>
      <c r="AI450" s="1">
        <f>1+$AB$7*COS(AL450)</f>
        <v>1.3662784553801186</v>
      </c>
      <c r="AJ450" s="1">
        <f>SIN(AL450+RADIANS($AB$9))</f>
        <v>0.83742237714260104</v>
      </c>
      <c r="AK450" s="1">
        <f>$AB$7*SIN(AL450)</f>
        <v>-0.12648841326234139</v>
      </c>
      <c r="AL450" s="1">
        <f>2*ATAN(AM450)</f>
        <v>2.8090806371413195</v>
      </c>
      <c r="AM450" s="1">
        <f>SQRT((1+$AB$7)/(1-$AB$7))*TAN(AN450/2)</f>
        <v>5.9592991591789986</v>
      </c>
      <c r="AN450" s="81">
        <f>$AU450+$AB$7*SIN(AO450)</f>
        <v>9.2027132454628564</v>
      </c>
      <c r="AO450" s="81">
        <f>$AU450+$AB$7*SIN(AP450)</f>
        <v>9.2028703095054301</v>
      </c>
      <c r="AP450" s="81">
        <f>$AU450+$AB$7*SIN(AQ450)</f>
        <v>9.2032858011836538</v>
      </c>
      <c r="AQ450" s="81">
        <f>$AU450+$AB$7*SIN(AR450)</f>
        <v>9.2043847410090702</v>
      </c>
      <c r="AR450" s="81">
        <f>$AU450+$AB$7*SIN(AS450)</f>
        <v>9.2072900427198139</v>
      </c>
      <c r="AS450" s="81">
        <f>$AU450+$AB$7*SIN(AT450)</f>
        <v>9.2149619755218346</v>
      </c>
      <c r="AT450" s="81">
        <f>$AU450+$AB$7*SIN(AU450)</f>
        <v>9.235162171885241</v>
      </c>
      <c r="AU450" s="81">
        <f>RADIANS($AB$9)+$AB$18*(F450-AB$15)</f>
        <v>9.2879993130218441</v>
      </c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</row>
    <row r="451" spans="1:66" s="80" customFormat="1" x14ac:dyDescent="0.2">
      <c r="A451" s="96" t="s">
        <v>225</v>
      </c>
      <c r="B451" s="96"/>
      <c r="C451" s="86">
        <v>44629.284</v>
      </c>
      <c r="D451" s="86"/>
      <c r="E451" s="80">
        <f>+(C451-C$7)/C$8</f>
        <v>-380.99770170536607</v>
      </c>
      <c r="F451" s="80">
        <f>ROUND(2*E451,0)/2</f>
        <v>-381</v>
      </c>
      <c r="G451" s="80">
        <f>+C451-(C$7+F451*C$8)</f>
        <v>6.3636000049882568E-3</v>
      </c>
      <c r="I451" s="80">
        <f>G451</f>
        <v>6.3636000049882568E-3</v>
      </c>
      <c r="Q451" s="149">
        <f>+C451-15018.5</f>
        <v>29610.784</v>
      </c>
      <c r="S451" s="2">
        <f>S$16</f>
        <v>0.2</v>
      </c>
      <c r="Z451" s="1">
        <f>F451</f>
        <v>-381</v>
      </c>
      <c r="AA451" s="81">
        <f>AB$3+AB$4*Z451+AB$5*Z451^2+AH451</f>
        <v>1.1711265396454701E-2</v>
      </c>
      <c r="AB451" s="81">
        <f>IF(S451&lt;&gt;0,G451-AH451,-9999)</f>
        <v>-3.391339822893024E-2</v>
      </c>
      <c r="AC451" s="81">
        <f>+G451-P451</f>
        <v>6.3636000049882568E-3</v>
      </c>
      <c r="AD451" s="81">
        <f>IF(S451&lt;&gt;0,G451-AA451,-9999)</f>
        <v>-5.347665391466444E-3</v>
      </c>
      <c r="AE451" s="81">
        <f>+(G451-AA451)^2*S451</f>
        <v>5.7195050278175915E-6</v>
      </c>
      <c r="AF451" s="1">
        <f>IF(S451&lt;&gt;0,G451-P451,-9999)</f>
        <v>6.3636000049882568E-3</v>
      </c>
      <c r="AG451" s="82"/>
      <c r="AH451" s="1">
        <f>$AB$6*($AB$11/AI451*AJ451+$AB$12)</f>
        <v>4.0276998233918497E-2</v>
      </c>
      <c r="AI451" s="1">
        <f>1+$AB$7*COS(AL451)</f>
        <v>1.3664942302460872</v>
      </c>
      <c r="AJ451" s="1">
        <f>SIN(AL451+RADIANS($AB$9))</f>
        <v>0.83835582983990076</v>
      </c>
      <c r="AK451" s="1">
        <f>$AB$7*SIN(AL451)</f>
        <v>-0.12586184791905169</v>
      </c>
      <c r="AL451" s="1">
        <f>2*ATAN(AM451)</f>
        <v>2.8107907587189387</v>
      </c>
      <c r="AM451" s="1">
        <f>SQRT((1+$AB$7)/(1-$AB$7))*TAN(AN451/2)</f>
        <v>5.9906801157969669</v>
      </c>
      <c r="AN451" s="81">
        <f>$AU451+$AB$7*SIN(AO451)</f>
        <v>9.2038670233969775</v>
      </c>
      <c r="AO451" s="81">
        <f>$AU451+$AB$7*SIN(AP451)</f>
        <v>9.2040234814322943</v>
      </c>
      <c r="AP451" s="81">
        <f>$AU451+$AB$7*SIN(AQ451)</f>
        <v>9.2044372628002726</v>
      </c>
      <c r="AQ451" s="81">
        <f>$AU451+$AB$7*SIN(AR451)</f>
        <v>9.2055313973391346</v>
      </c>
      <c r="AR451" s="81">
        <f>$AU451+$AB$7*SIN(AS451)</f>
        <v>9.2084232635263685</v>
      </c>
      <c r="AS451" s="81">
        <f>$AU451+$AB$7*SIN(AT451)</f>
        <v>9.2160578759602636</v>
      </c>
      <c r="AT451" s="81">
        <f>$AU451+$AB$7*SIN(AU451)</f>
        <v>9.2361555656285113</v>
      </c>
      <c r="AU451" s="81">
        <f>RADIANS($AB$9)+$AB$18*(F451-AB$15)</f>
        <v>9.2887171330505751</v>
      </c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</row>
    <row r="452" spans="1:66" s="80" customFormat="1" x14ac:dyDescent="0.2">
      <c r="A452" s="96" t="s">
        <v>226</v>
      </c>
      <c r="B452" s="96"/>
      <c r="C452" s="86">
        <v>44842.485999999997</v>
      </c>
      <c r="D452" s="86"/>
      <c r="E452" s="80">
        <f>+(C452-C$7)/C$8</f>
        <v>-303.99710260876475</v>
      </c>
      <c r="F452" s="80">
        <f>ROUND(2*E452,0)/2</f>
        <v>-304</v>
      </c>
      <c r="G452" s="80">
        <f>+C452-(C$7+F452*C$8)</f>
        <v>8.0223999975714833E-3</v>
      </c>
      <c r="I452" s="80">
        <f>G452</f>
        <v>8.0223999975714833E-3</v>
      </c>
      <c r="Q452" s="149">
        <f>+C452-15018.5</f>
        <v>29823.985999999997</v>
      </c>
      <c r="S452" s="2">
        <f>S$16</f>
        <v>0.2</v>
      </c>
      <c r="Z452" s="1">
        <f>F452</f>
        <v>-304</v>
      </c>
      <c r="AA452" s="81">
        <f>AB$3+AB$4*Z452+AB$5*Z452^2+AH452</f>
        <v>1.0710296370879707E-2</v>
      </c>
      <c r="AB452" s="81">
        <f>IF(S452&lt;&gt;0,G452-AH452,-9999)</f>
        <v>-3.382114440003562E-2</v>
      </c>
      <c r="AC452" s="81">
        <f>+G452-P452</f>
        <v>8.0223999975714833E-3</v>
      </c>
      <c r="AD452" s="81">
        <f>IF(S452&lt;&gt;0,G452-AA452,-9999)</f>
        <v>-2.6878963733082233E-3</v>
      </c>
      <c r="AE452" s="81">
        <f>+(G452-AA452)^2*S452</f>
        <v>1.4449573827287E-6</v>
      </c>
      <c r="AF452" s="1">
        <f>IF(S452&lt;&gt;0,G452-P452,-9999)</f>
        <v>8.0223999975714833E-3</v>
      </c>
      <c r="AG452" s="82"/>
      <c r="AH452" s="1">
        <f>$AB$6*($AB$11/AI452*AJ452+$AB$12)</f>
        <v>4.1843544397607103E-2</v>
      </c>
      <c r="AI452" s="1">
        <f>1+$AB$7*COS(AL452)</f>
        <v>1.3799551105918419</v>
      </c>
      <c r="AJ452" s="1">
        <f>SIN(AL452+RADIANS($AB$9))</f>
        <v>0.90328060208254168</v>
      </c>
      <c r="AK452" s="1">
        <f>$AB$7*SIN(AL452)</f>
        <v>-7.611399017533875E-2</v>
      </c>
      <c r="AL452" s="1">
        <f>2*ATAN(AM452)</f>
        <v>2.9438859223654075</v>
      </c>
      <c r="AM452" s="1">
        <f>SQRT((1+$AB$7)/(1-$AB$7))*TAN(AN452/2)</f>
        <v>10.08302085127761</v>
      </c>
      <c r="AN452" s="81">
        <f>$AU452+$AB$7*SIN(AO452)</f>
        <v>9.2931807960515354</v>
      </c>
      <c r="AO452" s="81">
        <f>$AU452+$AB$7*SIN(AP452)</f>
        <v>9.2932819776179656</v>
      </c>
      <c r="AP452" s="81">
        <f>$AU452+$AB$7*SIN(AQ452)</f>
        <v>9.2935453580073322</v>
      </c>
      <c r="AQ452" s="81">
        <f>$AU452+$AB$7*SIN(AR452)</f>
        <v>9.2942309066949065</v>
      </c>
      <c r="AR452" s="81">
        <f>$AU452+$AB$7*SIN(AS452)</f>
        <v>9.2960150221720745</v>
      </c>
      <c r="AS452" s="81">
        <f>$AU452+$AB$7*SIN(AT452)</f>
        <v>9.3006562010688132</v>
      </c>
      <c r="AT452" s="81">
        <f>$AU452+$AB$7*SIN(AU452)</f>
        <v>9.3127173929828189</v>
      </c>
      <c r="AU452" s="81">
        <f>RADIANS($AB$9)+$AB$18*(F452-AB$15)</f>
        <v>9.3439892752628175</v>
      </c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</row>
    <row r="453" spans="1:66" s="80" customFormat="1" x14ac:dyDescent="0.2">
      <c r="A453" s="96" t="s">
        <v>227</v>
      </c>
      <c r="B453" s="96"/>
      <c r="C453" s="86">
        <v>44853.56</v>
      </c>
      <c r="D453" s="86"/>
      <c r="E453" s="80">
        <f>+(C453-C$7)/C$8</f>
        <v>-299.99758743350463</v>
      </c>
      <c r="F453" s="80">
        <f>ROUND(2*E453,0)/2</f>
        <v>-300</v>
      </c>
      <c r="G453" s="80">
        <f>+C453-(C$7+F453*C$8)</f>
        <v>6.6799999985960312E-3</v>
      </c>
      <c r="I453" s="80">
        <f>G453</f>
        <v>6.6799999985960312E-3</v>
      </c>
      <c r="Q453" s="149">
        <f>+C453-15018.5</f>
        <v>29835.059999999998</v>
      </c>
      <c r="S453" s="2">
        <f>S$16</f>
        <v>0.2</v>
      </c>
      <c r="Z453" s="1">
        <f>F453</f>
        <v>-300</v>
      </c>
      <c r="AA453" s="81">
        <f>AB$3+AB$4*Z453+AB$5*Z453^2+AH453</f>
        <v>1.0648578237716415E-2</v>
      </c>
      <c r="AB453" s="81">
        <f>IF(S453&lt;&gt;0,G453-AH453,-9999)</f>
        <v>-3.5236239300133844E-2</v>
      </c>
      <c r="AC453" s="81">
        <f>+G453-P453</f>
        <v>6.6799999985960312E-3</v>
      </c>
      <c r="AD453" s="81">
        <f>IF(S453&lt;&gt;0,G453-AA453,-9999)</f>
        <v>-3.9685782391203836E-3</v>
      </c>
      <c r="AE453" s="81">
        <f>+(G453-AA453)^2*S453</f>
        <v>3.1499226480039693E-6</v>
      </c>
      <c r="AF453" s="1">
        <f>IF(S453&lt;&gt;0,G453-P453,-9999)</f>
        <v>6.6799999985960312E-3</v>
      </c>
      <c r="AG453" s="82"/>
      <c r="AH453" s="1">
        <f>$AB$6*($AB$11/AI453*AJ453+$AB$12)</f>
        <v>4.1916239298729875E-2</v>
      </c>
      <c r="AI453" s="1">
        <f>1+$AB$7*COS(AL453)</f>
        <v>1.3804770338601293</v>
      </c>
      <c r="AJ453" s="1">
        <f>SIN(AL453+RADIANS($AB$9))</f>
        <v>0.90625281351283871</v>
      </c>
      <c r="AK453" s="1">
        <f>$AB$7*SIN(AL453)</f>
        <v>-7.3460549074101031E-2</v>
      </c>
      <c r="AL453" s="1">
        <f>2*ATAN(AM453)</f>
        <v>2.9508646655745365</v>
      </c>
      <c r="AM453" s="1">
        <f>SQRT((1+$AB$7)/(1-$AB$7))*TAN(AN453/2)</f>
        <v>10.454330698038898</v>
      </c>
      <c r="AN453" s="81">
        <f>$AU453+$AB$7*SIN(AO453)</f>
        <v>9.2978420035845577</v>
      </c>
      <c r="AO453" s="81">
        <f>$AU453+$AB$7*SIN(AP453)</f>
        <v>9.2979399062805257</v>
      </c>
      <c r="AP453" s="81">
        <f>$AU453+$AB$7*SIN(AQ453)</f>
        <v>9.2981945977752289</v>
      </c>
      <c r="AQ453" s="81">
        <f>$AU453+$AB$7*SIN(AR453)</f>
        <v>9.2988571329080738</v>
      </c>
      <c r="AR453" s="81">
        <f>$AU453+$AB$7*SIN(AS453)</f>
        <v>9.3005803420415152</v>
      </c>
      <c r="AS453" s="81">
        <f>$AU453+$AB$7*SIN(AT453)</f>
        <v>9.305060570370502</v>
      </c>
      <c r="AT453" s="81">
        <f>$AU453+$AB$7*SIN(AU453)</f>
        <v>9.3166978035534758</v>
      </c>
      <c r="AU453" s="81">
        <f>RADIANS($AB$9)+$AB$18*(F453-AB$15)</f>
        <v>9.3468605553777415</v>
      </c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</row>
    <row r="454" spans="1:66" s="80" customFormat="1" x14ac:dyDescent="0.2">
      <c r="A454" s="96" t="s">
        <v>227</v>
      </c>
      <c r="B454" s="96"/>
      <c r="C454" s="86">
        <v>44878.476000000002</v>
      </c>
      <c r="D454" s="86"/>
      <c r="E454" s="80">
        <f>+(C454-C$7)/C$8</f>
        <v>-290.99885887049254</v>
      </c>
      <c r="F454" s="80">
        <f>ROUND(2*E454,0)/2</f>
        <v>-291</v>
      </c>
      <c r="G454" s="80">
        <f>+C454-(C$7+F454*C$8)</f>
        <v>3.1596000044373795E-3</v>
      </c>
      <c r="I454" s="80">
        <f>G454</f>
        <v>3.1596000044373795E-3</v>
      </c>
      <c r="Q454" s="149">
        <f>+C454-15018.5</f>
        <v>29859.976000000002</v>
      </c>
      <c r="S454" s="2">
        <f>S$16</f>
        <v>0.2</v>
      </c>
      <c r="Z454" s="1">
        <f>F454</f>
        <v>-291</v>
      </c>
      <c r="AA454" s="81">
        <f>AB$3+AB$4*Z454+AB$5*Z454^2+AH454</f>
        <v>1.0506098918049558E-2</v>
      </c>
      <c r="AB454" s="81">
        <f>IF(S454&lt;&gt;0,G454-AH454,-9999)</f>
        <v>-3.8916963276328681E-2</v>
      </c>
      <c r="AC454" s="81">
        <f>+G454-P454</f>
        <v>3.1596000044373795E-3</v>
      </c>
      <c r="AD454" s="81">
        <f>IF(S454&lt;&gt;0,G454-AA454,-9999)</f>
        <v>-7.3464989136121789E-3</v>
      </c>
      <c r="AE454" s="81">
        <f>+(G454-AA454)^2*S454</f>
        <v>1.0794209257540986E-5</v>
      </c>
      <c r="AF454" s="1">
        <f>IF(S454&lt;&gt;0,G454-P454,-9999)</f>
        <v>3.1596000044373795E-3</v>
      </c>
      <c r="AG454" s="82"/>
      <c r="AH454" s="1">
        <f>$AB$6*($AB$11/AI454*AJ454+$AB$12)</f>
        <v>4.2076563280766061E-2</v>
      </c>
      <c r="AI454" s="1">
        <f>1+$AB$7*COS(AL454)</f>
        <v>1.3815848246679443</v>
      </c>
      <c r="AJ454" s="1">
        <f>SIN(AL454+RADIANS($AB$9))</f>
        <v>0.91278627492862552</v>
      </c>
      <c r="AK454" s="1">
        <f>$AB$7*SIN(AL454)</f>
        <v>-6.747034273223057E-2</v>
      </c>
      <c r="AL454" s="1">
        <f>2*ATAN(AM454)</f>
        <v>2.9665853919313574</v>
      </c>
      <c r="AM454" s="1">
        <f>SQRT((1+$AB$7)/(1-$AB$7))*TAN(AN454/2)</f>
        <v>11.398914440678968</v>
      </c>
      <c r="AN454" s="81">
        <f>$AU454+$AB$7*SIN(AO454)</f>
        <v>9.3083358702249566</v>
      </c>
      <c r="AO454" s="81">
        <f>$AU454+$AB$7*SIN(AP454)</f>
        <v>9.3084262746012385</v>
      </c>
      <c r="AP454" s="81">
        <f>$AU454+$AB$7*SIN(AQ454)</f>
        <v>9.3086611588105672</v>
      </c>
      <c r="AQ454" s="81">
        <f>$AU454+$AB$7*SIN(AR454)</f>
        <v>9.3092713933791646</v>
      </c>
      <c r="AR454" s="81">
        <f>$AU454+$AB$7*SIN(AS454)</f>
        <v>9.3108565954650437</v>
      </c>
      <c r="AS454" s="81">
        <f>$AU454+$AB$7*SIN(AT454)</f>
        <v>9.3149731308968686</v>
      </c>
      <c r="AT454" s="81">
        <f>$AU454+$AB$7*SIN(AU454)</f>
        <v>9.3256546226002364</v>
      </c>
      <c r="AU454" s="81">
        <f>RADIANS($AB$9)+$AB$18*(F454-AB$15)</f>
        <v>9.3533209356363152</v>
      </c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</row>
    <row r="455" spans="1:66" s="80" customFormat="1" x14ac:dyDescent="0.2">
      <c r="A455" s="96" t="s">
        <v>226</v>
      </c>
      <c r="B455" s="96"/>
      <c r="C455" s="86">
        <v>44878.48</v>
      </c>
      <c r="D455" s="86"/>
      <c r="E455" s="80">
        <f>+(C455-C$7)/C$8</f>
        <v>-290.99741421989614</v>
      </c>
      <c r="F455" s="80">
        <f>ROUND(2*E455,0)/2</f>
        <v>-291</v>
      </c>
      <c r="G455" s="80">
        <f>+C455-(C$7+F455*C$8)</f>
        <v>7.1596000052522868E-3</v>
      </c>
      <c r="I455" s="80">
        <f>G455</f>
        <v>7.1596000052522868E-3</v>
      </c>
      <c r="Q455" s="149">
        <f>+C455-15018.5</f>
        <v>29859.980000000003</v>
      </c>
      <c r="S455" s="2">
        <f>S$16</f>
        <v>0.2</v>
      </c>
      <c r="Z455" s="1">
        <f>F455</f>
        <v>-291</v>
      </c>
      <c r="AA455" s="81">
        <f>AB$3+AB$4*Z455+AB$5*Z455^2+AH455</f>
        <v>1.0506098918049558E-2</v>
      </c>
      <c r="AB455" s="81">
        <f>IF(S455&lt;&gt;0,G455-AH455,-9999)</f>
        <v>-3.4916963275513774E-2</v>
      </c>
      <c r="AC455" s="81">
        <f>+G455-P455</f>
        <v>7.1596000052522868E-3</v>
      </c>
      <c r="AD455" s="81">
        <f>IF(S455&lt;&gt;0,G455-AA455,-9999)</f>
        <v>-3.3464989127972716E-3</v>
      </c>
      <c r="AE455" s="81">
        <f>+(G455-AA455)^2*S455</f>
        <v>2.2398109946706642E-6</v>
      </c>
      <c r="AF455" s="1">
        <f>IF(S455&lt;&gt;0,G455-P455,-9999)</f>
        <v>7.1596000052522868E-3</v>
      </c>
      <c r="AG455" s="82"/>
      <c r="AH455" s="1">
        <f>$AB$6*($AB$11/AI455*AJ455+$AB$12)</f>
        <v>4.2076563280766061E-2</v>
      </c>
      <c r="AI455" s="1">
        <f>1+$AB$7*COS(AL455)</f>
        <v>1.3815848246679443</v>
      </c>
      <c r="AJ455" s="1">
        <f>SIN(AL455+RADIANS($AB$9))</f>
        <v>0.91278627492862552</v>
      </c>
      <c r="AK455" s="1">
        <f>$AB$7*SIN(AL455)</f>
        <v>-6.747034273223057E-2</v>
      </c>
      <c r="AL455" s="1">
        <f>2*ATAN(AM455)</f>
        <v>2.9665853919313574</v>
      </c>
      <c r="AM455" s="1">
        <f>SQRT((1+$AB$7)/(1-$AB$7))*TAN(AN455/2)</f>
        <v>11.398914440678968</v>
      </c>
      <c r="AN455" s="81">
        <f>$AU455+$AB$7*SIN(AO455)</f>
        <v>9.3083358702249566</v>
      </c>
      <c r="AO455" s="81">
        <f>$AU455+$AB$7*SIN(AP455)</f>
        <v>9.3084262746012385</v>
      </c>
      <c r="AP455" s="81">
        <f>$AU455+$AB$7*SIN(AQ455)</f>
        <v>9.3086611588105672</v>
      </c>
      <c r="AQ455" s="81">
        <f>$AU455+$AB$7*SIN(AR455)</f>
        <v>9.3092713933791646</v>
      </c>
      <c r="AR455" s="81">
        <f>$AU455+$AB$7*SIN(AS455)</f>
        <v>9.3108565954650437</v>
      </c>
      <c r="AS455" s="81">
        <f>$AU455+$AB$7*SIN(AT455)</f>
        <v>9.3149731308968686</v>
      </c>
      <c r="AT455" s="81">
        <f>$AU455+$AB$7*SIN(AU455)</f>
        <v>9.3256546226002364</v>
      </c>
      <c r="AU455" s="81">
        <f>RADIANS($AB$9)+$AB$18*(F455-AB$15)</f>
        <v>9.3533209356363152</v>
      </c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</row>
    <row r="456" spans="1:66" s="80" customFormat="1" x14ac:dyDescent="0.2">
      <c r="A456" s="96" t="s">
        <v>228</v>
      </c>
      <c r="B456" s="96"/>
      <c r="C456" s="86">
        <v>44914.478000000003</v>
      </c>
      <c r="D456" s="86"/>
      <c r="E456" s="80">
        <f>+(C456-C$7)/C$8</f>
        <v>-277.99628118043381</v>
      </c>
      <c r="F456" s="80">
        <f>ROUND(2*E456,0)/2</f>
        <v>-278</v>
      </c>
      <c r="G456" s="80">
        <f>+C456-(C$7+F456*C$8)</f>
        <v>1.029680000647204E-2</v>
      </c>
      <c r="I456" s="80">
        <f>G456</f>
        <v>1.029680000647204E-2</v>
      </c>
      <c r="Q456" s="149">
        <f>+C456-15018.5</f>
        <v>29895.978000000003</v>
      </c>
      <c r="S456" s="2">
        <f>S$16</f>
        <v>0.2</v>
      </c>
      <c r="Z456" s="1">
        <f>F456</f>
        <v>-278</v>
      </c>
      <c r="AA456" s="81">
        <f>AB$3+AB$4*Z456+AB$5*Z456^2+AH456</f>
        <v>1.0291396395896178E-2</v>
      </c>
      <c r="AB456" s="81">
        <f>IF(S456&lt;&gt;0,G456-AH456,-9999)</f>
        <v>-3.2003357459079097E-2</v>
      </c>
      <c r="AC456" s="81">
        <f>+G456-P456</f>
        <v>1.029680000647204E-2</v>
      </c>
      <c r="AD456" s="81">
        <f>IF(S456&lt;&gt;0,G456-AA456,-9999)</f>
        <v>5.4036105758617503E-6</v>
      </c>
      <c r="AE456" s="81">
        <f>+(G456-AA456)^2*S456</f>
        <v>5.8398014511129911E-12</v>
      </c>
      <c r="AF456" s="1">
        <f>IF(S456&lt;&gt;0,G456-P456,-9999)</f>
        <v>1.029680000647204E-2</v>
      </c>
      <c r="AG456" s="82"/>
      <c r="AH456" s="1">
        <f>$AB$6*($AB$11/AI456*AJ456+$AB$12)</f>
        <v>4.2300157465551137E-2</v>
      </c>
      <c r="AI456" s="1">
        <f>1+$AB$7*COS(AL456)</f>
        <v>1.3830208727798108</v>
      </c>
      <c r="AJ456" s="1">
        <f>SIN(AL456+RADIANS($AB$9))</f>
        <v>0.92184104711486259</v>
      </c>
      <c r="AK456" s="1">
        <f>$AB$7*SIN(AL456)</f>
        <v>-5.8772753723664417E-2</v>
      </c>
      <c r="AL456" s="1">
        <f>2*ATAN(AM456)</f>
        <v>2.9893349317810096</v>
      </c>
      <c r="AM456" s="1">
        <f>SQRT((1+$AB$7)/(1-$AB$7))*TAN(AN456/2)</f>
        <v>13.11023668931141</v>
      </c>
      <c r="AN456" s="81">
        <f>$AU456+$AB$7*SIN(AO456)</f>
        <v>9.3235075285768563</v>
      </c>
      <c r="AO456" s="81">
        <f>$AU456+$AB$7*SIN(AP456)</f>
        <v>9.3235868276606855</v>
      </c>
      <c r="AP456" s="81">
        <f>$AU456+$AB$7*SIN(AQ456)</f>
        <v>9.3237925184968127</v>
      </c>
      <c r="AQ456" s="81">
        <f>$AU456+$AB$7*SIN(AR456)</f>
        <v>9.3243260320664056</v>
      </c>
      <c r="AR456" s="81">
        <f>$AU456+$AB$7*SIN(AS456)</f>
        <v>9.3257097072584365</v>
      </c>
      <c r="AS456" s="81">
        <f>$AU456+$AB$7*SIN(AT456)</f>
        <v>9.3292974090751883</v>
      </c>
      <c r="AT456" s="81">
        <f>$AU456+$AB$7*SIN(AU456)</f>
        <v>9.3385942613795336</v>
      </c>
      <c r="AU456" s="81">
        <f>RADIANS($AB$9)+$AB$18*(F456-AB$15)</f>
        <v>9.3626525960098093</v>
      </c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</row>
    <row r="457" spans="1:66" s="80" customFormat="1" x14ac:dyDescent="0.2">
      <c r="A457" s="96" t="s">
        <v>227</v>
      </c>
      <c r="B457" s="96"/>
      <c r="C457" s="86">
        <v>44928.315999999999</v>
      </c>
      <c r="D457" s="86"/>
      <c r="E457" s="80">
        <f>+(C457-C$7)/C$8</f>
        <v>-272.99851244328084</v>
      </c>
      <c r="F457" s="80">
        <f>ROUND(2*E457,0)/2</f>
        <v>-273</v>
      </c>
      <c r="G457" s="80">
        <f>+C457-(C$7+F457*C$8)</f>
        <v>4.1188000031979755E-3</v>
      </c>
      <c r="I457" s="80">
        <f>G457</f>
        <v>4.1188000031979755E-3</v>
      </c>
      <c r="Q457" s="149">
        <f>+C457-15018.5</f>
        <v>29909.815999999999</v>
      </c>
      <c r="S457" s="2">
        <f>S$16</f>
        <v>0.2</v>
      </c>
      <c r="Z457" s="1">
        <f>F457</f>
        <v>-273</v>
      </c>
      <c r="AA457" s="81">
        <f>AB$3+AB$4*Z457+AB$5*Z457^2+AH457</f>
        <v>1.0205997280077643E-2</v>
      </c>
      <c r="AB457" s="81">
        <f>IF(S457&lt;&gt;0,G457-AH457,-9999)</f>
        <v>-3.826482167578741E-2</v>
      </c>
      <c r="AC457" s="81">
        <f>+G457-P457</f>
        <v>4.1188000031979755E-3</v>
      </c>
      <c r="AD457" s="81">
        <f>IF(S457&lt;&gt;0,G457-AA457,-9999)</f>
        <v>-6.0871972768796676E-3</v>
      </c>
      <c r="AE457" s="81">
        <f>+(G457-AA457)^2*S457</f>
        <v>7.410794137530249E-6</v>
      </c>
      <c r="AF457" s="1">
        <f>IF(S457&lt;&gt;0,G457-P457,-9999)</f>
        <v>4.1188000031979755E-3</v>
      </c>
      <c r="AG457" s="82"/>
      <c r="AH457" s="1">
        <f>$AB$6*($AB$11/AI457*AJ457+$AB$12)</f>
        <v>4.2383621678985385E-2</v>
      </c>
      <c r="AI457" s="1">
        <f>1+$AB$7*COS(AL457)</f>
        <v>1.3835211204028466</v>
      </c>
      <c r="AJ457" s="1">
        <f>SIN(AL457+RADIANS($AB$9))</f>
        <v>0.92520142168602293</v>
      </c>
      <c r="AK457" s="1">
        <f>$AB$7*SIN(AL457)</f>
        <v>-5.5414580844897421E-2</v>
      </c>
      <c r="AL457" s="1">
        <f>2*ATAN(AM457)</f>
        <v>2.998096751550412</v>
      </c>
      <c r="AM457" s="1">
        <f>SQRT((1+$AB$7)/(1-$AB$7))*TAN(AN457/2)</f>
        <v>13.913756056026914</v>
      </c>
      <c r="AN457" s="81">
        <f>$AU457+$AB$7*SIN(AO457)</f>
        <v>9.3293467515791715</v>
      </c>
      <c r="AO457" s="81">
        <f>$AU457+$AB$7*SIN(AP457)</f>
        <v>9.3294217001435218</v>
      </c>
      <c r="AP457" s="81">
        <f>$AU457+$AB$7*SIN(AQ457)</f>
        <v>9.3296159947546382</v>
      </c>
      <c r="AQ457" s="81">
        <f>$AU457+$AB$7*SIN(AR457)</f>
        <v>9.33011966203828</v>
      </c>
      <c r="AR457" s="81">
        <f>$AU457+$AB$7*SIN(AS457)</f>
        <v>9.3314252000895426</v>
      </c>
      <c r="AS457" s="81">
        <f>$AU457+$AB$7*SIN(AT457)</f>
        <v>9.3348085016637246</v>
      </c>
      <c r="AT457" s="81">
        <f>$AU457+$AB$7*SIN(AU457)</f>
        <v>9.3435716205275376</v>
      </c>
      <c r="AU457" s="81">
        <f>RADIANS($AB$9)+$AB$18*(F457-AB$15)</f>
        <v>9.3662416961534625</v>
      </c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</row>
    <row r="458" spans="1:66" s="80" customFormat="1" x14ac:dyDescent="0.2">
      <c r="A458" s="96" t="s">
        <v>228</v>
      </c>
      <c r="B458" s="96"/>
      <c r="C458" s="86">
        <v>44928.322999999997</v>
      </c>
      <c r="D458" s="86"/>
      <c r="E458" s="80">
        <f>+(C458-C$7)/C$8</f>
        <v>-272.9959843047385</v>
      </c>
      <c r="F458" s="80">
        <f>ROUND(2*E458,0)/2</f>
        <v>-273</v>
      </c>
      <c r="G458" s="80">
        <f>+C458-(C$7+F458*C$8)</f>
        <v>1.1118800000986084E-2</v>
      </c>
      <c r="I458" s="80">
        <f>G458</f>
        <v>1.1118800000986084E-2</v>
      </c>
      <c r="Q458" s="149">
        <f>+C458-15018.5</f>
        <v>29909.822999999997</v>
      </c>
      <c r="S458" s="2">
        <f>S$16</f>
        <v>0.2</v>
      </c>
      <c r="Z458" s="1">
        <f>F458</f>
        <v>-273</v>
      </c>
      <c r="AA458" s="81">
        <f>AB$3+AB$4*Z458+AB$5*Z458^2+AH458</f>
        <v>1.0205997280077643E-2</v>
      </c>
      <c r="AB458" s="81">
        <f>IF(S458&lt;&gt;0,G458-AH458,-9999)</f>
        <v>-3.1264821677999301E-2</v>
      </c>
      <c r="AC458" s="81">
        <f>+G458-P458</f>
        <v>1.1118800000986084E-2</v>
      </c>
      <c r="AD458" s="81">
        <f>IF(S458&lt;&gt;0,G458-AA458,-9999)</f>
        <v>9.1280272090844133E-4</v>
      </c>
      <c r="AE458" s="81">
        <f>+(G458-AA458)^2*S458</f>
        <v>1.6664176145957077E-7</v>
      </c>
      <c r="AF458" s="1">
        <f>IF(S458&lt;&gt;0,G458-P458,-9999)</f>
        <v>1.1118800000986084E-2</v>
      </c>
      <c r="AG458" s="82"/>
      <c r="AH458" s="1">
        <f>$AB$6*($AB$11/AI458*AJ458+$AB$12)</f>
        <v>4.2383621678985385E-2</v>
      </c>
      <c r="AI458" s="1">
        <f>1+$AB$7*COS(AL458)</f>
        <v>1.3835211204028466</v>
      </c>
      <c r="AJ458" s="1">
        <f>SIN(AL458+RADIANS($AB$9))</f>
        <v>0.92520142168602293</v>
      </c>
      <c r="AK458" s="1">
        <f>$AB$7*SIN(AL458)</f>
        <v>-5.5414580844897421E-2</v>
      </c>
      <c r="AL458" s="1">
        <f>2*ATAN(AM458)</f>
        <v>2.998096751550412</v>
      </c>
      <c r="AM458" s="1">
        <f>SQRT((1+$AB$7)/(1-$AB$7))*TAN(AN458/2)</f>
        <v>13.913756056026914</v>
      </c>
      <c r="AN458" s="81">
        <f>$AU458+$AB$7*SIN(AO458)</f>
        <v>9.3293467515791715</v>
      </c>
      <c r="AO458" s="81">
        <f>$AU458+$AB$7*SIN(AP458)</f>
        <v>9.3294217001435218</v>
      </c>
      <c r="AP458" s="81">
        <f>$AU458+$AB$7*SIN(AQ458)</f>
        <v>9.3296159947546382</v>
      </c>
      <c r="AQ458" s="81">
        <f>$AU458+$AB$7*SIN(AR458)</f>
        <v>9.33011966203828</v>
      </c>
      <c r="AR458" s="81">
        <f>$AU458+$AB$7*SIN(AS458)</f>
        <v>9.3314252000895426</v>
      </c>
      <c r="AS458" s="81">
        <f>$AU458+$AB$7*SIN(AT458)</f>
        <v>9.3348085016637246</v>
      </c>
      <c r="AT458" s="81">
        <f>$AU458+$AB$7*SIN(AU458)</f>
        <v>9.3435716205275376</v>
      </c>
      <c r="AU458" s="81">
        <f>RADIANS($AB$9)+$AB$18*(F458-AB$15)</f>
        <v>9.3662416961534625</v>
      </c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</row>
    <row r="459" spans="1:66" s="80" customFormat="1" x14ac:dyDescent="0.2">
      <c r="A459" s="96" t="s">
        <v>208</v>
      </c>
      <c r="B459" s="96"/>
      <c r="C459" s="86">
        <v>44958.777999999998</v>
      </c>
      <c r="D459" s="86"/>
      <c r="E459" s="80">
        <f>+(C459-C$7)/C$8</f>
        <v>-261.99677582879946</v>
      </c>
      <c r="F459" s="80">
        <f>ROUND(2*E459,0)/2</f>
        <v>-262</v>
      </c>
      <c r="G459" s="80">
        <f>+C459-(C$7+F459*C$8)</f>
        <v>8.9272000041091815E-3</v>
      </c>
      <c r="I459" s="80">
        <f>G459</f>
        <v>8.9272000041091815E-3</v>
      </c>
      <c r="Q459" s="149">
        <f>+C459-15018.5</f>
        <v>29940.277999999998</v>
      </c>
      <c r="S459" s="2">
        <f>S$16</f>
        <v>0.2</v>
      </c>
      <c r="Z459" s="1">
        <f>F459</f>
        <v>-262</v>
      </c>
      <c r="AA459" s="81">
        <f>AB$3+AB$4*Z459+AB$5*Z459^2+AH459</f>
        <v>1.0012560421475428E-2</v>
      </c>
      <c r="AB459" s="81">
        <f>IF(S459&lt;&gt;0,G459-AH459,-9999)</f>
        <v>-3.3635046700651101E-2</v>
      </c>
      <c r="AC459" s="81">
        <f>+G459-P459</f>
        <v>8.9272000041091815E-3</v>
      </c>
      <c r="AD459" s="81">
        <f>IF(S459&lt;&gt;0,G459-AA459,-9999)</f>
        <v>-1.0853604173662462E-3</v>
      </c>
      <c r="AE459" s="81">
        <f>+(G459-AA459)^2*S459</f>
        <v>2.3560144711708645E-7</v>
      </c>
      <c r="AF459" s="1">
        <f>IF(S459&lt;&gt;0,G459-P459,-9999)</f>
        <v>8.9272000041091815E-3</v>
      </c>
      <c r="AG459" s="82"/>
      <c r="AH459" s="1">
        <f>$AB$6*($AB$11/AI459*AJ459+$AB$12)</f>
        <v>4.2562246704760283E-2</v>
      </c>
      <c r="AI459" s="1">
        <f>1+$AB$7*COS(AL459)</f>
        <v>1.3845189843355894</v>
      </c>
      <c r="AJ459" s="1">
        <f>SIN(AL459+RADIANS($AB$9))</f>
        <v>0.93235146486321763</v>
      </c>
      <c r="AK459" s="1">
        <f>$AB$7*SIN(AL459)</f>
        <v>-4.8003919119141571E-2</v>
      </c>
      <c r="AL459" s="1">
        <f>2*ATAN(AM459)</f>
        <v>3.0173937432496722</v>
      </c>
      <c r="AM459" s="1">
        <f>SQRT((1+$AB$7)/(1-$AB$7))*TAN(AN459/2)</f>
        <v>16.082495719558491</v>
      </c>
      <c r="AN459" s="81">
        <f>$AU459+$AB$7*SIN(AO459)</f>
        <v>9.342199981876627</v>
      </c>
      <c r="AO459" s="81">
        <f>$AU459+$AB$7*SIN(AP459)</f>
        <v>9.3422652197177936</v>
      </c>
      <c r="AP459" s="81">
        <f>$AU459+$AB$7*SIN(AQ459)</f>
        <v>9.3424341473268289</v>
      </c>
      <c r="AQ459" s="81">
        <f>$AU459+$AB$7*SIN(AR459)</f>
        <v>9.342871559469323</v>
      </c>
      <c r="AR459" s="81">
        <f>$AU459+$AB$7*SIN(AS459)</f>
        <v>9.3440040983707444</v>
      </c>
      <c r="AS459" s="81">
        <f>$AU459+$AB$7*SIN(AT459)</f>
        <v>9.3469359670201779</v>
      </c>
      <c r="AT459" s="81">
        <f>$AU459+$AB$7*SIN(AU459)</f>
        <v>9.354522813404861</v>
      </c>
      <c r="AU459" s="81">
        <f>RADIANS($AB$9)+$AB$18*(F459-AB$15)</f>
        <v>9.3741377164694981</v>
      </c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</row>
    <row r="460" spans="1:66" s="80" customFormat="1" x14ac:dyDescent="0.2">
      <c r="A460" s="96" t="s">
        <v>228</v>
      </c>
      <c r="B460" s="96"/>
      <c r="C460" s="86">
        <v>44964.32</v>
      </c>
      <c r="D460" s="86"/>
      <c r="E460" s="80">
        <f>+(C460-C$7)/C$8</f>
        <v>-259.99521242792395</v>
      </c>
      <c r="F460" s="80">
        <f>ROUND(2*E460,0)/2</f>
        <v>-260</v>
      </c>
      <c r="G460" s="80">
        <f>+C460-(C$7+F460*C$8)</f>
        <v>1.3255999998364132E-2</v>
      </c>
      <c r="I460" s="80">
        <f>G460</f>
        <v>1.3255999998364132E-2</v>
      </c>
      <c r="Q460" s="149">
        <f>+C460-15018.5</f>
        <v>29945.82</v>
      </c>
      <c r="S460" s="2">
        <f>S$16</f>
        <v>0.2</v>
      </c>
      <c r="Z460" s="1">
        <f>F460</f>
        <v>-260</v>
      </c>
      <c r="AA460" s="81">
        <f>AB$3+AB$4*Z460+AB$5*Z460^2+AH460</f>
        <v>9.9765652201373733E-3</v>
      </c>
      <c r="AB460" s="81">
        <f>IF(S460&lt;&gt;0,G460-AH460,-9999)</f>
        <v>-2.9337982225857026E-2</v>
      </c>
      <c r="AC460" s="81">
        <f>+G460-P460</f>
        <v>1.3255999998364132E-2</v>
      </c>
      <c r="AD460" s="81">
        <f>IF(S460&lt;&gt;0,G460-AA460,-9999)</f>
        <v>3.2794347782267586E-3</v>
      </c>
      <c r="AE460" s="81">
        <f>+(G460-AA460)^2*S460</f>
        <v>2.1509384929286381E-6</v>
      </c>
      <c r="AF460" s="1">
        <f>IF(S460&lt;&gt;0,G460-P460,-9999)</f>
        <v>1.3255999998364132E-2</v>
      </c>
      <c r="AG460" s="82"/>
      <c r="AH460" s="1">
        <f>$AB$6*($AB$11/AI460*AJ460+$AB$12)</f>
        <v>4.2593982224221158E-2</v>
      </c>
      <c r="AI460" s="1">
        <f>1+$AB$7*COS(AL460)</f>
        <v>1.3846851751549056</v>
      </c>
      <c r="AJ460" s="1">
        <f>SIN(AL460+RADIANS($AB$9))</f>
        <v>0.93361527813835044</v>
      </c>
      <c r="AK460" s="1">
        <f>$AB$7*SIN(AL460)</f>
        <v>-4.6653419824382009E-2</v>
      </c>
      <c r="AL460" s="1">
        <f>2*ATAN(AM460)</f>
        <v>3.0209051592774041</v>
      </c>
      <c r="AM460" s="1">
        <f>SQRT((1+$AB$7)/(1-$AB$7))*TAN(AN460/2)</f>
        <v>16.551605808999721</v>
      </c>
      <c r="AN460" s="81">
        <f>$AU460+$AB$7*SIN(AO460)</f>
        <v>9.344537882066339</v>
      </c>
      <c r="AO460" s="81">
        <f>$AU460+$AB$7*SIN(AP460)</f>
        <v>9.3446013351490098</v>
      </c>
      <c r="AP460" s="81">
        <f>$AU460+$AB$7*SIN(AQ460)</f>
        <v>9.3447656100580829</v>
      </c>
      <c r="AQ460" s="81">
        <f>$AU460+$AB$7*SIN(AR460)</f>
        <v>9.3451908944959516</v>
      </c>
      <c r="AR460" s="81">
        <f>$AU460+$AB$7*SIN(AS460)</f>
        <v>9.3462918287635528</v>
      </c>
      <c r="AS460" s="81">
        <f>$AU460+$AB$7*SIN(AT460)</f>
        <v>9.349141379038846</v>
      </c>
      <c r="AT460" s="81">
        <f>$AU460+$AB$7*SIN(AU460)</f>
        <v>9.3565140763539763</v>
      </c>
      <c r="AU460" s="81">
        <f>RADIANS($AB$9)+$AB$18*(F460-AB$15)</f>
        <v>9.3755733565269583</v>
      </c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</row>
    <row r="461" spans="1:66" s="80" customFormat="1" x14ac:dyDescent="0.2">
      <c r="A461" s="96" t="s">
        <v>227</v>
      </c>
      <c r="B461" s="96"/>
      <c r="C461" s="86">
        <v>44989.232000000004</v>
      </c>
      <c r="D461" s="86"/>
      <c r="E461" s="80">
        <f>+(C461-C$7)/C$8</f>
        <v>-250.99792851550822</v>
      </c>
      <c r="F461" s="80">
        <f>ROUND(2*E461,0)/2</f>
        <v>-251</v>
      </c>
      <c r="G461" s="80">
        <f>+C461-(C$7+F461*C$8)</f>
        <v>5.735600003390573E-3</v>
      </c>
      <c r="I461" s="80">
        <f>G461</f>
        <v>5.735600003390573E-3</v>
      </c>
      <c r="Q461" s="149">
        <f>+C461-15018.5</f>
        <v>29970.732000000004</v>
      </c>
      <c r="S461" s="2">
        <f>S$16</f>
        <v>0.2</v>
      </c>
      <c r="Z461" s="1">
        <f>F461</f>
        <v>-251</v>
      </c>
      <c r="AA461" s="81">
        <f>AB$3+AB$4*Z461+AB$5*Z461^2+AH461</f>
        <v>9.8114295033778567E-3</v>
      </c>
      <c r="AB461" s="81">
        <f>IF(S461&lt;&gt;0,G461-AH461,-9999)</f>
        <v>-3.699835118767808E-2</v>
      </c>
      <c r="AC461" s="81">
        <f>+G461-P461</f>
        <v>5.735600003390573E-3</v>
      </c>
      <c r="AD461" s="81">
        <f>IF(S461&lt;&gt;0,G461-AA461,-9999)</f>
        <v>-4.0758294999872838E-3</v>
      </c>
      <c r="AE461" s="81">
        <f>+(G461-AA461)^2*S461</f>
        <v>3.3224772225933183E-6</v>
      </c>
      <c r="AF461" s="1">
        <f>IF(S461&lt;&gt;0,G461-P461,-9999)</f>
        <v>5.735600003390573E-3</v>
      </c>
      <c r="AG461" s="82"/>
      <c r="AH461" s="1">
        <f>$AB$6*($AB$11/AI461*AJ461+$AB$12)</f>
        <v>4.2733951191068653E-2</v>
      </c>
      <c r="AI461" s="1">
        <f>1+$AB$7*COS(AL461)</f>
        <v>1.3853747090319322</v>
      </c>
      <c r="AJ461" s="1">
        <f>SIN(AL461+RADIANS($AB$9))</f>
        <v>0.93916315020998131</v>
      </c>
      <c r="AK461" s="1">
        <f>$AB$7*SIN(AL461)</f>
        <v>-4.0565492771862673E-2</v>
      </c>
      <c r="AL461" s="1">
        <f>2*ATAN(AM461)</f>
        <v>3.0367163977215674</v>
      </c>
      <c r="AM461" s="1">
        <f>SQRT((1+$AB$7)/(1-$AB$7))*TAN(AN461/2)</f>
        <v>19.052610868024729</v>
      </c>
      <c r="AN461" s="81">
        <f>$AU461+$AB$7*SIN(AO461)</f>
        <v>9.3550616921432823</v>
      </c>
      <c r="AO461" s="81">
        <f>$AU461+$AB$7*SIN(AP461)</f>
        <v>9.3551170476748258</v>
      </c>
      <c r="AP461" s="81">
        <f>$AU461+$AB$7*SIN(AQ461)</f>
        <v>9.355260245835181</v>
      </c>
      <c r="AQ461" s="81">
        <f>$AU461+$AB$7*SIN(AR461)</f>
        <v>9.3556306757864238</v>
      </c>
      <c r="AR461" s="81">
        <f>$AU461+$AB$7*SIN(AS461)</f>
        <v>9.3565888728278459</v>
      </c>
      <c r="AS461" s="81">
        <f>$AU461+$AB$7*SIN(AT461)</f>
        <v>9.3590671676681723</v>
      </c>
      <c r="AT461" s="81">
        <f>$AU461+$AB$7*SIN(AU461)</f>
        <v>9.3654752292088723</v>
      </c>
      <c r="AU461" s="81">
        <f>RADIANS($AB$9)+$AB$18*(F461-AB$15)</f>
        <v>9.382033736785532</v>
      </c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</row>
    <row r="462" spans="1:66" s="80" customFormat="1" x14ac:dyDescent="0.2">
      <c r="A462" s="96" t="s">
        <v>208</v>
      </c>
      <c r="B462" s="96"/>
      <c r="C462" s="86">
        <v>45008.616000000002</v>
      </c>
      <c r="D462" s="86"/>
      <c r="E462" s="80">
        <f>+(C462-C$7)/C$8</f>
        <v>-243.99715172688335</v>
      </c>
      <c r="F462" s="80">
        <f>ROUND(2*E462,0)/2</f>
        <v>-244</v>
      </c>
      <c r="G462" s="80">
        <f>+C462-(C$7+F462*C$8)</f>
        <v>7.8864000024623238E-3</v>
      </c>
      <c r="I462" s="80">
        <f>G462</f>
        <v>7.8864000024623238E-3</v>
      </c>
      <c r="Q462" s="149">
        <f>+C462-15018.5</f>
        <v>29990.116000000002</v>
      </c>
      <c r="S462" s="2">
        <f>S$16</f>
        <v>0.2</v>
      </c>
      <c r="Z462" s="1">
        <f>F462</f>
        <v>-244</v>
      </c>
      <c r="AA462" s="81">
        <f>AB$3+AB$4*Z462+AB$5*Z462^2+AH462</f>
        <v>9.6794040778047513E-3</v>
      </c>
      <c r="AB462" s="81">
        <f>IF(S462&lt;&gt;0,G462-AH462,-9999)</f>
        <v>-3.4953187398579284E-2</v>
      </c>
      <c r="AC462" s="81">
        <f>+G462-P462</f>
        <v>7.8864000024623238E-3</v>
      </c>
      <c r="AD462" s="81">
        <f>IF(S462&lt;&gt;0,G462-AA462,-9999)</f>
        <v>-1.7930040753424276E-3</v>
      </c>
      <c r="AE462" s="81">
        <f>+(G462-AA462)^2*S462</f>
        <v>6.4297272283891072E-7</v>
      </c>
      <c r="AF462" s="1">
        <f>IF(S462&lt;&gt;0,G462-P462,-9999)</f>
        <v>7.8864000024623238E-3</v>
      </c>
      <c r="AG462" s="82"/>
      <c r="AH462" s="1">
        <f>$AB$6*($AB$11/AI462*AJ462+$AB$12)</f>
        <v>4.2839587401041608E-2</v>
      </c>
      <c r="AI462" s="1">
        <f>1+$AB$7*COS(AL462)</f>
        <v>1.3858447799610309</v>
      </c>
      <c r="AJ462" s="1">
        <f>SIN(AL462+RADIANS($AB$9))</f>
        <v>0.94331928668798426</v>
      </c>
      <c r="AK462" s="1">
        <f>$AB$7*SIN(AL462)</f>
        <v>-3.5819426881150411E-2</v>
      </c>
      <c r="AL462" s="1">
        <f>2*ATAN(AM462)</f>
        <v>3.0490241934824347</v>
      </c>
      <c r="AM462" s="1">
        <f>SQRT((1+$AB$7)/(1-$AB$7))*TAN(AN462/2)</f>
        <v>21.590200813292057</v>
      </c>
      <c r="AN462" s="81">
        <f>$AU462+$AB$7*SIN(AO462)</f>
        <v>9.3632502347380662</v>
      </c>
      <c r="AO462" s="81">
        <f>$AU462+$AB$7*SIN(AP462)</f>
        <v>9.3632992238234358</v>
      </c>
      <c r="AP462" s="81">
        <f>$AU462+$AB$7*SIN(AQ462)</f>
        <v>9.3634258848152161</v>
      </c>
      <c r="AQ462" s="81">
        <f>$AU462+$AB$7*SIN(AR462)</f>
        <v>9.3637533615007964</v>
      </c>
      <c r="AR462" s="81">
        <f>$AU462+$AB$7*SIN(AS462)</f>
        <v>9.364600008462725</v>
      </c>
      <c r="AS462" s="81">
        <f>$AU462+$AB$7*SIN(AT462)</f>
        <v>9.3667887017496803</v>
      </c>
      <c r="AT462" s="81">
        <f>$AU462+$AB$7*SIN(AU462)</f>
        <v>9.3724454979008502</v>
      </c>
      <c r="AU462" s="81">
        <f>RADIANS($AB$9)+$AB$18*(F462-AB$15)</f>
        <v>9.3870584769866454</v>
      </c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</row>
    <row r="463" spans="1:66" s="80" customFormat="1" x14ac:dyDescent="0.2">
      <c r="A463" s="96" t="s">
        <v>229</v>
      </c>
      <c r="B463" s="96"/>
      <c r="C463" s="86">
        <v>45011.381999999998</v>
      </c>
      <c r="D463" s="86"/>
      <c r="E463" s="80">
        <f>+(C463-C$7)/C$8</f>
        <v>-242.99817583969235</v>
      </c>
      <c r="F463" s="80">
        <f>ROUND(2*E463,0)/2</f>
        <v>-243</v>
      </c>
      <c r="G463" s="80">
        <f>+C463-(C$7+F463*C$8)</f>
        <v>5.0507999985711649E-3</v>
      </c>
      <c r="I463" s="80">
        <f>G463</f>
        <v>5.0507999985711649E-3</v>
      </c>
      <c r="Q463" s="149">
        <f>+C463-15018.5</f>
        <v>29992.881999999998</v>
      </c>
      <c r="S463" s="2">
        <f>S$16</f>
        <v>0.2</v>
      </c>
      <c r="Z463" s="1">
        <f>F463</f>
        <v>-243</v>
      </c>
      <c r="AA463" s="81">
        <f>AB$3+AB$4*Z463+AB$5*Z463^2+AH463</f>
        <v>9.6602861631168643E-3</v>
      </c>
      <c r="AB463" s="81">
        <f>IF(S463&lt;&gt;0,G463-AH463,-9999)</f>
        <v>-3.7803646720913471E-2</v>
      </c>
      <c r="AC463" s="81">
        <f>+G463-P463</f>
        <v>5.0507999985711649E-3</v>
      </c>
      <c r="AD463" s="81">
        <f>IF(S463&lt;&gt;0,G463-AA463,-9999)</f>
        <v>-4.6094861645456994E-3</v>
      </c>
      <c r="AE463" s="81">
        <f>+(G463-AA463)^2*S463</f>
        <v>4.2494725402276448E-6</v>
      </c>
      <c r="AF463" s="1">
        <f>IF(S463&lt;&gt;0,G463-P463,-9999)</f>
        <v>5.0507999985711649E-3</v>
      </c>
      <c r="AG463" s="82"/>
      <c r="AH463" s="1">
        <f>$AB$6*($AB$11/AI463*AJ463+$AB$12)</f>
        <v>4.2854446719484636E-2</v>
      </c>
      <c r="AI463" s="1">
        <f>1+$AB$7*COS(AL463)</f>
        <v>1.3859071864044956</v>
      </c>
      <c r="AJ463" s="1">
        <f>SIN(AL463+RADIANS($AB$9))</f>
        <v>0.94390158759449128</v>
      </c>
      <c r="AK463" s="1">
        <f>$AB$7*SIN(AL463)</f>
        <v>-3.5140703559209743E-2</v>
      </c>
      <c r="AL463" s="1">
        <f>2*ATAN(AM463)</f>
        <v>3.0507831087208417</v>
      </c>
      <c r="AM463" s="1">
        <f>SQRT((1+$AB$7)/(1-$AB$7))*TAN(AN463/2)</f>
        <v>22.008979544800166</v>
      </c>
      <c r="AN463" s="81">
        <f>$AU463+$AB$7*SIN(AO463)</f>
        <v>9.364420243984183</v>
      </c>
      <c r="AO463" s="81">
        <f>$AU463+$AB$7*SIN(AP463)</f>
        <v>9.3644683191363853</v>
      </c>
      <c r="AP463" s="81">
        <f>$AU463+$AB$7*SIN(AQ463)</f>
        <v>9.3645926083179116</v>
      </c>
      <c r="AQ463" s="81">
        <f>$AU463+$AB$7*SIN(AR463)</f>
        <v>9.3649139300977762</v>
      </c>
      <c r="AR463" s="81">
        <f>$AU463+$AB$7*SIN(AS463)</f>
        <v>9.3657446068366905</v>
      </c>
      <c r="AS463" s="81">
        <f>$AU463+$AB$7*SIN(AT463)</f>
        <v>9.3678918735940293</v>
      </c>
      <c r="AT463" s="81">
        <f>$AU463+$AB$7*SIN(AU463)</f>
        <v>9.3734412818351203</v>
      </c>
      <c r="AU463" s="81">
        <f>RADIANS($AB$9)+$AB$18*(F463-AB$15)</f>
        <v>9.3877762970153746</v>
      </c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</row>
    <row r="464" spans="1:66" s="80" customFormat="1" x14ac:dyDescent="0.2">
      <c r="A464" s="96" t="s">
        <v>229</v>
      </c>
      <c r="B464" s="96"/>
      <c r="C464" s="86">
        <v>45011.387000000002</v>
      </c>
      <c r="D464" s="86"/>
      <c r="E464" s="80">
        <f>+(C464-C$7)/C$8</f>
        <v>-242.99637002644556</v>
      </c>
      <c r="F464" s="80">
        <f>ROUND(2*E464,0)/2</f>
        <v>-243</v>
      </c>
      <c r="G464" s="80">
        <f>+C464-(C$7+F464*C$8)</f>
        <v>1.0050800003227778E-2</v>
      </c>
      <c r="I464" s="80">
        <f>G464</f>
        <v>1.0050800003227778E-2</v>
      </c>
      <c r="Q464" s="149">
        <f>+C464-15018.5</f>
        <v>29992.887000000002</v>
      </c>
      <c r="S464" s="2">
        <f>S$16</f>
        <v>0.2</v>
      </c>
      <c r="Z464" s="1">
        <f>F464</f>
        <v>-243</v>
      </c>
      <c r="AA464" s="81">
        <f>AB$3+AB$4*Z464+AB$5*Z464^2+AH464</f>
        <v>9.6602861631168643E-3</v>
      </c>
      <c r="AB464" s="81">
        <f>IF(S464&lt;&gt;0,G464-AH464,-9999)</f>
        <v>-3.2803646716256858E-2</v>
      </c>
      <c r="AC464" s="81">
        <f>+G464-P464</f>
        <v>1.0050800003227778E-2</v>
      </c>
      <c r="AD464" s="81">
        <f>IF(S464&lt;&gt;0,G464-AA464,-9999)</f>
        <v>3.9051384011091345E-4</v>
      </c>
      <c r="AE464" s="81">
        <f>+(G464-AA464)^2*S464</f>
        <v>3.0500211863634415E-8</v>
      </c>
      <c r="AF464" s="1">
        <f>IF(S464&lt;&gt;0,G464-P464,-9999)</f>
        <v>1.0050800003227778E-2</v>
      </c>
      <c r="AG464" s="82"/>
      <c r="AH464" s="1">
        <f>$AB$6*($AB$11/AI464*AJ464+$AB$12)</f>
        <v>4.2854446719484636E-2</v>
      </c>
      <c r="AI464" s="1">
        <f>1+$AB$7*COS(AL464)</f>
        <v>1.3859071864044956</v>
      </c>
      <c r="AJ464" s="1">
        <f>SIN(AL464+RADIANS($AB$9))</f>
        <v>0.94390158759449128</v>
      </c>
      <c r="AK464" s="1">
        <f>$AB$7*SIN(AL464)</f>
        <v>-3.5140703559209743E-2</v>
      </c>
      <c r="AL464" s="1">
        <f>2*ATAN(AM464)</f>
        <v>3.0507831087208417</v>
      </c>
      <c r="AM464" s="1">
        <f>SQRT((1+$AB$7)/(1-$AB$7))*TAN(AN464/2)</f>
        <v>22.008979544800166</v>
      </c>
      <c r="AN464" s="81">
        <f>$AU464+$AB$7*SIN(AO464)</f>
        <v>9.364420243984183</v>
      </c>
      <c r="AO464" s="81">
        <f>$AU464+$AB$7*SIN(AP464)</f>
        <v>9.3644683191363853</v>
      </c>
      <c r="AP464" s="81">
        <f>$AU464+$AB$7*SIN(AQ464)</f>
        <v>9.3645926083179116</v>
      </c>
      <c r="AQ464" s="81">
        <f>$AU464+$AB$7*SIN(AR464)</f>
        <v>9.3649139300977762</v>
      </c>
      <c r="AR464" s="81">
        <f>$AU464+$AB$7*SIN(AS464)</f>
        <v>9.3657446068366905</v>
      </c>
      <c r="AS464" s="81">
        <f>$AU464+$AB$7*SIN(AT464)</f>
        <v>9.3678918735940293</v>
      </c>
      <c r="AT464" s="81">
        <f>$AU464+$AB$7*SIN(AU464)</f>
        <v>9.3734412818351203</v>
      </c>
      <c r="AU464" s="81">
        <f>RADIANS($AB$9)+$AB$18*(F464-AB$15)</f>
        <v>9.3877762970153746</v>
      </c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</row>
    <row r="465" spans="1:66" s="80" customFormat="1" x14ac:dyDescent="0.2">
      <c r="A465" s="96" t="s">
        <v>229</v>
      </c>
      <c r="B465" s="96"/>
      <c r="C465" s="86">
        <v>45036.3</v>
      </c>
      <c r="D465" s="86"/>
      <c r="E465" s="80">
        <f>+(C465-C$7)/C$8</f>
        <v>-233.99872495138209</v>
      </c>
      <c r="F465" s="80">
        <f>ROUND(2*E465,0)/2</f>
        <v>-234</v>
      </c>
      <c r="G465" s="80">
        <f>+C465-(C$7+F465*C$8)</f>
        <v>3.5304000048199669E-3</v>
      </c>
      <c r="I465" s="80">
        <f>G465</f>
        <v>3.5304000048199669E-3</v>
      </c>
      <c r="Q465" s="149">
        <f>+C465-15018.5</f>
        <v>30017.800000000003</v>
      </c>
      <c r="S465" s="2">
        <f>S$16</f>
        <v>0.2</v>
      </c>
      <c r="Z465" s="1">
        <f>F465</f>
        <v>-234</v>
      </c>
      <c r="AA465" s="81">
        <f>AB$3+AB$4*Z465+AB$5*Z465^2+AH465</f>
        <v>9.485321766121789E-3</v>
      </c>
      <c r="AB465" s="81">
        <f>IF(S465&lt;&gt;0,G465-AH465,-9999)</f>
        <v>-3.9455165088585785E-2</v>
      </c>
      <c r="AC465" s="81">
        <f>+G465-P465</f>
        <v>3.5304000048199669E-3</v>
      </c>
      <c r="AD465" s="81">
        <f>IF(S465&lt;&gt;0,G465-AA465,-9999)</f>
        <v>-5.9549217613018221E-3</v>
      </c>
      <c r="AE465" s="81">
        <f>+(G465-AA465)^2*S465</f>
        <v>7.0922186366451984E-6</v>
      </c>
      <c r="AF465" s="1">
        <f>IF(S465&lt;&gt;0,G465-P465,-9999)</f>
        <v>3.5304000048199669E-3</v>
      </c>
      <c r="AG465" s="82"/>
      <c r="AH465" s="1">
        <f>$AB$6*($AB$11/AI465*AJ465+$AB$12)</f>
        <v>4.2985565093405752E-2</v>
      </c>
      <c r="AI465" s="1">
        <f>1+$AB$7*COS(AL465)</f>
        <v>1.3864152893533639</v>
      </c>
      <c r="AJ465" s="1">
        <f>SIN(AL465+RADIANS($AB$9))</f>
        <v>0.94901276825427283</v>
      </c>
      <c r="AK465" s="1">
        <f>$AB$7*SIN(AL465)</f>
        <v>-2.9024984396663421E-2</v>
      </c>
      <c r="AL465" s="1">
        <f>2*ATAN(AM465)</f>
        <v>3.0666199943014174</v>
      </c>
      <c r="AM465" s="1">
        <f>SQRT((1+$AB$7)/(1-$AB$7))*TAN(AN465/2)</f>
        <v>26.663894739676973</v>
      </c>
      <c r="AN465" s="81">
        <f>$AU465+$AB$7*SIN(AO465)</f>
        <v>9.3749525213342544</v>
      </c>
      <c r="AO465" s="81">
        <f>$AU465+$AB$7*SIN(AP465)</f>
        <v>9.3749923261602586</v>
      </c>
      <c r="AP465" s="81">
        <f>$AU465+$AB$7*SIN(AQ465)</f>
        <v>9.3750951744451196</v>
      </c>
      <c r="AQ465" s="81">
        <f>$AU465+$AB$7*SIN(AR465)</f>
        <v>9.3753609128978468</v>
      </c>
      <c r="AR465" s="81">
        <f>$AU465+$AB$7*SIN(AS465)</f>
        <v>9.3760475093449589</v>
      </c>
      <c r="AS465" s="81">
        <f>$AU465+$AB$7*SIN(AT465)</f>
        <v>9.3778213836340552</v>
      </c>
      <c r="AT465" s="81">
        <f>$AU465+$AB$7*SIN(AU465)</f>
        <v>9.3824036524406189</v>
      </c>
      <c r="AU465" s="81">
        <f>RADIANS($AB$9)+$AB$18*(F465-AB$15)</f>
        <v>9.3942366772739483</v>
      </c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</row>
    <row r="466" spans="1:66" x14ac:dyDescent="0.2">
      <c r="A466" s="94" t="s">
        <v>230</v>
      </c>
      <c r="B466" s="93" t="s">
        <v>98</v>
      </c>
      <c r="C466" s="94">
        <v>45221.814299999998</v>
      </c>
      <c r="D466" s="94" t="s">
        <v>68</v>
      </c>
      <c r="E466" s="80">
        <f>+(C466-C$7)/C$8</f>
        <v>-166.99788893208384</v>
      </c>
      <c r="F466" s="80">
        <f>ROUND(2*E466,0)/2</f>
        <v>-167</v>
      </c>
      <c r="G466" s="80">
        <f>+C466-(C$7+F466*C$8)</f>
        <v>5.8452000012039207E-3</v>
      </c>
      <c r="H466" s="80"/>
      <c r="I466" s="80"/>
      <c r="J466" s="80">
        <f>G466</f>
        <v>5.8452000012039207E-3</v>
      </c>
      <c r="K466" s="80"/>
      <c r="M466" s="80"/>
      <c r="N466" s="80"/>
      <c r="O466" s="80"/>
      <c r="P466" s="80"/>
      <c r="Q466" s="149">
        <f>+C466-15018.5</f>
        <v>30203.314299999998</v>
      </c>
      <c r="R466" s="80"/>
      <c r="S466" s="2">
        <f>S$17</f>
        <v>1</v>
      </c>
      <c r="Z466" s="1">
        <f>F466</f>
        <v>-167</v>
      </c>
      <c r="AA466" s="81">
        <f>AB$3+AB$4*Z466+AB$5*Z466^2+AH466</f>
        <v>8.01627885255949E-3</v>
      </c>
      <c r="AB466" s="81">
        <f>IF(S466&lt;&gt;0,G466-AH466,-9999)</f>
        <v>-3.7966214246369784E-2</v>
      </c>
      <c r="AC466" s="81">
        <f>+G466-P466</f>
        <v>5.8452000012039207E-3</v>
      </c>
      <c r="AD466" s="81">
        <f>IF(S466&lt;&gt;0,G466-AA466,-9999)</f>
        <v>-2.1710788513555693E-3</v>
      </c>
      <c r="AE466" s="81">
        <f>+(G466-AA466)^2*S466</f>
        <v>4.7135833788034181E-6</v>
      </c>
      <c r="AF466" s="1">
        <f>IF(S466&lt;&gt;0,G466-P466,-9999)</f>
        <v>5.8452000012039207E-3</v>
      </c>
      <c r="AG466" s="82"/>
      <c r="AH466" s="1">
        <f>$AB$6*($AB$11/AI466*AJ466+$AB$12)</f>
        <v>4.3811414247573705E-2</v>
      </c>
      <c r="AI466" s="1">
        <f>1+$AB$7*COS(AL466)</f>
        <v>1.3871439261456349</v>
      </c>
      <c r="AJ466" s="1">
        <f>SIN(AL466+RADIANS($AB$9))</f>
        <v>0.97954045069388285</v>
      </c>
      <c r="AK466" s="1">
        <f>$AB$7*SIN(AL466)</f>
        <v>1.6697485254180203E-2</v>
      </c>
      <c r="AL466" s="1">
        <f>2*ATAN(AM466)</f>
        <v>-3.098489450437603</v>
      </c>
      <c r="AM466" s="1">
        <f>SQRT((1+$AB$7)/(1-$AB$7))*TAN(AN466/2)</f>
        <v>-46.393079782582063</v>
      </c>
      <c r="AN466" s="81">
        <f>$AU466+$AB$7*SIN(AO466)</f>
        <v>9.4534185330715168</v>
      </c>
      <c r="AO466" s="81">
        <f>$AU466+$AB$7*SIN(AP466)</f>
        <v>9.453395554526633</v>
      </c>
      <c r="AP466" s="81">
        <f>$AU466+$AB$7*SIN(AQ466)</f>
        <v>9.453336231403652</v>
      </c>
      <c r="AQ466" s="81">
        <f>$AU466+$AB$7*SIN(AR466)</f>
        <v>9.4531830788750835</v>
      </c>
      <c r="AR466" s="81">
        <f>$AU466+$AB$7*SIN(AS466)</f>
        <v>9.4527876931710768</v>
      </c>
      <c r="AS466" s="81">
        <f>$AU466+$AB$7*SIN(AT466)</f>
        <v>9.4517669671125883</v>
      </c>
      <c r="AT466" s="81">
        <f>$AU466+$AB$7*SIN(AU466)</f>
        <v>9.4491319924740189</v>
      </c>
      <c r="AU466" s="81">
        <f>RADIANS($AB$9)+$AB$18*(F466-AB$15)</f>
        <v>9.4423306191988878</v>
      </c>
    </row>
    <row r="467" spans="1:66" s="80" customFormat="1" x14ac:dyDescent="0.2">
      <c r="A467" s="96" t="s">
        <v>230</v>
      </c>
      <c r="B467" s="96"/>
      <c r="C467" s="86">
        <v>45257.808599999997</v>
      </c>
      <c r="D467" s="86"/>
      <c r="E467" s="80">
        <f>+(C467-C$7)/C$8</f>
        <v>-153.99809219442326</v>
      </c>
      <c r="F467" s="80">
        <f>ROUND(2*E467,0)/2</f>
        <v>-154</v>
      </c>
      <c r="G467" s="80">
        <f>+C467-(C$7+F467*C$8)</f>
        <v>5.2824000013060868E-3</v>
      </c>
      <c r="J467" s="80">
        <f>G467</f>
        <v>5.2824000013060868E-3</v>
      </c>
      <c r="Q467" s="149">
        <f>+C467-15018.5</f>
        <v>30239.308599999997</v>
      </c>
      <c r="S467" s="2">
        <f>S$17</f>
        <v>1</v>
      </c>
      <c r="Z467" s="1">
        <f>F467</f>
        <v>-154</v>
      </c>
      <c r="AA467" s="81">
        <f>AB$3+AB$4*Z467+AB$5*Z467^2+AH467</f>
        <v>7.6967884307210244E-3</v>
      </c>
      <c r="AB467" s="81">
        <f>IF(S467&lt;&gt;0,G467-AH467,-9999)</f>
        <v>-3.8658125608115386E-2</v>
      </c>
      <c r="AC467" s="81">
        <f>+G467-P467</f>
        <v>5.2824000013060868E-3</v>
      </c>
      <c r="AD467" s="81">
        <f>IF(S467&lt;&gt;0,G467-AA467,-9999)</f>
        <v>-2.4143884294149376E-3</v>
      </c>
      <c r="AE467" s="81">
        <f>+(G467-AA467)^2*S467</f>
        <v>5.8292714880927291E-6</v>
      </c>
      <c r="AF467" s="1">
        <f>IF(S467&lt;&gt;0,G467-P467,-9999)</f>
        <v>5.2824000013060868E-3</v>
      </c>
      <c r="AG467" s="82"/>
      <c r="AH467" s="1">
        <f>$AB$6*($AB$11/AI467*AJ467+$AB$12)</f>
        <v>4.3940525609421473E-2</v>
      </c>
      <c r="AI467" s="1">
        <f>1+$AB$7*COS(AL467)</f>
        <v>1.386660078946762</v>
      </c>
      <c r="AJ467" s="1">
        <f>SIN(AL467+RADIANS($AB$9))</f>
        <v>0.98389179455910014</v>
      </c>
      <c r="AK467" s="1">
        <f>$AB$7*SIN(AL467)</f>
        <v>2.5557952072775628E-2</v>
      </c>
      <c r="AL467" s="1">
        <f>2*ATAN(AM467)</f>
        <v>-3.0755893890653594</v>
      </c>
      <c r="AM467" s="1">
        <f>SQRT((1+$AB$7)/(1-$AB$7))*TAN(AN467/2)</f>
        <v>-30.290530170898933</v>
      </c>
      <c r="AN467" s="81">
        <f>$AU467+$AB$7*SIN(AO467)</f>
        <v>9.4686399247959159</v>
      </c>
      <c r="AO467" s="81">
        <f>$AU467+$AB$7*SIN(AP467)</f>
        <v>9.4686048337174835</v>
      </c>
      <c r="AP467" s="81">
        <f>$AU467+$AB$7*SIN(AQ467)</f>
        <v>9.4685141901329111</v>
      </c>
      <c r="AQ467" s="81">
        <f>$AU467+$AB$7*SIN(AR467)</f>
        <v>9.4682800508170786</v>
      </c>
      <c r="AR467" s="81">
        <f>$AU467+$AB$7*SIN(AS467)</f>
        <v>9.467675262057389</v>
      </c>
      <c r="AS467" s="81">
        <f>$AU467+$AB$7*SIN(AT467)</f>
        <v>9.4661131469584827</v>
      </c>
      <c r="AT467" s="81">
        <f>$AU467+$AB$7*SIN(AU467)</f>
        <v>9.462078801437249</v>
      </c>
      <c r="AU467" s="81">
        <f>RADIANS($AB$9)+$AB$18*(F467-AB$15)</f>
        <v>9.4516622795723855</v>
      </c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</row>
    <row r="468" spans="1:66" s="80" customFormat="1" x14ac:dyDescent="0.2">
      <c r="A468" s="96" t="s">
        <v>231</v>
      </c>
      <c r="B468" s="96"/>
      <c r="C468" s="86">
        <v>45274.421000000002</v>
      </c>
      <c r="D468" s="86"/>
      <c r="E468" s="80">
        <f>+(C468-C$7)/C$8</f>
        <v>-147.99831380382273</v>
      </c>
      <c r="F468" s="80">
        <f>ROUND(2*E468,0)/2</f>
        <v>-148</v>
      </c>
      <c r="G468" s="80">
        <f>+C468-(C$7+F468*C$8)</f>
        <v>4.6688000074937008E-3</v>
      </c>
      <c r="I468" s="80">
        <f>G468</f>
        <v>4.6688000074937008E-3</v>
      </c>
      <c r="Q468" s="149">
        <f>+C468-15018.5</f>
        <v>30255.921000000002</v>
      </c>
      <c r="S468" s="2">
        <f>S$16</f>
        <v>0.2</v>
      </c>
      <c r="Z468" s="1">
        <f>F468</f>
        <v>-148</v>
      </c>
      <c r="AA468" s="81">
        <f>AB$3+AB$4*Z468+AB$5*Z468^2+AH468</f>
        <v>7.5455193375256399E-3</v>
      </c>
      <c r="AB468" s="81">
        <f>IF(S468&lt;&gt;0,G468-AH468,-9999)</f>
        <v>-3.9327867871286469E-2</v>
      </c>
      <c r="AC468" s="81">
        <f>+G468-P468</f>
        <v>4.6688000074937008E-3</v>
      </c>
      <c r="AD468" s="81">
        <f>IF(S468&lt;&gt;0,G468-AA468,-9999)</f>
        <v>-2.8767193300319391E-3</v>
      </c>
      <c r="AE468" s="81">
        <f>+(G468-AA468)^2*S468</f>
        <v>1.6551028207558819E-6</v>
      </c>
      <c r="AF468" s="1">
        <f>IF(S468&lt;&gt;0,G468-P468,-9999)</f>
        <v>4.6688000074937008E-3</v>
      </c>
      <c r="AG468" s="82"/>
      <c r="AH468" s="1">
        <f>$AB$6*($AB$11/AI468*AJ468+$AB$12)</f>
        <v>4.399666787878017E-2</v>
      </c>
      <c r="AI468" s="1">
        <f>1+$AB$7*COS(AL468)</f>
        <v>1.3863685385702413</v>
      </c>
      <c r="AJ468" s="1">
        <f>SIN(AL468+RADIANS($AB$9))</f>
        <v>0.98572519792696611</v>
      </c>
      <c r="AK468" s="1">
        <f>$AB$7*SIN(AL468)</f>
        <v>2.9640815919378505E-2</v>
      </c>
      <c r="AL468" s="1">
        <f>2*ATAN(AM468)</f>
        <v>-3.0650261944052457</v>
      </c>
      <c r="AM468" s="1">
        <f>SQRT((1+$AB$7)/(1-$AB$7))*TAN(AN468/2)</f>
        <v>-26.108335887081186</v>
      </c>
      <c r="AN468" s="81">
        <f>$AU468+$AB$7*SIN(AO468)</f>
        <v>9.4756631821925463</v>
      </c>
      <c r="AO468" s="81">
        <f>$AU468+$AB$7*SIN(AP468)</f>
        <v>9.4756225418810764</v>
      </c>
      <c r="AP468" s="81">
        <f>$AU468+$AB$7*SIN(AQ468)</f>
        <v>9.4755175292685436</v>
      </c>
      <c r="AQ468" s="81">
        <f>$AU468+$AB$7*SIN(AR468)</f>
        <v>9.4752461843126508</v>
      </c>
      <c r="AR468" s="81">
        <f>$AU468+$AB$7*SIN(AS468)</f>
        <v>9.4745450658454509</v>
      </c>
      <c r="AS468" s="81">
        <f>$AU468+$AB$7*SIN(AT468)</f>
        <v>9.4727335835792772</v>
      </c>
      <c r="AT468" s="81">
        <f>$AU468+$AB$7*SIN(AU468)</f>
        <v>9.4680539648502151</v>
      </c>
      <c r="AU468" s="81">
        <f>RADIANS($AB$9)+$AB$18*(F468-AB$15)</f>
        <v>9.4559691997447679</v>
      </c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</row>
    <row r="469" spans="1:66" s="80" customFormat="1" x14ac:dyDescent="0.2">
      <c r="A469" s="96" t="s">
        <v>232</v>
      </c>
      <c r="B469" s="96"/>
      <c r="C469" s="86">
        <v>45299.336000000003</v>
      </c>
      <c r="D469" s="86"/>
      <c r="E469" s="80">
        <f>+(C469-C$7)/C$8</f>
        <v>-138.99994640346105</v>
      </c>
      <c r="F469" s="80">
        <f>ROUND(2*E469,0)/2</f>
        <v>-139</v>
      </c>
      <c r="G469" s="80">
        <f>+C469-(C$7+F469*C$8)</f>
        <v>1.4840000221738592E-4</v>
      </c>
      <c r="I469" s="80">
        <f>G469</f>
        <v>1.4840000221738592E-4</v>
      </c>
      <c r="Q469" s="149">
        <f>+C469-15018.5</f>
        <v>30280.836000000003</v>
      </c>
      <c r="S469" s="2">
        <f>S$16</f>
        <v>0.2</v>
      </c>
      <c r="Z469" s="1">
        <f>F469</f>
        <v>-139</v>
      </c>
      <c r="AA469" s="81">
        <f>AB$3+AB$4*Z469+AB$5*Z469^2+AH469</f>
        <v>7.3140921814012494E-3</v>
      </c>
      <c r="AB469" s="81">
        <f>IF(S469&lt;&gt;0,G469-AH469,-9999)</f>
        <v>-4.39283892733765E-2</v>
      </c>
      <c r="AC469" s="81">
        <f>+G469-P469</f>
        <v>1.4840000221738592E-4</v>
      </c>
      <c r="AD469" s="81">
        <f>IF(S469&lt;&gt;0,G469-AA469,-9999)</f>
        <v>-7.1656921791838635E-3</v>
      </c>
      <c r="AE469" s="81">
        <f>+(G469-AA469)^2*S469</f>
        <v>1.0269428881363359E-5</v>
      </c>
      <c r="AF469" s="1">
        <f>IF(S469&lt;&gt;0,G469-P469,-9999)</f>
        <v>1.4840000221738592E-4</v>
      </c>
      <c r="AG469" s="82"/>
      <c r="AH469" s="1">
        <f>$AB$6*($AB$11/AI469*AJ469+$AB$12)</f>
        <v>4.4076789275593886E-2</v>
      </c>
      <c r="AI469" s="1">
        <f>1+$AB$7*COS(AL469)</f>
        <v>1.3858507308820167</v>
      </c>
      <c r="AJ469" s="1">
        <f>SIN(AL469+RADIANS($AB$9))</f>
        <v>0.98826763003104034</v>
      </c>
      <c r="AK469" s="1">
        <f>$AB$7*SIN(AL469)</f>
        <v>3.5755265949003252E-2</v>
      </c>
      <c r="AL469" s="1">
        <f>2*ATAN(AM469)</f>
        <v>-3.0491904790992299</v>
      </c>
      <c r="AM469" s="1">
        <f>SQRT((1+$AB$7)/(1-$AB$7))*TAN(AN469/2)</f>
        <v>-21.629109720651226</v>
      </c>
      <c r="AN469" s="81">
        <f>$AU469+$AB$7*SIN(AO469)</f>
        <v>9.4861950733489859</v>
      </c>
      <c r="AO469" s="81">
        <f>$AU469+$AB$7*SIN(AP469)</f>
        <v>9.4861461706236732</v>
      </c>
      <c r="AP469" s="81">
        <f>$AU469+$AB$7*SIN(AQ469)</f>
        <v>9.486019733773011</v>
      </c>
      <c r="AQ469" s="81">
        <f>$AU469+$AB$7*SIN(AR469)</f>
        <v>9.4856928387961581</v>
      </c>
      <c r="AR469" s="81">
        <f>$AU469+$AB$7*SIN(AS469)</f>
        <v>9.4848477013467551</v>
      </c>
      <c r="AS469" s="81">
        <f>$AU469+$AB$7*SIN(AT469)</f>
        <v>9.482662924068304</v>
      </c>
      <c r="AT469" s="81">
        <f>$AU469+$AB$7*SIN(AU469)</f>
        <v>9.4770162799877813</v>
      </c>
      <c r="AU469" s="81">
        <f>RADIANS($AB$9)+$AB$18*(F469-AB$15)</f>
        <v>9.4624295800033416</v>
      </c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</row>
    <row r="470" spans="1:66" s="80" customFormat="1" x14ac:dyDescent="0.2">
      <c r="A470" s="96" t="s">
        <v>232</v>
      </c>
      <c r="B470" s="96"/>
      <c r="C470" s="86">
        <v>45335.341</v>
      </c>
      <c r="D470" s="86"/>
      <c r="E470" s="80">
        <f>+(C470-C$7)/C$8</f>
        <v>-125.99628522545635</v>
      </c>
      <c r="F470" s="80">
        <f>ROUND(2*E470,0)/2</f>
        <v>-126</v>
      </c>
      <c r="G470" s="80">
        <f>+C470-(C$7+F470*C$8)</f>
        <v>1.0285600001225248E-2</v>
      </c>
      <c r="I470" s="80">
        <f>G470</f>
        <v>1.0285600001225248E-2</v>
      </c>
      <c r="Q470" s="149">
        <f>+C470-15018.5</f>
        <v>30316.841</v>
      </c>
      <c r="S470" s="2">
        <f>S$16</f>
        <v>0.2</v>
      </c>
      <c r="Z470" s="1">
        <f>F470</f>
        <v>-126</v>
      </c>
      <c r="AA470" s="81">
        <f>AB$3+AB$4*Z470+AB$5*Z470^2+AH470</f>
        <v>6.9702095860311661E-3</v>
      </c>
      <c r="AB470" s="81">
        <f>IF(S470&lt;&gt;0,G470-AH470,-9999)</f>
        <v>-3.3898235415498794E-2</v>
      </c>
      <c r="AC470" s="81">
        <f>+G470-P470</f>
        <v>1.0285600001225248E-2</v>
      </c>
      <c r="AD470" s="81">
        <f>IF(S470&lt;&gt;0,G470-AA470,-9999)</f>
        <v>3.3153904151940819E-3</v>
      </c>
      <c r="AE470" s="81">
        <f>+(G470-AA470)^2*S470</f>
        <v>2.1983627210321574E-6</v>
      </c>
      <c r="AF470" s="1">
        <f>IF(S470&lt;&gt;0,G470-P470,-9999)</f>
        <v>1.0285600001225248E-2</v>
      </c>
      <c r="AG470" s="82"/>
      <c r="AH470" s="1">
        <f>$AB$6*($AB$11/AI470*AJ470+$AB$12)</f>
        <v>4.4183835416724042E-2</v>
      </c>
      <c r="AI470" s="1">
        <f>1+$AB$7*COS(AL470)</f>
        <v>1.3849330415849344</v>
      </c>
      <c r="AJ470" s="1">
        <f>SIN(AL470+RADIANS($AB$9))</f>
        <v>0.99149934416441798</v>
      </c>
      <c r="AK470" s="1">
        <f>$AB$7*SIN(AL470)</f>
        <v>4.4562080981947756E-2</v>
      </c>
      <c r="AL470" s="1">
        <f>2*ATAN(AM470)</f>
        <v>-3.0263398895096425</v>
      </c>
      <c r="AM470" s="1">
        <f>SQRT((1+$AB$7)/(1-$AB$7))*TAN(AN470/2)</f>
        <v>-17.333949940934932</v>
      </c>
      <c r="AN470" s="81">
        <f>$AU470+$AB$7*SIN(AO470)</f>
        <v>9.5014001394077034</v>
      </c>
      <c r="AO470" s="81">
        <f>$AU470+$AB$7*SIN(AP470)</f>
        <v>9.5013394586593183</v>
      </c>
      <c r="AP470" s="81">
        <f>$AU470+$AB$7*SIN(AQ470)</f>
        <v>9.5011824056025826</v>
      </c>
      <c r="AQ470" s="81">
        <f>$AU470+$AB$7*SIN(AR470)</f>
        <v>9.500775931855399</v>
      </c>
      <c r="AR470" s="81">
        <f>$AU470+$AB$7*SIN(AS470)</f>
        <v>9.4997239831515845</v>
      </c>
      <c r="AS470" s="81">
        <f>$AU470+$AB$7*SIN(AT470)</f>
        <v>9.4970019365997373</v>
      </c>
      <c r="AT470" s="81">
        <f>$AU470+$AB$7*SIN(AU470)</f>
        <v>9.4899607442044136</v>
      </c>
      <c r="AU470" s="81">
        <f>RADIANS($AB$9)+$AB$18*(F470-AB$15)</f>
        <v>9.4717612403768374</v>
      </c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</row>
    <row r="471" spans="1:66" s="80" customFormat="1" x14ac:dyDescent="0.2">
      <c r="A471" s="96" t="s">
        <v>232</v>
      </c>
      <c r="B471" s="96"/>
      <c r="C471" s="86">
        <v>45346.411999999997</v>
      </c>
      <c r="D471" s="86"/>
      <c r="E471" s="80">
        <f>+(C471-C$7)/C$8</f>
        <v>-121.9978535381448</v>
      </c>
      <c r="F471" s="80">
        <f>ROUND(2*E471,0)/2</f>
        <v>-122</v>
      </c>
      <c r="G471" s="80">
        <f>+C471-(C$7+F471*C$8)</f>
        <v>5.9431999980006367E-3</v>
      </c>
      <c r="I471" s="80">
        <f>G471</f>
        <v>5.9431999980006367E-3</v>
      </c>
      <c r="Q471" s="149">
        <f>+C471-15018.5</f>
        <v>30327.911999999997</v>
      </c>
      <c r="S471" s="2">
        <f>S$16</f>
        <v>0.2</v>
      </c>
      <c r="Z471" s="1">
        <f>F471</f>
        <v>-122</v>
      </c>
      <c r="AA471" s="81">
        <f>AB$3+AB$4*Z471+AB$5*Z471^2+AH471</f>
        <v>6.862114502760093E-3</v>
      </c>
      <c r="AB471" s="81">
        <f>IF(S471&lt;&gt;0,G471-AH471,-9999)</f>
        <v>-3.8271504991726241E-2</v>
      </c>
      <c r="AC471" s="81">
        <f>+G471-P471</f>
        <v>5.9431999980006367E-3</v>
      </c>
      <c r="AD471" s="81">
        <f>IF(S471&lt;&gt;0,G471-AA471,-9999)</f>
        <v>-9.189145047594563E-4</v>
      </c>
      <c r="AE471" s="81">
        <f>+(G471-AA471)^2*S471</f>
        <v>1.6888077341146337E-7</v>
      </c>
      <c r="AF471" s="1">
        <f>IF(S471&lt;&gt;0,G471-P471,-9999)</f>
        <v>5.9431999980006367E-3</v>
      </c>
      <c r="AG471" s="82"/>
      <c r="AH471" s="1">
        <f>$AB$6*($AB$11/AI471*AJ471+$AB$12)</f>
        <v>4.4214704989726877E-2</v>
      </c>
      <c r="AI471" s="1">
        <f>1+$AB$7*COS(AL471)</f>
        <v>1.3846105183782638</v>
      </c>
      <c r="AJ471" s="1">
        <f>SIN(AL471+RADIANS($AB$9))</f>
        <v>0.99238885069513372</v>
      </c>
      <c r="AK471" s="1">
        <f>$AB$7*SIN(AL471)</f>
        <v>4.7264941744104706E-2</v>
      </c>
      <c r="AL471" s="1">
        <f>2*ATAN(AM471)</f>
        <v>-3.019315336804564</v>
      </c>
      <c r="AM471" s="1">
        <f>SQRT((1+$AB$7)/(1-$AB$7))*TAN(AN471/2)</f>
        <v>-16.335878757210292</v>
      </c>
      <c r="AN471" s="81">
        <f>$AU471+$AB$7*SIN(AO471)</f>
        <v>9.5060765082547185</v>
      </c>
      <c r="AO471" s="81">
        <f>$AU471+$AB$7*SIN(AP471)</f>
        <v>9.5060122464673462</v>
      </c>
      <c r="AP471" s="81">
        <f>$AU471+$AB$7*SIN(AQ471)</f>
        <v>9.5058458636833123</v>
      </c>
      <c r="AQ471" s="81">
        <f>$AU471+$AB$7*SIN(AR471)</f>
        <v>9.5054150857491404</v>
      </c>
      <c r="AR471" s="81">
        <f>$AU471+$AB$7*SIN(AS471)</f>
        <v>9.5042998377350774</v>
      </c>
      <c r="AS471" s="81">
        <f>$AU471+$AB$7*SIN(AT471)</f>
        <v>9.5014130109261217</v>
      </c>
      <c r="AT471" s="81">
        <f>$AU471+$AB$7*SIN(AU471)</f>
        <v>9.4939433520382082</v>
      </c>
      <c r="AU471" s="81">
        <f>RADIANS($AB$9)+$AB$18*(F471-AB$15)</f>
        <v>9.4746325204917596</v>
      </c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</row>
    <row r="472" spans="1:66" s="80" customFormat="1" x14ac:dyDescent="0.2">
      <c r="A472" s="96" t="s">
        <v>232</v>
      </c>
      <c r="B472" s="96"/>
      <c r="C472" s="86">
        <v>45357.487999999998</v>
      </c>
      <c r="D472" s="86"/>
      <c r="E472" s="80">
        <f>+(C472-C$7)/C$8</f>
        <v>-117.99761603758647</v>
      </c>
      <c r="F472" s="80">
        <f>ROUND(2*E472,0)/2</f>
        <v>-118</v>
      </c>
      <c r="G472" s="80">
        <f>+C472-(C$7+F472*C$8)</f>
        <v>6.6007999994326383E-3</v>
      </c>
      <c r="I472" s="80">
        <f>G472</f>
        <v>6.6007999994326383E-3</v>
      </c>
      <c r="Q472" s="149">
        <f>+C472-15018.5</f>
        <v>30338.987999999998</v>
      </c>
      <c r="S472" s="2">
        <f>S$16</f>
        <v>0.2</v>
      </c>
      <c r="Z472" s="1">
        <f>F472</f>
        <v>-118</v>
      </c>
      <c r="AA472" s="81">
        <f>AB$3+AB$4*Z472+AB$5*Z472^2+AH472</f>
        <v>6.7529432846153079E-3</v>
      </c>
      <c r="AB472" s="81">
        <f>IF(S472&lt;&gt;0,G472-AH472,-9999)</f>
        <v>-3.7643800712063545E-2</v>
      </c>
      <c r="AC472" s="81">
        <f>+G472-P472</f>
        <v>6.6007999994326383E-3</v>
      </c>
      <c r="AD472" s="81">
        <f>IF(S472&lt;&gt;0,G472-AA472,-9999)</f>
        <v>-1.5214328518266956E-4</v>
      </c>
      <c r="AE472" s="81">
        <f>+(G472-AA472)^2*S472</f>
        <v>4.6295158452350239E-9</v>
      </c>
      <c r="AF472" s="1">
        <f>IF(S472&lt;&gt;0,G472-P472,-9999)</f>
        <v>6.6007999994326383E-3</v>
      </c>
      <c r="AG472" s="82"/>
      <c r="AH472" s="1">
        <f>$AB$6*($AB$11/AI472*AJ472+$AB$12)</f>
        <v>4.4244600711496183E-2</v>
      </c>
      <c r="AI472" s="1">
        <f>1+$AB$7*COS(AL472)</f>
        <v>1.384269183888251</v>
      </c>
      <c r="AJ472" s="1">
        <f>SIN(AL472+RADIANS($AB$9))</f>
        <v>0.99322900038917428</v>
      </c>
      <c r="AK472" s="1">
        <f>$AB$7*SIN(AL472)</f>
        <v>4.9964185964829273E-2</v>
      </c>
      <c r="AL472" s="1">
        <f>2*ATAN(AM472)</f>
        <v>-3.0122941262720215</v>
      </c>
      <c r="AM472" s="1">
        <f>SQRT((1+$AB$7)/(1-$AB$7))*TAN(AN472/2)</f>
        <v>-15.446524513609708</v>
      </c>
      <c r="AN472" s="81">
        <f>$AU472+$AB$7*SIN(AO472)</f>
        <v>9.5107517728270992</v>
      </c>
      <c r="AO472" s="81">
        <f>$AU472+$AB$7*SIN(AP472)</f>
        <v>9.510683952365687</v>
      </c>
      <c r="AP472" s="81">
        <f>$AU472+$AB$7*SIN(AQ472)</f>
        <v>9.5105082870849031</v>
      </c>
      <c r="AQ472" s="81">
        <f>$AU472+$AB$7*SIN(AR472)</f>
        <v>9.5100532996827276</v>
      </c>
      <c r="AR472" s="81">
        <f>$AU472+$AB$7*SIN(AS472)</f>
        <v>9.5088749272423385</v>
      </c>
      <c r="AS472" s="81">
        <f>$AU472+$AB$7*SIN(AT472)</f>
        <v>9.5058235989563986</v>
      </c>
      <c r="AT472" s="81">
        <f>$AU472+$AB$7*SIN(AU472)</f>
        <v>9.4979258006687957</v>
      </c>
      <c r="AU472" s="81">
        <f>RADIANS($AB$9)+$AB$18*(F472-AB$15)</f>
        <v>9.4775038006066801</v>
      </c>
      <c r="AV472" s="81"/>
      <c r="AW472" s="21"/>
      <c r="AX472" s="97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</row>
    <row r="473" spans="1:66" s="80" customFormat="1" x14ac:dyDescent="0.2">
      <c r="A473" s="96" t="s">
        <v>233</v>
      </c>
      <c r="B473" s="96"/>
      <c r="C473" s="86">
        <v>45382.404999999999</v>
      </c>
      <c r="D473" s="86"/>
      <c r="E473" s="80">
        <f>+(C473-C$7)/C$8</f>
        <v>-108.9985263119266</v>
      </c>
      <c r="F473" s="80">
        <f>ROUND(2*E473,0)/2</f>
        <v>-109</v>
      </c>
      <c r="G473" s="80">
        <f>+C473-(C$7+F473*C$8)</f>
        <v>4.0804000018397346E-3</v>
      </c>
      <c r="I473" s="80">
        <f>G473</f>
        <v>4.0804000018397346E-3</v>
      </c>
      <c r="Q473" s="149">
        <f>+C473-15018.5</f>
        <v>30363.904999999999</v>
      </c>
      <c r="S473" s="2">
        <f>S$16</f>
        <v>0.2</v>
      </c>
      <c r="Z473" s="1">
        <f>F473</f>
        <v>-109</v>
      </c>
      <c r="AA473" s="81">
        <f>AB$3+AB$4*Z473+AB$5*Z473^2+AH473</f>
        <v>6.5033717386425369E-3</v>
      </c>
      <c r="AB473" s="81">
        <f>IF(S473&lt;&gt;0,G473-AH473,-9999)</f>
        <v>-4.0227903753049764E-2</v>
      </c>
      <c r="AC473" s="81">
        <f>+G473-P473</f>
        <v>4.0804000018397346E-3</v>
      </c>
      <c r="AD473" s="81">
        <f>IF(S473&lt;&gt;0,G473-AA473,-9999)</f>
        <v>-2.4229717368028023E-3</v>
      </c>
      <c r="AE473" s="81">
        <f>+(G473-AA473)^2*S473</f>
        <v>1.1741584074690378E-6</v>
      </c>
      <c r="AF473" s="1">
        <f>IF(S473&lt;&gt;0,G473-P473,-9999)</f>
        <v>4.0804000018397346E-3</v>
      </c>
      <c r="AG473" s="82"/>
      <c r="AH473" s="1">
        <f>$AB$6*($AB$11/AI473*AJ473+$AB$12)</f>
        <v>4.4308303754889498E-2</v>
      </c>
      <c r="AI473" s="1">
        <f>1+$AB$7*COS(AL473)</f>
        <v>1.3834326858791766</v>
      </c>
      <c r="AJ473" s="1">
        <f>SIN(AL473+RADIANS($AB$9))</f>
        <v>0.99493892985929189</v>
      </c>
      <c r="AK473" s="1">
        <f>$AB$7*SIN(AL473)</f>
        <v>5.6023218086353813E-2</v>
      </c>
      <c r="AL473" s="1">
        <f>2*ATAN(AM473)</f>
        <v>-2.9965095969950659</v>
      </c>
      <c r="AM473" s="1">
        <f>SQRT((1+$AB$7)/(1-$AB$7))*TAN(AN473/2)</f>
        <v>-13.761018228386972</v>
      </c>
      <c r="AN473" s="81">
        <f>$AU473+$AB$7*SIN(AO473)</f>
        <v>9.5212667568623512</v>
      </c>
      <c r="AO473" s="81">
        <f>$AU473+$AB$7*SIN(AP473)</f>
        <v>9.5211910173806249</v>
      </c>
      <c r="AP473" s="81">
        <f>$AU473+$AB$7*SIN(AQ473)</f>
        <v>9.5209946524989331</v>
      </c>
      <c r="AQ473" s="81">
        <f>$AU473+$AB$7*SIN(AR473)</f>
        <v>9.5204855672153155</v>
      </c>
      <c r="AR473" s="81">
        <f>$AU473+$AB$7*SIN(AS473)</f>
        <v>9.5191658549598781</v>
      </c>
      <c r="AS473" s="81">
        <f>$AU473+$AB$7*SIN(AT473)</f>
        <v>9.5157454995197863</v>
      </c>
      <c r="AT473" s="81">
        <f>$AU473+$AB$7*SIN(AU473)</f>
        <v>9.5068856805533688</v>
      </c>
      <c r="AU473" s="81">
        <f>RADIANS($AB$9)+$AB$18*(F473-AB$15)</f>
        <v>9.4839641808652537</v>
      </c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</row>
    <row r="474" spans="1:66" s="80" customFormat="1" x14ac:dyDescent="0.2">
      <c r="A474" s="96" t="s">
        <v>233</v>
      </c>
      <c r="B474" s="96"/>
      <c r="C474" s="86">
        <v>45407.324000000001</v>
      </c>
      <c r="D474" s="86"/>
      <c r="E474" s="80">
        <f>+(C474-C$7)/C$8</f>
        <v>-99.998714260968541</v>
      </c>
      <c r="F474" s="80">
        <f>ROUND(2*E474,0)/2</f>
        <v>-100</v>
      </c>
      <c r="G474" s="80">
        <f>+C474-(C$7+F474*C$8)</f>
        <v>3.5600000046542846E-3</v>
      </c>
      <c r="I474" s="80">
        <f>G474</f>
        <v>3.5600000046542846E-3</v>
      </c>
      <c r="Q474" s="149">
        <f>+C474-15018.5</f>
        <v>30388.824000000001</v>
      </c>
      <c r="S474" s="2">
        <f>S$16</f>
        <v>0.2</v>
      </c>
      <c r="Z474" s="1">
        <f>F474</f>
        <v>-100</v>
      </c>
      <c r="AA474" s="81">
        <f>AB$3+AB$4*Z474+AB$5*Z474^2+AH474</f>
        <v>6.2483480260850932E-3</v>
      </c>
      <c r="AB474" s="81">
        <f>IF(S474&lt;&gt;0,G474-AH474,-9999)</f>
        <v>-4.0807072437972249E-2</v>
      </c>
      <c r="AC474" s="81">
        <f>+G474-P474</f>
        <v>3.5600000046542846E-3</v>
      </c>
      <c r="AD474" s="81">
        <f>IF(S474&lt;&gt;0,G474-AA474,-9999)</f>
        <v>-2.6883480214308086E-3</v>
      </c>
      <c r="AE474" s="81">
        <f>+(G474-AA474)^2*S474</f>
        <v>1.4454430168661887E-6</v>
      </c>
      <c r="AF474" s="1">
        <f>IF(S474&lt;&gt;0,G474-P474,-9999)</f>
        <v>3.5600000046542846E-3</v>
      </c>
      <c r="AG474" s="82"/>
      <c r="AH474" s="1">
        <f>$AB$6*($AB$11/AI474*AJ474+$AB$12)</f>
        <v>4.4367072442626533E-2</v>
      </c>
      <c r="AI474" s="1">
        <f>1+$AB$7*COS(AL474)</f>
        <v>1.382501898667361</v>
      </c>
      <c r="AJ474" s="1">
        <f>SIN(AL474+RADIANS($AB$9))</f>
        <v>0.99639927817410445</v>
      </c>
      <c r="AK474" s="1">
        <f>$AB$7*SIN(AL474)</f>
        <v>6.2060640353886469E-2</v>
      </c>
      <c r="AL474" s="1">
        <f>2*ATAN(AM474)</f>
        <v>-2.9807450725730278</v>
      </c>
      <c r="AM474" s="1">
        <f>SQRT((1+$AB$7)/(1-$AB$7))*TAN(AN474/2)</f>
        <v>-12.40731216591738</v>
      </c>
      <c r="AN474" s="81">
        <f>$AU474+$AB$7*SIN(AO474)</f>
        <v>9.5317751248432856</v>
      </c>
      <c r="AO474" s="81">
        <f>$AU474+$AB$7*SIN(AP474)</f>
        <v>9.5316915991242066</v>
      </c>
      <c r="AP474" s="81">
        <f>$AU474+$AB$7*SIN(AQ474)</f>
        <v>9.5314748157284459</v>
      </c>
      <c r="AQ474" s="81">
        <f>$AU474+$AB$7*SIN(AR474)</f>
        <v>9.5309121976286484</v>
      </c>
      <c r="AR474" s="81">
        <f>$AU474+$AB$7*SIN(AS474)</f>
        <v>9.5294521913413863</v>
      </c>
      <c r="AS474" s="81">
        <f>$AU474+$AB$7*SIN(AT474)</f>
        <v>9.5256644795401844</v>
      </c>
      <c r="AT474" s="81">
        <f>$AU474+$AB$7*SIN(AU474)</f>
        <v>9.5158446037777971</v>
      </c>
      <c r="AU474" s="81">
        <f>RADIANS($AB$9)+$AB$18*(F474-AB$15)</f>
        <v>9.4904245611238274</v>
      </c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</row>
    <row r="475" spans="1:66" s="80" customFormat="1" x14ac:dyDescent="0.2">
      <c r="A475" s="96" t="s">
        <v>234</v>
      </c>
      <c r="B475" s="96"/>
      <c r="C475" s="86">
        <v>45407.326999999997</v>
      </c>
      <c r="D475" s="86"/>
      <c r="E475" s="80">
        <f>+(C475-C$7)/C$8</f>
        <v>-99.997630773022564</v>
      </c>
      <c r="F475" s="80">
        <f>ROUND(2*E475,0)/2</f>
        <v>-100</v>
      </c>
      <c r="G475" s="80">
        <f>+C475-(C$7+F475*C$8)</f>
        <v>6.5600000016274862E-3</v>
      </c>
      <c r="I475" s="80">
        <f>G475</f>
        <v>6.5600000016274862E-3</v>
      </c>
      <c r="Q475" s="149">
        <f>+C475-15018.5</f>
        <v>30388.826999999997</v>
      </c>
      <c r="S475" s="2">
        <f>S$16</f>
        <v>0.2</v>
      </c>
      <c r="Z475" s="1">
        <f>F475</f>
        <v>-100</v>
      </c>
      <c r="AA475" s="81">
        <f>AB$3+AB$4*Z475+AB$5*Z475^2+AH475</f>
        <v>6.2483480260850932E-3</v>
      </c>
      <c r="AB475" s="81">
        <f>IF(S475&lt;&gt;0,G475-AH475,-9999)</f>
        <v>-3.7807072440999047E-2</v>
      </c>
      <c r="AC475" s="81">
        <f>+G475-P475</f>
        <v>6.5600000016274862E-3</v>
      </c>
      <c r="AD475" s="81">
        <f>IF(S475&lt;&gt;0,G475-AA475,-9999)</f>
        <v>3.1165197554239299E-4</v>
      </c>
      <c r="AE475" s="81">
        <f>+(G475-AA475)^2*S475</f>
        <v>1.9425390771895264E-8</v>
      </c>
      <c r="AF475" s="1">
        <f>IF(S475&lt;&gt;0,G475-P475,-9999)</f>
        <v>6.5600000016274862E-3</v>
      </c>
      <c r="AG475" s="82"/>
      <c r="AH475" s="1">
        <f>$AB$6*($AB$11/AI475*AJ475+$AB$12)</f>
        <v>4.4367072442626533E-2</v>
      </c>
      <c r="AI475" s="1">
        <f>1+$AB$7*COS(AL475)</f>
        <v>1.382501898667361</v>
      </c>
      <c r="AJ475" s="1">
        <f>SIN(AL475+RADIANS($AB$9))</f>
        <v>0.99639927817410445</v>
      </c>
      <c r="AK475" s="1">
        <f>$AB$7*SIN(AL475)</f>
        <v>6.2060640353886469E-2</v>
      </c>
      <c r="AL475" s="1">
        <f>2*ATAN(AM475)</f>
        <v>-2.9807450725730278</v>
      </c>
      <c r="AM475" s="1">
        <f>SQRT((1+$AB$7)/(1-$AB$7))*TAN(AN475/2)</f>
        <v>-12.40731216591738</v>
      </c>
      <c r="AN475" s="81">
        <f>$AU475+$AB$7*SIN(AO475)</f>
        <v>9.5317751248432856</v>
      </c>
      <c r="AO475" s="81">
        <f>$AU475+$AB$7*SIN(AP475)</f>
        <v>9.5316915991242066</v>
      </c>
      <c r="AP475" s="81">
        <f>$AU475+$AB$7*SIN(AQ475)</f>
        <v>9.5314748157284459</v>
      </c>
      <c r="AQ475" s="81">
        <f>$AU475+$AB$7*SIN(AR475)</f>
        <v>9.5309121976286484</v>
      </c>
      <c r="AR475" s="81">
        <f>$AU475+$AB$7*SIN(AS475)</f>
        <v>9.5294521913413863</v>
      </c>
      <c r="AS475" s="81">
        <f>$AU475+$AB$7*SIN(AT475)</f>
        <v>9.5256644795401844</v>
      </c>
      <c r="AT475" s="81">
        <f>$AU475+$AB$7*SIN(AU475)</f>
        <v>9.5158446037777971</v>
      </c>
      <c r="AU475" s="81">
        <f>RADIANS($AB$9)+$AB$18*(F475-AB$15)</f>
        <v>9.4904245611238274</v>
      </c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</row>
    <row r="476" spans="1:66" s="80" customFormat="1" x14ac:dyDescent="0.2">
      <c r="A476" s="96" t="s">
        <v>235</v>
      </c>
      <c r="B476" s="96"/>
      <c r="C476" s="86">
        <v>45407.326999999997</v>
      </c>
      <c r="D476" s="86"/>
      <c r="E476" s="80">
        <f>+(C476-C$7)/C$8</f>
        <v>-99.997630773022564</v>
      </c>
      <c r="F476" s="80">
        <f>ROUND(2*E476,0)/2</f>
        <v>-100</v>
      </c>
      <c r="G476" s="80">
        <f>+C476-(C$7+F476*C$8)</f>
        <v>6.5600000016274862E-3</v>
      </c>
      <c r="I476" s="80">
        <f>G476</f>
        <v>6.5600000016274862E-3</v>
      </c>
      <c r="Q476" s="149">
        <f>+C476-15018.5</f>
        <v>30388.826999999997</v>
      </c>
      <c r="S476" s="2">
        <f>S$16</f>
        <v>0.2</v>
      </c>
      <c r="Z476" s="1">
        <f>F476</f>
        <v>-100</v>
      </c>
      <c r="AA476" s="81">
        <f>AB$3+AB$4*Z476+AB$5*Z476^2+AH476</f>
        <v>6.2483480260850932E-3</v>
      </c>
      <c r="AB476" s="81">
        <f>IF(S476&lt;&gt;0,G476-AH476,-9999)</f>
        <v>-3.7807072440999047E-2</v>
      </c>
      <c r="AC476" s="81">
        <f>+G476-P476</f>
        <v>6.5600000016274862E-3</v>
      </c>
      <c r="AD476" s="81">
        <f>IF(S476&lt;&gt;0,G476-AA476,-9999)</f>
        <v>3.1165197554239299E-4</v>
      </c>
      <c r="AE476" s="81">
        <f>+(G476-AA476)^2*S476</f>
        <v>1.9425390771895264E-8</v>
      </c>
      <c r="AF476" s="1">
        <f>IF(S476&lt;&gt;0,G476-P476,-9999)</f>
        <v>6.5600000016274862E-3</v>
      </c>
      <c r="AG476" s="82"/>
      <c r="AH476" s="1">
        <f>$AB$6*($AB$11/AI476*AJ476+$AB$12)</f>
        <v>4.4367072442626533E-2</v>
      </c>
      <c r="AI476" s="1">
        <f>1+$AB$7*COS(AL476)</f>
        <v>1.382501898667361</v>
      </c>
      <c r="AJ476" s="1">
        <f>SIN(AL476+RADIANS($AB$9))</f>
        <v>0.99639927817410445</v>
      </c>
      <c r="AK476" s="1">
        <f>$AB$7*SIN(AL476)</f>
        <v>6.2060640353886469E-2</v>
      </c>
      <c r="AL476" s="1">
        <f>2*ATAN(AM476)</f>
        <v>-2.9807450725730278</v>
      </c>
      <c r="AM476" s="1">
        <f>SQRT((1+$AB$7)/(1-$AB$7))*TAN(AN476/2)</f>
        <v>-12.40731216591738</v>
      </c>
      <c r="AN476" s="81">
        <f>$AU476+$AB$7*SIN(AO476)</f>
        <v>9.5317751248432856</v>
      </c>
      <c r="AO476" s="81">
        <f>$AU476+$AB$7*SIN(AP476)</f>
        <v>9.5316915991242066</v>
      </c>
      <c r="AP476" s="81">
        <f>$AU476+$AB$7*SIN(AQ476)</f>
        <v>9.5314748157284459</v>
      </c>
      <c r="AQ476" s="81">
        <f>$AU476+$AB$7*SIN(AR476)</f>
        <v>9.5309121976286484</v>
      </c>
      <c r="AR476" s="81">
        <f>$AU476+$AB$7*SIN(AS476)</f>
        <v>9.5294521913413863</v>
      </c>
      <c r="AS476" s="81">
        <f>$AU476+$AB$7*SIN(AT476)</f>
        <v>9.5256644795401844</v>
      </c>
      <c r="AT476" s="81">
        <f>$AU476+$AB$7*SIN(AU476)</f>
        <v>9.5158446037777971</v>
      </c>
      <c r="AU476" s="81">
        <f>RADIANS($AB$9)+$AB$18*(F476-AB$15)</f>
        <v>9.4904245611238274</v>
      </c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</row>
    <row r="477" spans="1:66" s="80" customFormat="1" x14ac:dyDescent="0.2">
      <c r="A477" s="96" t="s">
        <v>234</v>
      </c>
      <c r="B477" s="96"/>
      <c r="C477" s="86">
        <v>45407.328000000001</v>
      </c>
      <c r="D477" s="86"/>
      <c r="E477" s="80">
        <f>+(C477-C$7)/C$8</f>
        <v>-99.997269610372157</v>
      </c>
      <c r="F477" s="80">
        <f>ROUND(2*E477,0)/2</f>
        <v>-100</v>
      </c>
      <c r="G477" s="80">
        <f>+C477-(C$7+F477*C$8)</f>
        <v>7.5600000054691918E-3</v>
      </c>
      <c r="I477" s="80">
        <f>G477</f>
        <v>7.5600000054691918E-3</v>
      </c>
      <c r="Q477" s="149">
        <f>+C477-15018.5</f>
        <v>30388.828000000001</v>
      </c>
      <c r="S477" s="2">
        <f>S$16</f>
        <v>0.2</v>
      </c>
      <c r="Z477" s="1">
        <f>F477</f>
        <v>-100</v>
      </c>
      <c r="AA477" s="81">
        <f>AB$3+AB$4*Z477+AB$5*Z477^2+AH477</f>
        <v>6.2483480260850932E-3</v>
      </c>
      <c r="AB477" s="81">
        <f>IF(S477&lt;&gt;0,G477-AH477,-9999)</f>
        <v>-3.6807072437157341E-2</v>
      </c>
      <c r="AC477" s="81">
        <f>+G477-P477</f>
        <v>7.5600000054691918E-3</v>
      </c>
      <c r="AD477" s="81">
        <f>IF(S477&lt;&gt;0,G477-AA477,-9999)</f>
        <v>1.3116519793840986E-3</v>
      </c>
      <c r="AE477" s="81">
        <f>+(G477-AA477)^2*S477</f>
        <v>3.4408618300444478E-7</v>
      </c>
      <c r="AF477" s="1">
        <f>IF(S477&lt;&gt;0,G477-P477,-9999)</f>
        <v>7.5600000054691918E-3</v>
      </c>
      <c r="AG477" s="82"/>
      <c r="AH477" s="1">
        <f>$AB$6*($AB$11/AI477*AJ477+$AB$12)</f>
        <v>4.4367072442626533E-2</v>
      </c>
      <c r="AI477" s="1">
        <f>1+$AB$7*COS(AL477)</f>
        <v>1.382501898667361</v>
      </c>
      <c r="AJ477" s="1">
        <f>SIN(AL477+RADIANS($AB$9))</f>
        <v>0.99639927817410445</v>
      </c>
      <c r="AK477" s="1">
        <f>$AB$7*SIN(AL477)</f>
        <v>6.2060640353886469E-2</v>
      </c>
      <c r="AL477" s="1">
        <f>2*ATAN(AM477)</f>
        <v>-2.9807450725730278</v>
      </c>
      <c r="AM477" s="1">
        <f>SQRT((1+$AB$7)/(1-$AB$7))*TAN(AN477/2)</f>
        <v>-12.40731216591738</v>
      </c>
      <c r="AN477" s="81">
        <f>$AU477+$AB$7*SIN(AO477)</f>
        <v>9.5317751248432856</v>
      </c>
      <c r="AO477" s="81">
        <f>$AU477+$AB$7*SIN(AP477)</f>
        <v>9.5316915991242066</v>
      </c>
      <c r="AP477" s="81">
        <f>$AU477+$AB$7*SIN(AQ477)</f>
        <v>9.5314748157284459</v>
      </c>
      <c r="AQ477" s="81">
        <f>$AU477+$AB$7*SIN(AR477)</f>
        <v>9.5309121976286484</v>
      </c>
      <c r="AR477" s="81">
        <f>$AU477+$AB$7*SIN(AS477)</f>
        <v>9.5294521913413863</v>
      </c>
      <c r="AS477" s="81">
        <f>$AU477+$AB$7*SIN(AT477)</f>
        <v>9.5256644795401844</v>
      </c>
      <c r="AT477" s="81">
        <f>$AU477+$AB$7*SIN(AU477)</f>
        <v>9.5158446037777971</v>
      </c>
      <c r="AU477" s="81">
        <f>RADIANS($AB$9)+$AB$18*(F477-AB$15)</f>
        <v>9.4904245611238274</v>
      </c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</row>
    <row r="478" spans="1:66" s="80" customFormat="1" x14ac:dyDescent="0.2">
      <c r="A478" s="96" t="s">
        <v>235</v>
      </c>
      <c r="B478" s="96"/>
      <c r="C478" s="86">
        <v>45407.328000000001</v>
      </c>
      <c r="D478" s="86"/>
      <c r="E478" s="80">
        <f>+(C478-C$7)/C$8</f>
        <v>-99.997269610372157</v>
      </c>
      <c r="F478" s="80">
        <f>ROUND(2*E478,0)/2</f>
        <v>-100</v>
      </c>
      <c r="G478" s="80">
        <f>+C478-(C$7+F478*C$8)</f>
        <v>7.5600000054691918E-3</v>
      </c>
      <c r="I478" s="80">
        <f>G478</f>
        <v>7.5600000054691918E-3</v>
      </c>
      <c r="Q478" s="149">
        <f>+C478-15018.5</f>
        <v>30388.828000000001</v>
      </c>
      <c r="S478" s="2">
        <f>S$16</f>
        <v>0.2</v>
      </c>
      <c r="Z478" s="1">
        <f>F478</f>
        <v>-100</v>
      </c>
      <c r="AA478" s="81">
        <f>AB$3+AB$4*Z478+AB$5*Z478^2+AH478</f>
        <v>6.2483480260850932E-3</v>
      </c>
      <c r="AB478" s="81">
        <f>IF(S478&lt;&gt;0,G478-AH478,-9999)</f>
        <v>-3.6807072437157341E-2</v>
      </c>
      <c r="AC478" s="81">
        <f>+G478-P478</f>
        <v>7.5600000054691918E-3</v>
      </c>
      <c r="AD478" s="81">
        <f>IF(S478&lt;&gt;0,G478-AA478,-9999)</f>
        <v>1.3116519793840986E-3</v>
      </c>
      <c r="AE478" s="81">
        <f>+(G478-AA478)^2*S478</f>
        <v>3.4408618300444478E-7</v>
      </c>
      <c r="AF478" s="1">
        <f>IF(S478&lt;&gt;0,G478-P478,-9999)</f>
        <v>7.5600000054691918E-3</v>
      </c>
      <c r="AG478" s="82"/>
      <c r="AH478" s="1">
        <f>$AB$6*($AB$11/AI478*AJ478+$AB$12)</f>
        <v>4.4367072442626533E-2</v>
      </c>
      <c r="AI478" s="1">
        <f>1+$AB$7*COS(AL478)</f>
        <v>1.382501898667361</v>
      </c>
      <c r="AJ478" s="1">
        <f>SIN(AL478+RADIANS($AB$9))</f>
        <v>0.99639927817410445</v>
      </c>
      <c r="AK478" s="1">
        <f>$AB$7*SIN(AL478)</f>
        <v>6.2060640353886469E-2</v>
      </c>
      <c r="AL478" s="1">
        <f>2*ATAN(AM478)</f>
        <v>-2.9807450725730278</v>
      </c>
      <c r="AM478" s="1">
        <f>SQRT((1+$AB$7)/(1-$AB$7))*TAN(AN478/2)</f>
        <v>-12.40731216591738</v>
      </c>
      <c r="AN478" s="81">
        <f>$AU478+$AB$7*SIN(AO478)</f>
        <v>9.5317751248432856</v>
      </c>
      <c r="AO478" s="81">
        <f>$AU478+$AB$7*SIN(AP478)</f>
        <v>9.5316915991242066</v>
      </c>
      <c r="AP478" s="81">
        <f>$AU478+$AB$7*SIN(AQ478)</f>
        <v>9.5314748157284459</v>
      </c>
      <c r="AQ478" s="81">
        <f>$AU478+$AB$7*SIN(AR478)</f>
        <v>9.5309121976286484</v>
      </c>
      <c r="AR478" s="81">
        <f>$AU478+$AB$7*SIN(AS478)</f>
        <v>9.5294521913413863</v>
      </c>
      <c r="AS478" s="81">
        <f>$AU478+$AB$7*SIN(AT478)</f>
        <v>9.5256644795401844</v>
      </c>
      <c r="AT478" s="81">
        <f>$AU478+$AB$7*SIN(AU478)</f>
        <v>9.5158446037777971</v>
      </c>
      <c r="AU478" s="81">
        <f>RADIANS($AB$9)+$AB$18*(F478-AB$15)</f>
        <v>9.4904245611238274</v>
      </c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</row>
    <row r="479" spans="1:66" s="80" customFormat="1" x14ac:dyDescent="0.2">
      <c r="A479" s="96" t="s">
        <v>236</v>
      </c>
      <c r="B479" s="96"/>
      <c r="C479" s="86">
        <v>45684.203999999998</v>
      </c>
      <c r="D479" s="86"/>
      <c r="E479" s="80">
        <f>+(C479-C$7)/C$8</f>
        <v>0</v>
      </c>
      <c r="F479" s="80">
        <f>ROUND(2*E479,0)/2</f>
        <v>0</v>
      </c>
      <c r="G479" s="80">
        <f>+C479-(C$7+F479*C$8)</f>
        <v>0</v>
      </c>
      <c r="H479" s="80">
        <f>+G479</f>
        <v>0</v>
      </c>
      <c r="Q479" s="149">
        <f>+C479-15018.5</f>
        <v>30665.703999999998</v>
      </c>
      <c r="S479" s="2">
        <f>S$15</f>
        <v>0.5</v>
      </c>
      <c r="Z479" s="1">
        <f>F479</f>
        <v>0</v>
      </c>
      <c r="AA479" s="81">
        <f>AB$3+AB$4*Z479+AB$5*Z479^2+AH479</f>
        <v>3.0490935168105485E-3</v>
      </c>
      <c r="AB479" s="81">
        <f>IF(S479&lt;&gt;0,G479-AH479,-9999)</f>
        <v>-4.4689240523781294E-2</v>
      </c>
      <c r="AC479" s="81">
        <f>+G479-P479</f>
        <v>0</v>
      </c>
      <c r="AD479" s="81">
        <f>IF(S479&lt;&gt;0,G479-AA479,-9999)</f>
        <v>-3.0490935168105485E-3</v>
      </c>
      <c r="AE479" s="81">
        <f>+(G479-AA479)^2*S479</f>
        <v>4.6484856371280595E-6</v>
      </c>
      <c r="AF479" s="1">
        <f>IF(S479&lt;&gt;0,G479-P479,-9999)</f>
        <v>0</v>
      </c>
      <c r="AG479" s="82"/>
      <c r="AH479" s="1">
        <f>$AB$6*($AB$11/AI479*AJ479+$AB$12)</f>
        <v>4.4689240523781294E-2</v>
      </c>
      <c r="AI479" s="1">
        <f>1+$AB$7*COS(AL479)</f>
        <v>1.366082215302697</v>
      </c>
      <c r="AJ479" s="1">
        <f>SIN(AL479+RADIANS($AB$9))</f>
        <v>0.99610182862147689</v>
      </c>
      <c r="AK479" s="1">
        <f>$AB$7*SIN(AL479)</f>
        <v>0.12705525256493835</v>
      </c>
      <c r="AL479" s="1">
        <f>2*ATAN(AM479)</f>
        <v>-2.8075326589057368</v>
      </c>
      <c r="AM479" s="1">
        <f>SQRT((1+$AB$7)/(1-$AB$7))*TAN(AN479/2)</f>
        <v>-5.9311680509829685</v>
      </c>
      <c r="AN479" s="81">
        <f>$AU479+$AB$7*SIN(AO479)</f>
        <v>9.6478872172889343</v>
      </c>
      <c r="AO479" s="81">
        <f>$AU479+$AB$7*SIN(AP479)</f>
        <v>9.6477296072560357</v>
      </c>
      <c r="AP479" s="81">
        <f>$AU479+$AB$7*SIN(AQ479)</f>
        <v>9.6473125729425888</v>
      </c>
      <c r="AQ479" s="81">
        <f>$AU479+$AB$7*SIN(AR479)</f>
        <v>9.6462092945928148</v>
      </c>
      <c r="AR479" s="81">
        <f>$AU479+$AB$7*SIN(AS479)</f>
        <v>9.6432918514735242</v>
      </c>
      <c r="AS479" s="81">
        <f>$AU479+$AB$7*SIN(AT479)</f>
        <v>9.6355861661128586</v>
      </c>
      <c r="AT479" s="81">
        <f>$AU479+$AB$7*SIN(AU479)</f>
        <v>9.6152932019193429</v>
      </c>
      <c r="AU479" s="81">
        <f>RADIANS($AB$9)+$AB$18*(F479-AB$15)</f>
        <v>9.5622065639968739</v>
      </c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</row>
    <row r="480" spans="1:66" s="80" customFormat="1" x14ac:dyDescent="0.2">
      <c r="A480" s="96" t="s">
        <v>237</v>
      </c>
      <c r="B480" s="96"/>
      <c r="C480" s="86">
        <v>45731.275999999998</v>
      </c>
      <c r="D480" s="86"/>
      <c r="E480" s="80">
        <f>+(C480-C$7)/C$8</f>
        <v>17.000648214722506</v>
      </c>
      <c r="F480" s="80">
        <f>ROUND(2*E480,0)/2</f>
        <v>17</v>
      </c>
      <c r="G480" s="80">
        <f>+C480-(C$7+F480*C$8)</f>
        <v>1.7948000022443011E-3</v>
      </c>
      <c r="I480" s="80">
        <f>G480</f>
        <v>1.7948000022443011E-3</v>
      </c>
      <c r="Q480" s="149">
        <f>+C480-15018.5</f>
        <v>30712.775999999998</v>
      </c>
      <c r="S480" s="2">
        <f>S$16</f>
        <v>0.2</v>
      </c>
      <c r="Z480" s="1">
        <f>F480</f>
        <v>17</v>
      </c>
      <c r="AA480" s="81">
        <f>AB$3+AB$4*Z480+AB$5*Z480^2+AH480</f>
        <v>2.4391180800057907E-3</v>
      </c>
      <c r="AB480" s="81">
        <f>IF(S480&lt;&gt;0,G480-AH480,-9999)</f>
        <v>-4.288946449261493E-2</v>
      </c>
      <c r="AC480" s="81">
        <f>+G480-P480</f>
        <v>1.7948000022443011E-3</v>
      </c>
      <c r="AD480" s="81">
        <f>IF(S480&lt;&gt;0,G480-AA480,-9999)</f>
        <v>-6.4431807776148958E-4</v>
      </c>
      <c r="AE480" s="81">
        <f>+(G480-AA480)^2*S480</f>
        <v>8.3029157066052194E-8</v>
      </c>
      <c r="AF480" s="1">
        <f>IF(S480&lt;&gt;0,G480-P480,-9999)</f>
        <v>1.7948000022443011E-3</v>
      </c>
      <c r="AG480" s="82"/>
      <c r="AH480" s="1">
        <f>$AB$6*($AB$11/AI480*AJ480+$AB$12)</f>
        <v>4.4684264494859231E-2</v>
      </c>
      <c r="AI480" s="1">
        <f>1+$AB$7*COS(AL480)</f>
        <v>1.3622470666891979</v>
      </c>
      <c r="AJ480" s="1">
        <f>SIN(AL480+RADIANS($AB$9))</f>
        <v>0.9931276782270122</v>
      </c>
      <c r="AK480" s="1">
        <f>$AB$7*SIN(AL480)</f>
        <v>0.13760918661318458</v>
      </c>
      <c r="AL480" s="1">
        <f>2*ATAN(AM480)</f>
        <v>-2.7785534713178288</v>
      </c>
      <c r="AM480" s="1">
        <f>SQRT((1+$AB$7)/(1-$AB$7))*TAN(AN480/2)</f>
        <v>-5.4484073669933357</v>
      </c>
      <c r="AN480" s="81">
        <f>$AU480+$AB$7*SIN(AO480)</f>
        <v>9.6674702690488488</v>
      </c>
      <c r="AO480" s="81">
        <f>$AU480+$AB$7*SIN(AP480)</f>
        <v>9.6673028967219512</v>
      </c>
      <c r="AP480" s="81">
        <f>$AU480+$AB$7*SIN(AQ480)</f>
        <v>9.6668579754139792</v>
      </c>
      <c r="AQ480" s="81">
        <f>$AU480+$AB$7*SIN(AR480)</f>
        <v>9.6656754905555946</v>
      </c>
      <c r="AR480" s="81">
        <f>$AU480+$AB$7*SIN(AS480)</f>
        <v>9.6625344180113792</v>
      </c>
      <c r="AS480" s="81">
        <f>$AU480+$AB$7*SIN(AT480)</f>
        <v>9.654202191298566</v>
      </c>
      <c r="AT480" s="81">
        <f>$AU480+$AB$7*SIN(AU480)</f>
        <v>9.6321761756677944</v>
      </c>
      <c r="AU480" s="81">
        <f>RADIANS($AB$9)+$AB$18*(F480-AB$15)</f>
        <v>9.5744095044852902</v>
      </c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</row>
    <row r="481" spans="1:66" s="80" customFormat="1" x14ac:dyDescent="0.2">
      <c r="A481" s="96" t="s">
        <v>238</v>
      </c>
      <c r="B481" s="96"/>
      <c r="C481" s="86">
        <v>45731.284</v>
      </c>
      <c r="D481" s="86"/>
      <c r="E481" s="80">
        <f>+(C481-C$7)/C$8</f>
        <v>17.003537515915262</v>
      </c>
      <c r="F481" s="80">
        <f>ROUND(2*E481,0)/2</f>
        <v>17</v>
      </c>
      <c r="G481" s="80">
        <f>+C481-(C$7+F481*C$8)</f>
        <v>9.7948000038741156E-3</v>
      </c>
      <c r="I481" s="80">
        <f>G481</f>
        <v>9.7948000038741156E-3</v>
      </c>
      <c r="Q481" s="149">
        <f>+C481-15018.5</f>
        <v>30712.784</v>
      </c>
      <c r="S481" s="2">
        <f>S$16</f>
        <v>0.2</v>
      </c>
      <c r="Z481" s="1">
        <f>F481</f>
        <v>17</v>
      </c>
      <c r="AA481" s="81">
        <f>AB$3+AB$4*Z481+AB$5*Z481^2+AH481</f>
        <v>2.4391180800057907E-3</v>
      </c>
      <c r="AB481" s="81">
        <f>IF(S481&lt;&gt;0,G481-AH481,-9999)</f>
        <v>-3.4889464490985116E-2</v>
      </c>
      <c r="AC481" s="81">
        <f>+G481-P481</f>
        <v>9.7948000038741156E-3</v>
      </c>
      <c r="AD481" s="81">
        <f>IF(S481&lt;&gt;0,G481-AA481,-9999)</f>
        <v>7.3556819238683249E-3</v>
      </c>
      <c r="AE481" s="81">
        <f>+(G481-AA481)^2*S481</f>
        <v>1.0821211313024645E-5</v>
      </c>
      <c r="AF481" s="1">
        <f>IF(S481&lt;&gt;0,G481-P481,-9999)</f>
        <v>9.7948000038741156E-3</v>
      </c>
      <c r="AG481" s="82"/>
      <c r="AH481" s="1">
        <f>$AB$6*($AB$11/AI481*AJ481+$AB$12)</f>
        <v>4.4684264494859231E-2</v>
      </c>
      <c r="AI481" s="1">
        <f>1+$AB$7*COS(AL481)</f>
        <v>1.3622470666891979</v>
      </c>
      <c r="AJ481" s="1">
        <f>SIN(AL481+RADIANS($AB$9))</f>
        <v>0.9931276782270122</v>
      </c>
      <c r="AK481" s="1">
        <f>$AB$7*SIN(AL481)</f>
        <v>0.13760918661318458</v>
      </c>
      <c r="AL481" s="1">
        <f>2*ATAN(AM481)</f>
        <v>-2.7785534713178288</v>
      </c>
      <c r="AM481" s="1">
        <f>SQRT((1+$AB$7)/(1-$AB$7))*TAN(AN481/2)</f>
        <v>-5.4484073669933357</v>
      </c>
      <c r="AN481" s="81">
        <f>$AU481+$AB$7*SIN(AO481)</f>
        <v>9.6674702690488488</v>
      </c>
      <c r="AO481" s="81">
        <f>$AU481+$AB$7*SIN(AP481)</f>
        <v>9.6673028967219512</v>
      </c>
      <c r="AP481" s="81">
        <f>$AU481+$AB$7*SIN(AQ481)</f>
        <v>9.6668579754139792</v>
      </c>
      <c r="AQ481" s="81">
        <f>$AU481+$AB$7*SIN(AR481)</f>
        <v>9.6656754905555946</v>
      </c>
      <c r="AR481" s="81">
        <f>$AU481+$AB$7*SIN(AS481)</f>
        <v>9.6625344180113792</v>
      </c>
      <c r="AS481" s="81">
        <f>$AU481+$AB$7*SIN(AT481)</f>
        <v>9.654202191298566</v>
      </c>
      <c r="AT481" s="81">
        <f>$AU481+$AB$7*SIN(AU481)</f>
        <v>9.6321761756677944</v>
      </c>
      <c r="AU481" s="81">
        <f>RADIANS($AB$9)+$AB$18*(F481-AB$15)</f>
        <v>9.5744095044852902</v>
      </c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</row>
    <row r="482" spans="1:66" s="80" customFormat="1" x14ac:dyDescent="0.2">
      <c r="A482" s="96" t="s">
        <v>239</v>
      </c>
      <c r="B482" s="96"/>
      <c r="C482" s="86">
        <v>45731.288999999997</v>
      </c>
      <c r="D482" s="86"/>
      <c r="E482" s="80">
        <f>+(C482-C$7)/C$8</f>
        <v>17.005343329159423</v>
      </c>
      <c r="F482" s="80">
        <f>ROUND(2*E482,0)/2</f>
        <v>17</v>
      </c>
      <c r="G482" s="80">
        <f>+C482-(C$7+F482*C$8)</f>
        <v>1.4794800001254771E-2</v>
      </c>
      <c r="Q482" s="149">
        <f>+C482-15018.5</f>
        <v>30712.788999999997</v>
      </c>
      <c r="S482" s="99"/>
      <c r="Z482" s="1">
        <f>F482</f>
        <v>17</v>
      </c>
      <c r="AA482" s="81">
        <f>AB$3+AB$4*Z482+AB$5*Z482^2+AH482</f>
        <v>2.4391180800057907E-3</v>
      </c>
      <c r="AB482" s="81">
        <f>IF(S482&lt;&gt;0,G482-AH482,-9999)</f>
        <v>-9999</v>
      </c>
      <c r="AC482" s="81">
        <f>+G482-P482</f>
        <v>1.4794800001254771E-2</v>
      </c>
      <c r="AD482" s="81">
        <f>IF(S482&lt;&gt;0,G482-AA482,-9999)</f>
        <v>-9999</v>
      </c>
      <c r="AE482" s="81">
        <f>+(G482-AA482)^2*S482</f>
        <v>0</v>
      </c>
      <c r="AF482" s="1">
        <f>IF(S482&lt;&gt;0,G482-P482,-9999)</f>
        <v>-9999</v>
      </c>
      <c r="AG482" s="82"/>
      <c r="AH482" s="1">
        <f>$AB$6*($AB$11/AI482*AJ482+$AB$12)</f>
        <v>4.4684264494859231E-2</v>
      </c>
      <c r="AI482" s="1">
        <f>1+$AB$7*COS(AL482)</f>
        <v>1.3622470666891979</v>
      </c>
      <c r="AJ482" s="1">
        <f>SIN(AL482+RADIANS($AB$9))</f>
        <v>0.9931276782270122</v>
      </c>
      <c r="AK482" s="1">
        <f>$AB$7*SIN(AL482)</f>
        <v>0.13760918661318458</v>
      </c>
      <c r="AL482" s="1">
        <f>2*ATAN(AM482)</f>
        <v>-2.7785534713178288</v>
      </c>
      <c r="AM482" s="1">
        <f>SQRT((1+$AB$7)/(1-$AB$7))*TAN(AN482/2)</f>
        <v>-5.4484073669933357</v>
      </c>
      <c r="AN482" s="81">
        <f>$AU482+$AB$7*SIN(AO482)</f>
        <v>9.6674702690488488</v>
      </c>
      <c r="AO482" s="81">
        <f>$AU482+$AB$7*SIN(AP482)</f>
        <v>9.6673028967219512</v>
      </c>
      <c r="AP482" s="81">
        <f>$AU482+$AB$7*SIN(AQ482)</f>
        <v>9.6668579754139792</v>
      </c>
      <c r="AQ482" s="81">
        <f>$AU482+$AB$7*SIN(AR482)</f>
        <v>9.6656754905555946</v>
      </c>
      <c r="AR482" s="81">
        <f>$AU482+$AB$7*SIN(AS482)</f>
        <v>9.6625344180113792</v>
      </c>
      <c r="AS482" s="81">
        <f>$AU482+$AB$7*SIN(AT482)</f>
        <v>9.654202191298566</v>
      </c>
      <c r="AT482" s="81">
        <f>$AU482+$AB$7*SIN(AU482)</f>
        <v>9.6321761756677944</v>
      </c>
      <c r="AU482" s="81">
        <f>RADIANS($AB$9)+$AB$18*(F482-AB$15)</f>
        <v>9.5744095044852902</v>
      </c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</row>
    <row r="483" spans="1:66" s="80" customFormat="1" x14ac:dyDescent="0.2">
      <c r="A483" s="96" t="s">
        <v>240</v>
      </c>
      <c r="B483" s="96"/>
      <c r="C483" s="86">
        <v>45742.349000000002</v>
      </c>
      <c r="D483" s="86"/>
      <c r="E483" s="80">
        <f>+(C483-C$7)/C$8</f>
        <v>20.999802227334868</v>
      </c>
      <c r="F483" s="80">
        <f>ROUND(2*E483,0)/2</f>
        <v>21</v>
      </c>
      <c r="G483" s="80">
        <f>+C483-(C$7+F483*C$8)</f>
        <v>-5.475999932968989E-4</v>
      </c>
      <c r="I483" s="80">
        <f>G483</f>
        <v>-5.475999932968989E-4</v>
      </c>
      <c r="Q483" s="149">
        <f>+C483-15018.5</f>
        <v>30723.849000000002</v>
      </c>
      <c r="S483" s="2">
        <f>S$16</f>
        <v>0.2</v>
      </c>
      <c r="Z483" s="1">
        <f>F483</f>
        <v>21</v>
      </c>
      <c r="AA483" s="81">
        <f>AB$3+AB$4*Z483+AB$5*Z483^2+AH483</f>
        <v>2.2928426628060633E-3</v>
      </c>
      <c r="AB483" s="81">
        <f>IF(S483&lt;&gt;0,G483-AH483,-9999)</f>
        <v>-4.5228210367366614E-2</v>
      </c>
      <c r="AC483" s="81">
        <f>+G483-P483</f>
        <v>-5.475999932968989E-4</v>
      </c>
      <c r="AD483" s="81">
        <f>IF(S483&lt;&gt;0,G483-AA483,-9999)</f>
        <v>-2.8404426561029622E-3</v>
      </c>
      <c r="AE483" s="81">
        <f>+(G483-AA483)^2*S483</f>
        <v>1.6136228965218504E-6</v>
      </c>
      <c r="AF483" s="1">
        <f>IF(S483&lt;&gt;0,G483-P483,-9999)</f>
        <v>-5.475999932968989E-4</v>
      </c>
      <c r="AG483" s="82"/>
      <c r="AH483" s="1">
        <f>$AB$6*($AB$11/AI483*AJ483+$AB$12)</f>
        <v>4.4680610374069715E-2</v>
      </c>
      <c r="AI483" s="1">
        <f>1+$AB$7*COS(AL483)</f>
        <v>1.3613037010568751</v>
      </c>
      <c r="AJ483" s="1">
        <f>SIN(AL483+RADIANS($AB$9))</f>
        <v>0.99230953700386082</v>
      </c>
      <c r="AK483" s="1">
        <f>$AB$7*SIN(AL483)</f>
        <v>0.14006734511610738</v>
      </c>
      <c r="AL483" s="1">
        <f>2*ATAN(AM483)</f>
        <v>-2.7717587883316557</v>
      </c>
      <c r="AM483" s="1">
        <f>SQRT((1+$AB$7)/(1-$AB$7))*TAN(AN483/2)</f>
        <v>-5.3460536419548488</v>
      </c>
      <c r="AN483" s="81">
        <f>$AU483+$AB$7*SIN(AO483)</f>
        <v>9.672069996247382</v>
      </c>
      <c r="AO483" s="81">
        <f>$AU483+$AB$7*SIN(AP483)</f>
        <v>9.6719004642089619</v>
      </c>
      <c r="AP483" s="81">
        <f>$AU483+$AB$7*SIN(AQ483)</f>
        <v>9.6714492846994968</v>
      </c>
      <c r="AQ483" s="81">
        <f>$AU483+$AB$7*SIN(AR483)</f>
        <v>9.670248799703538</v>
      </c>
      <c r="AR483" s="81">
        <f>$AU483+$AB$7*SIN(AS483)</f>
        <v>9.6670563373086225</v>
      </c>
      <c r="AS483" s="81">
        <f>$AU483+$AB$7*SIN(AT483)</f>
        <v>9.658578730994952</v>
      </c>
      <c r="AT483" s="81">
        <f>$AU483+$AB$7*SIN(AU483)</f>
        <v>9.6361474157479563</v>
      </c>
      <c r="AU483" s="81">
        <f>RADIANS($AB$9)+$AB$18*(F483-AB$15)</f>
        <v>9.5772807846002124</v>
      </c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</row>
    <row r="484" spans="1:66" s="80" customFormat="1" x14ac:dyDescent="0.2">
      <c r="A484" s="96" t="s">
        <v>238</v>
      </c>
      <c r="B484" s="96"/>
      <c r="C484" s="86">
        <v>45753.425999999999</v>
      </c>
      <c r="D484" s="86"/>
      <c r="E484" s="80">
        <f>+(C484-C$7)/C$8</f>
        <v>25.00040089054098</v>
      </c>
      <c r="F484" s="80">
        <f>ROUND(2*E484,0)/2</f>
        <v>25</v>
      </c>
      <c r="G484" s="80">
        <f>+C484-(C$7+F484*C$8)</f>
        <v>1.1100000047008507E-3</v>
      </c>
      <c r="I484" s="80">
        <f>G484</f>
        <v>1.1100000047008507E-3</v>
      </c>
      <c r="Q484" s="149">
        <f>+C484-15018.5</f>
        <v>30734.925999999999</v>
      </c>
      <c r="S484" s="2">
        <f>S$16</f>
        <v>0.2</v>
      </c>
      <c r="Z484" s="1">
        <f>F484</f>
        <v>25</v>
      </c>
      <c r="AA484" s="81">
        <f>AB$3+AB$4*Z484+AB$5*Z484^2+AH484</f>
        <v>2.1455231351817927E-3</v>
      </c>
      <c r="AB484" s="81">
        <f>IF(S484&lt;&gt;0,G484-AH484,-9999)</f>
        <v>-4.3566014421794981E-2</v>
      </c>
      <c r="AC484" s="81">
        <f>+G484-P484</f>
        <v>1.1100000047008507E-3</v>
      </c>
      <c r="AD484" s="81">
        <f>IF(S484&lt;&gt;0,G484-AA484,-9999)</f>
        <v>-1.035523130480942E-3</v>
      </c>
      <c r="AE484" s="81">
        <f>+(G484-AA484)^2*S484</f>
        <v>2.1446163075221003E-7</v>
      </c>
      <c r="AF484" s="1">
        <f>IF(S484&lt;&gt;0,G484-P484,-9999)</f>
        <v>1.1100000047008507E-3</v>
      </c>
      <c r="AG484" s="82"/>
      <c r="AH484" s="1">
        <f>$AB$6*($AB$11/AI484*AJ484+$AB$12)</f>
        <v>4.4676014426495832E-2</v>
      </c>
      <c r="AI484" s="1">
        <f>1+$AB$7*COS(AL484)</f>
        <v>1.3603449992195578</v>
      </c>
      <c r="AJ484" s="1">
        <f>SIN(AL484+RADIANS($AB$9))</f>
        <v>0.99144681438644655</v>
      </c>
      <c r="AK484" s="1">
        <f>$AB$7*SIN(AL484)</f>
        <v>0.1425156380988678</v>
      </c>
      <c r="AL484" s="1">
        <f>2*ATAN(AM484)</f>
        <v>-2.7649735378666911</v>
      </c>
      <c r="AM484" s="1">
        <f>SQRT((1+$AB$7)/(1-$AB$7))*TAN(AN484/2)</f>
        <v>-5.2474861609277461</v>
      </c>
      <c r="AN484" s="81">
        <f>$AU484+$AB$7*SIN(AO484)</f>
        <v>9.6766665481665974</v>
      </c>
      <c r="AO484" s="81">
        <f>$AU484+$AB$7*SIN(AP484)</f>
        <v>9.6764949096897919</v>
      </c>
      <c r="AP484" s="81">
        <f>$AU484+$AB$7*SIN(AQ484)</f>
        <v>9.6760375902359659</v>
      </c>
      <c r="AQ484" s="81">
        <f>$AU484+$AB$7*SIN(AR484)</f>
        <v>9.6748193543041658</v>
      </c>
      <c r="AR484" s="81">
        <f>$AU484+$AB$7*SIN(AS484)</f>
        <v>9.6715759850538472</v>
      </c>
      <c r="AS484" s="81">
        <f>$AU484+$AB$7*SIN(AT484)</f>
        <v>9.662953804847275</v>
      </c>
      <c r="AT484" s="81">
        <f>$AU484+$AB$7*SIN(AU484)</f>
        <v>9.6401181705172547</v>
      </c>
      <c r="AU484" s="81">
        <f>RADIANS($AB$9)+$AB$18*(F484-AB$15)</f>
        <v>9.5801520647151328</v>
      </c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</row>
    <row r="485" spans="1:66" s="80" customFormat="1" x14ac:dyDescent="0.2">
      <c r="A485" s="96" t="s">
        <v>241</v>
      </c>
      <c r="B485" s="96"/>
      <c r="C485" s="86">
        <v>45756.197</v>
      </c>
      <c r="D485" s="86"/>
      <c r="E485" s="80">
        <f>+(C485-C$7)/C$8</f>
        <v>26.001182590978754</v>
      </c>
      <c r="F485" s="80">
        <f>ROUND(2*E485,0)/2</f>
        <v>26</v>
      </c>
      <c r="G485" s="80">
        <f>+C485-(C$7+F485*C$8)</f>
        <v>3.2744000054663047E-3</v>
      </c>
      <c r="I485" s="80">
        <f>G485</f>
        <v>3.2744000054663047E-3</v>
      </c>
      <c r="N485" s="80">
        <f>+G485</f>
        <v>3.2744000054663047E-3</v>
      </c>
      <c r="Q485" s="149">
        <f>+C485-15018.5</f>
        <v>30737.697</v>
      </c>
      <c r="S485" s="2">
        <f>S$16</f>
        <v>0.2</v>
      </c>
      <c r="Z485" s="1">
        <f>F485</f>
        <v>26</v>
      </c>
      <c r="AA485" s="81">
        <f>AB$3+AB$4*Z485+AB$5*Z485^2+AH485</f>
        <v>2.1085303582171686E-3</v>
      </c>
      <c r="AB485" s="81">
        <f>IF(S485&lt;&gt;0,G485-AH485,-9999)</f>
        <v>-4.1400318520896276E-2</v>
      </c>
      <c r="AC485" s="81">
        <f>+G485-P485</f>
        <v>3.2744000054663047E-3</v>
      </c>
      <c r="AD485" s="81">
        <f>IF(S485&lt;&gt;0,G485-AA485,-9999)</f>
        <v>1.1658696472491362E-3</v>
      </c>
      <c r="AE485" s="81">
        <f>+(G485-AA485)^2*S485</f>
        <v>2.7185040687536507E-7</v>
      </c>
      <c r="AF485" s="1">
        <f>IF(S485&lt;&gt;0,G485-P485,-9999)</f>
        <v>3.2744000054663047E-3</v>
      </c>
      <c r="AG485" s="82"/>
      <c r="AH485" s="1">
        <f>$AB$6*($AB$11/AI485*AJ485+$AB$12)</f>
        <v>4.4674718526362581E-2</v>
      </c>
      <c r="AI485" s="1">
        <f>1+$AB$7*COS(AL485)</f>
        <v>1.3601029432063607</v>
      </c>
      <c r="AJ485" s="1">
        <f>SIN(AL485+RADIANS($AB$9))</f>
        <v>0.99122419708544052</v>
      </c>
      <c r="AK485" s="1">
        <f>$AB$7*SIN(AL485)</f>
        <v>0.14312615365259773</v>
      </c>
      <c r="AL485" s="1">
        <f>2*ATAN(AM485)</f>
        <v>-2.7632787161546988</v>
      </c>
      <c r="AM485" s="1">
        <f>SQRT((1+$AB$7)/(1-$AB$7))*TAN(AN485/2)</f>
        <v>-5.223411399994883</v>
      </c>
      <c r="AN485" s="81">
        <f>$AU485+$AB$7*SIN(AO485)</f>
        <v>9.6778151839735091</v>
      </c>
      <c r="AO485" s="81">
        <f>$AU485+$AB$7*SIN(AP485)</f>
        <v>9.6776430272603449</v>
      </c>
      <c r="AP485" s="81">
        <f>$AU485+$AB$7*SIN(AQ485)</f>
        <v>9.677184191438192</v>
      </c>
      <c r="AQ485" s="81">
        <f>$AU485+$AB$7*SIN(AR485)</f>
        <v>9.6759615570689625</v>
      </c>
      <c r="AR485" s="81">
        <f>$AU485+$AB$7*SIN(AS485)</f>
        <v>9.672705537388067</v>
      </c>
      <c r="AS485" s="81">
        <f>$AU485+$AB$7*SIN(AT485)</f>
        <v>9.664047341146393</v>
      </c>
      <c r="AT485" s="81">
        <f>$AU485+$AB$7*SIN(AU485)</f>
        <v>9.6411107823174422</v>
      </c>
      <c r="AU485" s="81">
        <f>RADIANS($AB$9)+$AB$18*(F485-AB$15)</f>
        <v>9.5808698847438638</v>
      </c>
      <c r="AV485" s="81"/>
      <c r="AW485" s="81"/>
      <c r="AX485" s="81"/>
      <c r="AY485" s="81"/>
      <c r="AZ485" s="81"/>
      <c r="BA485" s="81"/>
      <c r="BB485" s="81"/>
      <c r="BC485" s="81"/>
      <c r="BD485" s="81"/>
      <c r="BE485" s="81"/>
      <c r="BF485" s="81"/>
      <c r="BG485" s="81"/>
      <c r="BH485" s="81"/>
      <c r="BI485" s="81"/>
      <c r="BJ485" s="81"/>
      <c r="BK485" s="81"/>
      <c r="BL485" s="81"/>
      <c r="BM485" s="1"/>
      <c r="BN485" s="1"/>
    </row>
    <row r="486" spans="1:66" s="80" customFormat="1" x14ac:dyDescent="0.2">
      <c r="A486" s="96" t="s">
        <v>241</v>
      </c>
      <c r="B486" s="96"/>
      <c r="C486" s="86">
        <v>45761.733</v>
      </c>
      <c r="D486" s="86"/>
      <c r="E486" s="80">
        <f>+(C486-C$7)/C$8</f>
        <v>28.00057901595973</v>
      </c>
      <c r="F486" s="80">
        <f>ROUND(2*E486,0)/2</f>
        <v>28</v>
      </c>
      <c r="G486" s="80">
        <f>+C486-(C$7+F486*C$8)</f>
        <v>1.6032000057748519E-3</v>
      </c>
      <c r="I486" s="80">
        <f>G486</f>
        <v>1.6032000057748519E-3</v>
      </c>
      <c r="N486" s="80">
        <f>+G486</f>
        <v>1.6032000057748519E-3</v>
      </c>
      <c r="Q486" s="149">
        <f>+C486-15018.5</f>
        <v>30743.233</v>
      </c>
      <c r="S486" s="2">
        <f>S$16</f>
        <v>0.2</v>
      </c>
      <c r="Z486" s="1">
        <f>F486</f>
        <v>28</v>
      </c>
      <c r="AA486" s="81">
        <f>AB$3+AB$4*Z486+AB$5*Z486^2+AH486</f>
        <v>2.0343495654381108E-3</v>
      </c>
      <c r="AB486" s="81">
        <f>IF(S486&lt;&gt;0,G486-AH486,-9999)</f>
        <v>-4.3068750659653959E-2</v>
      </c>
      <c r="AC486" s="81">
        <f>+G486-P486</f>
        <v>1.6032000057748519E-3</v>
      </c>
      <c r="AD486" s="81">
        <f>IF(S486&lt;&gt;0,G486-AA486,-9999)</f>
        <v>-4.3114955966325891E-4</v>
      </c>
      <c r="AE486" s="81">
        <f>+(G486-AA486)^2*S486</f>
        <v>3.7177988559564417E-8</v>
      </c>
      <c r="AF486" s="1">
        <f>IF(S486&lt;&gt;0,G486-P486,-9999)</f>
        <v>1.6032000057748519E-3</v>
      </c>
      <c r="AG486" s="82"/>
      <c r="AH486" s="1">
        <f>$AB$6*($AB$11/AI486*AJ486+$AB$12)</f>
        <v>4.4671950665428811E-2</v>
      </c>
      <c r="AI486" s="1">
        <f>1+$AB$7*COS(AL486)</f>
        <v>1.3596159893066315</v>
      </c>
      <c r="AJ486" s="1">
        <f>SIN(AL486+RADIANS($AB$9))</f>
        <v>0.99077066614794007</v>
      </c>
      <c r="AK486" s="1">
        <f>$AB$7*SIN(AL486)</f>
        <v>0.14434530058260692</v>
      </c>
      <c r="AL486" s="1">
        <f>2*ATAN(AM486)</f>
        <v>-2.7598908776280839</v>
      </c>
      <c r="AM486" s="1">
        <f>SQRT((1+$AB$7)/(1-$AB$7))*TAN(AN486/2)</f>
        <v>-5.1759206964905831</v>
      </c>
      <c r="AN486" s="81">
        <f>$AU486+$AB$7*SIN(AO486)</f>
        <v>9.6801118473791341</v>
      </c>
      <c r="AO486" s="81">
        <f>$AU486+$AB$7*SIN(AP486)</f>
        <v>9.6799386642851051</v>
      </c>
      <c r="AP486" s="81">
        <f>$AU486+$AB$7*SIN(AQ486)</f>
        <v>9.6794768181945763</v>
      </c>
      <c r="AQ486" s="81">
        <f>$AU486+$AB$7*SIN(AR486)</f>
        <v>9.6782454344349489</v>
      </c>
      <c r="AR486" s="81">
        <f>$AU486+$AB$7*SIN(AS486)</f>
        <v>9.674964206185301</v>
      </c>
      <c r="AS486" s="81">
        <f>$AU486+$AB$7*SIN(AT486)</f>
        <v>9.6662341322342868</v>
      </c>
      <c r="AT486" s="81">
        <f>$AU486+$AB$7*SIN(AU486)</f>
        <v>9.6430959126560598</v>
      </c>
      <c r="AU486" s="81">
        <f>RADIANS($AB$9)+$AB$18*(F486-AB$15)</f>
        <v>9.582305524801324</v>
      </c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</row>
    <row r="487" spans="1:66" s="80" customFormat="1" x14ac:dyDescent="0.2">
      <c r="A487" s="96" t="s">
        <v>241</v>
      </c>
      <c r="B487" s="96"/>
      <c r="C487" s="86">
        <v>45761.739000000001</v>
      </c>
      <c r="D487" s="86"/>
      <c r="E487" s="80">
        <f>+(C487-C$7)/C$8</f>
        <v>28.002745991854297</v>
      </c>
      <c r="F487" s="80">
        <f>ROUND(2*E487,0)/2</f>
        <v>28</v>
      </c>
      <c r="G487" s="80">
        <f>+C487-(C$7+F487*C$8)</f>
        <v>7.6032000069972128E-3</v>
      </c>
      <c r="I487" s="80">
        <f>G487</f>
        <v>7.6032000069972128E-3</v>
      </c>
      <c r="N487" s="80">
        <f>+G487</f>
        <v>7.6032000069972128E-3</v>
      </c>
      <c r="Q487" s="149">
        <f>+C487-15018.5</f>
        <v>30743.239000000001</v>
      </c>
      <c r="S487" s="2">
        <f>S$16</f>
        <v>0.2</v>
      </c>
      <c r="Z487" s="1">
        <f>F487</f>
        <v>28</v>
      </c>
      <c r="AA487" s="81">
        <f>AB$3+AB$4*Z487+AB$5*Z487^2+AH487</f>
        <v>2.0343495654381108E-3</v>
      </c>
      <c r="AB487" s="81">
        <f>IF(S487&lt;&gt;0,G487-AH487,-9999)</f>
        <v>-3.7068750658431598E-2</v>
      </c>
      <c r="AC487" s="81">
        <f>+G487-P487</f>
        <v>7.6032000069972128E-3</v>
      </c>
      <c r="AD487" s="81">
        <f>IF(S487&lt;&gt;0,G487-AA487,-9999)</f>
        <v>5.568850441559102E-3</v>
      </c>
      <c r="AE487" s="81">
        <f>+(G487-AA487)^2*S487</f>
        <v>6.2024190480906009E-6</v>
      </c>
      <c r="AF487" s="1">
        <f>IF(S487&lt;&gt;0,G487-P487,-9999)</f>
        <v>7.6032000069972128E-3</v>
      </c>
      <c r="AG487" s="82"/>
      <c r="AH487" s="1">
        <f>$AB$6*($AB$11/AI487*AJ487+$AB$12)</f>
        <v>4.4671950665428811E-2</v>
      </c>
      <c r="AI487" s="1">
        <f>1+$AB$7*COS(AL487)</f>
        <v>1.3596159893066315</v>
      </c>
      <c r="AJ487" s="1">
        <f>SIN(AL487+RADIANS($AB$9))</f>
        <v>0.99077066614794007</v>
      </c>
      <c r="AK487" s="1">
        <f>$AB$7*SIN(AL487)</f>
        <v>0.14434530058260692</v>
      </c>
      <c r="AL487" s="1">
        <f>2*ATAN(AM487)</f>
        <v>-2.7598908776280839</v>
      </c>
      <c r="AM487" s="1">
        <f>SQRT((1+$AB$7)/(1-$AB$7))*TAN(AN487/2)</f>
        <v>-5.1759206964905831</v>
      </c>
      <c r="AN487" s="81">
        <f>$AU487+$AB$7*SIN(AO487)</f>
        <v>9.6801118473791341</v>
      </c>
      <c r="AO487" s="81">
        <f>$AU487+$AB$7*SIN(AP487)</f>
        <v>9.6799386642851051</v>
      </c>
      <c r="AP487" s="81">
        <f>$AU487+$AB$7*SIN(AQ487)</f>
        <v>9.6794768181945763</v>
      </c>
      <c r="AQ487" s="81">
        <f>$AU487+$AB$7*SIN(AR487)</f>
        <v>9.6782454344349489</v>
      </c>
      <c r="AR487" s="81">
        <f>$AU487+$AB$7*SIN(AS487)</f>
        <v>9.674964206185301</v>
      </c>
      <c r="AS487" s="81">
        <f>$AU487+$AB$7*SIN(AT487)</f>
        <v>9.6662341322342868</v>
      </c>
      <c r="AT487" s="81">
        <f>$AU487+$AB$7*SIN(AU487)</f>
        <v>9.6430959126560598</v>
      </c>
      <c r="AU487" s="81">
        <f>RADIANS($AB$9)+$AB$18*(F487-AB$15)</f>
        <v>9.582305524801324</v>
      </c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</row>
    <row r="488" spans="1:66" s="80" customFormat="1" x14ac:dyDescent="0.2">
      <c r="A488" s="96" t="s">
        <v>240</v>
      </c>
      <c r="B488" s="96"/>
      <c r="C488" s="86">
        <v>45767.266000000003</v>
      </c>
      <c r="D488" s="86"/>
      <c r="E488" s="80">
        <f>+(C488-C$7)/C$8</f>
        <v>29.998891952994736</v>
      </c>
      <c r="F488" s="80">
        <f>ROUND(2*E488,0)/2</f>
        <v>30</v>
      </c>
      <c r="G488" s="80">
        <f>+C488-(C$7+F488*C$8)</f>
        <v>-3.0679999981657602E-3</v>
      </c>
      <c r="I488" s="80">
        <f>G488</f>
        <v>-3.0679999981657602E-3</v>
      </c>
      <c r="Q488" s="149">
        <f>+C488-15018.5</f>
        <v>30748.766000000003</v>
      </c>
      <c r="S488" s="2">
        <f>S$16</f>
        <v>0.2</v>
      </c>
      <c r="Z488" s="1">
        <f>F488</f>
        <v>30</v>
      </c>
      <c r="AA488" s="81">
        <f>AB$3+AB$4*Z488+AB$5*Z488^2+AH488</f>
        <v>1.9599086816966746E-3</v>
      </c>
      <c r="AB488" s="81">
        <f>IF(S488&lt;&gt;0,G488-AH488,-9999)</f>
        <v>-4.7736948282608466E-2</v>
      </c>
      <c r="AC488" s="81">
        <f>+G488-P488</f>
        <v>-3.0679999981657602E-3</v>
      </c>
      <c r="AD488" s="81">
        <f>IF(S488&lt;&gt;0,G488-AA488,-9999)</f>
        <v>-5.0279086798624348E-3</v>
      </c>
      <c r="AE488" s="81">
        <f>+(G488-AA488)^2*S488</f>
        <v>5.0559731386072025E-6</v>
      </c>
      <c r="AF488" s="1">
        <f>IF(S488&lt;&gt;0,G488-P488,-9999)</f>
        <v>-3.0679999981657602E-3</v>
      </c>
      <c r="AG488" s="82"/>
      <c r="AH488" s="1">
        <f>$AB$6*($AB$11/AI488*AJ488+$AB$12)</f>
        <v>4.4668948284442705E-2</v>
      </c>
      <c r="AI488" s="1">
        <f>1+$AB$7*COS(AL488)</f>
        <v>1.3591252604146029</v>
      </c>
      <c r="AJ488" s="1">
        <f>SIN(AL488+RADIANS($AB$9))</f>
        <v>0.99030610005433994</v>
      </c>
      <c r="AK488" s="1">
        <f>$AB$7*SIN(AL488)</f>
        <v>0.14556192117931857</v>
      </c>
      <c r="AL488" s="1">
        <f>2*ATAN(AM488)</f>
        <v>-2.7565054605946124</v>
      </c>
      <c r="AM488" s="1">
        <f>SQRT((1+$AB$7)/(1-$AB$7))*TAN(AN488/2)</f>
        <v>-5.1292885789468503</v>
      </c>
      <c r="AN488" s="81">
        <f>$AU488+$AB$7*SIN(AO488)</f>
        <v>9.6824076945319355</v>
      </c>
      <c r="AO488" s="81">
        <f>$AU488+$AB$7*SIN(AP488)</f>
        <v>9.6822334985531118</v>
      </c>
      <c r="AP488" s="81">
        <f>$AU488+$AB$7*SIN(AQ488)</f>
        <v>9.6817686722698646</v>
      </c>
      <c r="AQ488" s="81">
        <f>$AU488+$AB$7*SIN(AR488)</f>
        <v>9.6805286027405639</v>
      </c>
      <c r="AR488" s="81">
        <f>$AU488+$AB$7*SIN(AS488)</f>
        <v>9.6772222896886984</v>
      </c>
      <c r="AS488" s="81">
        <f>$AU488+$AB$7*SIN(AT488)</f>
        <v>9.6684205452032668</v>
      </c>
      <c r="AT488" s="81">
        <f>$AU488+$AB$7*SIN(AU488)</f>
        <v>9.6450809177019181</v>
      </c>
      <c r="AU488" s="81">
        <f>RADIANS($AB$9)+$AB$18*(F488-AB$15)</f>
        <v>9.583741164858786</v>
      </c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</row>
    <row r="489" spans="1:66" s="80" customFormat="1" x14ac:dyDescent="0.2">
      <c r="A489" s="96" t="s">
        <v>240</v>
      </c>
      <c r="B489" s="96"/>
      <c r="C489" s="86">
        <v>45778.345000000001</v>
      </c>
      <c r="D489" s="86"/>
      <c r="E489" s="80">
        <f>+(C489-C$7)/C$8</f>
        <v>34.000212941499036</v>
      </c>
      <c r="F489" s="80">
        <f>ROUND(2*E489,0)/2</f>
        <v>34</v>
      </c>
      <c r="G489" s="80">
        <f>+C489-(C$7+F489*C$8)</f>
        <v>5.8960000023944303E-4</v>
      </c>
      <c r="I489" s="80">
        <f>G489</f>
        <v>5.8960000023944303E-4</v>
      </c>
      <c r="Q489" s="149">
        <f>+C489-15018.5</f>
        <v>30759.845000000001</v>
      </c>
      <c r="S489" s="2">
        <f>S$16</f>
        <v>0.2</v>
      </c>
      <c r="Z489" s="1">
        <f>F489</f>
        <v>34</v>
      </c>
      <c r="AA489" s="81">
        <f>AB$3+AB$4*Z489+AB$5*Z489^2+AH489</f>
        <v>1.8102477499470568E-3</v>
      </c>
      <c r="AB489" s="81">
        <f>IF(S489&lt;&gt;0,G489-AH489,-9999)</f>
        <v>-4.4072641070694432E-2</v>
      </c>
      <c r="AC489" s="81">
        <f>+G489-P489</f>
        <v>5.8960000023944303E-4</v>
      </c>
      <c r="AD489" s="81">
        <f>IF(S489&lt;&gt;0,G489-AA489,-9999)</f>
        <v>-1.2206477497076137E-3</v>
      </c>
      <c r="AE489" s="81">
        <f>+(G489-AA489)^2*S489</f>
        <v>2.9799618577325227E-7</v>
      </c>
      <c r="AF489" s="1">
        <f>IF(S489&lt;&gt;0,G489-P489,-9999)</f>
        <v>5.8960000023944303E-4</v>
      </c>
      <c r="AG489" s="82"/>
      <c r="AH489" s="1">
        <f>$AB$6*($AB$11/AI489*AJ489+$AB$12)</f>
        <v>4.4662241070933875E-2</v>
      </c>
      <c r="AI489" s="1">
        <f>1+$AB$7*COS(AL489)</f>
        <v>1.3581325460800731</v>
      </c>
      <c r="AJ489" s="1">
        <f>SIN(AL489+RADIANS($AB$9))</f>
        <v>0.98934399161785314</v>
      </c>
      <c r="AK489" s="1">
        <f>$AB$7*SIN(AL489)</f>
        <v>0.14798751637714144</v>
      </c>
      <c r="AL489" s="1">
        <f>2*ATAN(AM489)</f>
        <v>-2.7497419623676151</v>
      </c>
      <c r="AM489" s="1">
        <f>SQRT((1+$AB$7)/(1-$AB$7))*TAN(AN489/2)</f>
        <v>-5.0385086779879513</v>
      </c>
      <c r="AN489" s="81">
        <f>$AU489+$AB$7*SIN(AO489)</f>
        <v>9.6869969147209787</v>
      </c>
      <c r="AO489" s="81">
        <f>$AU489+$AB$7*SIN(AP489)</f>
        <v>9.6868207336463463</v>
      </c>
      <c r="AP489" s="81">
        <f>$AU489+$AB$7*SIN(AQ489)</f>
        <v>9.6863500377565543</v>
      </c>
      <c r="AQ489" s="81">
        <f>$AU489+$AB$7*SIN(AR489)</f>
        <v>9.6850927890054717</v>
      </c>
      <c r="AR489" s="81">
        <f>$AU489+$AB$7*SIN(AS489)</f>
        <v>9.6817366810247201</v>
      </c>
      <c r="AS489" s="81">
        <f>$AU489+$AB$7*SIN(AT489)</f>
        <v>9.6727922234945947</v>
      </c>
      <c r="AT489" s="81">
        <f>$AU489+$AB$7*SIN(AU489)</f>
        <v>9.6490505473865138</v>
      </c>
      <c r="AU489" s="81">
        <f>RADIANS($AB$9)+$AB$18*(F489-AB$15)</f>
        <v>9.5866124449737065</v>
      </c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</row>
    <row r="490" spans="1:66" s="80" customFormat="1" x14ac:dyDescent="0.2">
      <c r="A490" s="96" t="s">
        <v>242</v>
      </c>
      <c r="B490" s="96"/>
      <c r="C490" s="86">
        <v>45919.557000000001</v>
      </c>
      <c r="D490" s="86"/>
      <c r="E490" s="80">
        <f>+(C490-C$7)/C$8</f>
        <v>85.000712935070169</v>
      </c>
      <c r="F490" s="80">
        <f>ROUND(2*E490,0)/2</f>
        <v>85</v>
      </c>
      <c r="G490" s="80">
        <f>+C490-(C$7+F490*C$8)</f>
        <v>1.9740000061574392E-3</v>
      </c>
      <c r="I490" s="80">
        <f>G490</f>
        <v>1.9740000061574392E-3</v>
      </c>
      <c r="Q490" s="149">
        <f>+C490-15018.5</f>
        <v>30901.057000000001</v>
      </c>
      <c r="S490" s="2">
        <f>S$16</f>
        <v>0.2</v>
      </c>
      <c r="Z490" s="1">
        <f>F490</f>
        <v>85</v>
      </c>
      <c r="AA490" s="81">
        <f>AB$3+AB$4*Z490+AB$5*Z490^2+AH490</f>
        <v>-1.8798340593182555E-4</v>
      </c>
      <c r="AB490" s="81">
        <f>IF(S490&lt;&gt;0,G490-AH490,-9999)</f>
        <v>-4.2521635616801785E-2</v>
      </c>
      <c r="AC490" s="81">
        <f>+G490-P490</f>
        <v>1.9740000061574392E-3</v>
      </c>
      <c r="AD490" s="81">
        <f>IF(S490&lt;&gt;0,G490-AA490,-9999)</f>
        <v>2.1619834120892648E-3</v>
      </c>
      <c r="AE490" s="81">
        <f>+(G490-AA490)^2*S490</f>
        <v>9.3483445482982799E-7</v>
      </c>
      <c r="AF490" s="1">
        <f>IF(S490&lt;&gt;0,G490-P490,-9999)</f>
        <v>1.9740000061574392E-3</v>
      </c>
      <c r="AG490" s="82"/>
      <c r="AH490" s="1">
        <f>$AB$6*($AB$11/AI490*AJ490+$AB$12)</f>
        <v>4.4495635622959225E-2</v>
      </c>
      <c r="AI490" s="1">
        <f>1+$AB$7*COS(AL490)</f>
        <v>1.3442187710710949</v>
      </c>
      <c r="AJ490" s="1">
        <f>SIN(AL490+RADIANS($AB$9))</f>
        <v>0.97333785435239562</v>
      </c>
      <c r="AK490" s="1">
        <f>$AB$7*SIN(AL490)</f>
        <v>0.17796815222835685</v>
      </c>
      <c r="AL490" s="1">
        <f>2*ATAN(AM490)</f>
        <v>-2.6644215657675665</v>
      </c>
      <c r="AM490" s="1">
        <f>SQRT((1+$AB$7)/(1-$AB$7))*TAN(AN490/2)</f>
        <v>-4.1115368189710431</v>
      </c>
      <c r="AN490" s="81">
        <f>$AU490+$AB$7*SIN(AO490)</f>
        <v>9.7451998861738378</v>
      </c>
      <c r="AO490" s="81">
        <f>$AU490+$AB$7*SIN(AP490)</f>
        <v>9.745003261325806</v>
      </c>
      <c r="AP490" s="81">
        <f>$AU490+$AB$7*SIN(AQ490)</f>
        <v>9.7444687186037626</v>
      </c>
      <c r="AQ490" s="81">
        <f>$AU490+$AB$7*SIN(AR490)</f>
        <v>9.7430159925402364</v>
      </c>
      <c r="AR490" s="81">
        <f>$AU490+$AB$7*SIN(AS490)</f>
        <v>9.7390714196344632</v>
      </c>
      <c r="AS490" s="81">
        <f>$AU490+$AB$7*SIN(AT490)</f>
        <v>9.7283860082732563</v>
      </c>
      <c r="AT490" s="81">
        <f>$AU490+$AB$7*SIN(AU490)</f>
        <v>9.6996151011662626</v>
      </c>
      <c r="AU490" s="81">
        <f>RADIANS($AB$9)+$AB$18*(F490-AB$15)</f>
        <v>9.6232212664389607</v>
      </c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</row>
    <row r="491" spans="1:66" s="80" customFormat="1" x14ac:dyDescent="0.2">
      <c r="A491" s="96" t="s">
        <v>243</v>
      </c>
      <c r="B491" s="96"/>
      <c r="C491" s="86">
        <v>45944.474000000002</v>
      </c>
      <c r="D491" s="86"/>
      <c r="E491" s="80">
        <f>+(C491-C$7)/C$8</f>
        <v>93.99980266073004</v>
      </c>
      <c r="F491" s="80">
        <f>ROUND(2*E491,0)/2</f>
        <v>94</v>
      </c>
      <c r="G491" s="80">
        <f>+C491-(C$7+F491*C$8)</f>
        <v>-5.4639999871142209E-4</v>
      </c>
      <c r="I491" s="80">
        <f>G491</f>
        <v>-5.4639999871142209E-4</v>
      </c>
      <c r="Q491" s="149">
        <f>+C491-15018.5</f>
        <v>30925.974000000002</v>
      </c>
      <c r="S491" s="2">
        <f>S$16</f>
        <v>0.2</v>
      </c>
      <c r="Z491" s="1">
        <f>F491</f>
        <v>94</v>
      </c>
      <c r="AA491" s="81">
        <f>AB$3+AB$4*Z491+AB$5*Z491^2+AH491</f>
        <v>-5.5771045168790528E-4</v>
      </c>
      <c r="AB491" s="81">
        <f>IF(S491&lt;&gt;0,G491-AH491,-9999)</f>
        <v>-4.4997262678443291E-2</v>
      </c>
      <c r="AC491" s="81">
        <f>+G491-P491</f>
        <v>-5.4639999871142209E-4</v>
      </c>
      <c r="AD491" s="81">
        <f>IF(S491&lt;&gt;0,G491-AA491,-9999)</f>
        <v>1.1310452976483198E-5</v>
      </c>
      <c r="AE491" s="81">
        <f>+(G491-AA491)^2*S491</f>
        <v>2.5585269306647532E-11</v>
      </c>
      <c r="AF491" s="1">
        <f>IF(S491&lt;&gt;0,G491-P491,-9999)</f>
        <v>-5.4639999871142209E-4</v>
      </c>
      <c r="AG491" s="82"/>
      <c r="AH491" s="1">
        <f>$AB$6*($AB$11/AI491*AJ491+$AB$12)</f>
        <v>4.4450862679731869E-2</v>
      </c>
      <c r="AI491" s="1">
        <f>1+$AB$7*COS(AL491)</f>
        <v>1.3415346274963214</v>
      </c>
      <c r="AJ491" s="1">
        <f>SIN(AL491+RADIANS($AB$9))</f>
        <v>0.96981981545309826</v>
      </c>
      <c r="AK491" s="1">
        <f>$AB$7*SIN(AL491)</f>
        <v>0.18306644636912422</v>
      </c>
      <c r="AL491" s="1">
        <f>2*ATAN(AM491)</f>
        <v>-2.6495526632679542</v>
      </c>
      <c r="AM491" s="1">
        <f>SQRT((1+$AB$7)/(1-$AB$7))*TAN(AN491/2)</f>
        <v>-3.982370780532714</v>
      </c>
      <c r="AN491" s="81">
        <f>$AU491+$AB$7*SIN(AO491)</f>
        <v>9.7554071574966006</v>
      </c>
      <c r="AO491" s="81">
        <f>$AU491+$AB$7*SIN(AP491)</f>
        <v>9.7552078759357919</v>
      </c>
      <c r="AP491" s="81">
        <f>$AU491+$AB$7*SIN(AQ491)</f>
        <v>9.7546642451276639</v>
      </c>
      <c r="AQ491" s="81">
        <f>$AU491+$AB$7*SIN(AR491)</f>
        <v>9.7531817594311203</v>
      </c>
      <c r="AR491" s="81">
        <f>$AU491+$AB$7*SIN(AS491)</f>
        <v>9.7491427995952087</v>
      </c>
      <c r="AS491" s="81">
        <f>$AU491+$AB$7*SIN(AT491)</f>
        <v>9.738166387622698</v>
      </c>
      <c r="AT491" s="81">
        <f>$AU491+$AB$7*SIN(AU491)</f>
        <v>9.7085281617894754</v>
      </c>
      <c r="AU491" s="81">
        <f>RADIANS($AB$9)+$AB$18*(F491-AB$15)</f>
        <v>9.6296816466975343</v>
      </c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</row>
    <row r="492" spans="1:66" s="80" customFormat="1" x14ac:dyDescent="0.2">
      <c r="A492" s="96" t="s">
        <v>208</v>
      </c>
      <c r="B492" s="96"/>
      <c r="C492" s="86">
        <v>45999.845999999998</v>
      </c>
      <c r="D492" s="86"/>
      <c r="E492" s="80">
        <f>+(C492-C$7)/C$8</f>
        <v>113.99810086232633</v>
      </c>
      <c r="F492" s="80">
        <f>ROUND(2*E492,0)/2</f>
        <v>114</v>
      </c>
      <c r="G492" s="80">
        <f>+C492-(C$7+F492*C$8)</f>
        <v>-5.2584000004571863E-3</v>
      </c>
      <c r="I492" s="80">
        <f>G492</f>
        <v>-5.2584000004571863E-3</v>
      </c>
      <c r="Q492" s="149">
        <f>+C492-15018.5</f>
        <v>30981.345999999998</v>
      </c>
      <c r="S492" s="2">
        <f>S$16</f>
        <v>0.2</v>
      </c>
      <c r="Z492" s="1">
        <f>F492</f>
        <v>114</v>
      </c>
      <c r="AA492" s="81">
        <f>AB$3+AB$4*Z492+AB$5*Z492^2+AH492</f>
        <v>-1.3973378186238131E-3</v>
      </c>
      <c r="AB492" s="81">
        <f>IF(S492&lt;&gt;0,G492-AH492,-9999)</f>
        <v>-4.9593609432072958E-2</v>
      </c>
      <c r="AC492" s="81">
        <f>+G492-P492</f>
        <v>-5.2584000004571863E-3</v>
      </c>
      <c r="AD492" s="81">
        <f>IF(S492&lt;&gt;0,G492-AA492,-9999)</f>
        <v>-3.8610621818333732E-3</v>
      </c>
      <c r="AE492" s="81">
        <f>+(G492-AA492)^2*S492</f>
        <v>2.9815602343967777E-6</v>
      </c>
      <c r="AF492" s="1">
        <f>IF(S492&lt;&gt;0,G492-P492,-9999)</f>
        <v>-5.2584000004571863E-3</v>
      </c>
      <c r="AG492" s="82"/>
      <c r="AH492" s="1">
        <f>$AB$6*($AB$11/AI492*AJ492+$AB$12)</f>
        <v>4.4335209431615771E-2</v>
      </c>
      <c r="AI492" s="1">
        <f>1+$AB$7*COS(AL492)</f>
        <v>1.3353423813325915</v>
      </c>
      <c r="AJ492" s="1">
        <f>SIN(AL492+RADIANS($AB$9))</f>
        <v>0.96129507169525419</v>
      </c>
      <c r="AK492" s="1">
        <f>$AB$7*SIN(AL492)</f>
        <v>0.19417701420986286</v>
      </c>
      <c r="AL492" s="1">
        <f>2*ATAN(AM492)</f>
        <v>-2.6167266993162963</v>
      </c>
      <c r="AM492" s="1">
        <f>SQRT((1+$AB$7)/(1-$AB$7))*TAN(AN492/2)</f>
        <v>-3.7226147682515633</v>
      </c>
      <c r="AN492" s="81">
        <f>$AU492+$AB$7*SIN(AO492)</f>
        <v>9.7780160225233459</v>
      </c>
      <c r="AO492" s="81">
        <f>$AU492+$AB$7*SIN(AP492)</f>
        <v>9.7778118607561346</v>
      </c>
      <c r="AP492" s="81">
        <f>$AU492+$AB$7*SIN(AQ492)</f>
        <v>9.7772504266395224</v>
      </c>
      <c r="AQ492" s="81">
        <f>$AU492+$AB$7*SIN(AR492)</f>
        <v>9.7757071093078949</v>
      </c>
      <c r="AR492" s="81">
        <f>$AU492+$AB$7*SIN(AS492)</f>
        <v>9.7714691836389065</v>
      </c>
      <c r="AS492" s="81">
        <f>$AU492+$AB$7*SIN(AT492)</f>
        <v>9.7598649129265578</v>
      </c>
      <c r="AT492" s="81">
        <f>$AU492+$AB$7*SIN(AU492)</f>
        <v>9.7283230323142114</v>
      </c>
      <c r="AU492" s="81">
        <f>RADIANS($AB$9)+$AB$18*(F492-AB$15)</f>
        <v>9.6440380472721436</v>
      </c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</row>
    <row r="493" spans="1:66" s="80" customFormat="1" x14ac:dyDescent="0.2">
      <c r="A493" s="96" t="s">
        <v>243</v>
      </c>
      <c r="B493" s="96"/>
      <c r="C493" s="86">
        <v>46005.385999999999</v>
      </c>
      <c r="D493" s="86"/>
      <c r="E493" s="80">
        <f>+(C493-C$7)/C$8</f>
        <v>115.99894193790368</v>
      </c>
      <c r="F493" s="80">
        <f>ROUND(2*E493,0)/2</f>
        <v>116</v>
      </c>
      <c r="G493" s="80">
        <f>+C493-(C$7+F493*C$8)</f>
        <v>-2.9295999993337318E-3</v>
      </c>
      <c r="I493" s="80">
        <f>G493</f>
        <v>-2.9295999993337318E-3</v>
      </c>
      <c r="Q493" s="149">
        <f>+C493-15018.5</f>
        <v>30986.885999999999</v>
      </c>
      <c r="S493" s="2">
        <f>S$16</f>
        <v>0.2</v>
      </c>
      <c r="Z493" s="1">
        <f>F493</f>
        <v>116</v>
      </c>
      <c r="AA493" s="81">
        <f>AB$3+AB$4*Z493+AB$5*Z493^2+AH493</f>
        <v>-1.4826557193050871E-3</v>
      </c>
      <c r="AB493" s="81">
        <f>IF(S493&lt;&gt;0,G493-AH493,-9999)</f>
        <v>-4.7252029582155443E-2</v>
      </c>
      <c r="AC493" s="81">
        <f>+G493-P493</f>
        <v>-2.9295999993337318E-3</v>
      </c>
      <c r="AD493" s="81">
        <f>IF(S493&lt;&gt;0,G493-AA493,-9999)</f>
        <v>-1.4469442800286447E-3</v>
      </c>
      <c r="AE493" s="81">
        <f>+(G493-AA493)^2*S493</f>
        <v>4.1872954990152263E-7</v>
      </c>
      <c r="AF493" s="1">
        <f>IF(S493&lt;&gt;0,G493-P493,-9999)</f>
        <v>-2.9295999993337318E-3</v>
      </c>
      <c r="AG493" s="82"/>
      <c r="AH493" s="1">
        <f>$AB$6*($AB$11/AI493*AJ493+$AB$12)</f>
        <v>4.4322429582821711E-2</v>
      </c>
      <c r="AI493" s="1">
        <f>1+$AB$7*COS(AL493)</f>
        <v>1.334706448239285</v>
      </c>
      <c r="AJ493" s="1">
        <f>SIN(AL493+RADIANS($AB$9))</f>
        <v>0.96039014694248381</v>
      </c>
      <c r="AK493" s="1">
        <f>$AB$7*SIN(AL493)</f>
        <v>0.195271142446377</v>
      </c>
      <c r="AL493" s="1">
        <f>2*ATAN(AM493)</f>
        <v>-2.6134608857941459</v>
      </c>
      <c r="AM493" s="1">
        <f>SQRT((1+$AB$7)/(1-$AB$7))*TAN(AN493/2)</f>
        <v>-3.6984998326501204</v>
      </c>
      <c r="AN493" s="81">
        <f>$AU493+$AB$7*SIN(AO493)</f>
        <v>9.7802711488149701</v>
      </c>
      <c r="AO493" s="81">
        <f>$AU493+$AB$7*SIN(AP493)</f>
        <v>9.7800665762712917</v>
      </c>
      <c r="AP493" s="81">
        <f>$AU493+$AB$7*SIN(AQ493)</f>
        <v>9.7795035439164941</v>
      </c>
      <c r="AQ493" s="81">
        <f>$AU493+$AB$7*SIN(AR493)</f>
        <v>9.7779545502005973</v>
      </c>
      <c r="AR493" s="81">
        <f>$AU493+$AB$7*SIN(AS493)</f>
        <v>9.7736975618847044</v>
      </c>
      <c r="AS493" s="81">
        <f>$AU493+$AB$7*SIN(AT493)</f>
        <v>9.7620319704058716</v>
      </c>
      <c r="AT493" s="81">
        <f>$AU493+$AB$7*SIN(AU493)</f>
        <v>9.7303015824060513</v>
      </c>
      <c r="AU493" s="81">
        <f>RADIANS($AB$9)+$AB$18*(F493-AB$15)</f>
        <v>9.6454736873296039</v>
      </c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</row>
    <row r="494" spans="1:66" s="80" customFormat="1" x14ac:dyDescent="0.2">
      <c r="A494" s="96" t="s">
        <v>243</v>
      </c>
      <c r="B494" s="96"/>
      <c r="C494" s="86">
        <v>46005.387000000002</v>
      </c>
      <c r="D494" s="86"/>
      <c r="E494" s="80">
        <f>+(C494-C$7)/C$8</f>
        <v>115.99930310055409</v>
      </c>
      <c r="F494" s="80">
        <f>ROUND(2*E494,0)/2</f>
        <v>116</v>
      </c>
      <c r="G494" s="80">
        <f>+C494-(C$7+F494*C$8)</f>
        <v>-1.9295999954920262E-3</v>
      </c>
      <c r="I494" s="80">
        <f>G494</f>
        <v>-1.9295999954920262E-3</v>
      </c>
      <c r="Q494" s="149">
        <f>+C494-15018.5</f>
        <v>30986.887000000002</v>
      </c>
      <c r="S494" s="2">
        <f>S$16</f>
        <v>0.2</v>
      </c>
      <c r="Z494" s="1">
        <f>F494</f>
        <v>116</v>
      </c>
      <c r="AA494" s="81">
        <f>AB$3+AB$4*Z494+AB$5*Z494^2+AH494</f>
        <v>-1.4826557193050871E-3</v>
      </c>
      <c r="AB494" s="81">
        <f>IF(S494&lt;&gt;0,G494-AH494,-9999)</f>
        <v>-4.6252029578313737E-2</v>
      </c>
      <c r="AC494" s="81">
        <f>+G494-P494</f>
        <v>-1.9295999954920262E-3</v>
      </c>
      <c r="AD494" s="81">
        <f>IF(S494&lt;&gt;0,G494-AA494,-9999)</f>
        <v>-4.469442761869391E-4</v>
      </c>
      <c r="AE494" s="81">
        <f>+(G494-AA494)^2*S494</f>
        <v>3.9951837203253381E-8</v>
      </c>
      <c r="AF494" s="1">
        <f>IF(S494&lt;&gt;0,G494-P494,-9999)</f>
        <v>-1.9295999954920262E-3</v>
      </c>
      <c r="AG494" s="82"/>
      <c r="AH494" s="1">
        <f>$AB$6*($AB$11/AI494*AJ494+$AB$12)</f>
        <v>4.4322429582821711E-2</v>
      </c>
      <c r="AI494" s="1">
        <f>1+$AB$7*COS(AL494)</f>
        <v>1.334706448239285</v>
      </c>
      <c r="AJ494" s="1">
        <f>SIN(AL494+RADIANS($AB$9))</f>
        <v>0.96039014694248381</v>
      </c>
      <c r="AK494" s="1">
        <f>$AB$7*SIN(AL494)</f>
        <v>0.195271142446377</v>
      </c>
      <c r="AL494" s="1">
        <f>2*ATAN(AM494)</f>
        <v>-2.6134608857941459</v>
      </c>
      <c r="AM494" s="1">
        <f>SQRT((1+$AB$7)/(1-$AB$7))*TAN(AN494/2)</f>
        <v>-3.6984998326501204</v>
      </c>
      <c r="AN494" s="81">
        <f>$AU494+$AB$7*SIN(AO494)</f>
        <v>9.7802711488149701</v>
      </c>
      <c r="AO494" s="81">
        <f>$AU494+$AB$7*SIN(AP494)</f>
        <v>9.7800665762712917</v>
      </c>
      <c r="AP494" s="81">
        <f>$AU494+$AB$7*SIN(AQ494)</f>
        <v>9.7795035439164941</v>
      </c>
      <c r="AQ494" s="81">
        <f>$AU494+$AB$7*SIN(AR494)</f>
        <v>9.7779545502005973</v>
      </c>
      <c r="AR494" s="81">
        <f>$AU494+$AB$7*SIN(AS494)</f>
        <v>9.7736975618847044</v>
      </c>
      <c r="AS494" s="81">
        <f>$AU494+$AB$7*SIN(AT494)</f>
        <v>9.7620319704058716</v>
      </c>
      <c r="AT494" s="81">
        <f>$AU494+$AB$7*SIN(AU494)</f>
        <v>9.7303015824060513</v>
      </c>
      <c r="AU494" s="81">
        <f>RADIANS($AB$9)+$AB$18*(F494-AB$15)</f>
        <v>9.6454736873296039</v>
      </c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</row>
    <row r="495" spans="1:66" s="80" customFormat="1" x14ac:dyDescent="0.2">
      <c r="A495" s="96" t="s">
        <v>208</v>
      </c>
      <c r="B495" s="96"/>
      <c r="C495" s="86">
        <v>46038.612000000001</v>
      </c>
      <c r="D495" s="86"/>
      <c r="E495" s="80">
        <f>+(C495-C$7)/C$8</f>
        <v>127.99893211428049</v>
      </c>
      <c r="F495" s="80">
        <f>ROUND(2*E495,0)/2</f>
        <v>128</v>
      </c>
      <c r="G495" s="80">
        <f>+C495-(C$7+F495*C$8)</f>
        <v>-2.9567999954451807E-3</v>
      </c>
      <c r="I495" s="80">
        <f>G495</f>
        <v>-2.9567999954451807E-3</v>
      </c>
      <c r="Q495" s="149">
        <f>+C495-15018.5</f>
        <v>31020.112000000001</v>
      </c>
      <c r="S495" s="2">
        <f>S$16</f>
        <v>0.2</v>
      </c>
      <c r="Z495" s="1">
        <f>F495</f>
        <v>128</v>
      </c>
      <c r="AA495" s="81">
        <f>AB$3+AB$4*Z495+AB$5*Z495^2+AH495</f>
        <v>-1.9996885508953635E-3</v>
      </c>
      <c r="AB495" s="81">
        <f>IF(S495&lt;&gt;0,G495-AH495,-9999)</f>
        <v>-4.7197962047110888E-2</v>
      </c>
      <c r="AC495" s="81">
        <f>+G495-P495</f>
        <v>-2.9567999954451807E-3</v>
      </c>
      <c r="AD495" s="81">
        <f>IF(S495&lt;&gt;0,G495-AA495,-9999)</f>
        <v>-9.5711144454981717E-4</v>
      </c>
      <c r="AE495" s="81">
        <f>+(G495-AA495)^2*S495</f>
        <v>1.8321246345764756E-7</v>
      </c>
      <c r="AF495" s="1">
        <f>IF(S495&lt;&gt;0,G495-P495,-9999)</f>
        <v>-2.9567999954451807E-3</v>
      </c>
      <c r="AG495" s="82"/>
      <c r="AH495" s="1">
        <f>$AB$6*($AB$11/AI495*AJ495+$AB$12)</f>
        <v>4.4241162051665707E-2</v>
      </c>
      <c r="AI495" s="1">
        <f>1+$AB$7*COS(AL495)</f>
        <v>1.330829371380255</v>
      </c>
      <c r="AJ495" s="1">
        <f>SIN(AL495+RADIANS($AB$9))</f>
        <v>0.95476536462881478</v>
      </c>
      <c r="AK495" s="1">
        <f>$AB$7*SIN(AL495)</f>
        <v>0.20177004881155092</v>
      </c>
      <c r="AL495" s="1">
        <f>2*ATAN(AM495)</f>
        <v>-2.5939316595063211</v>
      </c>
      <c r="AM495" s="1">
        <f>SQRT((1+$AB$7)/(1-$AB$7))*TAN(AN495/2)</f>
        <v>-3.560157788687464</v>
      </c>
      <c r="AN495" s="81">
        <f>$AU495+$AB$7*SIN(AO495)</f>
        <v>9.7937793074528425</v>
      </c>
      <c r="AO495" s="81">
        <f>$AU495+$AB$7*SIN(AP495)</f>
        <v>9.7935725624856396</v>
      </c>
      <c r="AP495" s="81">
        <f>$AU495+$AB$7*SIN(AQ495)</f>
        <v>9.7930006364593076</v>
      </c>
      <c r="AQ495" s="81">
        <f>$AU495+$AB$7*SIN(AR495)</f>
        <v>9.791419153426153</v>
      </c>
      <c r="AR495" s="81">
        <f>$AU495+$AB$7*SIN(AS495)</f>
        <v>9.7870510346828823</v>
      </c>
      <c r="AS495" s="81">
        <f>$AU495+$AB$7*SIN(AT495)</f>
        <v>9.775023267103979</v>
      </c>
      <c r="AT495" s="81">
        <f>$AU495+$AB$7*SIN(AU495)</f>
        <v>9.7421691722718453</v>
      </c>
      <c r="AU495" s="81">
        <f>RADIANS($AB$9)+$AB$18*(F495-AB$15)</f>
        <v>9.6540875276743687</v>
      </c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</row>
    <row r="496" spans="1:66" s="80" customFormat="1" x14ac:dyDescent="0.2">
      <c r="A496" s="96" t="s">
        <v>208</v>
      </c>
      <c r="B496" s="96"/>
      <c r="C496" s="86">
        <v>46038.612999999998</v>
      </c>
      <c r="D496" s="86"/>
      <c r="E496" s="80">
        <f>+(C496-C$7)/C$8</f>
        <v>127.99929327692827</v>
      </c>
      <c r="F496" s="80">
        <f>ROUND(2*E496,0)/2</f>
        <v>128</v>
      </c>
      <c r="G496" s="80">
        <f>+C496-(C$7+F496*C$8)</f>
        <v>-1.9567999988794327E-3</v>
      </c>
      <c r="I496" s="80">
        <f>G496</f>
        <v>-1.9567999988794327E-3</v>
      </c>
      <c r="Q496" s="149">
        <f>+C496-15018.5</f>
        <v>31020.112999999998</v>
      </c>
      <c r="S496" s="2">
        <f>S$16</f>
        <v>0.2</v>
      </c>
      <c r="Z496" s="1">
        <f>F496</f>
        <v>128</v>
      </c>
      <c r="AA496" s="81">
        <f>AB$3+AB$4*Z496+AB$5*Z496^2+AH496</f>
        <v>-1.9996885508953635E-3</v>
      </c>
      <c r="AB496" s="81">
        <f>IF(S496&lt;&gt;0,G496-AH496,-9999)</f>
        <v>-4.619796205054514E-2</v>
      </c>
      <c r="AC496" s="81">
        <f>+G496-P496</f>
        <v>-1.9567999988794327E-3</v>
      </c>
      <c r="AD496" s="81">
        <f>IF(S496&lt;&gt;0,G496-AA496,-9999)</f>
        <v>4.2888552015930836E-5</v>
      </c>
      <c r="AE496" s="81">
        <f>+(G496-AA496)^2*S496</f>
        <v>3.6788557880464105E-10</v>
      </c>
      <c r="AF496" s="1">
        <f>IF(S496&lt;&gt;0,G496-P496,-9999)</f>
        <v>-1.9567999988794327E-3</v>
      </c>
      <c r="AG496" s="82"/>
      <c r="AH496" s="1">
        <f>$AB$6*($AB$11/AI496*AJ496+$AB$12)</f>
        <v>4.4241162051665707E-2</v>
      </c>
      <c r="AI496" s="1">
        <f>1+$AB$7*COS(AL496)</f>
        <v>1.330829371380255</v>
      </c>
      <c r="AJ496" s="1">
        <f>SIN(AL496+RADIANS($AB$9))</f>
        <v>0.95476536462881478</v>
      </c>
      <c r="AK496" s="1">
        <f>$AB$7*SIN(AL496)</f>
        <v>0.20177004881155092</v>
      </c>
      <c r="AL496" s="1">
        <f>2*ATAN(AM496)</f>
        <v>-2.5939316595063211</v>
      </c>
      <c r="AM496" s="1">
        <f>SQRT((1+$AB$7)/(1-$AB$7))*TAN(AN496/2)</f>
        <v>-3.560157788687464</v>
      </c>
      <c r="AN496" s="81">
        <f>$AU496+$AB$7*SIN(AO496)</f>
        <v>9.7937793074528425</v>
      </c>
      <c r="AO496" s="81">
        <f>$AU496+$AB$7*SIN(AP496)</f>
        <v>9.7935725624856396</v>
      </c>
      <c r="AP496" s="81">
        <f>$AU496+$AB$7*SIN(AQ496)</f>
        <v>9.7930006364593076</v>
      </c>
      <c r="AQ496" s="81">
        <f>$AU496+$AB$7*SIN(AR496)</f>
        <v>9.791419153426153</v>
      </c>
      <c r="AR496" s="81">
        <f>$AU496+$AB$7*SIN(AS496)</f>
        <v>9.7870510346828823</v>
      </c>
      <c r="AS496" s="81">
        <f>$AU496+$AB$7*SIN(AT496)</f>
        <v>9.775023267103979</v>
      </c>
      <c r="AT496" s="81">
        <f>$AU496+$AB$7*SIN(AU496)</f>
        <v>9.7421691722718453</v>
      </c>
      <c r="AU496" s="81">
        <f>RADIANS($AB$9)+$AB$18*(F496-AB$15)</f>
        <v>9.6540875276743687</v>
      </c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</row>
    <row r="497" spans="1:66" x14ac:dyDescent="0.2">
      <c r="A497" s="83" t="s">
        <v>209</v>
      </c>
      <c r="B497" s="84" t="s">
        <v>98</v>
      </c>
      <c r="C497" s="85">
        <v>46038.614000000001</v>
      </c>
      <c r="D497" s="87"/>
      <c r="E497" s="80">
        <f>+(C497-C$7)/C$8</f>
        <v>127.99965443957868</v>
      </c>
      <c r="F497" s="80">
        <f>ROUND(2*E497,0)/2</f>
        <v>128</v>
      </c>
      <c r="G497" s="80">
        <f>+C497-(C$7+F497*C$8)</f>
        <v>-9.5679999503772706E-4</v>
      </c>
      <c r="H497" s="80"/>
      <c r="I497" s="80">
        <f>G497</f>
        <v>-9.5679999503772706E-4</v>
      </c>
      <c r="J497" s="80"/>
      <c r="K497" s="80"/>
      <c r="M497" s="80"/>
      <c r="N497" s="80"/>
      <c r="O497" s="80"/>
      <c r="P497" s="80"/>
      <c r="Q497" s="149">
        <f>+C497-15018.5</f>
        <v>31020.114000000001</v>
      </c>
      <c r="S497" s="2">
        <f>S$16</f>
        <v>0.2</v>
      </c>
      <c r="Z497" s="1">
        <f>F497</f>
        <v>128</v>
      </c>
      <c r="AA497" s="81">
        <f>AB$3+AB$4*Z497+AB$5*Z497^2+AH497</f>
        <v>-1.9996885508953635E-3</v>
      </c>
      <c r="AB497" s="81">
        <f>IF(S497&lt;&gt;0,G497-AH497,-9999)</f>
        <v>-4.5197962046703434E-2</v>
      </c>
      <c r="AC497" s="81">
        <f>+G497-P497</f>
        <v>-9.5679999503772706E-4</v>
      </c>
      <c r="AD497" s="81">
        <f>IF(S497&lt;&gt;0,G497-AA497,-9999)</f>
        <v>1.0428885558576365E-3</v>
      </c>
      <c r="AE497" s="81">
        <f>+(G497-AA497)^2*S497</f>
        <v>2.1752330798776531E-7</v>
      </c>
      <c r="AF497" s="1">
        <f>IF(S497&lt;&gt;0,G497-P497,-9999)</f>
        <v>-9.5679999503772706E-4</v>
      </c>
      <c r="AG497" s="82"/>
      <c r="AH497" s="1">
        <f>$AB$6*($AB$11/AI497*AJ497+$AB$12)</f>
        <v>4.4241162051665707E-2</v>
      </c>
      <c r="AI497" s="1">
        <f>1+$AB$7*COS(AL497)</f>
        <v>1.330829371380255</v>
      </c>
      <c r="AJ497" s="1">
        <f>SIN(AL497+RADIANS($AB$9))</f>
        <v>0.95476536462881478</v>
      </c>
      <c r="AK497" s="1">
        <f>$AB$7*SIN(AL497)</f>
        <v>0.20177004881155092</v>
      </c>
      <c r="AL497" s="1">
        <f>2*ATAN(AM497)</f>
        <v>-2.5939316595063211</v>
      </c>
      <c r="AM497" s="1">
        <f>SQRT((1+$AB$7)/(1-$AB$7))*TAN(AN497/2)</f>
        <v>-3.560157788687464</v>
      </c>
      <c r="AN497" s="81">
        <f>$AU497+$AB$7*SIN(AO497)</f>
        <v>9.7937793074528425</v>
      </c>
      <c r="AO497" s="81">
        <f>$AU497+$AB$7*SIN(AP497)</f>
        <v>9.7935725624856396</v>
      </c>
      <c r="AP497" s="81">
        <f>$AU497+$AB$7*SIN(AQ497)</f>
        <v>9.7930006364593076</v>
      </c>
      <c r="AQ497" s="81">
        <f>$AU497+$AB$7*SIN(AR497)</f>
        <v>9.791419153426153</v>
      </c>
      <c r="AR497" s="81">
        <f>$AU497+$AB$7*SIN(AS497)</f>
        <v>9.7870510346828823</v>
      </c>
      <c r="AS497" s="81">
        <f>$AU497+$AB$7*SIN(AT497)</f>
        <v>9.775023267103979</v>
      </c>
      <c r="AT497" s="81">
        <f>$AU497+$AB$7*SIN(AU497)</f>
        <v>9.7421691722718453</v>
      </c>
      <c r="AU497" s="81">
        <f>RADIANS($AB$9)+$AB$18*(F497-AB$15)</f>
        <v>9.6540875276743687</v>
      </c>
    </row>
    <row r="498" spans="1:66" s="80" customFormat="1" x14ac:dyDescent="0.2">
      <c r="A498" s="96" t="s">
        <v>239</v>
      </c>
      <c r="B498" s="96"/>
      <c r="C498" s="86">
        <v>46052.457000000002</v>
      </c>
      <c r="D498" s="86"/>
      <c r="E498" s="80">
        <f>+(C498-C$7)/C$8</f>
        <v>132.99922898997841</v>
      </c>
      <c r="F498" s="80">
        <f>ROUND(2*E498,0)/2</f>
        <v>133</v>
      </c>
      <c r="G498" s="80">
        <f>+C498-(C$7+F498*C$8)</f>
        <v>-2.1347999936551787E-3</v>
      </c>
      <c r="I498" s="80">
        <f>G498</f>
        <v>-2.1347999936551787E-3</v>
      </c>
      <c r="Q498" s="149">
        <f>+C498-15018.5</f>
        <v>31033.957000000002</v>
      </c>
      <c r="S498" s="2">
        <f>S$16</f>
        <v>0.2</v>
      </c>
      <c r="Z498" s="1">
        <f>F498</f>
        <v>133</v>
      </c>
      <c r="AA498" s="81">
        <f>AB$3+AB$4*Z498+AB$5*Z498^2+AH498</f>
        <v>-2.2176978812116777E-3</v>
      </c>
      <c r="AB498" s="81">
        <f>IF(S498&lt;&gt;0,G498-AH498,-9999)</f>
        <v>-4.6339793281104727E-2</v>
      </c>
      <c r="AC498" s="81">
        <f>+G498-P498</f>
        <v>-2.1347999936551787E-3</v>
      </c>
      <c r="AD498" s="81">
        <f>IF(S498&lt;&gt;0,G498-AA498,-9999)</f>
        <v>8.2897887556498961E-5</v>
      </c>
      <c r="AE498" s="81">
        <f>+(G498-AA498)^2*S498</f>
        <v>1.3744119522659891E-9</v>
      </c>
      <c r="AF498" s="1">
        <f>IF(S498&lt;&gt;0,G498-P498,-9999)</f>
        <v>-2.1347999936551787E-3</v>
      </c>
      <c r="AG498" s="82"/>
      <c r="AH498" s="1">
        <f>$AB$6*($AB$11/AI498*AJ498+$AB$12)</f>
        <v>4.4204993287449548E-2</v>
      </c>
      <c r="AI498" s="1">
        <f>1+$AB$7*COS(AL498)</f>
        <v>1.329183476768248</v>
      </c>
      <c r="AJ498" s="1">
        <f>SIN(AL498+RADIANS($AB$9))</f>
        <v>0.95232437445163765</v>
      </c>
      <c r="AK498" s="1">
        <f>$AB$7*SIN(AL498)</f>
        <v>0.20444428137768686</v>
      </c>
      <c r="AL498" s="1">
        <f>2*ATAN(AM498)</f>
        <v>-2.5858281265539014</v>
      </c>
      <c r="AM498" s="1">
        <f>SQRT((1+$AB$7)/(1-$AB$7))*TAN(AN498/2)</f>
        <v>-3.5055385817531848</v>
      </c>
      <c r="AN498" s="81">
        <f>$AU498+$AB$7*SIN(AO498)</f>
        <v>9.7993961068275084</v>
      </c>
      <c r="AO498" s="81">
        <f>$AU498+$AB$7*SIN(AP498)</f>
        <v>9.7991886035328761</v>
      </c>
      <c r="AP498" s="81">
        <f>$AU498+$AB$7*SIN(AQ498)</f>
        <v>9.7986133234634458</v>
      </c>
      <c r="AQ498" s="81">
        <f>$AU498+$AB$7*SIN(AR498)</f>
        <v>9.7970191005993161</v>
      </c>
      <c r="AR498" s="81">
        <f>$AU498+$AB$7*SIN(AS498)</f>
        <v>9.7926063355118718</v>
      </c>
      <c r="AS498" s="81">
        <f>$AU498+$AB$7*SIN(AT498)</f>
        <v>9.7804306119201936</v>
      </c>
      <c r="AT498" s="81">
        <f>$AU498+$AB$7*SIN(AU498)</f>
        <v>9.7471120863513612</v>
      </c>
      <c r="AU498" s="81">
        <f>RADIANS($AB$9)+$AB$18*(F498-AB$15)</f>
        <v>9.6576766278180202</v>
      </c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</row>
    <row r="499" spans="1:66" s="80" customFormat="1" x14ac:dyDescent="0.2">
      <c r="A499" s="96" t="s">
        <v>244</v>
      </c>
      <c r="B499" s="96"/>
      <c r="C499" s="86">
        <v>46052.461000000003</v>
      </c>
      <c r="D499" s="86"/>
      <c r="E499" s="80">
        <f>+(C499-C$7)/C$8</f>
        <v>133.00067364057477</v>
      </c>
      <c r="F499" s="80">
        <f>ROUND(2*E499,0)/2</f>
        <v>133</v>
      </c>
      <c r="G499" s="80">
        <f>+C499-(C$7+F499*C$8)</f>
        <v>1.8652000071597286E-3</v>
      </c>
      <c r="I499" s="80">
        <f>G499</f>
        <v>1.8652000071597286E-3</v>
      </c>
      <c r="Q499" s="149">
        <f>+C499-15018.5</f>
        <v>31033.961000000003</v>
      </c>
      <c r="S499" s="2">
        <f>S$16</f>
        <v>0.2</v>
      </c>
      <c r="Z499" s="1">
        <f>F499</f>
        <v>133</v>
      </c>
      <c r="AA499" s="81">
        <f>AB$3+AB$4*Z499+AB$5*Z499^2+AH499</f>
        <v>-2.2176978812116777E-3</v>
      </c>
      <c r="AB499" s="81">
        <f>IF(S499&lt;&gt;0,G499-AH499,-9999)</f>
        <v>-4.233979328028982E-2</v>
      </c>
      <c r="AC499" s="81">
        <f>+G499-P499</f>
        <v>1.8652000071597286E-3</v>
      </c>
      <c r="AD499" s="81">
        <f>IF(S499&lt;&gt;0,G499-AA499,-9999)</f>
        <v>4.0828978883714062E-3</v>
      </c>
      <c r="AE499" s="81">
        <f>+(G499-AA499)^2*S499</f>
        <v>3.3340110333735376E-6</v>
      </c>
      <c r="AF499" s="1">
        <f>IF(S499&lt;&gt;0,G499-P499,-9999)</f>
        <v>1.8652000071597286E-3</v>
      </c>
      <c r="AG499" s="82"/>
      <c r="AH499" s="1">
        <f>$AB$6*($AB$11/AI499*AJ499+$AB$12)</f>
        <v>4.4204993287449548E-2</v>
      </c>
      <c r="AI499" s="1">
        <f>1+$AB$7*COS(AL499)</f>
        <v>1.329183476768248</v>
      </c>
      <c r="AJ499" s="1">
        <f>SIN(AL499+RADIANS($AB$9))</f>
        <v>0.95232437445163765</v>
      </c>
      <c r="AK499" s="1">
        <f>$AB$7*SIN(AL499)</f>
        <v>0.20444428137768686</v>
      </c>
      <c r="AL499" s="1">
        <f>2*ATAN(AM499)</f>
        <v>-2.5858281265539014</v>
      </c>
      <c r="AM499" s="1">
        <f>SQRT((1+$AB$7)/(1-$AB$7))*TAN(AN499/2)</f>
        <v>-3.5055385817531848</v>
      </c>
      <c r="AN499" s="81">
        <f>$AU499+$AB$7*SIN(AO499)</f>
        <v>9.7993961068275084</v>
      </c>
      <c r="AO499" s="81">
        <f>$AU499+$AB$7*SIN(AP499)</f>
        <v>9.7991886035328761</v>
      </c>
      <c r="AP499" s="81">
        <f>$AU499+$AB$7*SIN(AQ499)</f>
        <v>9.7986133234634458</v>
      </c>
      <c r="AQ499" s="81">
        <f>$AU499+$AB$7*SIN(AR499)</f>
        <v>9.7970191005993161</v>
      </c>
      <c r="AR499" s="81">
        <f>$AU499+$AB$7*SIN(AS499)</f>
        <v>9.7926063355118718</v>
      </c>
      <c r="AS499" s="81">
        <f>$AU499+$AB$7*SIN(AT499)</f>
        <v>9.7804306119201936</v>
      </c>
      <c r="AT499" s="81">
        <f>$AU499+$AB$7*SIN(AU499)</f>
        <v>9.7471120863513612</v>
      </c>
      <c r="AU499" s="81">
        <f>RADIANS($AB$9)+$AB$18*(F499-AB$15)</f>
        <v>9.6576766278180202</v>
      </c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</row>
    <row r="500" spans="1:66" s="80" customFormat="1" x14ac:dyDescent="0.2">
      <c r="A500" s="96" t="s">
        <v>244</v>
      </c>
      <c r="B500" s="96"/>
      <c r="C500" s="86">
        <v>46055.233</v>
      </c>
      <c r="D500" s="86"/>
      <c r="E500" s="80">
        <f>+(C500-C$7)/C$8</f>
        <v>134.00181650366034</v>
      </c>
      <c r="F500" s="80">
        <f>ROUND(2*E500,0)/2</f>
        <v>134</v>
      </c>
      <c r="G500" s="80">
        <f>+C500-(C$7+F500*C$8)</f>
        <v>5.0296000044909306E-3</v>
      </c>
      <c r="I500" s="80">
        <f>G500</f>
        <v>5.0296000044909306E-3</v>
      </c>
      <c r="Q500" s="149">
        <f>+C500-15018.5</f>
        <v>31036.733</v>
      </c>
      <c r="S500" s="2">
        <f>S$16</f>
        <v>0.2</v>
      </c>
      <c r="Z500" s="1">
        <f>F500</f>
        <v>134</v>
      </c>
      <c r="AA500" s="81">
        <f>AB$3+AB$4*Z500+AB$5*Z500^2+AH500</f>
        <v>-2.2614808268248479E-3</v>
      </c>
      <c r="AB500" s="81">
        <f>IF(S500&lt;&gt;0,G500-AH500,-9999)</f>
        <v>-3.9167997628748008E-2</v>
      </c>
      <c r="AC500" s="81">
        <f>+G500-P500</f>
        <v>5.0296000044909306E-3</v>
      </c>
      <c r="AD500" s="81">
        <f>IF(S500&lt;&gt;0,G500-AA500,-9999)</f>
        <v>7.2910808313157785E-3</v>
      </c>
      <c r="AE500" s="81">
        <f>+(G500-AA500)^2*S500</f>
        <v>1.0631971937756078E-5</v>
      </c>
      <c r="AF500" s="1">
        <f>IF(S500&lt;&gt;0,G500-P500,-9999)</f>
        <v>5.0296000044909306E-3</v>
      </c>
      <c r="AG500" s="82"/>
      <c r="AH500" s="1">
        <f>$AB$6*($AB$11/AI500*AJ500+$AB$12)</f>
        <v>4.4197597633238939E-2</v>
      </c>
      <c r="AI500" s="1">
        <f>1+$AB$7*COS(AL500)</f>
        <v>1.3288521929045731</v>
      </c>
      <c r="AJ500" s="1">
        <f>SIN(AL500+RADIANS($AB$9))</f>
        <v>0.95182940363869195</v>
      </c>
      <c r="AK500" s="1">
        <f>$AB$7*SIN(AL500)</f>
        <v>0.20497673230667887</v>
      </c>
      <c r="AL500" s="1">
        <f>2*ATAN(AM500)</f>
        <v>-2.58420982275267</v>
      </c>
      <c r="AM500" s="1">
        <f>SQRT((1+$AB$7)/(1-$AB$7))*TAN(AN500/2)</f>
        <v>-3.494816334825869</v>
      </c>
      <c r="AN500" s="81">
        <f>$AU500+$AB$7*SIN(AO500)</f>
        <v>9.8005186369557613</v>
      </c>
      <c r="AO500" s="81">
        <f>$AU500+$AB$7*SIN(AP500)</f>
        <v>9.800310992285862</v>
      </c>
      <c r="AP500" s="81">
        <f>$AU500+$AB$7*SIN(AQ500)</f>
        <v>9.7997350661887559</v>
      </c>
      <c r="AQ500" s="81">
        <f>$AU500+$AB$7*SIN(AR500)</f>
        <v>9.7981383518502572</v>
      </c>
      <c r="AR500" s="81">
        <f>$AU500+$AB$7*SIN(AS500)</f>
        <v>9.7937167755484147</v>
      </c>
      <c r="AS500" s="81">
        <f>$AU500+$AB$7*SIN(AT500)</f>
        <v>9.7815116718123321</v>
      </c>
      <c r="AT500" s="81">
        <f>$AU500+$AB$7*SIN(AU500)</f>
        <v>9.7481005314761688</v>
      </c>
      <c r="AU500" s="81">
        <f>RADIANS($AB$9)+$AB$18*(F500-AB$15)</f>
        <v>9.6583944478467512</v>
      </c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</row>
    <row r="501" spans="1:66" s="80" customFormat="1" x14ac:dyDescent="0.2">
      <c r="A501" s="96" t="s">
        <v>239</v>
      </c>
      <c r="B501" s="96"/>
      <c r="C501" s="86">
        <v>46066.31</v>
      </c>
      <c r="D501" s="86"/>
      <c r="E501" s="80">
        <f>+(C501-C$7)/C$8</f>
        <v>138.00241516686646</v>
      </c>
      <c r="F501" s="80">
        <f>ROUND(2*E501,0)/2</f>
        <v>138</v>
      </c>
      <c r="G501" s="80">
        <f>+C501-(C$7+F501*C$8)</f>
        <v>6.6872000024886802E-3</v>
      </c>
      <c r="I501" s="80">
        <f>G501</f>
        <v>6.6872000024886802E-3</v>
      </c>
      <c r="Q501" s="149">
        <f>+C501-15018.5</f>
        <v>31047.809999999998</v>
      </c>
      <c r="S501" s="2">
        <f>S$16</f>
        <v>0.2</v>
      </c>
      <c r="Z501" s="1">
        <f>F501</f>
        <v>138</v>
      </c>
      <c r="AA501" s="81">
        <f>AB$3+AB$4*Z501+AB$5*Z501^2+AH501</f>
        <v>-2.4372143899932044E-3</v>
      </c>
      <c r="AB501" s="81">
        <f>IF(S501&lt;&gt;0,G501-AH501,-9999)</f>
        <v>-3.7480277160467285E-2</v>
      </c>
      <c r="AC501" s="81">
        <f>+G501-P501</f>
        <v>6.6872000024886802E-3</v>
      </c>
      <c r="AD501" s="81">
        <f>IF(S501&lt;&gt;0,G501-AA501,-9999)</f>
        <v>9.1244143924818846E-3</v>
      </c>
      <c r="AE501" s="81">
        <f>+(G501-AA501)^2*S501</f>
        <v>1.6650987601146111E-5</v>
      </c>
      <c r="AF501" s="1">
        <f>IF(S501&lt;&gt;0,G501-P501,-9999)</f>
        <v>6.6872000024886802E-3</v>
      </c>
      <c r="AG501" s="82"/>
      <c r="AH501" s="1">
        <f>$AB$6*($AB$11/AI501*AJ501+$AB$12)</f>
        <v>4.4167477162955965E-2</v>
      </c>
      <c r="AI501" s="1">
        <f>1+$AB$7*COS(AL501)</f>
        <v>1.3275201229687315</v>
      </c>
      <c r="AJ501" s="1">
        <f>SIN(AL501+RADIANS($AB$9))</f>
        <v>0.94982712679811743</v>
      </c>
      <c r="AK501" s="1">
        <f>$AB$7*SIN(AL501)</f>
        <v>0.20709851427718529</v>
      </c>
      <c r="AL501" s="1">
        <f>2*ATAN(AM501)</f>
        <v>-2.5777446671431861</v>
      </c>
      <c r="AM501" s="1">
        <f>SQRT((1+$AB$7)/(1-$AB$7))*TAN(AN501/2)</f>
        <v>-3.4525789085660232</v>
      </c>
      <c r="AN501" s="81">
        <f>$AU501+$AB$7*SIN(AO501)</f>
        <v>9.8050059717953406</v>
      </c>
      <c r="AO501" s="81">
        <f>$AU501+$AB$7*SIN(AP501)</f>
        <v>9.8047977957687582</v>
      </c>
      <c r="AP501" s="81">
        <f>$AU501+$AB$7*SIN(AQ501)</f>
        <v>9.8042193680524683</v>
      </c>
      <c r="AQ501" s="81">
        <f>$AU501+$AB$7*SIN(AR501)</f>
        <v>9.8026128764395644</v>
      </c>
      <c r="AR501" s="81">
        <f>$AU501+$AB$7*SIN(AS501)</f>
        <v>9.7981564505842282</v>
      </c>
      <c r="AS501" s="81">
        <f>$AU501+$AB$7*SIN(AT501)</f>
        <v>9.785834534831034</v>
      </c>
      <c r="AT501" s="81">
        <f>$AU501+$AB$7*SIN(AU501)</f>
        <v>9.7520538483567503</v>
      </c>
      <c r="AU501" s="81">
        <f>RADIANS($AB$9)+$AB$18*(F501-AB$15)</f>
        <v>9.6612657279616734</v>
      </c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</row>
    <row r="502" spans="1:66" s="80" customFormat="1" x14ac:dyDescent="0.2">
      <c r="A502" s="96" t="s">
        <v>208</v>
      </c>
      <c r="B502" s="96"/>
      <c r="C502" s="86">
        <v>46074.608</v>
      </c>
      <c r="D502" s="86"/>
      <c r="E502" s="80">
        <f>+(C502-C$7)/C$8</f>
        <v>140.99934282844467</v>
      </c>
      <c r="F502" s="80">
        <f>ROUND(2*E502,0)/2</f>
        <v>141</v>
      </c>
      <c r="G502" s="80">
        <f>+C502-(C$7+F502*C$8)</f>
        <v>-1.8195999946328811E-3</v>
      </c>
      <c r="I502" s="80">
        <f>G502</f>
        <v>-1.8195999946328811E-3</v>
      </c>
      <c r="Q502" s="149">
        <f>+C502-15018.5</f>
        <v>31056.108</v>
      </c>
      <c r="S502" s="2">
        <f>S$16</f>
        <v>0.2</v>
      </c>
      <c r="Z502" s="1">
        <f>F502</f>
        <v>141</v>
      </c>
      <c r="AA502" s="81">
        <f>AB$3+AB$4*Z502+AB$5*Z502^2+AH502</f>
        <v>-2.5696448915445078E-3</v>
      </c>
      <c r="AB502" s="81">
        <f>IF(S502&lt;&gt;0,G502-AH502,-9999)</f>
        <v>-4.5963923599340435E-2</v>
      </c>
      <c r="AC502" s="81">
        <f>+G502-P502</f>
        <v>-1.8195999946328811E-3</v>
      </c>
      <c r="AD502" s="81">
        <f>IF(S502&lt;&gt;0,G502-AA502,-9999)</f>
        <v>7.5004489691162662E-4</v>
      </c>
      <c r="AE502" s="81">
        <f>+(G502-AA502)^2*S502</f>
        <v>1.1251346947663452E-7</v>
      </c>
      <c r="AF502" s="1">
        <f>IF(S502&lt;&gt;0,G502-P502,-9999)</f>
        <v>-1.8195999946328811E-3</v>
      </c>
      <c r="AG502" s="82"/>
      <c r="AH502" s="1">
        <f>$AB$6*($AB$11/AI502*AJ502+$AB$12)</f>
        <v>4.4144323604707554E-2</v>
      </c>
      <c r="AI502" s="1">
        <f>1+$AB$7*COS(AL502)</f>
        <v>1.3265138582486495</v>
      </c>
      <c r="AJ502" s="1">
        <f>SIN(AL502+RADIANS($AB$9))</f>
        <v>0.94830205976925186</v>
      </c>
      <c r="AK502" s="1">
        <f>$AB$7*SIN(AL502)</f>
        <v>0.20868139815721778</v>
      </c>
      <c r="AL502" s="1">
        <f>2*ATAN(AM502)</f>
        <v>-2.5729043046084392</v>
      </c>
      <c r="AM502" s="1">
        <f>SQRT((1+$AB$7)/(1-$AB$7))*TAN(AN502/2)</f>
        <v>-3.4215684961567874</v>
      </c>
      <c r="AN502" s="81">
        <f>$AU502+$AB$7*SIN(AO502)</f>
        <v>9.8083685314768356</v>
      </c>
      <c r="AO502" s="81">
        <f>$AU502+$AB$7*SIN(AP502)</f>
        <v>9.8081599926450629</v>
      </c>
      <c r="AP502" s="81">
        <f>$AU502+$AB$7*SIN(AQ502)</f>
        <v>9.8075797752197751</v>
      </c>
      <c r="AQ502" s="81">
        <f>$AU502+$AB$7*SIN(AR502)</f>
        <v>9.8059661489397953</v>
      </c>
      <c r="AR502" s="81">
        <f>$AU502+$AB$7*SIN(AS502)</f>
        <v>9.8014840024428977</v>
      </c>
      <c r="AS502" s="81">
        <f>$AU502+$AB$7*SIN(AT502)</f>
        <v>9.7890752258416462</v>
      </c>
      <c r="AT502" s="81">
        <f>$AU502+$AB$7*SIN(AU502)</f>
        <v>9.7550183453151913</v>
      </c>
      <c r="AU502" s="81">
        <f>RADIANS($AB$9)+$AB$18*(F502-AB$15)</f>
        <v>9.6634191880478646</v>
      </c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</row>
    <row r="503" spans="1:66" x14ac:dyDescent="0.2">
      <c r="A503" s="83" t="s">
        <v>245</v>
      </c>
      <c r="B503" s="84" t="s">
        <v>98</v>
      </c>
      <c r="C503" s="85">
        <v>46113.37</v>
      </c>
      <c r="D503" s="87"/>
      <c r="E503" s="80">
        <f>+(C503-C$7)/C$8</f>
        <v>154.99872942980244</v>
      </c>
      <c r="F503" s="80">
        <f>ROUND(2*E503,0)/2</f>
        <v>155</v>
      </c>
      <c r="G503" s="80">
        <f>+C503-(C$7+F503*C$8)</f>
        <v>-3.5179999977117404E-3</v>
      </c>
      <c r="H503" s="80"/>
      <c r="I503" s="80">
        <f>G503</f>
        <v>-3.5179999977117404E-3</v>
      </c>
      <c r="J503" s="80"/>
      <c r="K503" s="80"/>
      <c r="M503" s="80"/>
      <c r="N503" s="80"/>
      <c r="O503" s="80"/>
      <c r="P503" s="80"/>
      <c r="Q503" s="149">
        <f>+C503-15018.5</f>
        <v>31094.870000000003</v>
      </c>
      <c r="S503" s="2">
        <f>S$16</f>
        <v>0.2</v>
      </c>
      <c r="Z503" s="1">
        <f>F503</f>
        <v>155</v>
      </c>
      <c r="AA503" s="81">
        <f>AB$3+AB$4*Z503+AB$5*Z503^2+AH503</f>
        <v>-3.194751130656745E-3</v>
      </c>
      <c r="AB503" s="81">
        <f>IF(S503&lt;&gt;0,G503-AH503,-9999)</f>
        <v>-4.754793716662771E-2</v>
      </c>
      <c r="AC503" s="81">
        <f>+G503-P503</f>
        <v>-3.5179999977117404E-3</v>
      </c>
      <c r="AD503" s="81">
        <f>IF(S503&lt;&gt;0,G503-AA503,-9999)</f>
        <v>-3.2324886705499545E-4</v>
      </c>
      <c r="AE503" s="81">
        <f>+(G503-AA503)^2*S503</f>
        <v>2.0897966010467625E-8</v>
      </c>
      <c r="AF503" s="1">
        <f>IF(S503&lt;&gt;0,G503-P503,-9999)</f>
        <v>-3.5179999977117404E-3</v>
      </c>
      <c r="AG503" s="82"/>
      <c r="AH503" s="1">
        <f>$AB$6*($AB$11/AI503*AJ503+$AB$12)</f>
        <v>4.402993716891597E-2</v>
      </c>
      <c r="AI503" s="1">
        <f>1+$AB$7*COS(AL503)</f>
        <v>1.3217382703527749</v>
      </c>
      <c r="AJ503" s="1">
        <f>SIN(AL503+RADIANS($AB$9))</f>
        <v>0.94092495099925955</v>
      </c>
      <c r="AK503" s="1">
        <f>$AB$7*SIN(AL503)</f>
        <v>0.21597155126468662</v>
      </c>
      <c r="AL503" s="1">
        <f>2*ATAN(AM503)</f>
        <v>-2.5504135313981382</v>
      </c>
      <c r="AM503" s="1">
        <f>SQRT((1+$AB$7)/(1-$AB$7))*TAN(AN503/2)</f>
        <v>-3.2839608069656929</v>
      </c>
      <c r="AN503" s="81">
        <f>$AU503+$AB$7*SIN(AO503)</f>
        <v>9.8240266589158747</v>
      </c>
      <c r="AO503" s="81">
        <f>$AU503+$AB$7*SIN(AP503)</f>
        <v>9.8238168271986339</v>
      </c>
      <c r="AP503" s="81">
        <f>$AU503+$AB$7*SIN(AQ503)</f>
        <v>9.8232292340581697</v>
      </c>
      <c r="AQ503" s="81">
        <f>$AU503+$AB$7*SIN(AR503)</f>
        <v>9.82158456532167</v>
      </c>
      <c r="AR503" s="81">
        <f>$AU503+$AB$7*SIN(AS503)</f>
        <v>9.8169871505652324</v>
      </c>
      <c r="AS503" s="81">
        <f>$AU503+$AB$7*SIN(AT503)</f>
        <v>9.8041816241535304</v>
      </c>
      <c r="AT503" s="81">
        <f>$AU503+$AB$7*SIN(AU503)</f>
        <v>9.768846987179538</v>
      </c>
      <c r="AU503" s="81">
        <f>RADIANS($AB$9)+$AB$18*(F503-AB$15)</f>
        <v>9.6734686684500915</v>
      </c>
    </row>
    <row r="504" spans="1:66" x14ac:dyDescent="0.2">
      <c r="A504" s="83" t="s">
        <v>245</v>
      </c>
      <c r="B504" s="84" t="s">
        <v>98</v>
      </c>
      <c r="C504" s="85">
        <v>46113.373</v>
      </c>
      <c r="D504" s="87"/>
      <c r="E504" s="80">
        <f>+(C504-C$7)/C$8</f>
        <v>154.99981291774841</v>
      </c>
      <c r="F504" s="80">
        <f>ROUND(2*E504,0)/2</f>
        <v>155</v>
      </c>
      <c r="G504" s="80">
        <f>+C504-(C$7+F504*C$8)</f>
        <v>-5.180000007385388E-4</v>
      </c>
      <c r="H504" s="80"/>
      <c r="I504" s="80">
        <f>G504</f>
        <v>-5.180000007385388E-4</v>
      </c>
      <c r="J504" s="80"/>
      <c r="K504" s="80"/>
      <c r="M504" s="80"/>
      <c r="N504" s="80"/>
      <c r="O504" s="80"/>
      <c r="P504" s="80"/>
      <c r="Q504" s="149">
        <f>+C504-15018.5</f>
        <v>31094.873</v>
      </c>
      <c r="S504" s="2">
        <f>S$16</f>
        <v>0.2</v>
      </c>
      <c r="Z504" s="1">
        <f>F504</f>
        <v>155</v>
      </c>
      <c r="AA504" s="81">
        <f>AB$3+AB$4*Z504+AB$5*Z504^2+AH504</f>
        <v>-3.194751130656745E-3</v>
      </c>
      <c r="AB504" s="81">
        <f>IF(S504&lt;&gt;0,G504-AH504,-9999)</f>
        <v>-4.4547937169654508E-2</v>
      </c>
      <c r="AC504" s="81">
        <f>+G504-P504</f>
        <v>-5.180000007385388E-4</v>
      </c>
      <c r="AD504" s="81">
        <f>IF(S504&lt;&gt;0,G504-AA504,-9999)</f>
        <v>2.6767511299182062E-3</v>
      </c>
      <c r="AE504" s="81">
        <f>+(G504-AA504)^2*S504</f>
        <v>1.4329993223036786E-6</v>
      </c>
      <c r="AF504" s="1">
        <f>IF(S504&lt;&gt;0,G504-P504,-9999)</f>
        <v>-5.180000007385388E-4</v>
      </c>
      <c r="AG504" s="82"/>
      <c r="AH504" s="1">
        <f>$AB$6*($AB$11/AI504*AJ504+$AB$12)</f>
        <v>4.402993716891597E-2</v>
      </c>
      <c r="AI504" s="1">
        <f>1+$AB$7*COS(AL504)</f>
        <v>1.3217382703527749</v>
      </c>
      <c r="AJ504" s="1">
        <f>SIN(AL504+RADIANS($AB$9))</f>
        <v>0.94092495099925955</v>
      </c>
      <c r="AK504" s="1">
        <f>$AB$7*SIN(AL504)</f>
        <v>0.21597155126468662</v>
      </c>
      <c r="AL504" s="1">
        <f>2*ATAN(AM504)</f>
        <v>-2.5504135313981382</v>
      </c>
      <c r="AM504" s="1">
        <f>SQRT((1+$AB$7)/(1-$AB$7))*TAN(AN504/2)</f>
        <v>-3.2839608069656929</v>
      </c>
      <c r="AN504" s="81">
        <f>$AU504+$AB$7*SIN(AO504)</f>
        <v>9.8240266589158747</v>
      </c>
      <c r="AO504" s="81">
        <f>$AU504+$AB$7*SIN(AP504)</f>
        <v>9.8238168271986339</v>
      </c>
      <c r="AP504" s="81">
        <f>$AU504+$AB$7*SIN(AQ504)</f>
        <v>9.8232292340581697</v>
      </c>
      <c r="AQ504" s="81">
        <f>$AU504+$AB$7*SIN(AR504)</f>
        <v>9.82158456532167</v>
      </c>
      <c r="AR504" s="81">
        <f>$AU504+$AB$7*SIN(AS504)</f>
        <v>9.8169871505652324</v>
      </c>
      <c r="AS504" s="81">
        <f>$AU504+$AB$7*SIN(AT504)</f>
        <v>9.8041816241535304</v>
      </c>
      <c r="AT504" s="81">
        <f>$AU504+$AB$7*SIN(AU504)</f>
        <v>9.768846987179538</v>
      </c>
      <c r="AU504" s="81">
        <f>RADIANS($AB$9)+$AB$18*(F504-AB$15)</f>
        <v>9.6734686684500915</v>
      </c>
    </row>
    <row r="505" spans="1:66" s="80" customFormat="1" x14ac:dyDescent="0.2">
      <c r="A505" s="96" t="s">
        <v>246</v>
      </c>
      <c r="B505" s="96"/>
      <c r="C505" s="86">
        <v>46113.375</v>
      </c>
      <c r="D505" s="86"/>
      <c r="E505" s="80">
        <f>+(C505-C$7)/C$8</f>
        <v>155.00053524304661</v>
      </c>
      <c r="F505" s="80">
        <f>ROUND(2*E505,0)/2</f>
        <v>155</v>
      </c>
      <c r="G505" s="80">
        <f>+C505-(C$7+F505*C$8)</f>
        <v>1.4819999996689148E-3</v>
      </c>
      <c r="I505" s="80">
        <f>G505</f>
        <v>1.4819999996689148E-3</v>
      </c>
      <c r="Q505" s="149">
        <f>+C505-15018.5</f>
        <v>31094.875</v>
      </c>
      <c r="S505" s="2">
        <f>S$16</f>
        <v>0.2</v>
      </c>
      <c r="Z505" s="1">
        <f>F505</f>
        <v>155</v>
      </c>
      <c r="AA505" s="81">
        <f>AB$3+AB$4*Z505+AB$5*Z505^2+AH505</f>
        <v>-3.194751130656745E-3</v>
      </c>
      <c r="AB505" s="81">
        <f>IF(S505&lt;&gt;0,G505-AH505,-9999)</f>
        <v>-4.2547937169247055E-2</v>
      </c>
      <c r="AC505" s="81">
        <f>+G505-P505</f>
        <v>1.4819999996689148E-3</v>
      </c>
      <c r="AD505" s="81">
        <f>IF(S505&lt;&gt;0,G505-AA505,-9999)</f>
        <v>4.6767511303256598E-3</v>
      </c>
      <c r="AE505" s="81">
        <f>+(G505-AA505)^2*S505</f>
        <v>4.3744002270004676E-6</v>
      </c>
      <c r="AF505" s="1">
        <f>IF(S505&lt;&gt;0,G505-P505,-9999)</f>
        <v>1.4819999996689148E-3</v>
      </c>
      <c r="AG505" s="82"/>
      <c r="AH505" s="1">
        <f>$AB$6*($AB$11/AI505*AJ505+$AB$12)</f>
        <v>4.402993716891597E-2</v>
      </c>
      <c r="AI505" s="1">
        <f>1+$AB$7*COS(AL505)</f>
        <v>1.3217382703527749</v>
      </c>
      <c r="AJ505" s="1">
        <f>SIN(AL505+RADIANS($AB$9))</f>
        <v>0.94092495099925955</v>
      </c>
      <c r="AK505" s="1">
        <f>$AB$7*SIN(AL505)</f>
        <v>0.21597155126468662</v>
      </c>
      <c r="AL505" s="1">
        <f>2*ATAN(AM505)</f>
        <v>-2.5504135313981382</v>
      </c>
      <c r="AM505" s="1">
        <f>SQRT((1+$AB$7)/(1-$AB$7))*TAN(AN505/2)</f>
        <v>-3.2839608069656929</v>
      </c>
      <c r="AN505" s="81">
        <f>$AU505+$AB$7*SIN(AO505)</f>
        <v>9.8240266589158747</v>
      </c>
      <c r="AO505" s="81">
        <f>$AU505+$AB$7*SIN(AP505)</f>
        <v>9.8238168271986339</v>
      </c>
      <c r="AP505" s="81">
        <f>$AU505+$AB$7*SIN(AQ505)</f>
        <v>9.8232292340581697</v>
      </c>
      <c r="AQ505" s="81">
        <f>$AU505+$AB$7*SIN(AR505)</f>
        <v>9.82158456532167</v>
      </c>
      <c r="AR505" s="81">
        <f>$AU505+$AB$7*SIN(AS505)</f>
        <v>9.8169871505652324</v>
      </c>
      <c r="AS505" s="81">
        <f>$AU505+$AB$7*SIN(AT505)</f>
        <v>9.8041816241535304</v>
      </c>
      <c r="AT505" s="81">
        <f>$AU505+$AB$7*SIN(AU505)</f>
        <v>9.768846987179538</v>
      </c>
      <c r="AU505" s="81">
        <f>RADIANS($AB$9)+$AB$18*(F505-AB$15)</f>
        <v>9.6734686684500915</v>
      </c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</row>
    <row r="506" spans="1:66" s="80" customFormat="1" x14ac:dyDescent="0.2">
      <c r="A506" s="96" t="s">
        <v>208</v>
      </c>
      <c r="B506" s="96"/>
      <c r="C506" s="86">
        <v>46121.675999999999</v>
      </c>
      <c r="D506" s="86"/>
      <c r="E506" s="80">
        <f>+(C506-C$7)/C$8</f>
        <v>157.99854639257077</v>
      </c>
      <c r="F506" s="80">
        <f>ROUND(2*E506,0)/2</f>
        <v>158</v>
      </c>
      <c r="G506" s="80">
        <f>+C506-(C$7+F506*C$8)</f>
        <v>-4.0248000004794449E-3</v>
      </c>
      <c r="I506" s="80">
        <f>G506</f>
        <v>-4.0248000004794449E-3</v>
      </c>
      <c r="Q506" s="149">
        <f>+C506-15018.5</f>
        <v>31103.175999999999</v>
      </c>
      <c r="S506" s="2">
        <f>S$16</f>
        <v>0.2</v>
      </c>
      <c r="Z506" s="1">
        <f>F506</f>
        <v>158</v>
      </c>
      <c r="AA506" s="81">
        <f>AB$3+AB$4*Z506+AB$5*Z506^2+AH506</f>
        <v>-3.330213669172126E-3</v>
      </c>
      <c r="AB506" s="81">
        <f>IF(S506&lt;&gt;0,G506-AH506,-9999)</f>
        <v>-4.8028877603285981E-2</v>
      </c>
      <c r="AC506" s="81">
        <f>+G506-P506</f>
        <v>-4.0248000004794449E-3</v>
      </c>
      <c r="AD506" s="81">
        <f>IF(S506&lt;&gt;0,G506-AA506,-9999)</f>
        <v>-6.9458633130731889E-4</v>
      </c>
      <c r="AE506" s="81">
        <f>+(G506-AA506)^2*S506</f>
        <v>9.6490034327792119E-8</v>
      </c>
      <c r="AF506" s="1">
        <f>IF(S506&lt;&gt;0,G506-P506,-9999)</f>
        <v>-4.0248000004794449E-3</v>
      </c>
      <c r="AG506" s="82"/>
      <c r="AH506" s="1">
        <f>$AB$6*($AB$11/AI506*AJ506+$AB$12)</f>
        <v>4.4004077602806536E-2</v>
      </c>
      <c r="AI506" s="1">
        <f>1+$AB$7*COS(AL506)</f>
        <v>1.3206982738670752</v>
      </c>
      <c r="AJ506" s="1">
        <f>SIN(AL506+RADIANS($AB$9))</f>
        <v>0.9392893476912777</v>
      </c>
      <c r="AK506" s="1">
        <f>$AB$7*SIN(AL506)</f>
        <v>0.21751285641071635</v>
      </c>
      <c r="AL506" s="1">
        <f>2*ATAN(AM506)</f>
        <v>-2.5456152296742283</v>
      </c>
      <c r="AM506" s="1">
        <f>SQRT((1+$AB$7)/(1-$AB$7))*TAN(AN506/2)</f>
        <v>-3.2559092137057766</v>
      </c>
      <c r="AN506" s="81">
        <f>$AU506+$AB$7*SIN(AO506)</f>
        <v>9.8273746291199355</v>
      </c>
      <c r="AO506" s="81">
        <f>$AU506+$AB$7*SIN(AP506)</f>
        <v>9.8271646051038157</v>
      </c>
      <c r="AP506" s="81">
        <f>$AU506+$AB$7*SIN(AQ506)</f>
        <v>9.8265756396231332</v>
      </c>
      <c r="AQ506" s="81">
        <f>$AU506+$AB$7*SIN(AR506)</f>
        <v>9.8249248023898907</v>
      </c>
      <c r="AR506" s="81">
        <f>$AU506+$AB$7*SIN(AS506)</f>
        <v>9.8203037153692403</v>
      </c>
      <c r="AS506" s="81">
        <f>$AU506+$AB$7*SIN(AT506)</f>
        <v>9.8074150384007659</v>
      </c>
      <c r="AT506" s="81">
        <f>$AU506+$AB$7*SIN(AU506)</f>
        <v>9.7718090273746494</v>
      </c>
      <c r="AU506" s="81">
        <f>RADIANS($AB$9)+$AB$18*(F506-AB$15)</f>
        <v>9.6756221285362827</v>
      </c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</row>
    <row r="507" spans="1:66" s="80" customFormat="1" x14ac:dyDescent="0.2">
      <c r="A507" s="96" t="s">
        <v>247</v>
      </c>
      <c r="B507" s="96"/>
      <c r="C507" s="86">
        <v>46290.572999999997</v>
      </c>
      <c r="D507" s="86"/>
      <c r="E507" s="80">
        <f>+(C507-C$7)/C$8</f>
        <v>218.99783432429098</v>
      </c>
      <c r="F507" s="80">
        <f>ROUND(2*E507,0)/2</f>
        <v>219</v>
      </c>
      <c r="G507" s="80">
        <f>+C507-(C$7+F507*C$8)</f>
        <v>-5.9964000029140152E-3</v>
      </c>
      <c r="I507" s="80">
        <f>G507</f>
        <v>-5.9964000029140152E-3</v>
      </c>
      <c r="Q507" s="149">
        <f>+C507-15018.5</f>
        <v>31272.072999999997</v>
      </c>
      <c r="S507" s="2">
        <f>S$16</f>
        <v>0.2</v>
      </c>
      <c r="Z507" s="1">
        <f>F507</f>
        <v>219</v>
      </c>
      <c r="AA507" s="81">
        <f>AB$3+AB$4*Z507+AB$5*Z507^2+AH507</f>
        <v>-6.1972922010046574E-3</v>
      </c>
      <c r="AB507" s="81">
        <f>IF(S507&lt;&gt;0,G507-AH507,-9999)</f>
        <v>-4.9374471450243984E-2</v>
      </c>
      <c r="AC507" s="81">
        <f>+G507-P507</f>
        <v>-5.9964000029140152E-3</v>
      </c>
      <c r="AD507" s="81">
        <f>IF(S507&lt;&gt;0,G507-AA507,-9999)</f>
        <v>2.0089219809064224E-4</v>
      </c>
      <c r="AE507" s="81">
        <f>+(G507-AA507)^2*S507</f>
        <v>8.0715350507379685E-9</v>
      </c>
      <c r="AF507" s="1">
        <f>IF(S507&lt;&gt;0,G507-P507,-9999)</f>
        <v>-5.9964000029140152E-3</v>
      </c>
      <c r="AG507" s="82"/>
      <c r="AH507" s="1">
        <f>$AB$6*($AB$11/AI507*AJ507+$AB$12)</f>
        <v>4.3378071447329969E-2</v>
      </c>
      <c r="AI507" s="1">
        <f>1+$AB$7*COS(AL507)</f>
        <v>1.2984014899520315</v>
      </c>
      <c r="AJ507" s="1">
        <f>SIN(AL507+RADIANS($AB$9))</f>
        <v>0.90212556994908877</v>
      </c>
      <c r="AK507" s="1">
        <f>$AB$7*SIN(AL507)</f>
        <v>0.24721605198626995</v>
      </c>
      <c r="AL507" s="1">
        <f>2*ATAN(AM507)</f>
        <v>-2.4497326674552475</v>
      </c>
      <c r="AM507" s="1">
        <f>SQRT((1+$AB$7)/(1-$AB$7))*TAN(AN507/2)</f>
        <v>-2.7745177704324933</v>
      </c>
      <c r="AN507" s="81">
        <f>$AU507+$AB$7*SIN(AO507)</f>
        <v>9.8948613225480244</v>
      </c>
      <c r="AO507" s="81">
        <f>$AU507+$AB$7*SIN(AP507)</f>
        <v>9.8946534961893899</v>
      </c>
      <c r="AP507" s="81">
        <f>$AU507+$AB$7*SIN(AQ507)</f>
        <v>9.8940520784064265</v>
      </c>
      <c r="AQ507" s="81">
        <f>$AU507+$AB$7*SIN(AR507)</f>
        <v>9.8923126987016268</v>
      </c>
      <c r="AR507" s="81">
        <f>$AU507+$AB$7*SIN(AS507)</f>
        <v>9.8872907393556595</v>
      </c>
      <c r="AS507" s="81">
        <f>$AU507+$AB$7*SIN(AT507)</f>
        <v>9.8728608931333017</v>
      </c>
      <c r="AT507" s="81">
        <f>$AU507+$AB$7*SIN(AU507)</f>
        <v>9.8319352089902114</v>
      </c>
      <c r="AU507" s="81">
        <f>RADIANS($AB$9)+$AB$18*(F507-AB$15)</f>
        <v>9.7194091502888398</v>
      </c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</row>
    <row r="508" spans="1:66" s="80" customFormat="1" x14ac:dyDescent="0.2">
      <c r="A508" s="96" t="s">
        <v>248</v>
      </c>
      <c r="B508" s="96"/>
      <c r="C508" s="86">
        <v>46351.487999999998</v>
      </c>
      <c r="D508" s="86"/>
      <c r="E508" s="80">
        <f>+(C508-C$7)/C$8</f>
        <v>240.99805708941318</v>
      </c>
      <c r="F508" s="80">
        <f>ROUND(2*E508,0)/2</f>
        <v>241</v>
      </c>
      <c r="G508" s="80">
        <f>+C508-(C$7+F508*C$8)</f>
        <v>-5.3795999992871657E-3</v>
      </c>
      <c r="I508" s="80">
        <f>G508</f>
        <v>-5.3795999992871657E-3</v>
      </c>
      <c r="Q508" s="149">
        <f>+C508-15018.5</f>
        <v>31332.987999999998</v>
      </c>
      <c r="S508" s="2">
        <f>S$16</f>
        <v>0.2</v>
      </c>
      <c r="Z508" s="1">
        <f>F508</f>
        <v>241</v>
      </c>
      <c r="AA508" s="81">
        <f>AB$3+AB$4*Z508+AB$5*Z508^2+AH508</f>
        <v>-7.282397034072581E-3</v>
      </c>
      <c r="AB508" s="81">
        <f>IF(S508&lt;&gt;0,G508-AH508,-9999)</f>
        <v>-4.848665878491154E-2</v>
      </c>
      <c r="AC508" s="81">
        <f>+G508-P508</f>
        <v>-5.3795999992871657E-3</v>
      </c>
      <c r="AD508" s="81">
        <f>IF(S508&lt;&gt;0,G508-AA508,-9999)</f>
        <v>1.9027970347854153E-3</v>
      </c>
      <c r="AE508" s="81">
        <f>+(G508-AA508)^2*S508</f>
        <v>7.2412731111763387E-7</v>
      </c>
      <c r="AF508" s="1">
        <f>IF(S508&lt;&gt;0,G508-P508,-9999)</f>
        <v>-5.3795999992871657E-3</v>
      </c>
      <c r="AG508" s="82"/>
      <c r="AH508" s="1">
        <f>$AB$6*($AB$11/AI508*AJ508+$AB$12)</f>
        <v>4.3107058785624375E-2</v>
      </c>
      <c r="AI508" s="1">
        <f>1+$AB$7*COS(AL508)</f>
        <v>1.2898857252818685</v>
      </c>
      <c r="AJ508" s="1">
        <f>SIN(AL508+RADIANS($AB$9))</f>
        <v>0.88704540564144441</v>
      </c>
      <c r="AK508" s="1">
        <f>$AB$7*SIN(AL508)</f>
        <v>0.25714877375378531</v>
      </c>
      <c r="AL508" s="1">
        <f>2*ATAN(AM508)</f>
        <v>-2.4159676023036631</v>
      </c>
      <c r="AM508" s="1">
        <f>SQRT((1+$AB$7)/(1-$AB$7))*TAN(AN508/2)</f>
        <v>-2.6342321404592539</v>
      </c>
      <c r="AN508" s="81">
        <f>$AU508+$AB$7*SIN(AO508)</f>
        <v>9.9189130398571237</v>
      </c>
      <c r="AO508" s="81">
        <f>$AU508+$AB$7*SIN(AP508)</f>
        <v>9.9187086236564284</v>
      </c>
      <c r="AP508" s="81">
        <f>$AU508+$AB$7*SIN(AQ508)</f>
        <v>9.9181095893647377</v>
      </c>
      <c r="AQ508" s="81">
        <f>$AU508+$AB$7*SIN(AR508)</f>
        <v>9.9163552503233312</v>
      </c>
      <c r="AR508" s="81">
        <f>$AU508+$AB$7*SIN(AS508)</f>
        <v>9.9112269056750595</v>
      </c>
      <c r="AS508" s="81">
        <f>$AU508+$AB$7*SIN(AT508)</f>
        <v>9.896314195049321</v>
      </c>
      <c r="AT508" s="81">
        <f>$AU508+$AB$7*SIN(AU508)</f>
        <v>9.8535687590555092</v>
      </c>
      <c r="AU508" s="81">
        <f>RADIANS($AB$9)+$AB$18*(F508-AB$15)</f>
        <v>9.7352011909209075</v>
      </c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</row>
    <row r="509" spans="1:66" s="80" customFormat="1" x14ac:dyDescent="0.2">
      <c r="A509" s="96" t="s">
        <v>249</v>
      </c>
      <c r="B509" s="96"/>
      <c r="C509" s="86">
        <v>46373.637000000002</v>
      </c>
      <c r="D509" s="86"/>
      <c r="E509" s="80">
        <f>+(C509-C$7)/C$8</f>
        <v>248.99744860258389</v>
      </c>
      <c r="F509" s="80">
        <f>ROUND(2*E509,0)/2</f>
        <v>249</v>
      </c>
      <c r="G509" s="80">
        <f>+C509-(C$7+F509*C$8)</f>
        <v>-7.0643999933963642E-3</v>
      </c>
      <c r="I509" s="80">
        <f>G509</f>
        <v>-7.0643999933963642E-3</v>
      </c>
      <c r="Q509" s="149">
        <f>+C509-15018.5</f>
        <v>31355.137000000002</v>
      </c>
      <c r="S509" s="2">
        <f>S$16</f>
        <v>0.2</v>
      </c>
      <c r="Z509" s="1">
        <f>F509</f>
        <v>249</v>
      </c>
      <c r="AA509" s="81">
        <f>AB$3+AB$4*Z509+AB$5*Z509^2+AH509</f>
        <v>-7.683459930663758E-3</v>
      </c>
      <c r="AB509" s="81">
        <f>IF(S509&lt;&gt;0,G509-AH509,-9999)</f>
        <v>-5.0067196526589919E-2</v>
      </c>
      <c r="AC509" s="81">
        <f>+G509-P509</f>
        <v>-7.0643999933963642E-3</v>
      </c>
      <c r="AD509" s="81">
        <f>IF(S509&lt;&gt;0,G509-AA509,-9999)</f>
        <v>6.1905993726739383E-4</v>
      </c>
      <c r="AE509" s="81">
        <f>+(G509-AA509)^2*S509</f>
        <v>7.6647041185901922E-8</v>
      </c>
      <c r="AF509" s="1">
        <f>IF(S509&lt;&gt;0,G509-P509,-9999)</f>
        <v>-7.0643999933963642E-3</v>
      </c>
      <c r="AG509" s="82"/>
      <c r="AH509" s="1">
        <f>$AB$6*($AB$11/AI509*AJ509+$AB$12)</f>
        <v>4.3002796533193555E-2</v>
      </c>
      <c r="AI509" s="1">
        <f>1+$AB$7*COS(AL509)</f>
        <v>1.2867354471763388</v>
      </c>
      <c r="AJ509" s="1">
        <f>SIN(AL509+RADIANS($AB$9))</f>
        <v>0.88136229295124968</v>
      </c>
      <c r="AK509" s="1">
        <f>$AB$7*SIN(AL509)</f>
        <v>0.26065687962886269</v>
      </c>
      <c r="AL509" s="1">
        <f>2*ATAN(AM509)</f>
        <v>-2.4037999513023895</v>
      </c>
      <c r="AM509" s="1">
        <f>SQRT((1+$AB$7)/(1-$AB$7))*TAN(AN509/2)</f>
        <v>-2.5866928490680738</v>
      </c>
      <c r="AN509" s="81">
        <f>$AU509+$AB$7*SIN(AO509)</f>
        <v>9.9276197476343615</v>
      </c>
      <c r="AO509" s="81">
        <f>$AU509+$AB$7*SIN(AP509)</f>
        <v>9.9274168774989739</v>
      </c>
      <c r="AP509" s="81">
        <f>$AU509+$AB$7*SIN(AQ509)</f>
        <v>9.9268195521907643</v>
      </c>
      <c r="AQ509" s="81">
        <f>$AU509+$AB$7*SIN(AR509)</f>
        <v>9.9250619392714867</v>
      </c>
      <c r="AR509" s="81">
        <f>$AU509+$AB$7*SIN(AS509)</f>
        <v>9.9198999603126179</v>
      </c>
      <c r="AS509" s="81">
        <f>$AU509+$AB$7*SIN(AT509)</f>
        <v>9.9048216187191898</v>
      </c>
      <c r="AT509" s="81">
        <f>$AU509+$AB$7*SIN(AU509)</f>
        <v>9.8614282621873617</v>
      </c>
      <c r="AU509" s="81">
        <f>RADIANS($AB$9)+$AB$18*(F509-AB$15)</f>
        <v>9.740943751150752</v>
      </c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</row>
    <row r="510" spans="1:66" s="80" customFormat="1" x14ac:dyDescent="0.2">
      <c r="A510" s="96" t="s">
        <v>249</v>
      </c>
      <c r="B510" s="96"/>
      <c r="C510" s="86">
        <v>46376.415999999997</v>
      </c>
      <c r="D510" s="86"/>
      <c r="E510" s="80">
        <f>+(C510-C$7)/C$8</f>
        <v>250.00111960421179</v>
      </c>
      <c r="F510" s="80">
        <f>ROUND(2*E510,0)/2</f>
        <v>250</v>
      </c>
      <c r="G510" s="80">
        <f>+C510-(C$7+F510*C$8)</f>
        <v>3.1000000017229468E-3</v>
      </c>
      <c r="I510" s="80">
        <f>G510</f>
        <v>3.1000000017229468E-3</v>
      </c>
      <c r="Q510" s="149">
        <f>+C510-15018.5</f>
        <v>31357.915999999997</v>
      </c>
      <c r="S510" s="2">
        <f>S$16</f>
        <v>0.2</v>
      </c>
      <c r="Z510" s="1">
        <f>F510</f>
        <v>250</v>
      </c>
      <c r="AA510" s="81">
        <f>AB$3+AB$4*Z510+AB$5*Z510^2+AH510</f>
        <v>-7.7338326936087776E-3</v>
      </c>
      <c r="AB510" s="81">
        <f>IF(S510&lt;&gt;0,G510-AH510,-9999)</f>
        <v>-3.9889552616319435E-2</v>
      </c>
      <c r="AC510" s="81">
        <f>+G510-P510</f>
        <v>3.1000000017229468E-3</v>
      </c>
      <c r="AD510" s="81">
        <f>IF(S510&lt;&gt;0,G510-AA510,-9999)</f>
        <v>1.0833832695331724E-2</v>
      </c>
      <c r="AE510" s="81">
        <f>+(G510-AA510)^2*S510</f>
        <v>2.3474386174087732E-5</v>
      </c>
      <c r="AF510" s="1">
        <f>IF(S510&lt;&gt;0,G510-P510,-9999)</f>
        <v>3.1000000017229468E-3</v>
      </c>
      <c r="AG510" s="82"/>
      <c r="AH510" s="1">
        <f>$AB$6*($AB$11/AI510*AJ510+$AB$12)</f>
        <v>4.2989552618042381E-2</v>
      </c>
      <c r="AI510" s="1">
        <f>1+$AB$7*COS(AL510)</f>
        <v>1.2863397597357169</v>
      </c>
      <c r="AJ510" s="1">
        <f>SIN(AL510+RADIANS($AB$9))</f>
        <v>0.88064469282177582</v>
      </c>
      <c r="AK510" s="1">
        <f>$AB$7*SIN(AL510)</f>
        <v>0.26109149269894344</v>
      </c>
      <c r="AL510" s="1">
        <f>2*ATAN(AM510)</f>
        <v>-2.4022831766050516</v>
      </c>
      <c r="AM510" s="1">
        <f>SQRT((1+$AB$7)/(1-$AB$7))*TAN(AN510/2)</f>
        <v>-2.5808715258782597</v>
      </c>
      <c r="AN510" s="81">
        <f>$AU510+$AB$7*SIN(AO510)</f>
        <v>9.9287065919986421</v>
      </c>
      <c r="AO510" s="81">
        <f>$AU510+$AB$7*SIN(AP510)</f>
        <v>9.9285039260616319</v>
      </c>
      <c r="AP510" s="81">
        <f>$AU510+$AB$7*SIN(AQ510)</f>
        <v>9.9279068450409671</v>
      </c>
      <c r="AQ510" s="81">
        <f>$AU510+$AB$7*SIN(AR510)</f>
        <v>9.9261489029616339</v>
      </c>
      <c r="AR510" s="81">
        <f>$AU510+$AB$7*SIN(AS510)</f>
        <v>9.920982908972789</v>
      </c>
      <c r="AS510" s="81">
        <f>$AU510+$AB$7*SIN(AT510)</f>
        <v>9.9058842408506784</v>
      </c>
      <c r="AT510" s="81">
        <f>$AU510+$AB$7*SIN(AU510)</f>
        <v>9.8624104221429931</v>
      </c>
      <c r="AU510" s="81">
        <f>RADIANS($AB$9)+$AB$18*(F510-AB$15)</f>
        <v>9.7416615711794829</v>
      </c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</row>
    <row r="511" spans="1:66" s="80" customFormat="1" x14ac:dyDescent="0.2">
      <c r="A511" s="96" t="s">
        <v>208</v>
      </c>
      <c r="B511" s="96"/>
      <c r="C511" s="86">
        <v>46384.712</v>
      </c>
      <c r="D511" s="86"/>
      <c r="E511" s="80">
        <f>+(C511-C$7)/C$8</f>
        <v>252.99732494049181</v>
      </c>
      <c r="F511" s="80">
        <f>ROUND(2*E511,0)/2</f>
        <v>253</v>
      </c>
      <c r="G511" s="80">
        <f>+C511-(C$7+F511*C$8)</f>
        <v>-7.4067999958060682E-3</v>
      </c>
      <c r="I511" s="80">
        <f>G511</f>
        <v>-7.4067999958060682E-3</v>
      </c>
      <c r="Q511" s="149">
        <f>+C511-15018.5</f>
        <v>31366.212</v>
      </c>
      <c r="S511" s="2">
        <f>S$16</f>
        <v>0.2</v>
      </c>
      <c r="Z511" s="1">
        <f>F511</f>
        <v>253</v>
      </c>
      <c r="AA511" s="81">
        <f>AB$3+AB$4*Z511+AB$5*Z511^2+AH511</f>
        <v>-7.885269250439135E-3</v>
      </c>
      <c r="AB511" s="81">
        <f>IF(S511&lt;&gt;0,G511-AH511,-9999)</f>
        <v>-5.0356340956764688E-2</v>
      </c>
      <c r="AC511" s="81">
        <f>+G511-P511</f>
        <v>-7.4067999958060682E-3</v>
      </c>
      <c r="AD511" s="81">
        <f>IF(S511&lt;&gt;0,G511-AA511,-9999)</f>
        <v>4.7846925463306683E-4</v>
      </c>
      <c r="AE511" s="81">
        <f>+(G511-AA511)^2*S511</f>
        <v>4.578656552582451E-8</v>
      </c>
      <c r="AF511" s="1">
        <f>IF(S511&lt;&gt;0,G511-P511,-9999)</f>
        <v>-7.4067999958060682E-3</v>
      </c>
      <c r="AG511" s="82"/>
      <c r="AH511" s="1">
        <f>$AB$6*($AB$11/AI511*AJ511+$AB$12)</f>
        <v>4.294954096095862E-2</v>
      </c>
      <c r="AI511" s="1">
        <f>1+$AB$7*COS(AL511)</f>
        <v>1.2851502160283728</v>
      </c>
      <c r="AJ511" s="1">
        <f>SIN(AL511+RADIANS($AB$9))</f>
        <v>0.87848241506739178</v>
      </c>
      <c r="AK511" s="1">
        <f>$AB$7*SIN(AL511)</f>
        <v>0.26239012912882753</v>
      </c>
      <c r="AL511" s="1">
        <f>2*ATAN(AM511)</f>
        <v>-2.3977384452896362</v>
      </c>
      <c r="AM511" s="1">
        <f>SQRT((1+$AB$7)/(1-$AB$7))*TAN(AN511/2)</f>
        <v>-2.5635646343927547</v>
      </c>
      <c r="AN511" s="81">
        <f>$AU511+$AB$7*SIN(AO511)</f>
        <v>9.9319651242198166</v>
      </c>
      <c r="AO511" s="81">
        <f>$AU511+$AB$7*SIN(AP511)</f>
        <v>9.931763085181327</v>
      </c>
      <c r="AP511" s="81">
        <f>$AU511+$AB$7*SIN(AQ511)</f>
        <v>9.9311667774115335</v>
      </c>
      <c r="AQ511" s="81">
        <f>$AU511+$AB$7*SIN(AR511)</f>
        <v>9.929407953970582</v>
      </c>
      <c r="AR511" s="81">
        <f>$AU511+$AB$7*SIN(AS511)</f>
        <v>9.9242301670466819</v>
      </c>
      <c r="AS511" s="81">
        <f>$AU511+$AB$7*SIN(AT511)</f>
        <v>9.9090710243883358</v>
      </c>
      <c r="AT511" s="81">
        <f>$AU511+$AB$7*SIN(AU511)</f>
        <v>9.8653565281588751</v>
      </c>
      <c r="AU511" s="81">
        <f>RADIANS($AB$9)+$AB$18*(F511-AB$15)</f>
        <v>9.7438150312656742</v>
      </c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</row>
    <row r="512" spans="1:66" s="80" customFormat="1" x14ac:dyDescent="0.2">
      <c r="A512" s="96" t="s">
        <v>249</v>
      </c>
      <c r="B512" s="96"/>
      <c r="C512" s="86">
        <v>46401.322</v>
      </c>
      <c r="D512" s="86"/>
      <c r="E512" s="80">
        <f>+(C512-C$7)/C$8</f>
        <v>258.99623654073292</v>
      </c>
      <c r="F512" s="80">
        <f>ROUND(2*E512,0)/2</f>
        <v>259</v>
      </c>
      <c r="G512" s="80">
        <f>+C512-(C$7+F512*C$8)</f>
        <v>-1.0420399994472973E-2</v>
      </c>
      <c r="I512" s="80">
        <f>G512</f>
        <v>-1.0420399994472973E-2</v>
      </c>
      <c r="Q512" s="149">
        <f>+C512-15018.5</f>
        <v>31382.822</v>
      </c>
      <c r="S512" s="2">
        <f>S$16</f>
        <v>0.2</v>
      </c>
      <c r="Z512" s="1">
        <f>F512</f>
        <v>259</v>
      </c>
      <c r="AA512" s="81">
        <f>AB$3+AB$4*Z512+AB$5*Z512^2+AH512</f>
        <v>-8.1895685463868259E-3</v>
      </c>
      <c r="AB512" s="81">
        <f>IF(S512&lt;&gt;0,G512-AH512,-9999)</f>
        <v>-5.3288664062619888E-2</v>
      </c>
      <c r="AC512" s="81">
        <f>+G512-P512</f>
        <v>-1.0420399994472973E-2</v>
      </c>
      <c r="AD512" s="81">
        <f>IF(S512&lt;&gt;0,G512-AA512,-9999)</f>
        <v>-2.2308314480861471E-3</v>
      </c>
      <c r="AE512" s="81">
        <f>+(G512-AA512)^2*S512</f>
        <v>9.9532178995402716E-7</v>
      </c>
      <c r="AF512" s="1">
        <f>IF(S512&lt;&gt;0,G512-P512,-9999)</f>
        <v>-1.0420399994472973E-2</v>
      </c>
      <c r="AG512" s="82"/>
      <c r="AH512" s="1">
        <f>$AB$6*($AB$11/AI512*AJ512+$AB$12)</f>
        <v>4.2868264068146915E-2</v>
      </c>
      <c r="AI512" s="1">
        <f>1+$AB$7*COS(AL512)</f>
        <v>1.2827601693437241</v>
      </c>
      <c r="AJ512" s="1">
        <f>SIN(AL512+RADIANS($AB$9))</f>
        <v>0.87411572529220283</v>
      </c>
      <c r="AK512" s="1">
        <f>$AB$7*SIN(AL512)</f>
        <v>0.26496398283158951</v>
      </c>
      <c r="AL512" s="1">
        <f>2*ATAN(AM512)</f>
        <v>-2.3886742121055087</v>
      </c>
      <c r="AM512" s="1">
        <f>SQRT((1+$AB$7)/(1-$AB$7))*TAN(AN512/2)</f>
        <v>-2.5296419596386435</v>
      </c>
      <c r="AN512" s="81">
        <f>$AU512+$AB$7*SIN(AO512)</f>
        <v>9.9384731527989807</v>
      </c>
      <c r="AO512" s="81">
        <f>$AU512+$AB$7*SIN(AP512)</f>
        <v>9.9382724308464425</v>
      </c>
      <c r="AP512" s="81">
        <f>$AU512+$AB$7*SIN(AQ512)</f>
        <v>9.9376778494153015</v>
      </c>
      <c r="AQ512" s="81">
        <f>$AU512+$AB$7*SIN(AR512)</f>
        <v>9.9359177382474648</v>
      </c>
      <c r="AR512" s="81">
        <f>$AU512+$AB$7*SIN(AS512)</f>
        <v>9.9307174992284715</v>
      </c>
      <c r="AS512" s="81">
        <f>$AU512+$AB$7*SIN(AT512)</f>
        <v>9.9154396871837882</v>
      </c>
      <c r="AT512" s="81">
        <f>$AU512+$AB$7*SIN(AU512)</f>
        <v>9.8712470456120052</v>
      </c>
      <c r="AU512" s="81">
        <f>RADIANS($AB$9)+$AB$18*(F512-AB$15)</f>
        <v>9.7481219514380566</v>
      </c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</row>
    <row r="513" spans="1:66" s="80" customFormat="1" x14ac:dyDescent="0.2">
      <c r="A513" s="96" t="s">
        <v>249</v>
      </c>
      <c r="B513" s="96"/>
      <c r="C513" s="86">
        <v>46401.326999999997</v>
      </c>
      <c r="D513" s="86"/>
      <c r="E513" s="80">
        <f>+(C513-C$7)/C$8</f>
        <v>258.9980423539771</v>
      </c>
      <c r="F513" s="80">
        <f>ROUND(2*E513,0)/2</f>
        <v>259</v>
      </c>
      <c r="G513" s="80">
        <f>+C513-(C$7+F513*C$8)</f>
        <v>-5.4203999970923178E-3</v>
      </c>
      <c r="I513" s="80">
        <f>G513</f>
        <v>-5.4203999970923178E-3</v>
      </c>
      <c r="Q513" s="149">
        <f>+C513-15018.5</f>
        <v>31382.826999999997</v>
      </c>
      <c r="S513" s="2">
        <f>S$16</f>
        <v>0.2</v>
      </c>
      <c r="Z513" s="1">
        <f>F513</f>
        <v>259</v>
      </c>
      <c r="AA513" s="81">
        <f>AB$3+AB$4*Z513+AB$5*Z513^2+AH513</f>
        <v>-8.1895685463868259E-3</v>
      </c>
      <c r="AB513" s="81">
        <f>IF(S513&lt;&gt;0,G513-AH513,-9999)</f>
        <v>-4.8288664065239233E-2</v>
      </c>
      <c r="AC513" s="81">
        <f>+G513-P513</f>
        <v>-5.4203999970923178E-3</v>
      </c>
      <c r="AD513" s="81">
        <f>IF(S513&lt;&gt;0,G513-AA513,-9999)</f>
        <v>2.7691685492945081E-3</v>
      </c>
      <c r="AE513" s="81">
        <f>+(G513-AA513)^2*S513</f>
        <v>1.5336588908803702E-6</v>
      </c>
      <c r="AF513" s="1">
        <f>IF(S513&lt;&gt;0,G513-P513,-9999)</f>
        <v>-5.4203999970923178E-3</v>
      </c>
      <c r="AG513" s="82"/>
      <c r="AH513" s="1">
        <f>$AB$6*($AB$11/AI513*AJ513+$AB$12)</f>
        <v>4.2868264068146915E-2</v>
      </c>
      <c r="AI513" s="1">
        <f>1+$AB$7*COS(AL513)</f>
        <v>1.2827601693437241</v>
      </c>
      <c r="AJ513" s="1">
        <f>SIN(AL513+RADIANS($AB$9))</f>
        <v>0.87411572529220283</v>
      </c>
      <c r="AK513" s="1">
        <f>$AB$7*SIN(AL513)</f>
        <v>0.26496398283158951</v>
      </c>
      <c r="AL513" s="1">
        <f>2*ATAN(AM513)</f>
        <v>-2.3886742121055087</v>
      </c>
      <c r="AM513" s="1">
        <f>SQRT((1+$AB$7)/(1-$AB$7))*TAN(AN513/2)</f>
        <v>-2.5296419596386435</v>
      </c>
      <c r="AN513" s="81">
        <f>$AU513+$AB$7*SIN(AO513)</f>
        <v>9.9384731527989807</v>
      </c>
      <c r="AO513" s="81">
        <f>$AU513+$AB$7*SIN(AP513)</f>
        <v>9.9382724308464425</v>
      </c>
      <c r="AP513" s="81">
        <f>$AU513+$AB$7*SIN(AQ513)</f>
        <v>9.9376778494153015</v>
      </c>
      <c r="AQ513" s="81">
        <f>$AU513+$AB$7*SIN(AR513)</f>
        <v>9.9359177382474648</v>
      </c>
      <c r="AR513" s="81">
        <f>$AU513+$AB$7*SIN(AS513)</f>
        <v>9.9307174992284715</v>
      </c>
      <c r="AS513" s="81">
        <f>$AU513+$AB$7*SIN(AT513)</f>
        <v>9.9154396871837882</v>
      </c>
      <c r="AT513" s="81">
        <f>$AU513+$AB$7*SIN(AU513)</f>
        <v>9.8712470456120052</v>
      </c>
      <c r="AU513" s="81">
        <f>RADIANS($AB$9)+$AB$18*(F513-AB$15)</f>
        <v>9.7481219514380566</v>
      </c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</row>
    <row r="514" spans="1:66" s="80" customFormat="1" x14ac:dyDescent="0.2">
      <c r="A514" s="96" t="s">
        <v>249</v>
      </c>
      <c r="B514" s="96"/>
      <c r="C514" s="86">
        <v>46401.334000000003</v>
      </c>
      <c r="D514" s="86"/>
      <c r="E514" s="80">
        <f>+(C514-C$7)/C$8</f>
        <v>259.00057049252206</v>
      </c>
      <c r="F514" s="80">
        <f>ROUND(2*E514,0)/2</f>
        <v>259</v>
      </c>
      <c r="G514" s="80">
        <f>+C514-(C$7+F514*C$8)</f>
        <v>1.5796000079717487E-3</v>
      </c>
      <c r="I514" s="80">
        <f>G514</f>
        <v>1.5796000079717487E-3</v>
      </c>
      <c r="Q514" s="149">
        <f>+C514-15018.5</f>
        <v>31382.834000000003</v>
      </c>
      <c r="S514" s="2">
        <f>S$16</f>
        <v>0.2</v>
      </c>
      <c r="Z514" s="1">
        <f>F514</f>
        <v>259</v>
      </c>
      <c r="AA514" s="81">
        <f>AB$3+AB$4*Z514+AB$5*Z514^2+AH514</f>
        <v>-8.1895685463868259E-3</v>
      </c>
      <c r="AB514" s="81">
        <f>IF(S514&lt;&gt;0,G514-AH514,-9999)</f>
        <v>-4.1288664060175166E-2</v>
      </c>
      <c r="AC514" s="81">
        <f>+G514-P514</f>
        <v>1.5796000079717487E-3</v>
      </c>
      <c r="AD514" s="81">
        <f>IF(S514&lt;&gt;0,G514-AA514,-9999)</f>
        <v>9.7691685543585746E-3</v>
      </c>
      <c r="AE514" s="81">
        <f>+(G514-AA514)^2*S514</f>
        <v>1.9087330848693682E-5</v>
      </c>
      <c r="AF514" s="1">
        <f>IF(S514&lt;&gt;0,G514-P514,-9999)</f>
        <v>1.5796000079717487E-3</v>
      </c>
      <c r="AG514" s="82"/>
      <c r="AH514" s="1">
        <f>$AB$6*($AB$11/AI514*AJ514+$AB$12)</f>
        <v>4.2868264068146915E-2</v>
      </c>
      <c r="AI514" s="1">
        <f>1+$AB$7*COS(AL514)</f>
        <v>1.2827601693437241</v>
      </c>
      <c r="AJ514" s="1">
        <f>SIN(AL514+RADIANS($AB$9))</f>
        <v>0.87411572529220283</v>
      </c>
      <c r="AK514" s="1">
        <f>$AB$7*SIN(AL514)</f>
        <v>0.26496398283158951</v>
      </c>
      <c r="AL514" s="1">
        <f>2*ATAN(AM514)</f>
        <v>-2.3886742121055087</v>
      </c>
      <c r="AM514" s="1">
        <f>SQRT((1+$AB$7)/(1-$AB$7))*TAN(AN514/2)</f>
        <v>-2.5296419596386435</v>
      </c>
      <c r="AN514" s="81">
        <f>$AU514+$AB$7*SIN(AO514)</f>
        <v>9.9384731527989807</v>
      </c>
      <c r="AO514" s="81">
        <f>$AU514+$AB$7*SIN(AP514)</f>
        <v>9.9382724308464425</v>
      </c>
      <c r="AP514" s="81">
        <f>$AU514+$AB$7*SIN(AQ514)</f>
        <v>9.9376778494153015</v>
      </c>
      <c r="AQ514" s="81">
        <f>$AU514+$AB$7*SIN(AR514)</f>
        <v>9.9359177382474648</v>
      </c>
      <c r="AR514" s="81">
        <f>$AU514+$AB$7*SIN(AS514)</f>
        <v>9.9307174992284715</v>
      </c>
      <c r="AS514" s="81">
        <f>$AU514+$AB$7*SIN(AT514)</f>
        <v>9.9154396871837882</v>
      </c>
      <c r="AT514" s="81">
        <f>$AU514+$AB$7*SIN(AU514)</f>
        <v>9.8712470456120052</v>
      </c>
      <c r="AU514" s="81">
        <f>RADIANS($AB$9)+$AB$18*(F514-AB$15)</f>
        <v>9.7481219514380566</v>
      </c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</row>
    <row r="515" spans="1:66" s="80" customFormat="1" x14ac:dyDescent="0.2">
      <c r="A515" s="96" t="s">
        <v>208</v>
      </c>
      <c r="B515" s="96"/>
      <c r="C515" s="86">
        <v>46420.714</v>
      </c>
      <c r="D515" s="86"/>
      <c r="E515" s="80">
        <f>+(C515-C$7)/C$8</f>
        <v>265.99990263055054</v>
      </c>
      <c r="F515" s="80">
        <f>ROUND(2*E515,0)/2</f>
        <v>266</v>
      </c>
      <c r="G515" s="80">
        <f>+C515-(C$7+F515*C$8)</f>
        <v>-2.6960000104736537E-4</v>
      </c>
      <c r="I515" s="80">
        <f>G515</f>
        <v>-2.6960000104736537E-4</v>
      </c>
      <c r="Q515" s="149">
        <f>+C515-15018.5</f>
        <v>31402.214</v>
      </c>
      <c r="S515" s="2">
        <f>S$16</f>
        <v>0.2</v>
      </c>
      <c r="Z515" s="1">
        <f>F515</f>
        <v>266</v>
      </c>
      <c r="AA515" s="81">
        <f>AB$3+AB$4*Z515+AB$5*Z515^2+AH515</f>
        <v>-8.5469714729839025E-3</v>
      </c>
      <c r="AB515" s="81">
        <f>IF(S515&lt;&gt;0,G515-AH515,-9999)</f>
        <v>-4.3040944815357612E-2</v>
      </c>
      <c r="AC515" s="81">
        <f>+G515-P515</f>
        <v>-2.6960000104736537E-4</v>
      </c>
      <c r="AD515" s="81">
        <f>IF(S515&lt;&gt;0,G515-AA515,-9999)</f>
        <v>8.2773714719365371E-3</v>
      </c>
      <c r="AE515" s="81">
        <f>+(G515-AA515)^2*S515</f>
        <v>1.3702975696885768E-5</v>
      </c>
      <c r="AF515" s="1">
        <f>IF(S515&lt;&gt;0,G515-P515,-9999)</f>
        <v>-2.6960000104736537E-4</v>
      </c>
      <c r="AG515" s="82"/>
      <c r="AH515" s="1">
        <f>$AB$6*($AB$11/AI515*AJ515+$AB$12)</f>
        <v>4.2771344814310247E-2</v>
      </c>
      <c r="AI515" s="1">
        <f>1+$AB$7*COS(AL515)</f>
        <v>1.2799538679436029</v>
      </c>
      <c r="AJ515" s="1">
        <f>SIN(AL515+RADIANS($AB$9))</f>
        <v>0.86895163195946856</v>
      </c>
      <c r="AK515" s="1">
        <f>$AB$7*SIN(AL515)</f>
        <v>0.2679273360235685</v>
      </c>
      <c r="AL515" s="1">
        <f>2*ATAN(AM515)</f>
        <v>-2.378141950238208</v>
      </c>
      <c r="AM515" s="1">
        <f>SQRT((1+$AB$7)/(1-$AB$7))*TAN(AN515/2)</f>
        <v>-2.4911892801596287</v>
      </c>
      <c r="AN515" s="81">
        <f>$AU515+$AB$7*SIN(AO515)</f>
        <v>9.9460505415808118</v>
      </c>
      <c r="AO515" s="81">
        <f>$AU515+$AB$7*SIN(AP515)</f>
        <v>9.9458514599495604</v>
      </c>
      <c r="AP515" s="81">
        <f>$AU515+$AB$7*SIN(AQ515)</f>
        <v>9.9452591903834247</v>
      </c>
      <c r="AQ515" s="81">
        <f>$AU515+$AB$7*SIN(AR515)</f>
        <v>9.9434983702131312</v>
      </c>
      <c r="AR515" s="81">
        <f>$AU515+$AB$7*SIN(AS515)</f>
        <v>9.9382738446911922</v>
      </c>
      <c r="AS515" s="81">
        <f>$AU515+$AB$7*SIN(AT515)</f>
        <v>9.9228614448214074</v>
      </c>
      <c r="AT515" s="81">
        <f>$AU515+$AB$7*SIN(AU515)</f>
        <v>9.8781164273015314</v>
      </c>
      <c r="AU515" s="81">
        <f>RADIANS($AB$9)+$AB$18*(F515-AB$15)</f>
        <v>9.75314669163917</v>
      </c>
      <c r="AV515" s="81"/>
      <c r="AW515" s="21"/>
      <c r="AX515" s="29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</row>
    <row r="516" spans="1:66" x14ac:dyDescent="0.2">
      <c r="A516" s="83" t="s">
        <v>245</v>
      </c>
      <c r="B516" s="84" t="s">
        <v>98</v>
      </c>
      <c r="C516" s="85">
        <v>46437.334000000003</v>
      </c>
      <c r="D516" s="87"/>
      <c r="E516" s="80">
        <f>+(C516-C$7)/C$8</f>
        <v>272.00242585728262</v>
      </c>
      <c r="F516" s="80">
        <f>ROUND(2*E516,0)/2</f>
        <v>272</v>
      </c>
      <c r="G516" s="80">
        <f>+C516-(C$7+F516*C$8)</f>
        <v>6.7168000023229979E-3</v>
      </c>
      <c r="H516" s="80"/>
      <c r="I516" s="80">
        <f>G516</f>
        <v>6.7168000023229979E-3</v>
      </c>
      <c r="J516" s="80"/>
      <c r="K516" s="80"/>
      <c r="M516" s="80"/>
      <c r="N516" s="80"/>
      <c r="O516" s="80"/>
      <c r="P516" s="80"/>
      <c r="Q516" s="149">
        <f>+C516-15018.5</f>
        <v>31418.834000000003</v>
      </c>
      <c r="S516" s="2">
        <f>S$16</f>
        <v>0.2</v>
      </c>
      <c r="Z516" s="1">
        <f>F516</f>
        <v>272</v>
      </c>
      <c r="AA516" s="81">
        <f>AB$3+AB$4*Z516+AB$5*Z516^2+AH516</f>
        <v>-8.8553462449463896E-3</v>
      </c>
      <c r="AB516" s="81">
        <f>IF(S516&lt;&gt;0,G516-AH516,-9999)</f>
        <v>-3.5969691075906619E-2</v>
      </c>
      <c r="AC516" s="81">
        <f>+G516-P516</f>
        <v>6.7168000023229979E-3</v>
      </c>
      <c r="AD516" s="81">
        <f>IF(S516&lt;&gt;0,G516-AA516,-9999)</f>
        <v>1.5572146247269388E-2</v>
      </c>
      <c r="AE516" s="81">
        <f>+(G516-AA516)^2*S516</f>
        <v>4.8498347749269216E-5</v>
      </c>
      <c r="AF516" s="1">
        <f>IF(S516&lt;&gt;0,G516-P516,-9999)</f>
        <v>6.7168000023229979E-3</v>
      </c>
      <c r="AG516" s="82"/>
      <c r="AH516" s="1">
        <f>$AB$6*($AB$11/AI516*AJ516+$AB$12)</f>
        <v>4.2686491078229617E-2</v>
      </c>
      <c r="AI516" s="1">
        <f>1+$AB$7*COS(AL516)</f>
        <v>1.2775336725303295</v>
      </c>
      <c r="AJ516" s="1">
        <f>SIN(AL516+RADIANS($AB$9))</f>
        <v>0.86446699210519351</v>
      </c>
      <c r="AK516" s="1">
        <f>$AB$7*SIN(AL516)</f>
        <v>0.27043351526225123</v>
      </c>
      <c r="AL516" s="1">
        <f>2*ATAN(AM516)</f>
        <v>-2.3691510323283858</v>
      </c>
      <c r="AM516" s="1">
        <f>SQRT((1+$AB$7)/(1-$AB$7))*TAN(AN516/2)</f>
        <v>-2.4591534496212546</v>
      </c>
      <c r="AN516" s="81">
        <f>$AU516+$AB$7*SIN(AO516)</f>
        <v>9.9525322393317506</v>
      </c>
      <c r="AO516" s="81">
        <f>$AU516+$AB$7*SIN(AP516)</f>
        <v>9.9523346495721654</v>
      </c>
      <c r="AP516" s="81">
        <f>$AU516+$AB$7*SIN(AQ516)</f>
        <v>9.9517446113825976</v>
      </c>
      <c r="AQ516" s="81">
        <f>$AU516+$AB$7*SIN(AR516)</f>
        <v>9.9499838559189815</v>
      </c>
      <c r="AR516" s="81">
        <f>$AU516+$AB$7*SIN(AS516)</f>
        <v>9.9447401447307442</v>
      </c>
      <c r="AS516" s="81">
        <f>$AU516+$AB$7*SIN(AT516)</f>
        <v>9.9292157097957396</v>
      </c>
      <c r="AT516" s="81">
        <f>$AU516+$AB$7*SIN(AU516)</f>
        <v>9.8840019592064081</v>
      </c>
      <c r="AU516" s="81">
        <f>RADIANS($AB$9)+$AB$18*(F516-AB$15)</f>
        <v>9.7574536118115525</v>
      </c>
    </row>
    <row r="517" spans="1:66" s="80" customFormat="1" x14ac:dyDescent="0.2">
      <c r="A517" s="96" t="s">
        <v>208</v>
      </c>
      <c r="B517" s="96"/>
      <c r="C517" s="86">
        <v>46445.627999999997</v>
      </c>
      <c r="D517" s="86"/>
      <c r="E517" s="80">
        <f>+(C517-C$7)/C$8</f>
        <v>274.99790886826185</v>
      </c>
      <c r="F517" s="80">
        <f>ROUND(2*E517,0)/2</f>
        <v>275</v>
      </c>
      <c r="G517" s="80">
        <f>+C517-(C$7+F517*C$8)</f>
        <v>-5.7900000028894283E-3</v>
      </c>
      <c r="I517" s="80">
        <f>G517</f>
        <v>-5.7900000028894283E-3</v>
      </c>
      <c r="Q517" s="149">
        <f>+C517-15018.5</f>
        <v>31427.127999999997</v>
      </c>
      <c r="S517" s="2">
        <f>S$16</f>
        <v>0.2</v>
      </c>
      <c r="Z517" s="1">
        <f>F517</f>
        <v>275</v>
      </c>
      <c r="AA517" s="81">
        <f>AB$3+AB$4*Z517+AB$5*Z517^2+AH517</f>
        <v>-9.0102312406480367E-3</v>
      </c>
      <c r="AB517" s="81">
        <f>IF(S517&lt;&gt;0,G517-AH517,-9999)</f>
        <v>-4.8433452905179725E-2</v>
      </c>
      <c r="AC517" s="81">
        <f>+G517-P517</f>
        <v>-5.7900000028894283E-3</v>
      </c>
      <c r="AD517" s="81">
        <f>IF(S517&lt;&gt;0,G517-AA517,-9999)</f>
        <v>3.2202312377586084E-3</v>
      </c>
      <c r="AE517" s="81">
        <f>+(G517-AA517)^2*S517</f>
        <v>2.0739778449272682E-6</v>
      </c>
      <c r="AF517" s="1">
        <f>IF(S517&lt;&gt;0,G517-P517,-9999)</f>
        <v>-5.7900000028894283E-3</v>
      </c>
      <c r="AG517" s="82"/>
      <c r="AH517" s="1">
        <f>$AB$6*($AB$11/AI517*AJ517+$AB$12)</f>
        <v>4.2643452902290296E-2</v>
      </c>
      <c r="AI517" s="1">
        <f>1+$AB$7*COS(AL517)</f>
        <v>1.2763186157521844</v>
      </c>
      <c r="AJ517" s="1">
        <f>SIN(AL517+RADIANS($AB$9))</f>
        <v>0.86220490739007405</v>
      </c>
      <c r="AK517" s="1">
        <f>$AB$7*SIN(AL517)</f>
        <v>0.27167489422850083</v>
      </c>
      <c r="AL517" s="1">
        <f>2*ATAN(AM517)</f>
        <v>-2.3646683321075486</v>
      </c>
      <c r="AM517" s="1">
        <f>SQRT((1+$AB$7)/(1-$AB$7))*TAN(AN517/2)</f>
        <v>-2.4434442389582505</v>
      </c>
      <c r="AN517" s="81">
        <f>$AU517+$AB$7*SIN(AO517)</f>
        <v>9.9557684931420471</v>
      </c>
      <c r="AO517" s="81">
        <f>$AU517+$AB$7*SIN(AP517)</f>
        <v>9.9555716781561259</v>
      </c>
      <c r="AP517" s="81">
        <f>$AU517+$AB$7*SIN(AQ517)</f>
        <v>9.9549828404814829</v>
      </c>
      <c r="AQ517" s="81">
        <f>$AU517+$AB$7*SIN(AR517)</f>
        <v>9.9532223478217503</v>
      </c>
      <c r="AR517" s="81">
        <f>$AU517+$AB$7*SIN(AS517)</f>
        <v>9.9479696071992105</v>
      </c>
      <c r="AS517" s="81">
        <f>$AU517+$AB$7*SIN(AT517)</f>
        <v>9.9323903108661238</v>
      </c>
      <c r="AT517" s="81">
        <f>$AU517+$AB$7*SIN(AU517)</f>
        <v>9.8869438467075437</v>
      </c>
      <c r="AU517" s="81">
        <f>RADIANS($AB$9)+$AB$18*(F517-AB$15)</f>
        <v>9.7596070718977437</v>
      </c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</row>
    <row r="518" spans="1:66" s="80" customFormat="1" x14ac:dyDescent="0.2">
      <c r="A518" s="96" t="s">
        <v>208</v>
      </c>
      <c r="B518" s="96"/>
      <c r="C518" s="86">
        <v>46456.697</v>
      </c>
      <c r="D518" s="86"/>
      <c r="E518" s="80">
        <f>+(C518-C$7)/C$8</f>
        <v>278.99561823027778</v>
      </c>
      <c r="F518" s="80">
        <f>ROUND(2*E518,0)/2</f>
        <v>279</v>
      </c>
      <c r="G518" s="80">
        <f>+C518-(C$7+F518*C$8)</f>
        <v>-1.2132399999245536E-2</v>
      </c>
      <c r="I518" s="80">
        <f>G518</f>
        <v>-1.2132399999245536E-2</v>
      </c>
      <c r="Q518" s="149">
        <f>+C518-15018.5</f>
        <v>31438.197</v>
      </c>
      <c r="S518" s="2">
        <f>S$16</f>
        <v>0.2</v>
      </c>
      <c r="Z518" s="1">
        <f>F518</f>
        <v>279</v>
      </c>
      <c r="AA518" s="81">
        <f>AB$3+AB$4*Z518+AB$5*Z518^2+AH518</f>
        <v>-9.2174638919422375E-3</v>
      </c>
      <c r="AB518" s="81">
        <f>IF(S518&lt;&gt;0,G518-AH518,-9999)</f>
        <v>-5.4717838841443218E-2</v>
      </c>
      <c r="AC518" s="81">
        <f>+G518-P518</f>
        <v>-1.2132399999245536E-2</v>
      </c>
      <c r="AD518" s="81">
        <f>IF(S518&lt;&gt;0,G518-AA518,-9999)</f>
        <v>-2.9149361073032981E-3</v>
      </c>
      <c r="AE518" s="81">
        <f>+(G518-AA518)^2*S518</f>
        <v>1.6993705019321009E-6</v>
      </c>
      <c r="AF518" s="1">
        <f>IF(S518&lt;&gt;0,G518-P518,-9999)</f>
        <v>-1.2132399999245536E-2</v>
      </c>
      <c r="AG518" s="82"/>
      <c r="AH518" s="1">
        <f>$AB$6*($AB$11/AI518*AJ518+$AB$12)</f>
        <v>4.2585438842197683E-2</v>
      </c>
      <c r="AI518" s="1">
        <f>1+$AB$7*COS(AL518)</f>
        <v>1.2746935327627662</v>
      </c>
      <c r="AJ518" s="1">
        <f>SIN(AL518+RADIANS($AB$9))</f>
        <v>0.85916863925607645</v>
      </c>
      <c r="AK518" s="1">
        <f>$AB$7*SIN(AL518)</f>
        <v>0.27331792590970228</v>
      </c>
      <c r="AL518" s="1">
        <f>2*ATAN(AM518)</f>
        <v>-2.3587046639160385</v>
      </c>
      <c r="AM518" s="1">
        <f>SQRT((1+$AB$7)/(1-$AB$7))*TAN(AN518/2)</f>
        <v>-2.4228098833209293</v>
      </c>
      <c r="AN518" s="81">
        <f>$AU518+$AB$7*SIN(AO518)</f>
        <v>9.9600787137966336</v>
      </c>
      <c r="AO518" s="81">
        <f>$AU518+$AB$7*SIN(AP518)</f>
        <v>9.9598829609911572</v>
      </c>
      <c r="AP518" s="81">
        <f>$AU518+$AB$7*SIN(AQ518)</f>
        <v>9.9592958105668661</v>
      </c>
      <c r="AQ518" s="81">
        <f>$AU518+$AB$7*SIN(AR518)</f>
        <v>9.9575359052761119</v>
      </c>
      <c r="AR518" s="81">
        <f>$AU518+$AB$7*SIN(AS518)</f>
        <v>9.9522717084310806</v>
      </c>
      <c r="AS518" s="81">
        <f>$AU518+$AB$7*SIN(AT518)</f>
        <v>9.9366204664106057</v>
      </c>
      <c r="AT518" s="81">
        <f>$AU518+$AB$7*SIN(AU518)</f>
        <v>9.8908654441729063</v>
      </c>
      <c r="AU518" s="81">
        <f>RADIANS($AB$9)+$AB$18*(F518-AB$15)</f>
        <v>9.7624783520126659</v>
      </c>
      <c r="AV518" s="81"/>
      <c r="AW518" s="21"/>
      <c r="AX518" s="29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</row>
    <row r="519" spans="1:66" x14ac:dyDescent="0.2">
      <c r="A519" s="83" t="s">
        <v>245</v>
      </c>
      <c r="B519" s="84" t="s">
        <v>98</v>
      </c>
      <c r="C519" s="85">
        <v>46473.328000000001</v>
      </c>
      <c r="D519" s="87"/>
      <c r="E519" s="80">
        <f>+(C519-C$7)/C$8</f>
        <v>285.00211424614861</v>
      </c>
      <c r="F519" s="80">
        <f>ROUND(2*E519,0)/2</f>
        <v>285</v>
      </c>
      <c r="G519" s="80">
        <f>+C519-(C$7+F519*C$8)</f>
        <v>5.8540000027278438E-3</v>
      </c>
      <c r="H519" s="80"/>
      <c r="I519" s="80">
        <f>G519</f>
        <v>5.8540000027278438E-3</v>
      </c>
      <c r="J519" s="80"/>
      <c r="K519" s="80"/>
      <c r="M519" s="80"/>
      <c r="N519" s="80"/>
      <c r="O519" s="80"/>
      <c r="P519" s="80"/>
      <c r="Q519" s="149">
        <f>+C519-15018.5</f>
        <v>31454.828000000001</v>
      </c>
      <c r="S519" s="2">
        <f>S$16</f>
        <v>0.2</v>
      </c>
      <c r="Z519" s="1">
        <f>F519</f>
        <v>285</v>
      </c>
      <c r="AA519" s="81">
        <f>AB$3+AB$4*Z519+AB$5*Z519^2+AH519</f>
        <v>-9.5298454144775585E-3</v>
      </c>
      <c r="AB519" s="81">
        <f>IF(S519&lt;&gt;0,G519-AH519,-9999)</f>
        <v>-3.6643076985562226E-2</v>
      </c>
      <c r="AC519" s="81">
        <f>+G519-P519</f>
        <v>5.8540000027278438E-3</v>
      </c>
      <c r="AD519" s="81">
        <f>IF(S519&lt;&gt;0,G519-AA519,-9999)</f>
        <v>1.5383845417205402E-2</v>
      </c>
      <c r="AE519" s="81">
        <f>+(G519-AA519)^2*S519</f>
        <v>4.7332539964094332E-5</v>
      </c>
      <c r="AF519" s="1">
        <f>IF(S519&lt;&gt;0,G519-P519,-9999)</f>
        <v>5.8540000027278438E-3</v>
      </c>
      <c r="AG519" s="82"/>
      <c r="AH519" s="1">
        <f>$AB$6*($AB$11/AI519*AJ519+$AB$12)</f>
        <v>4.249707698829007E-2</v>
      </c>
      <c r="AI519" s="1">
        <f>1+$AB$7*COS(AL519)</f>
        <v>1.2722454664521978</v>
      </c>
      <c r="AJ519" s="1">
        <f>SIN(AL519+RADIANS($AB$9))</f>
        <v>0.85457177656004868</v>
      </c>
      <c r="AK519" s="1">
        <f>$AB$7*SIN(AL519)</f>
        <v>0.27575647147709093</v>
      </c>
      <c r="AL519" s="1">
        <f>2*ATAN(AM519)</f>
        <v>-2.3497876570364458</v>
      </c>
      <c r="AM519" s="1">
        <f>SQRT((1+$AB$7)/(1-$AB$7))*TAN(AN519/2)</f>
        <v>-2.3925070637083694</v>
      </c>
      <c r="AN519" s="81">
        <f>$AU519+$AB$7*SIN(AO519)</f>
        <v>9.9665337525182771</v>
      </c>
      <c r="AO519" s="81">
        <f>$AU519+$AB$7*SIN(AP519)</f>
        <v>9.9663396538113105</v>
      </c>
      <c r="AP519" s="81">
        <f>$AU519+$AB$7*SIN(AQ519)</f>
        <v>9.9657552166944736</v>
      </c>
      <c r="AQ519" s="81">
        <f>$AU519+$AB$7*SIN(AR519)</f>
        <v>9.9639966957561619</v>
      </c>
      <c r="AR519" s="81">
        <f>$AU519+$AB$7*SIN(AS519)</f>
        <v>9.9587165609453105</v>
      </c>
      <c r="AS519" s="81">
        <f>$AU519+$AB$7*SIN(AT519)</f>
        <v>9.9429599858430429</v>
      </c>
      <c r="AT519" s="81">
        <f>$AU519+$AB$7*SIN(AU519)</f>
        <v>9.8967458530651999</v>
      </c>
      <c r="AU519" s="81">
        <f>RADIANS($AB$9)+$AB$18*(F519-AB$15)</f>
        <v>9.7667852721850483</v>
      </c>
      <c r="AV519" s="81"/>
      <c r="AW519" s="81"/>
      <c r="AX519" s="81"/>
      <c r="AY519" s="81"/>
      <c r="AZ519" s="81"/>
      <c r="BA519" s="81"/>
      <c r="BB519" s="81"/>
      <c r="BC519" s="81"/>
      <c r="BD519" s="81"/>
      <c r="BE519" s="81"/>
      <c r="BF519" s="81"/>
      <c r="BG519" s="81"/>
      <c r="BH519" s="81"/>
      <c r="BI519" s="81"/>
      <c r="BJ519" s="81"/>
      <c r="BK519" s="81"/>
      <c r="BL519" s="81"/>
    </row>
    <row r="520" spans="1:66" x14ac:dyDescent="0.2">
      <c r="A520" s="83" t="s">
        <v>245</v>
      </c>
      <c r="B520" s="84" t="s">
        <v>98</v>
      </c>
      <c r="C520" s="85">
        <v>46484.39</v>
      </c>
      <c r="D520" s="87"/>
      <c r="E520" s="80">
        <f>+(C520-C$7)/C$8</f>
        <v>288.99729546961959</v>
      </c>
      <c r="F520" s="80">
        <f>ROUND(2*E520,0)/2</f>
        <v>289</v>
      </c>
      <c r="G520" s="80">
        <f>+C520-(C$7+F520*C$8)</f>
        <v>-7.48839999869233E-3</v>
      </c>
      <c r="H520" s="80"/>
      <c r="I520" s="80">
        <f>G520</f>
        <v>-7.48839999869233E-3</v>
      </c>
      <c r="J520" s="80"/>
      <c r="K520" s="80"/>
      <c r="M520" s="80"/>
      <c r="N520" s="80"/>
      <c r="O520" s="80"/>
      <c r="P520" s="80"/>
      <c r="Q520" s="149">
        <f>+C520-15018.5</f>
        <v>31465.89</v>
      </c>
      <c r="S520" s="2">
        <f>S$16</f>
        <v>0.2</v>
      </c>
      <c r="Z520" s="1">
        <f>F520</f>
        <v>289</v>
      </c>
      <c r="AA520" s="81">
        <f>AB$3+AB$4*Z520+AB$5*Z520^2+AH520</f>
        <v>-9.7391150814595887E-3</v>
      </c>
      <c r="AB520" s="81">
        <f>IF(S520&lt;&gt;0,G520-AH520,-9999)</f>
        <v>-4.9925681620302399E-2</v>
      </c>
      <c r="AC520" s="81">
        <f>+G520-P520</f>
        <v>-7.48839999869233E-3</v>
      </c>
      <c r="AD520" s="81">
        <f>IF(S520&lt;&gt;0,G520-AA520,-9999)</f>
        <v>2.2507150827672587E-3</v>
      </c>
      <c r="AE520" s="81">
        <f>+(G520-AA520)^2*S520</f>
        <v>1.0131436767592057E-6</v>
      </c>
      <c r="AF520" s="1">
        <f>IF(S520&lt;&gt;0,G520-P520,-9999)</f>
        <v>-7.48839999869233E-3</v>
      </c>
      <c r="AG520" s="82"/>
      <c r="AH520" s="1">
        <f>$AB$6*($AB$11/AI520*AJ520+$AB$12)</f>
        <v>4.2437281621610069E-2</v>
      </c>
      <c r="AI520" s="1">
        <f>1+$AB$7*COS(AL520)</f>
        <v>1.2706066664061204</v>
      </c>
      <c r="AJ520" s="1">
        <f>SIN(AL520+RADIANS($AB$9))</f>
        <v>0.85147941596744059</v>
      </c>
      <c r="AK520" s="1">
        <f>$AB$7*SIN(AL520)</f>
        <v>0.277364845757059</v>
      </c>
      <c r="AL520" s="1">
        <f>2*ATAN(AM520)</f>
        <v>-2.3438620302354516</v>
      </c>
      <c r="AM520" s="1">
        <f>SQRT((1+$AB$7)/(1-$AB$7))*TAN(AN520/2)</f>
        <v>-2.3727250078497346</v>
      </c>
      <c r="AN520" s="81">
        <f>$AU520+$AB$7*SIN(AO520)</f>
        <v>9.9708302222433396</v>
      </c>
      <c r="AO520" s="81">
        <f>$AU520+$AB$7*SIN(AP520)</f>
        <v>9.9706372656407058</v>
      </c>
      <c r="AP520" s="81">
        <f>$AU520+$AB$7*SIN(AQ520)</f>
        <v>9.9700547567866558</v>
      </c>
      <c r="AQ520" s="81">
        <f>$AU520+$AB$7*SIN(AR520)</f>
        <v>9.9682974909729474</v>
      </c>
      <c r="AR520" s="81">
        <f>$AU520+$AB$7*SIN(AS520)</f>
        <v>9.9630075594381591</v>
      </c>
      <c r="AS520" s="81">
        <f>$AU520+$AB$7*SIN(AT520)</f>
        <v>9.9471824913448028</v>
      </c>
      <c r="AT520" s="81">
        <f>$AU520+$AB$7*SIN(AU520)</f>
        <v>9.9006647881776768</v>
      </c>
      <c r="AU520" s="81">
        <f>RADIANS($AB$9)+$AB$18*(F520-AB$15)</f>
        <v>9.7696565522999705</v>
      </c>
    </row>
    <row r="521" spans="1:66" s="80" customFormat="1" x14ac:dyDescent="0.2">
      <c r="A521" s="96" t="s">
        <v>208</v>
      </c>
      <c r="B521" s="96"/>
      <c r="C521" s="86">
        <v>46766.807000000001</v>
      </c>
      <c r="D521" s="86"/>
      <c r="E521" s="80">
        <f>+(C521-C$7)/C$8</f>
        <v>390.99576731821952</v>
      </c>
      <c r="F521" s="80">
        <f>ROUND(2*E521,0)/2</f>
        <v>391</v>
      </c>
      <c r="G521" s="80">
        <f>+C521-(C$7+F521*C$8)</f>
        <v>-1.1719599999196362E-2</v>
      </c>
      <c r="I521" s="80">
        <f>G521</f>
        <v>-1.1719599999196362E-2</v>
      </c>
      <c r="Q521" s="149">
        <f>+C521-15018.5</f>
        <v>31748.307000000001</v>
      </c>
      <c r="S521" s="2">
        <f>S$16</f>
        <v>0.2</v>
      </c>
      <c r="Z521" s="1">
        <f>F521</f>
        <v>391</v>
      </c>
      <c r="AA521" s="81">
        <f>AB$3+AB$4*Z521+AB$5*Z521^2+AH521</f>
        <v>-1.5335994236421742E-2</v>
      </c>
      <c r="AB521" s="81">
        <f>IF(S521&lt;&gt;0,G521-AH521,-9999)</f>
        <v>-5.240615620847057E-2</v>
      </c>
      <c r="AC521" s="81">
        <f>+G521-P521</f>
        <v>-1.1719599999196362E-2</v>
      </c>
      <c r="AD521" s="81">
        <f>IF(S521&lt;&gt;0,G521-AA521,-9999)</f>
        <v>3.6163942372253802E-3</v>
      </c>
      <c r="AE521" s="81">
        <f>+(G521-AA521)^2*S521</f>
        <v>2.6156614558073883E-6</v>
      </c>
      <c r="AF521" s="1">
        <f>IF(S521&lt;&gt;0,G521-P521,-9999)</f>
        <v>-1.1719599999196362E-2</v>
      </c>
      <c r="AG521" s="82"/>
      <c r="AH521" s="1">
        <f>$AB$6*($AB$11/AI521*AJ521+$AB$12)</f>
        <v>4.0686556209274208E-2</v>
      </c>
      <c r="AI521" s="1">
        <f>1+$AB$7*COS(AL521)</f>
        <v>1.2274119135014312</v>
      </c>
      <c r="AJ521" s="1">
        <f>SIN(AL521+RADIANS($AB$9))</f>
        <v>0.7662048491902248</v>
      </c>
      <c r="AK521" s="1">
        <f>$AB$7*SIN(AL521)</f>
        <v>0.31375634999612045</v>
      </c>
      <c r="AL521" s="1">
        <f>2*ATAN(AM521)</f>
        <v>-2.1979761521754564</v>
      </c>
      <c r="AM521" s="1">
        <f>SQRT((1+$AB$7)/(1-$AB$7))*TAN(AN521/2)</f>
        <v>-1.959851180475144</v>
      </c>
      <c r="AN521" s="81">
        <f>$AU521+$AB$7*SIN(AO521)</f>
        <v>10.078478187686009</v>
      </c>
      <c r="AO521" s="81">
        <f>$AU521+$AB$7*SIN(AP521)</f>
        <v>10.07832241248191</v>
      </c>
      <c r="AP521" s="81">
        <f>$AU521+$AB$7*SIN(AQ521)</f>
        <v>10.077816175465022</v>
      </c>
      <c r="AQ521" s="81">
        <f>$AU521+$AB$7*SIN(AR521)</f>
        <v>10.076172361913077</v>
      </c>
      <c r="AR521" s="81">
        <f>$AU521+$AB$7*SIN(AS521)</f>
        <v>10.070848823414275</v>
      </c>
      <c r="AS521" s="81">
        <f>$AU521+$AB$7*SIN(AT521)</f>
        <v>10.053752430953118</v>
      </c>
      <c r="AT521" s="81">
        <f>$AU521+$AB$7*SIN(AU521)</f>
        <v>10.000209049687546</v>
      </c>
      <c r="AU521" s="81">
        <f>RADIANS($AB$9)+$AB$18*(F521-AB$15)</f>
        <v>9.8428741952304755</v>
      </c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</row>
    <row r="522" spans="1:66" s="80" customFormat="1" x14ac:dyDescent="0.2">
      <c r="A522" s="96" t="s">
        <v>208</v>
      </c>
      <c r="B522" s="96"/>
      <c r="C522" s="86">
        <v>46769.576000000001</v>
      </c>
      <c r="D522" s="86"/>
      <c r="E522" s="80">
        <f>+(C522-C$7)/C$8</f>
        <v>391.99582669335911</v>
      </c>
      <c r="F522" s="80">
        <f>ROUND(2*E522,0)/2</f>
        <v>392</v>
      </c>
      <c r="G522" s="80">
        <f>+C522-(C$7+F522*C$8)</f>
        <v>-1.1555199998838361E-2</v>
      </c>
      <c r="I522" s="80">
        <f>G522</f>
        <v>-1.1555199998838361E-2</v>
      </c>
      <c r="Q522" s="149">
        <f>+C522-15018.5</f>
        <v>31751.076000000001</v>
      </c>
      <c r="S522" s="2">
        <f>S$16</f>
        <v>0.2</v>
      </c>
      <c r="Z522" s="1">
        <f>F522</f>
        <v>392</v>
      </c>
      <c r="AA522" s="81">
        <f>AB$3+AB$4*Z522+AB$5*Z522^2+AH522</f>
        <v>-1.5393219837864902E-2</v>
      </c>
      <c r="AB522" s="81">
        <f>IF(S522&lt;&gt;0,G522-AH522,-9999)</f>
        <v>-5.2222567221769815E-2</v>
      </c>
      <c r="AC522" s="81">
        <f>+G522-P522</f>
        <v>-1.1555199998838361E-2</v>
      </c>
      <c r="AD522" s="81">
        <f>IF(S522&lt;&gt;0,G522-AA522,-9999)</f>
        <v>3.8380198390265408E-3</v>
      </c>
      <c r="AE522" s="81">
        <f>+(G522-AA522)^2*S522</f>
        <v>2.946079256952263E-6</v>
      </c>
      <c r="AF522" s="1">
        <f>IF(S522&lt;&gt;0,G522-P522,-9999)</f>
        <v>-1.1555199998838361E-2</v>
      </c>
      <c r="AG522" s="82"/>
      <c r="AH522" s="1">
        <f>$AB$6*($AB$11/AI522*AJ522+$AB$12)</f>
        <v>4.0667367222931454E-2</v>
      </c>
      <c r="AI522" s="1">
        <f>1+$AB$7*COS(AL522)</f>
        <v>1.2269786551687882</v>
      </c>
      <c r="AJ522" s="1">
        <f>SIN(AL522+RADIANS($AB$9))</f>
        <v>0.76531721766002725</v>
      </c>
      <c r="AK522" s="1">
        <f>$AB$7*SIN(AL522)</f>
        <v>0.31406992161466019</v>
      </c>
      <c r="AL522" s="1">
        <f>2*ATAN(AM522)</f>
        <v>-2.1965959669762776</v>
      </c>
      <c r="AM522" s="1">
        <f>SQRT((1+$AB$7)/(1-$AB$7))*TAN(AN522/2)</f>
        <v>-1.9565149423724473</v>
      </c>
      <c r="AN522" s="81">
        <f>$AU522+$AB$7*SIN(AO522)</f>
        <v>10.079514981654162</v>
      </c>
      <c r="AO522" s="81">
        <f>$AU522+$AB$7*SIN(AP522)</f>
        <v>10.079359624459428</v>
      </c>
      <c r="AP522" s="81">
        <f>$AU522+$AB$7*SIN(AQ522)</f>
        <v>10.078854344290509</v>
      </c>
      <c r="AQ522" s="81">
        <f>$AU522+$AB$7*SIN(AR522)</f>
        <v>10.077212333844789</v>
      </c>
      <c r="AR522" s="81">
        <f>$AU522+$AB$7*SIN(AS522)</f>
        <v>10.071890432186894</v>
      </c>
      <c r="AS522" s="81">
        <f>$AU522+$AB$7*SIN(AT522)</f>
        <v>10.054786140730856</v>
      </c>
      <c r="AT522" s="81">
        <f>$AU522+$AB$7*SIN(AU522)</f>
        <v>10.001181027637143</v>
      </c>
      <c r="AU522" s="81">
        <f>RADIANS($AB$9)+$AB$18*(F522-AB$15)</f>
        <v>9.8435920152592047</v>
      </c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</row>
    <row r="523" spans="1:66" s="80" customFormat="1" x14ac:dyDescent="0.2">
      <c r="A523" s="96" t="s">
        <v>250</v>
      </c>
      <c r="B523" s="96"/>
      <c r="C523" s="86">
        <v>46808.343999999997</v>
      </c>
      <c r="D523" s="86"/>
      <c r="E523" s="80">
        <f>+(C523-C$7)/C$8</f>
        <v>405.99738027060886</v>
      </c>
      <c r="F523" s="80">
        <f>ROUND(2*E523,0)/2</f>
        <v>406</v>
      </c>
      <c r="G523" s="80">
        <f>+C523-(C$7+F523*C$8)</f>
        <v>-7.2536000006948598E-3</v>
      </c>
      <c r="I523" s="80">
        <f>G523</f>
        <v>-7.2536000006948598E-3</v>
      </c>
      <c r="Q523" s="149">
        <f>+C523-15018.5</f>
        <v>31789.843999999997</v>
      </c>
      <c r="S523" s="2">
        <f>S$16</f>
        <v>0.2</v>
      </c>
      <c r="Z523" s="1">
        <f>F523</f>
        <v>406</v>
      </c>
      <c r="AA523" s="81">
        <f>AB$3+AB$4*Z523+AB$5*Z523^2+AH523</f>
        <v>-1.6198894394152979E-2</v>
      </c>
      <c r="AB523" s="81">
        <f>IF(S523&lt;&gt;0,G523-AH523,-9999)</f>
        <v>-4.7648476515132612E-2</v>
      </c>
      <c r="AC523" s="81">
        <f>+G523-P523</f>
        <v>-7.2536000006948598E-3</v>
      </c>
      <c r="AD523" s="81">
        <f>IF(S523&lt;&gt;0,G523-AA523,-9999)</f>
        <v>8.9452943934581197E-3</v>
      </c>
      <c r="AE523" s="81">
        <f>+(G523-AA523)^2*S523</f>
        <v>1.6003658357126654E-5</v>
      </c>
      <c r="AF523" s="1">
        <f>IF(S523&lt;&gt;0,G523-P523,-9999)</f>
        <v>-7.2536000006948598E-3</v>
      </c>
      <c r="AG523" s="82"/>
      <c r="AH523" s="1">
        <f>$AB$6*($AB$11/AI523*AJ523+$AB$12)</f>
        <v>4.0394876514437753E-2</v>
      </c>
      <c r="AI523" s="1">
        <f>1+$AB$7*COS(AL523)</f>
        <v>1.2209005835910656</v>
      </c>
      <c r="AJ523" s="1">
        <f>SIN(AL523+RADIANS($AB$9))</f>
        <v>0.7528054101941376</v>
      </c>
      <c r="AK523" s="1">
        <f>$AB$7*SIN(AL523)</f>
        <v>0.31837424163144401</v>
      </c>
      <c r="AL523" s="1">
        <f>2*ATAN(AM523)</f>
        <v>-2.17737566322044</v>
      </c>
      <c r="AM523" s="1">
        <f>SQRT((1+$AB$7)/(1-$AB$7))*TAN(AN523/2)</f>
        <v>-1.9109725079939213</v>
      </c>
      <c r="AN523" s="81">
        <f>$AU523+$AB$7*SIN(AO523)</f>
        <v>10.093991611898714</v>
      </c>
      <c r="AO523" s="81">
        <f>$AU523+$AB$7*SIN(AP523)</f>
        <v>10.09384216585471</v>
      </c>
      <c r="AP523" s="81">
        <f>$AU523+$AB$7*SIN(AQ523)</f>
        <v>10.093350596161921</v>
      </c>
      <c r="AQ523" s="81">
        <f>$AU523+$AB$7*SIN(AR523)</f>
        <v>10.091735030605436</v>
      </c>
      <c r="AR523" s="81">
        <f>$AU523+$AB$7*SIN(AS523)</f>
        <v>10.086439795170381</v>
      </c>
      <c r="AS523" s="81">
        <f>$AU523+$AB$7*SIN(AT523)</f>
        <v>10.069234227714972</v>
      </c>
      <c r="AT523" s="81">
        <f>$AU523+$AB$7*SIN(AU523)</f>
        <v>10.014780133401485</v>
      </c>
      <c r="AU523" s="81">
        <f>RADIANS($AB$9)+$AB$18*(F523-AB$15)</f>
        <v>9.8536414956614315</v>
      </c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</row>
    <row r="524" spans="1:66" s="80" customFormat="1" x14ac:dyDescent="0.2">
      <c r="A524" s="96" t="s">
        <v>251</v>
      </c>
      <c r="B524" s="96"/>
      <c r="C524" s="86">
        <v>46819.415000000001</v>
      </c>
      <c r="D524" s="86"/>
      <c r="E524" s="80">
        <f>+(C524-C$7)/C$8</f>
        <v>409.99581195792302</v>
      </c>
      <c r="F524" s="80">
        <f>ROUND(2*E524,0)/2</f>
        <v>410</v>
      </c>
      <c r="G524" s="80">
        <f>+C524-(C$7+F524*C$8)</f>
        <v>-1.1595999996643513E-2</v>
      </c>
      <c r="I524" s="80">
        <f>G524</f>
        <v>-1.1595999996643513E-2</v>
      </c>
      <c r="Q524" s="149">
        <f>+C524-15018.5</f>
        <v>31800.915000000001</v>
      </c>
      <c r="S524" s="2">
        <f>S$16</f>
        <v>0.2</v>
      </c>
      <c r="Z524" s="1">
        <f>F524</f>
        <v>410</v>
      </c>
      <c r="AA524" s="81">
        <f>AB$3+AB$4*Z524+AB$5*Z524^2+AH524</f>
        <v>-1.6430619817845556E-2</v>
      </c>
      <c r="AB524" s="81">
        <f>IF(S524&lt;&gt;0,G524-AH524,-9999)</f>
        <v>-5.191171946780606E-2</v>
      </c>
      <c r="AC524" s="81">
        <f>+G524-P524</f>
        <v>-1.1595999996643513E-2</v>
      </c>
      <c r="AD524" s="81">
        <f>IF(S524&lt;&gt;0,G524-AA524,-9999)</f>
        <v>4.8346198212020422E-3</v>
      </c>
      <c r="AE524" s="81">
        <f>+(G524-AA524)^2*S524</f>
        <v>4.674709763111934E-6</v>
      </c>
      <c r="AF524" s="1">
        <f>IF(S524&lt;&gt;0,G524-P524,-9999)</f>
        <v>-1.1595999996643513E-2</v>
      </c>
      <c r="AG524" s="82"/>
      <c r="AH524" s="1">
        <f>$AB$6*($AB$11/AI524*AJ524+$AB$12)</f>
        <v>4.0315719471162546E-2</v>
      </c>
      <c r="AI524" s="1">
        <f>1+$AB$7*COS(AL524)</f>
        <v>1.2191601061733768</v>
      </c>
      <c r="AJ524" s="1">
        <f>SIN(AL524+RADIANS($AB$9))</f>
        <v>0.74920254143577092</v>
      </c>
      <c r="AK524" s="1">
        <f>$AB$7*SIN(AL524)</f>
        <v>0.31957483228086764</v>
      </c>
      <c r="AL524" s="1">
        <f>2*ATAN(AM524)</f>
        <v>-2.1719191991527254</v>
      </c>
      <c r="AM524" s="1">
        <f>SQRT((1+$AB$7)/(1-$AB$7))*TAN(AN524/2)</f>
        <v>-1.8983470671439799</v>
      </c>
      <c r="AN524" s="81">
        <f>$AU524+$AB$7*SIN(AO524)</f>
        <v>10.098114573863489</v>
      </c>
      <c r="AO524" s="81">
        <f>$AU524+$AB$7*SIN(AP524)</f>
        <v>10.097966834335244</v>
      </c>
      <c r="AP524" s="81">
        <f>$AU524+$AB$7*SIN(AQ524)</f>
        <v>10.097479283579862</v>
      </c>
      <c r="AQ524" s="81">
        <f>$AU524+$AB$7*SIN(AR524)</f>
        <v>10.095871673344554</v>
      </c>
      <c r="AR524" s="81">
        <f>$AU524+$AB$7*SIN(AS524)</f>
        <v>10.090585325739957</v>
      </c>
      <c r="AS524" s="81">
        <f>$AU524+$AB$7*SIN(AT524)</f>
        <v>10.073354009953601</v>
      </c>
      <c r="AT524" s="81">
        <f>$AU524+$AB$7*SIN(AU524)</f>
        <v>10.018662618801651</v>
      </c>
      <c r="AU524" s="81">
        <f>RADIANS($AB$9)+$AB$18*(F524-AB$15)</f>
        <v>9.856512775776352</v>
      </c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</row>
    <row r="525" spans="1:66" s="80" customFormat="1" x14ac:dyDescent="0.2">
      <c r="A525" s="96" t="s">
        <v>208</v>
      </c>
      <c r="B525" s="96"/>
      <c r="C525" s="86">
        <v>46827.720999999998</v>
      </c>
      <c r="D525" s="86"/>
      <c r="E525" s="80">
        <f>+(C525-C$7)/C$8</f>
        <v>412.99562892069133</v>
      </c>
      <c r="F525" s="80">
        <f>ROUND(2*E525,0)/2</f>
        <v>413</v>
      </c>
      <c r="G525" s="80">
        <f>+C525-(C$7+F525*C$8)</f>
        <v>-1.2102799999411218E-2</v>
      </c>
      <c r="I525" s="80">
        <f>G525</f>
        <v>-1.2102799999411218E-2</v>
      </c>
      <c r="Q525" s="149">
        <f>+C525-15018.5</f>
        <v>31809.220999999998</v>
      </c>
      <c r="S525" s="2">
        <f>S$16</f>
        <v>0.2</v>
      </c>
      <c r="Z525" s="1">
        <f>F525</f>
        <v>413</v>
      </c>
      <c r="AA525" s="81">
        <f>AB$3+AB$4*Z525+AB$5*Z525^2+AH525</f>
        <v>-1.6604855871763587E-2</v>
      </c>
      <c r="AB525" s="81">
        <f>IF(S525&lt;&gt;0,G525-AH525,-9999)</f>
        <v>-5.235877682560762E-2</v>
      </c>
      <c r="AC525" s="81">
        <f>+G525-P525</f>
        <v>-1.2102799999411218E-2</v>
      </c>
      <c r="AD525" s="81">
        <f>IF(S525&lt;&gt;0,G525-AA525,-9999)</f>
        <v>4.5020558723523688E-3</v>
      </c>
      <c r="AE525" s="81">
        <f>+(G525-AA525)^2*S525</f>
        <v>4.05370141555649E-6</v>
      </c>
      <c r="AF525" s="1">
        <f>IF(S525&lt;&gt;0,G525-P525,-9999)</f>
        <v>-1.2102799999411218E-2</v>
      </c>
      <c r="AG525" s="82"/>
      <c r="AH525" s="1">
        <f>$AB$6*($AB$11/AI525*AJ525+$AB$12)</f>
        <v>4.0255976826196402E-2</v>
      </c>
      <c r="AI525" s="1">
        <f>1+$AB$7*COS(AL525)</f>
        <v>1.2178537369361537</v>
      </c>
      <c r="AJ525" s="1">
        <f>SIN(AL525+RADIANS($AB$9))</f>
        <v>0.74649254302891022</v>
      </c>
      <c r="AK525" s="1">
        <f>$AB$7*SIN(AL525)</f>
        <v>0.32046680774804676</v>
      </c>
      <c r="AL525" s="1">
        <f>2*ATAN(AM525)</f>
        <v>-2.1678370665493745</v>
      </c>
      <c r="AM525" s="1">
        <f>SQRT((1+$AB$7)/(1-$AB$7))*TAN(AN525/2)</f>
        <v>-1.8889868208508134</v>
      </c>
      <c r="AN525" s="81">
        <f>$AU525+$AB$7*SIN(AO525)</f>
        <v>10.101202933183336</v>
      </c>
      <c r="AO525" s="81">
        <f>$AU525+$AB$7*SIN(AP525)</f>
        <v>10.101056477848108</v>
      </c>
      <c r="AP525" s="81">
        <f>$AU525+$AB$7*SIN(AQ525)</f>
        <v>10.100571968953806</v>
      </c>
      <c r="AQ525" s="81">
        <f>$AU525+$AB$7*SIN(AR525)</f>
        <v>10.098970437784864</v>
      </c>
      <c r="AR525" s="81">
        <f>$AU525+$AB$7*SIN(AS525)</f>
        <v>10.093691120549384</v>
      </c>
      <c r="AS525" s="81">
        <f>$AU525+$AB$7*SIN(AT525)</f>
        <v>10.076441421606191</v>
      </c>
      <c r="AT525" s="81">
        <f>$AU525+$AB$7*SIN(AU525)</f>
        <v>10.021573606030405</v>
      </c>
      <c r="AU525" s="81">
        <f>RADIANS($AB$9)+$AB$18*(F525-AB$15)</f>
        <v>9.8586662358625432</v>
      </c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</row>
    <row r="526" spans="1:66" s="80" customFormat="1" x14ac:dyDescent="0.2">
      <c r="A526" s="96" t="s">
        <v>251</v>
      </c>
      <c r="B526" s="96"/>
      <c r="C526" s="86">
        <v>46844.334999999999</v>
      </c>
      <c r="D526" s="86"/>
      <c r="E526" s="80">
        <f>+(C526-C$7)/C$8</f>
        <v>418.99598517152884</v>
      </c>
      <c r="F526" s="80">
        <f>ROUND(2*E526,0)/2</f>
        <v>419</v>
      </c>
      <c r="G526" s="80">
        <f>+C526-(C$7+F526*C$8)</f>
        <v>-1.1116399997263215E-2</v>
      </c>
      <c r="I526" s="80">
        <f>G526</f>
        <v>-1.1116399997263215E-2</v>
      </c>
      <c r="Q526" s="149">
        <f>+C526-15018.5</f>
        <v>31825.834999999999</v>
      </c>
      <c r="S526" s="2">
        <f>S$16</f>
        <v>0.2</v>
      </c>
      <c r="Z526" s="1">
        <f>F526</f>
        <v>419</v>
      </c>
      <c r="AA526" s="81">
        <f>AB$3+AB$4*Z526+AB$5*Z526^2+AH526</f>
        <v>-1.6954456499981251E-2</v>
      </c>
      <c r="AB526" s="81">
        <f>IF(S526&lt;&gt;0,G526-AH526,-9999)</f>
        <v>-5.1251935616788521E-2</v>
      </c>
      <c r="AC526" s="81">
        <f>+G526-P526</f>
        <v>-1.1116399997263215E-2</v>
      </c>
      <c r="AD526" s="81">
        <f>IF(S526&lt;&gt;0,G526-AA526,-9999)</f>
        <v>5.8380565027180351E-3</v>
      </c>
      <c r="AE526" s="81">
        <f>+(G526-AA526)^2*S526</f>
        <v>6.8165807457856663E-6</v>
      </c>
      <c r="AF526" s="1">
        <f>IF(S526&lt;&gt;0,G526-P526,-9999)</f>
        <v>-1.1116399997263215E-2</v>
      </c>
      <c r="AG526" s="82"/>
      <c r="AH526" s="1">
        <f>$AB$6*($AB$11/AI526*AJ526+$AB$12)</f>
        <v>4.0135535619525306E-2</v>
      </c>
      <c r="AI526" s="1">
        <f>1+$AB$7*COS(AL526)</f>
        <v>1.2152385889332533</v>
      </c>
      <c r="AJ526" s="1">
        <f>SIN(AL526+RADIANS($AB$9))</f>
        <v>0.74105290092696108</v>
      </c>
      <c r="AK526" s="1">
        <f>$AB$7*SIN(AL526)</f>
        <v>0.32222907286477492</v>
      </c>
      <c r="AL526" s="1">
        <f>2*ATAN(AM526)</f>
        <v>-2.159699054002747</v>
      </c>
      <c r="AM526" s="1">
        <f>SQRT((1+$AB$7)/(1-$AB$7))*TAN(AN526/2)</f>
        <v>-1.8705401812276419</v>
      </c>
      <c r="AN526" s="81">
        <f>$AU526+$AB$7*SIN(AO526)</f>
        <v>10.107369710759244</v>
      </c>
      <c r="AO526" s="81">
        <f>$AU526+$AB$7*SIN(AP526)</f>
        <v>10.107225833585529</v>
      </c>
      <c r="AP526" s="81">
        <f>$AU526+$AB$7*SIN(AQ526)</f>
        <v>10.106747476381598</v>
      </c>
      <c r="AQ526" s="81">
        <f>$AU526+$AB$7*SIN(AR526)</f>
        <v>10.105158386427609</v>
      </c>
      <c r="AR526" s="81">
        <f>$AU526+$AB$7*SIN(AS526)</f>
        <v>10.099894058030991</v>
      </c>
      <c r="AS526" s="81">
        <f>$AU526+$AB$7*SIN(AT526)</f>
        <v>10.082609976175906</v>
      </c>
      <c r="AT526" s="81">
        <f>$AU526+$AB$7*SIN(AU526)</f>
        <v>10.02739331058415</v>
      </c>
      <c r="AU526" s="81">
        <f>RADIANS($AB$9)+$AB$18*(F526-AB$15)</f>
        <v>9.8629731560349274</v>
      </c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</row>
    <row r="527" spans="1:66" s="80" customFormat="1" x14ac:dyDescent="0.2">
      <c r="A527" s="96" t="s">
        <v>208</v>
      </c>
      <c r="B527" s="96"/>
      <c r="C527" s="86">
        <v>46877.57</v>
      </c>
      <c r="D527" s="86"/>
      <c r="E527" s="80">
        <f>+(C527-C$7)/C$8</f>
        <v>430.99922581174621</v>
      </c>
      <c r="F527" s="80">
        <f>ROUND(2*E527,0)/2</f>
        <v>431</v>
      </c>
      <c r="G527" s="80">
        <f>+C527-(C$7+F527*C$8)</f>
        <v>-2.1435999951791018E-3</v>
      </c>
      <c r="I527" s="80">
        <f>G527</f>
        <v>-2.1435999951791018E-3</v>
      </c>
      <c r="Q527" s="149">
        <f>+C527-15018.5</f>
        <v>31859.07</v>
      </c>
      <c r="S527" s="2">
        <f>S$16</f>
        <v>0.2</v>
      </c>
      <c r="Z527" s="1">
        <f>F527</f>
        <v>431</v>
      </c>
      <c r="AA527" s="81">
        <f>AB$3+AB$4*Z527+AB$5*Z527^2+AH527</f>
        <v>-1.7658120194319192E-2</v>
      </c>
      <c r="AB527" s="81">
        <f>IF(S527&lt;&gt;0,G527-AH527,-9999)</f>
        <v>-4.2034481178030804E-2</v>
      </c>
      <c r="AC527" s="81">
        <f>+G527-P527</f>
        <v>-2.1435999951791018E-3</v>
      </c>
      <c r="AD527" s="81">
        <f>IF(S527&lt;&gt;0,G527-AA527,-9999)</f>
        <v>1.551452019914009E-2</v>
      </c>
      <c r="AE527" s="81">
        <f>+(G527-AA527)^2*S527</f>
        <v>4.8140067401905173E-5</v>
      </c>
      <c r="AF527" s="1">
        <f>IF(S527&lt;&gt;0,G527-P527,-9999)</f>
        <v>-2.1435999951791018E-3</v>
      </c>
      <c r="AG527" s="82"/>
      <c r="AH527" s="1">
        <f>$AB$6*($AB$11/AI527*AJ527+$AB$12)</f>
        <v>3.9890881182851702E-2</v>
      </c>
      <c r="AI527" s="1">
        <f>1+$AB$7*COS(AL527)</f>
        <v>1.209999864189548</v>
      </c>
      <c r="AJ527" s="1">
        <f>SIN(AL527+RADIANS($AB$9))</f>
        <v>0.73009842806452141</v>
      </c>
      <c r="AK527" s="1">
        <f>$AB$7*SIN(AL527)</f>
        <v>0.32566744173411294</v>
      </c>
      <c r="AL527" s="1">
        <f>2*ATAN(AM527)</f>
        <v>-2.143527920304094</v>
      </c>
      <c r="AM527" s="1">
        <f>SQRT((1+$AB$7)/(1-$AB$7))*TAN(AN527/2)</f>
        <v>-1.8347050611752898</v>
      </c>
      <c r="AN527" s="81">
        <f>$AU527+$AB$7*SIN(AO527)</f>
        <v>10.119663444871433</v>
      </c>
      <c r="AO527" s="81">
        <f>$AU527+$AB$7*SIN(AP527)</f>
        <v>10.119524754904392</v>
      </c>
      <c r="AP527" s="81">
        <f>$AU527+$AB$7*SIN(AQ527)</f>
        <v>10.11905895272341</v>
      </c>
      <c r="AQ527" s="81">
        <f>$AU527+$AB$7*SIN(AR527)</f>
        <v>10.117495835921588</v>
      </c>
      <c r="AR527" s="81">
        <f>$AU527+$AB$7*SIN(AS527)</f>
        <v>10.112265136835525</v>
      </c>
      <c r="AS527" s="81">
        <f>$AU527+$AB$7*SIN(AT527)</f>
        <v>10.094921799642421</v>
      </c>
      <c r="AT527" s="81">
        <f>$AU527+$AB$7*SIN(AU527)</f>
        <v>10.03902354193567</v>
      </c>
      <c r="AU527" s="81">
        <f>RADIANS($AB$9)+$AB$18*(F527-AB$15)</f>
        <v>9.8715869963796923</v>
      </c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</row>
    <row r="528" spans="1:66" s="80" customFormat="1" x14ac:dyDescent="0.2">
      <c r="A528" s="96" t="s">
        <v>252</v>
      </c>
      <c r="B528" s="96"/>
      <c r="C528" s="86">
        <v>47057.53</v>
      </c>
      <c r="D528" s="86"/>
      <c r="E528" s="80">
        <f>+(C528-C$7)/C$8</f>
        <v>495.99405612958782</v>
      </c>
      <c r="F528" s="80">
        <f>ROUND(2*E528,0)/2</f>
        <v>496</v>
      </c>
      <c r="G528" s="80">
        <f>+C528-(C$7+F528*C$8)</f>
        <v>-1.6457600002468098E-2</v>
      </c>
      <c r="I528" s="80">
        <f>G528</f>
        <v>-1.6457600002468098E-2</v>
      </c>
      <c r="Q528" s="149">
        <f>+C528-15018.5</f>
        <v>32039.03</v>
      </c>
      <c r="S528" s="2">
        <f>S$16</f>
        <v>0.2</v>
      </c>
      <c r="Z528" s="1">
        <f>F528</f>
        <v>496</v>
      </c>
      <c r="AA528" s="81">
        <f>AB$3+AB$4*Z528+AB$5*Z528^2+AH528</f>
        <v>-2.1568358977930149E-2</v>
      </c>
      <c r="AB528" s="81">
        <f>IF(S528&lt;&gt;0,G528-AH528,-9999)</f>
        <v>-5.4940540347986976E-2</v>
      </c>
      <c r="AC528" s="81">
        <f>+G528-P528</f>
        <v>-1.6457600002468098E-2</v>
      </c>
      <c r="AD528" s="81">
        <f>IF(S528&lt;&gt;0,G528-AA528,-9999)</f>
        <v>5.1107589754620514E-3</v>
      </c>
      <c r="AE528" s="81">
        <f>+(G528-AA528)^2*S528</f>
        <v>5.2239714610531835E-6</v>
      </c>
      <c r="AF528" s="1">
        <f>IF(S528&lt;&gt;0,G528-P528,-9999)</f>
        <v>-1.6457600002468098E-2</v>
      </c>
      <c r="AG528" s="82"/>
      <c r="AH528" s="1">
        <f>$AB$6*($AB$11/AI528*AJ528+$AB$12)</f>
        <v>3.8482940345518878E-2</v>
      </c>
      <c r="AI528" s="1">
        <f>1+$AB$7*COS(AL528)</f>
        <v>1.1815318630584053</v>
      </c>
      <c r="AJ528" s="1">
        <f>SIN(AL528+RADIANS($AB$9))</f>
        <v>0.6693150883007758</v>
      </c>
      <c r="AK528" s="1">
        <f>$AB$7*SIN(AL528)</f>
        <v>0.34235275412915084</v>
      </c>
      <c r="AL528" s="1">
        <f>2*ATAN(AM528)</f>
        <v>-2.0583485000394148</v>
      </c>
      <c r="AM528" s="1">
        <f>SQRT((1+$AB$7)/(1-$AB$7))*TAN(AN528/2)</f>
        <v>-1.6621326851186282</v>
      </c>
      <c r="AN528" s="81">
        <f>$AU528+$AB$7*SIN(AO528)</f>
        <v>10.185328575183437</v>
      </c>
      <c r="AO528" s="81">
        <f>$AU528+$AB$7*SIN(AP528)</f>
        <v>10.185218003433992</v>
      </c>
      <c r="AP528" s="81">
        <f>$AU528+$AB$7*SIN(AQ528)</f>
        <v>10.184824245961151</v>
      </c>
      <c r="AQ528" s="81">
        <f>$AU528+$AB$7*SIN(AR528)</f>
        <v>10.183423229614368</v>
      </c>
      <c r="AR528" s="81">
        <f>$AU528+$AB$7*SIN(AS528)</f>
        <v>10.178453313870609</v>
      </c>
      <c r="AS528" s="81">
        <f>$AU528+$AB$7*SIN(AT528)</f>
        <v>10.161006345608262</v>
      </c>
      <c r="AT528" s="81">
        <f>$AU528+$AB$7*SIN(AU528)</f>
        <v>10.101799046447558</v>
      </c>
      <c r="AU528" s="81">
        <f>RADIANS($AB$9)+$AB$18*(F528-AB$15)</f>
        <v>9.9182452982471716</v>
      </c>
      <c r="AV528" s="81"/>
      <c r="AW528" s="21"/>
      <c r="AX528" s="97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</row>
    <row r="529" spans="1:66" s="80" customFormat="1" x14ac:dyDescent="0.2">
      <c r="A529" s="96" t="s">
        <v>253</v>
      </c>
      <c r="B529" s="96"/>
      <c r="C529" s="86">
        <v>47082.453999999998</v>
      </c>
      <c r="D529" s="86"/>
      <c r="E529" s="80">
        <f>+(C529-C$7)/C$8</f>
        <v>504.99567399379004</v>
      </c>
      <c r="F529" s="80">
        <f>ROUND(2*E529,0)/2</f>
        <v>505</v>
      </c>
      <c r="G529" s="80">
        <f>+C529-(C$7+F529*C$8)</f>
        <v>-1.1978000002272893E-2</v>
      </c>
      <c r="I529" s="80">
        <f>G529</f>
        <v>-1.1978000002272893E-2</v>
      </c>
      <c r="Q529" s="149">
        <f>+C529-15018.5</f>
        <v>32063.953999999998</v>
      </c>
      <c r="S529" s="2">
        <f>S$16</f>
        <v>0.2</v>
      </c>
      <c r="Z529" s="1">
        <f>F529</f>
        <v>505</v>
      </c>
      <c r="AA529" s="81">
        <f>AB$3+AB$4*Z529+AB$5*Z529^2+AH529</f>
        <v>-2.2122279262251389E-2</v>
      </c>
      <c r="AB529" s="81">
        <f>IF(S529&lt;&gt;0,G529-AH529,-9999)</f>
        <v>-5.0255620865062522E-2</v>
      </c>
      <c r="AC529" s="81">
        <f>+G529-P529</f>
        <v>-1.1978000002272893E-2</v>
      </c>
      <c r="AD529" s="81">
        <f>IF(S529&lt;&gt;0,G529-AA529,-9999)</f>
        <v>1.0144279259978496E-2</v>
      </c>
      <c r="AE529" s="81">
        <f>+(G529-AA529)^2*S529</f>
        <v>2.0581280340885974E-5</v>
      </c>
      <c r="AF529" s="1">
        <f>IF(S529&lt;&gt;0,G529-P529,-9999)</f>
        <v>-1.1978000002272893E-2</v>
      </c>
      <c r="AG529" s="82"/>
      <c r="AH529" s="1">
        <f>$AB$6*($AB$11/AI529*AJ529+$AB$12)</f>
        <v>3.827762086278963E-2</v>
      </c>
      <c r="AI529" s="1">
        <f>1+$AB$7*COS(AL529)</f>
        <v>1.1775912299989246</v>
      </c>
      <c r="AJ529" s="1">
        <f>SIN(AL529+RADIANS($AB$9))</f>
        <v>0.66074494114644089</v>
      </c>
      <c r="AK529" s="1">
        <f>$AB$7*SIN(AL529)</f>
        <v>0.34441338619853246</v>
      </c>
      <c r="AL529" s="1">
        <f>2*ATAN(AM529)</f>
        <v>-2.0468727164163139</v>
      </c>
      <c r="AM529" s="1">
        <f>SQRT((1+$AB$7)/(1-$AB$7))*TAN(AN529/2)</f>
        <v>-1.6407465332756292</v>
      </c>
      <c r="AN529" s="81">
        <f>$AU529+$AB$7*SIN(AO529)</f>
        <v>10.19429728980508</v>
      </c>
      <c r="AO529" s="81">
        <f>$AU529+$AB$7*SIN(AP529)</f>
        <v>10.19419052755655</v>
      </c>
      <c r="AP529" s="81">
        <f>$AU529+$AB$7*SIN(AQ529)</f>
        <v>10.193807046932291</v>
      </c>
      <c r="AQ529" s="81">
        <f>$AU529+$AB$7*SIN(AR529)</f>
        <v>10.192430789928784</v>
      </c>
      <c r="AR529" s="81">
        <f>$AU529+$AB$7*SIN(AS529)</f>
        <v>10.18750656384398</v>
      </c>
      <c r="AS529" s="81">
        <f>$AU529+$AB$7*SIN(AT529)</f>
        <v>10.170073616144517</v>
      </c>
      <c r="AT529" s="81">
        <f>$AU529+$AB$7*SIN(AU529)</f>
        <v>10.110460334161081</v>
      </c>
      <c r="AU529" s="81">
        <f>RADIANS($AB$9)+$AB$18*(F529-AB$15)</f>
        <v>9.9247056785057453</v>
      </c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</row>
    <row r="530" spans="1:66" s="80" customFormat="1" x14ac:dyDescent="0.2">
      <c r="A530" s="96" t="s">
        <v>208</v>
      </c>
      <c r="B530" s="96"/>
      <c r="C530" s="86">
        <v>47126.749000000003</v>
      </c>
      <c r="D530" s="86"/>
      <c r="E530" s="80">
        <f>+(C530-C$7)/C$8</f>
        <v>520.99337353218277</v>
      </c>
      <c r="F530" s="80">
        <f>ROUND(2*E530,0)/2</f>
        <v>521</v>
      </c>
      <c r="G530" s="80">
        <f>+C530-(C$7+F530*C$8)</f>
        <v>-1.8347599994740449E-2</v>
      </c>
      <c r="I530" s="80">
        <f>G530</f>
        <v>-1.8347599994740449E-2</v>
      </c>
      <c r="Q530" s="149">
        <f>+C530-15018.5</f>
        <v>32108.249000000003</v>
      </c>
      <c r="S530" s="2">
        <f>S$16</f>
        <v>0.2</v>
      </c>
      <c r="Z530" s="1">
        <f>F530</f>
        <v>521</v>
      </c>
      <c r="AA530" s="81">
        <f>AB$3+AB$4*Z530+AB$5*Z530^2+AH530</f>
        <v>-2.3114144238547081E-2</v>
      </c>
      <c r="AB530" s="81">
        <f>IF(S530&lt;&gt;0,G530-AH530,-9999)</f>
        <v>-5.6254369185122347E-2</v>
      </c>
      <c r="AC530" s="81">
        <f>+G530-P530</f>
        <v>-1.8347599994740449E-2</v>
      </c>
      <c r="AD530" s="81">
        <f>IF(S530&lt;&gt;0,G530-AA530,-9999)</f>
        <v>4.7665442438066322E-3</v>
      </c>
      <c r="AE530" s="81">
        <f>+(G530-AA530)^2*S530</f>
        <v>4.5439888056332283E-6</v>
      </c>
      <c r="AF530" s="1">
        <f>IF(S530&lt;&gt;0,G530-P530,-9999)</f>
        <v>-1.8347599994740449E-2</v>
      </c>
      <c r="AG530" s="82"/>
      <c r="AH530" s="1">
        <f>$AB$6*($AB$11/AI530*AJ530+$AB$12)</f>
        <v>3.7906769190381898E-2</v>
      </c>
      <c r="AI530" s="1">
        <f>1+$AB$7*COS(AL530)</f>
        <v>1.1705939569339476</v>
      </c>
      <c r="AJ530" s="1">
        <f>SIN(AL530+RADIANS($AB$9))</f>
        <v>0.6454392574724519</v>
      </c>
      <c r="AK530" s="1">
        <f>$AB$7*SIN(AL530)</f>
        <v>0.34793236041347009</v>
      </c>
      <c r="AL530" s="1">
        <f>2*ATAN(AM530)</f>
        <v>-2.0266601712497923</v>
      </c>
      <c r="AM530" s="1">
        <f>SQRT((1+$AB$7)/(1-$AB$7))*TAN(AN530/2)</f>
        <v>-1.6040410719220322</v>
      </c>
      <c r="AN530" s="81">
        <f>$AU530+$AB$7*SIN(AO530)</f>
        <v>10.21016764073349</v>
      </c>
      <c r="AO530" s="81">
        <f>$AU530+$AB$7*SIN(AP530)</f>
        <v>10.210067553031736</v>
      </c>
      <c r="AP530" s="81">
        <f>$AU530+$AB$7*SIN(AQ530)</f>
        <v>10.209702384540666</v>
      </c>
      <c r="AQ530" s="81">
        <f>$AU530+$AB$7*SIN(AR530)</f>
        <v>10.20837120058415</v>
      </c>
      <c r="AR530" s="81">
        <f>$AU530+$AB$7*SIN(AS530)</f>
        <v>10.203533368143198</v>
      </c>
      <c r="AS530" s="81">
        <f>$AU530+$AB$7*SIN(AT530)</f>
        <v>10.186141949100362</v>
      </c>
      <c r="AT530" s="81">
        <f>$AU530+$AB$7*SIN(AU530)</f>
        <v>10.125838977848151</v>
      </c>
      <c r="AU530" s="81">
        <f>RADIANS($AB$9)+$AB$18*(F530-AB$15)</f>
        <v>9.9361907989654323</v>
      </c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</row>
    <row r="531" spans="1:66" s="80" customFormat="1" x14ac:dyDescent="0.2">
      <c r="A531" s="96" t="s">
        <v>208</v>
      </c>
      <c r="B531" s="96"/>
      <c r="C531" s="86">
        <v>47140.593999999997</v>
      </c>
      <c r="D531" s="86"/>
      <c r="E531" s="80">
        <f>+(C531-C$7)/C$8</f>
        <v>525.99367040787808</v>
      </c>
      <c r="F531" s="80">
        <f>ROUND(2*E531,0)/2</f>
        <v>526</v>
      </c>
      <c r="G531" s="80">
        <f>+C531-(C$7+F531*C$8)</f>
        <v>-1.7525600000226405E-2</v>
      </c>
      <c r="I531" s="80">
        <f>G531</f>
        <v>-1.7525600000226405E-2</v>
      </c>
      <c r="Q531" s="149">
        <f>+C531-15018.5</f>
        <v>32122.093999999997</v>
      </c>
      <c r="S531" s="2">
        <f>S$16</f>
        <v>0.2</v>
      </c>
      <c r="Z531" s="1">
        <f>F531</f>
        <v>526</v>
      </c>
      <c r="AA531" s="81">
        <f>AB$3+AB$4*Z531+AB$5*Z531^2+AH531</f>
        <v>-2.3425936923385536E-2</v>
      </c>
      <c r="AB531" s="81">
        <f>IF(S531&lt;&gt;0,G531-AH531,-9999)</f>
        <v>-5.5314978781429165E-2</v>
      </c>
      <c r="AC531" s="81">
        <f>+G531-P531</f>
        <v>-1.7525600000226405E-2</v>
      </c>
      <c r="AD531" s="81">
        <f>IF(S531&lt;&gt;0,G531-AA531,-9999)</f>
        <v>5.9003369231591316E-3</v>
      </c>
      <c r="AE531" s="81">
        <f>+(G531-AA531)^2*S531</f>
        <v>6.9627951613589939E-6</v>
      </c>
      <c r="AF531" s="1">
        <f>IF(S531&lt;&gt;0,G531-P531,-9999)</f>
        <v>-1.7525600000226405E-2</v>
      </c>
      <c r="AG531" s="82"/>
      <c r="AH531" s="1">
        <f>$AB$6*($AB$11/AI531*AJ531+$AB$12)</f>
        <v>3.7789378781202761E-2</v>
      </c>
      <c r="AI531" s="1">
        <f>1+$AB$7*COS(AL531)</f>
        <v>1.1684100998053422</v>
      </c>
      <c r="AJ531" s="1">
        <f>SIN(AL531+RADIANS($AB$9))</f>
        <v>0.64063974227793674</v>
      </c>
      <c r="AK531" s="1">
        <f>$AB$7*SIN(AL531)</f>
        <v>0.34899464730683932</v>
      </c>
      <c r="AL531" s="1">
        <f>2*ATAN(AM531)</f>
        <v>-2.0203930874473772</v>
      </c>
      <c r="AM531" s="1">
        <f>SQRT((1+$AB$7)/(1-$AB$7))*TAN(AN531/2)</f>
        <v>-1.5929010473808651</v>
      </c>
      <c r="AN531" s="81">
        <f>$AU531+$AB$7*SIN(AO531)</f>
        <v>10.21510771212253</v>
      </c>
      <c r="AO531" s="81">
        <f>$AU531+$AB$7*SIN(AP531)</f>
        <v>10.215009680933679</v>
      </c>
      <c r="AP531" s="81">
        <f>$AU531+$AB$7*SIN(AQ531)</f>
        <v>10.214650234789376</v>
      </c>
      <c r="AQ531" s="81">
        <f>$AU531+$AB$7*SIN(AR531)</f>
        <v>10.213333384755787</v>
      </c>
      <c r="AR531" s="81">
        <f>$AU531+$AB$7*SIN(AS531)</f>
        <v>10.20852385322717</v>
      </c>
      <c r="AS531" s="81">
        <f>$AU531+$AB$7*SIN(AT531)</f>
        <v>10.191149725082408</v>
      </c>
      <c r="AT531" s="81">
        <f>$AU531+$AB$7*SIN(AU531)</f>
        <v>10.130639697847501</v>
      </c>
      <c r="AU531" s="81">
        <f>RADIANS($AB$9)+$AB$18*(F531-AB$15)</f>
        <v>9.9397798991090838</v>
      </c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</row>
    <row r="532" spans="1:66" s="80" customFormat="1" x14ac:dyDescent="0.2">
      <c r="A532" s="96" t="s">
        <v>208</v>
      </c>
      <c r="B532" s="96"/>
      <c r="C532" s="86">
        <v>47151.67</v>
      </c>
      <c r="D532" s="86"/>
      <c r="E532" s="80">
        <f>+(C532-C$7)/C$8</f>
        <v>529.99390790843643</v>
      </c>
      <c r="F532" s="80">
        <f>ROUND(2*E532,0)/2</f>
        <v>530</v>
      </c>
      <c r="G532" s="80">
        <f>+C532-(C$7+F532*C$8)</f>
        <v>-1.6867999998794403E-2</v>
      </c>
      <c r="I532" s="80">
        <f>G532</f>
        <v>-1.6867999998794403E-2</v>
      </c>
      <c r="Q532" s="149">
        <f>+C532-15018.5</f>
        <v>32133.17</v>
      </c>
      <c r="S532" s="2">
        <f>S$16</f>
        <v>0.2</v>
      </c>
      <c r="Z532" s="1">
        <f>F532</f>
        <v>530</v>
      </c>
      <c r="AA532" s="81">
        <f>AB$3+AB$4*Z532+AB$5*Z532^2+AH532</f>
        <v>-2.3675990665261722E-2</v>
      </c>
      <c r="AB532" s="81">
        <f>IF(S532&lt;&gt;0,G532-AH532,-9999)</f>
        <v>-5.4562961927743632E-2</v>
      </c>
      <c r="AC532" s="81">
        <f>+G532-P532</f>
        <v>-1.6867999998794403E-2</v>
      </c>
      <c r="AD532" s="81">
        <f>IF(S532&lt;&gt;0,G532-AA532,-9999)</f>
        <v>6.8079906664673187E-3</v>
      </c>
      <c r="AE532" s="81">
        <f>+(G532-AA532)^2*S532</f>
        <v>9.2697473829412261E-6</v>
      </c>
      <c r="AF532" s="1">
        <f>IF(S532&lt;&gt;0,G532-P532,-9999)</f>
        <v>-1.6867999998794403E-2</v>
      </c>
      <c r="AG532" s="82"/>
      <c r="AH532" s="1">
        <f>$AB$6*($AB$11/AI532*AJ532+$AB$12)</f>
        <v>3.7694961928949229E-2</v>
      </c>
      <c r="AI532" s="1">
        <f>1+$AB$7*COS(AL532)</f>
        <v>1.1666641404350195</v>
      </c>
      <c r="AJ532" s="1">
        <f>SIN(AL532+RADIANS($AB$9))</f>
        <v>0.63679499254000527</v>
      </c>
      <c r="AK532" s="1">
        <f>$AB$7*SIN(AL532)</f>
        <v>0.34983180223977145</v>
      </c>
      <c r="AL532" s="1">
        <f>2*ATAN(AM532)</f>
        <v>-2.0153962653074577</v>
      </c>
      <c r="AM532" s="1">
        <f>SQRT((1+$AB$7)/(1-$AB$7))*TAN(AN532/2)</f>
        <v>-1.5840983475688573</v>
      </c>
      <c r="AN532" s="81">
        <f>$AU532+$AB$7*SIN(AO532)</f>
        <v>10.219053120181428</v>
      </c>
      <c r="AO532" s="81">
        <f>$AU532+$AB$7*SIN(AP532)</f>
        <v>10.218956723199074</v>
      </c>
      <c r="AP532" s="81">
        <f>$AU532+$AB$7*SIN(AQ532)</f>
        <v>10.218601851745518</v>
      </c>
      <c r="AQ532" s="81">
        <f>$AU532+$AB$7*SIN(AR532)</f>
        <v>10.217296545953753</v>
      </c>
      <c r="AR532" s="81">
        <f>$AU532+$AB$7*SIN(AS532)</f>
        <v>10.212510086365345</v>
      </c>
      <c r="AS532" s="81">
        <f>$AU532+$AB$7*SIN(AT532)</f>
        <v>10.195151256152812</v>
      </c>
      <c r="AT532" s="81">
        <f>$AU532+$AB$7*SIN(AU532)</f>
        <v>10.134478504414211</v>
      </c>
      <c r="AU532" s="81">
        <f>RADIANS($AB$9)+$AB$18*(F532-AB$15)</f>
        <v>9.942651179224006</v>
      </c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</row>
    <row r="533" spans="1:66" s="80" customFormat="1" x14ac:dyDescent="0.2">
      <c r="A533" s="96" t="s">
        <v>254</v>
      </c>
      <c r="B533" s="96"/>
      <c r="C533" s="86">
        <v>47154.436000000002</v>
      </c>
      <c r="D533" s="86"/>
      <c r="E533" s="80">
        <f>+(C533-C$7)/C$8</f>
        <v>530.99288379563006</v>
      </c>
      <c r="F533" s="80">
        <f>ROUND(2*E533,0)/2</f>
        <v>531</v>
      </c>
      <c r="G533" s="80">
        <f>+C533-(C$7+F533*C$8)</f>
        <v>-1.9703599995409604E-2</v>
      </c>
      <c r="I533" s="80">
        <f>G533</f>
        <v>-1.9703599995409604E-2</v>
      </c>
      <c r="Q533" s="149">
        <f>+C533-15018.5</f>
        <v>32135.936000000002</v>
      </c>
      <c r="S533" s="2">
        <f>S$16</f>
        <v>0.2</v>
      </c>
      <c r="Z533" s="1">
        <f>F533</f>
        <v>531</v>
      </c>
      <c r="AA533" s="81">
        <f>AB$3+AB$4*Z533+AB$5*Z533^2+AH533</f>
        <v>-2.3738589630568463E-2</v>
      </c>
      <c r="AB533" s="81">
        <f>IF(S533&lt;&gt;0,G533-AH533,-9999)</f>
        <v>-5.7374888163276537E-2</v>
      </c>
      <c r="AC533" s="81">
        <f>+G533-P533</f>
        <v>-1.9703599995409604E-2</v>
      </c>
      <c r="AD533" s="81">
        <f>IF(S533&lt;&gt;0,G533-AA533,-9999)</f>
        <v>4.0349896351588588E-3</v>
      </c>
      <c r="AE533" s="81">
        <f>+(G533-AA533)^2*S533</f>
        <v>3.2562282711678841E-6</v>
      </c>
      <c r="AF533" s="1">
        <f>IF(S533&lt;&gt;0,G533-P533,-9999)</f>
        <v>-1.9703599995409604E-2</v>
      </c>
      <c r="AG533" s="82"/>
      <c r="AH533" s="1">
        <f>$AB$6*($AB$11/AI533*AJ533+$AB$12)</f>
        <v>3.7671288167866933E-2</v>
      </c>
      <c r="AI533" s="1">
        <f>1+$AB$7*COS(AL533)</f>
        <v>1.1662278162115201</v>
      </c>
      <c r="AJ533" s="1">
        <f>SIN(AL533+RADIANS($AB$9))</f>
        <v>0.6358331196574587</v>
      </c>
      <c r="AK533" s="1">
        <f>$AB$7*SIN(AL533)</f>
        <v>0.3500393387646874</v>
      </c>
      <c r="AL533" s="1">
        <f>2*ATAN(AM533)</f>
        <v>-2.0141493953012324</v>
      </c>
      <c r="AM533" s="1">
        <f>SQRT((1+$AB$7)/(1-$AB$7))*TAN(AN533/2)</f>
        <v>-1.5819126432637955</v>
      </c>
      <c r="AN533" s="81">
        <f>$AU533+$AB$7*SIN(AO533)</f>
        <v>10.22003854915457</v>
      </c>
      <c r="AO533" s="81">
        <f>$AU533+$AB$7*SIN(AP533)</f>
        <v>10.219942559144537</v>
      </c>
      <c r="AP533" s="81">
        <f>$AU533+$AB$7*SIN(AQ533)</f>
        <v>10.219588830752082</v>
      </c>
      <c r="AQ533" s="81">
        <f>$AU533+$AB$7*SIN(AR533)</f>
        <v>10.218286421281563</v>
      </c>
      <c r="AR533" s="81">
        <f>$AU533+$AB$7*SIN(AS533)</f>
        <v>10.213505788700303</v>
      </c>
      <c r="AS533" s="81">
        <f>$AU533+$AB$7*SIN(AT533)</f>
        <v>10.196150985688316</v>
      </c>
      <c r="AT533" s="81">
        <f>$AU533+$AB$7*SIN(AU533)</f>
        <v>10.135437959262305</v>
      </c>
      <c r="AU533" s="81">
        <f>RADIANS($AB$9)+$AB$18*(F533-AB$15)</f>
        <v>9.943368999252737</v>
      </c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</row>
    <row r="534" spans="1:66" s="80" customFormat="1" x14ac:dyDescent="0.2">
      <c r="A534" s="96" t="s">
        <v>208</v>
      </c>
      <c r="B534" s="96"/>
      <c r="C534" s="86">
        <v>47212.584000000003</v>
      </c>
      <c r="D534" s="86"/>
      <c r="E534" s="80">
        <f>+(C534-C$7)/C$8</f>
        <v>551.99376951091085</v>
      </c>
      <c r="F534" s="80">
        <f>ROUND(2*E534,0)/2</f>
        <v>552</v>
      </c>
      <c r="G534" s="80">
        <f>+C534-(C$7+F534*C$8)</f>
        <v>-1.7251199999009259E-2</v>
      </c>
      <c r="I534" s="80">
        <f>G534</f>
        <v>-1.7251199999009259E-2</v>
      </c>
      <c r="Q534" s="149">
        <f>+C534-15018.5</f>
        <v>32194.084000000003</v>
      </c>
      <c r="S534" s="2">
        <f>S$16</f>
        <v>0.2</v>
      </c>
      <c r="Z534" s="1">
        <f>F534</f>
        <v>552</v>
      </c>
      <c r="AA534" s="81">
        <f>AB$3+AB$4*Z534+AB$5*Z534^2+AH534</f>
        <v>-2.5060945736238752E-2</v>
      </c>
      <c r="AB534" s="81">
        <f>IF(S534&lt;&gt;0,G534-AH534,-9999)</f>
        <v>-5.4419038069974196E-2</v>
      </c>
      <c r="AC534" s="81">
        <f>+G534-P534</f>
        <v>-1.7251199999009259E-2</v>
      </c>
      <c r="AD534" s="81">
        <f>IF(S534&lt;&gt;0,G534-AA534,-9999)</f>
        <v>7.8097457372294926E-3</v>
      </c>
      <c r="AE534" s="81">
        <f>+(G534-AA534)^2*S534</f>
        <v>1.2198425696034847E-5</v>
      </c>
      <c r="AF534" s="1">
        <f>IF(S534&lt;&gt;0,G534-P534,-9999)</f>
        <v>-1.7251199999009259E-2</v>
      </c>
      <c r="AG534" s="82"/>
      <c r="AH534" s="1">
        <f>$AB$6*($AB$11/AI534*AJ534+$AB$12)</f>
        <v>3.7167838070964937E-2</v>
      </c>
      <c r="AI534" s="1">
        <f>1+$AB$7*COS(AL534)</f>
        <v>1.1570824511732385</v>
      </c>
      <c r="AJ534" s="1">
        <f>SIN(AL534+RADIANS($AB$9))</f>
        <v>0.61557704911563327</v>
      </c>
      <c r="AK534" s="1">
        <f>$AB$7*SIN(AL534)</f>
        <v>0.35423767317816096</v>
      </c>
      <c r="AL534" s="1">
        <f>2*ATAN(AM534)</f>
        <v>-1.9881799233529902</v>
      </c>
      <c r="AM534" s="1">
        <f>SQRT((1+$AB$7)/(1-$AB$7))*TAN(AN534/2)</f>
        <v>-1.5373471875742055</v>
      </c>
      <c r="AN534" s="81">
        <f>$AU534+$AB$7*SIN(AO534)</f>
        <v>10.240647388389576</v>
      </c>
      <c r="AO534" s="81">
        <f>$AU534+$AB$7*SIN(AP534)</f>
        <v>10.240559787351057</v>
      </c>
      <c r="AP534" s="81">
        <f>$AU534+$AB$7*SIN(AQ534)</f>
        <v>10.24022996741205</v>
      </c>
      <c r="AQ534" s="81">
        <f>$AU534+$AB$7*SIN(AR534)</f>
        <v>10.238989222321665</v>
      </c>
      <c r="AR534" s="81">
        <f>$AU534+$AB$7*SIN(AS534)</f>
        <v>10.234336200121815</v>
      </c>
      <c r="AS534" s="81">
        <f>$AU534+$AB$7*SIN(AT534)</f>
        <v>10.217084502781407</v>
      </c>
      <c r="AT534" s="81">
        <f>$AU534+$AB$7*SIN(AU534)</f>
        <v>10.155563458519874</v>
      </c>
      <c r="AU534" s="81">
        <f>RADIANS($AB$9)+$AB$18*(F534-AB$15)</f>
        <v>9.9584432198560755</v>
      </c>
      <c r="AV534" s="81"/>
      <c r="AW534" s="81"/>
      <c r="AX534" s="81"/>
      <c r="AY534" s="81"/>
      <c r="AZ534" s="81"/>
      <c r="BA534" s="81"/>
      <c r="BB534" s="81"/>
      <c r="BC534" s="81"/>
      <c r="BD534" s="81"/>
      <c r="BE534" s="81"/>
      <c r="BF534" s="81"/>
      <c r="BG534" s="81"/>
      <c r="BH534" s="81"/>
      <c r="BI534" s="81"/>
      <c r="BJ534" s="81"/>
      <c r="BK534" s="81"/>
      <c r="BL534" s="81"/>
      <c r="BM534" s="1"/>
      <c r="BN534" s="1"/>
    </row>
    <row r="535" spans="1:66" s="80" customFormat="1" x14ac:dyDescent="0.2">
      <c r="A535" s="96" t="s">
        <v>255</v>
      </c>
      <c r="B535" s="96"/>
      <c r="C535" s="86">
        <v>47392.553</v>
      </c>
      <c r="D535" s="86"/>
      <c r="E535" s="80">
        <f>+(C535-C$7)/C$8</f>
        <v>616.99185029259297</v>
      </c>
      <c r="F535" s="80">
        <f>ROUND(2*E535,0)/2</f>
        <v>617</v>
      </c>
      <c r="G535" s="80">
        <f>+C535-(C$7+F535*C$8)</f>
        <v>-2.2565200000826735E-2</v>
      </c>
      <c r="I535" s="80">
        <f>G535</f>
        <v>-2.2565200000826735E-2</v>
      </c>
      <c r="Q535" s="149">
        <f>+C535-15018.5</f>
        <v>32374.053</v>
      </c>
      <c r="S535" s="2">
        <f>S$16</f>
        <v>0.2</v>
      </c>
      <c r="Z535" s="1">
        <f>F535</f>
        <v>617</v>
      </c>
      <c r="AA535" s="81">
        <f>AB$3+AB$4*Z535+AB$5*Z535^2+AH535</f>
        <v>-2.9243116573019673E-2</v>
      </c>
      <c r="AB535" s="81">
        <f>IF(S535&lt;&gt;0,G535-AH535,-9999)</f>
        <v>-5.8103443983163069E-2</v>
      </c>
      <c r="AC535" s="81">
        <f>+G535-P535</f>
        <v>-2.2565200000826735E-2</v>
      </c>
      <c r="AD535" s="81">
        <f>IF(S535&lt;&gt;0,G535-AA535,-9999)</f>
        <v>6.6779165721929379E-3</v>
      </c>
      <c r="AE535" s="81">
        <f>+(G535-AA535)^2*S535</f>
        <v>8.918913949033816E-6</v>
      </c>
      <c r="AF535" s="1">
        <f>IF(S535&lt;&gt;0,G535-P535,-9999)</f>
        <v>-2.2565200000826735E-2</v>
      </c>
      <c r="AG535" s="82"/>
      <c r="AH535" s="1">
        <f>$AB$6*($AB$11/AI535*AJ535+$AB$12)</f>
        <v>3.5538243982336334E-2</v>
      </c>
      <c r="AI535" s="1">
        <f>1+$AB$7*COS(AL535)</f>
        <v>1.1290655305481208</v>
      </c>
      <c r="AJ535" s="1">
        <f>SIN(AL535+RADIANS($AB$9))</f>
        <v>0.55244195233309801</v>
      </c>
      <c r="AK535" s="1">
        <f>$AB$7*SIN(AL535)</f>
        <v>0.3653783168027388</v>
      </c>
      <c r="AL535" s="1">
        <f>2*ATAN(AM535)</f>
        <v>-1.9103529213189512</v>
      </c>
      <c r="AM535" s="1">
        <f>SQRT((1+$AB$7)/(1-$AB$7))*TAN(AN535/2)</f>
        <v>-1.4137931733016469</v>
      </c>
      <c r="AN535" s="81">
        <f>$AU535+$AB$7*SIN(AO535)</f>
        <v>10.303412605241299</v>
      </c>
      <c r="AO535" s="81">
        <f>$AU535+$AB$7*SIN(AP535)</f>
        <v>10.303348684023401</v>
      </c>
      <c r="AP535" s="81">
        <f>$AU535+$AB$7*SIN(AQ535)</f>
        <v>10.303090274143925</v>
      </c>
      <c r="AQ535" s="81">
        <f>$AU535+$AB$7*SIN(AR535)</f>
        <v>10.30204643772286</v>
      </c>
      <c r="AR535" s="81">
        <f>$AU535+$AB$7*SIN(AS535)</f>
        <v>10.297843164392278</v>
      </c>
      <c r="AS535" s="81">
        <f>$AU535+$AB$7*SIN(AT535)</f>
        <v>10.281125969358088</v>
      </c>
      <c r="AT535" s="81">
        <f>$AU535+$AB$7*SIN(AU535)</f>
        <v>10.217567766823642</v>
      </c>
      <c r="AU535" s="81">
        <f>RADIANS($AB$9)+$AB$18*(F535-AB$15)</f>
        <v>10.005101521723555</v>
      </c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</row>
    <row r="536" spans="1:66" s="80" customFormat="1" x14ac:dyDescent="0.2">
      <c r="A536" s="100" t="s">
        <v>256</v>
      </c>
      <c r="B536" s="101" t="s">
        <v>98</v>
      </c>
      <c r="C536" s="100">
        <v>47525.448600000003</v>
      </c>
      <c r="D536" s="102"/>
      <c r="E536" s="80">
        <f>+(C536-C$7)/C$8</f>
        <v>664.98877723184626</v>
      </c>
      <c r="F536" s="80">
        <f>ROUND(2*E536,0)/2</f>
        <v>665</v>
      </c>
      <c r="G536" s="80">
        <f>+C536-(C$7+F536*C$8)</f>
        <v>-3.107399999134941E-2</v>
      </c>
      <c r="J536" s="80">
        <f>G536</f>
        <v>-3.107399999134941E-2</v>
      </c>
      <c r="Q536" s="149">
        <f>+C536-15018.5</f>
        <v>32506.948600000003</v>
      </c>
      <c r="S536" s="2">
        <f>S$17</f>
        <v>1</v>
      </c>
      <c r="Z536" s="1">
        <f>F536</f>
        <v>665</v>
      </c>
      <c r="AA536" s="81">
        <f>AB$3+AB$4*Z536+AB$5*Z536^2+AH536</f>
        <v>-3.2410897466034233E-2</v>
      </c>
      <c r="AB536" s="81">
        <f>IF(S536&lt;&gt;0,G536-AH536,-9999)</f>
        <v>-6.5346779910162786E-2</v>
      </c>
      <c r="AC536" s="81">
        <f>+G536-P536</f>
        <v>-3.107399999134941E-2</v>
      </c>
      <c r="AD536" s="81">
        <f>IF(S536&lt;&gt;0,G536-AA536,-9999)</f>
        <v>1.3368974746848228E-3</v>
      </c>
      <c r="AE536" s="81">
        <f>+(G536-AA536)^2*S536</f>
        <v>1.7872948578186564E-6</v>
      </c>
      <c r="AF536" s="1">
        <f>IF(S536&lt;&gt;0,G536-P536,-9999)</f>
        <v>-3.107399999134941E-2</v>
      </c>
      <c r="AG536" s="82"/>
      <c r="AH536" s="1">
        <f>$AB$6*($AB$11/AI536*AJ536+$AB$12)</f>
        <v>3.4272779918813376E-2</v>
      </c>
      <c r="AI536" s="1">
        <f>1+$AB$7*COS(AL536)</f>
        <v>1.1087600549355401</v>
      </c>
      <c r="AJ536" s="1">
        <f>SIN(AL536+RADIANS($AB$9))</f>
        <v>0.50572723644539719</v>
      </c>
      <c r="AK536" s="1">
        <f>$AB$7*SIN(AL536)</f>
        <v>0.37192805220323022</v>
      </c>
      <c r="AL536" s="1">
        <f>2*ATAN(AM536)</f>
        <v>-1.8552866823769782</v>
      </c>
      <c r="AM536" s="1">
        <f>SQRT((1+$AB$7)/(1-$AB$7))*TAN(AN536/2)</f>
        <v>-1.3343007912842446</v>
      </c>
      <c r="AN536" s="81">
        <f>$AU536+$AB$7*SIN(AO536)</f>
        <v>10.348781501296493</v>
      </c>
      <c r="AO536" s="81">
        <f>$AU536+$AB$7*SIN(AP536)</f>
        <v>10.348732459576182</v>
      </c>
      <c r="AP536" s="81">
        <f>$AU536+$AB$7*SIN(AQ536)</f>
        <v>10.348522492930465</v>
      </c>
      <c r="AQ536" s="81">
        <f>$AU536+$AB$7*SIN(AR536)</f>
        <v>10.347624202979375</v>
      </c>
      <c r="AR536" s="81">
        <f>$AU536+$AB$7*SIN(AS536)</f>
        <v>10.343793059714486</v>
      </c>
      <c r="AS536" s="81">
        <f>$AU536+$AB$7*SIN(AT536)</f>
        <v>10.327664326685582</v>
      </c>
      <c r="AT536" s="81">
        <f>$AU536+$AB$7*SIN(AU536)</f>
        <v>10.263060548500418</v>
      </c>
      <c r="AU536" s="81">
        <f>RADIANS($AB$9)+$AB$18*(F536-AB$15)</f>
        <v>10.039556883102616</v>
      </c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</row>
    <row r="537" spans="1:66" s="80" customFormat="1" x14ac:dyDescent="0.2">
      <c r="A537" s="96" t="s">
        <v>257</v>
      </c>
      <c r="B537" s="96"/>
      <c r="C537" s="86">
        <v>47525.45</v>
      </c>
      <c r="D537" s="86"/>
      <c r="E537" s="80">
        <f>+(C537-C$7)/C$8</f>
        <v>664.98928285955265</v>
      </c>
      <c r="F537" s="80">
        <f>ROUND(2*E537,0)/2</f>
        <v>665</v>
      </c>
      <c r="G537" s="80">
        <f>+C537-(C$7+F537*C$8)</f>
        <v>-2.9673999997612555E-2</v>
      </c>
      <c r="I537" s="80">
        <f>G537</f>
        <v>-2.9673999997612555E-2</v>
      </c>
      <c r="Q537" s="149">
        <f>+C537-15018.5</f>
        <v>32506.949999999997</v>
      </c>
      <c r="S537" s="2">
        <f>S$16</f>
        <v>0.2</v>
      </c>
      <c r="Z537" s="1">
        <f>F537</f>
        <v>665</v>
      </c>
      <c r="AA537" s="81">
        <f>AB$3+AB$4*Z537+AB$5*Z537^2+AH537</f>
        <v>-3.2410897466034233E-2</v>
      </c>
      <c r="AB537" s="81">
        <f>IF(S537&lt;&gt;0,G537-AH537,-9999)</f>
        <v>-6.394677991642593E-2</v>
      </c>
      <c r="AC537" s="81">
        <f>+G537-P537</f>
        <v>-2.9673999997612555E-2</v>
      </c>
      <c r="AD537" s="81">
        <f>IF(S537&lt;&gt;0,G537-AA537,-9999)</f>
        <v>2.7368974684216785E-3</v>
      </c>
      <c r="AE537" s="81">
        <f>+(G537-AA537)^2*S537</f>
        <v>1.4981215505305985E-6</v>
      </c>
      <c r="AF537" s="1">
        <f>IF(S537&lt;&gt;0,G537-P537,-9999)</f>
        <v>-2.9673999997612555E-2</v>
      </c>
      <c r="AG537" s="82"/>
      <c r="AH537" s="1">
        <f>$AB$6*($AB$11/AI537*AJ537+$AB$12)</f>
        <v>3.4272779918813376E-2</v>
      </c>
      <c r="AI537" s="1">
        <f>1+$AB$7*COS(AL537)</f>
        <v>1.1087600549355401</v>
      </c>
      <c r="AJ537" s="1">
        <f>SIN(AL537+RADIANS($AB$9))</f>
        <v>0.50572723644539719</v>
      </c>
      <c r="AK537" s="1">
        <f>$AB$7*SIN(AL537)</f>
        <v>0.37192805220323022</v>
      </c>
      <c r="AL537" s="1">
        <f>2*ATAN(AM537)</f>
        <v>-1.8552866823769782</v>
      </c>
      <c r="AM537" s="1">
        <f>SQRT((1+$AB$7)/(1-$AB$7))*TAN(AN537/2)</f>
        <v>-1.3343007912842446</v>
      </c>
      <c r="AN537" s="81">
        <f>$AU537+$AB$7*SIN(AO537)</f>
        <v>10.348781501296493</v>
      </c>
      <c r="AO537" s="81">
        <f>$AU537+$AB$7*SIN(AP537)</f>
        <v>10.348732459576182</v>
      </c>
      <c r="AP537" s="81">
        <f>$AU537+$AB$7*SIN(AQ537)</f>
        <v>10.348522492930465</v>
      </c>
      <c r="AQ537" s="81">
        <f>$AU537+$AB$7*SIN(AR537)</f>
        <v>10.347624202979375</v>
      </c>
      <c r="AR537" s="81">
        <f>$AU537+$AB$7*SIN(AS537)</f>
        <v>10.343793059714486</v>
      </c>
      <c r="AS537" s="81">
        <f>$AU537+$AB$7*SIN(AT537)</f>
        <v>10.327664326685582</v>
      </c>
      <c r="AT537" s="81">
        <f>$AU537+$AB$7*SIN(AU537)</f>
        <v>10.263060548500418</v>
      </c>
      <c r="AU537" s="81">
        <f>RADIANS($AB$9)+$AB$18*(F537-AB$15)</f>
        <v>10.039556883102616</v>
      </c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</row>
    <row r="538" spans="1:66" s="80" customFormat="1" x14ac:dyDescent="0.2">
      <c r="A538" s="96" t="s">
        <v>208</v>
      </c>
      <c r="B538" s="96"/>
      <c r="C538" s="86">
        <v>47547.607000000004</v>
      </c>
      <c r="D538" s="86"/>
      <c r="E538" s="80">
        <f>+(C538-C$7)/C$8</f>
        <v>672.99156367391606</v>
      </c>
      <c r="F538" s="80">
        <f>ROUND(2*E538,0)/2</f>
        <v>673</v>
      </c>
      <c r="G538" s="80">
        <f>+C538-(C$7+F538*C$8)</f>
        <v>-2.3358799997367896E-2</v>
      </c>
      <c r="I538" s="80">
        <f>G538</f>
        <v>-2.3358799997367896E-2</v>
      </c>
      <c r="Q538" s="149">
        <f>+C538-15018.5</f>
        <v>32529.107000000004</v>
      </c>
      <c r="S538" s="2">
        <f>S$16</f>
        <v>0.2</v>
      </c>
      <c r="Z538" s="1">
        <f>F538</f>
        <v>673</v>
      </c>
      <c r="AA538" s="81">
        <f>AB$3+AB$4*Z538+AB$5*Z538^2+AH538</f>
        <v>-3.2944912608813139E-2</v>
      </c>
      <c r="AB538" s="81">
        <f>IF(S538&lt;&gt;0,G538-AH538,-9999)</f>
        <v>-5.7416049549280097E-2</v>
      </c>
      <c r="AC538" s="81">
        <f>+G538-P538</f>
        <v>-2.3358799997367896E-2</v>
      </c>
      <c r="AD538" s="81">
        <f>IF(S538&lt;&gt;0,G538-AA538,-9999)</f>
        <v>9.5861126114452425E-3</v>
      </c>
      <c r="AE538" s="81">
        <f>+(G538-AA538)^2*S538</f>
        <v>1.8378710999861907E-5</v>
      </c>
      <c r="AF538" s="1">
        <f>IF(S538&lt;&gt;0,G538-P538,-9999)</f>
        <v>-2.3358799997367896E-2</v>
      </c>
      <c r="AG538" s="82"/>
      <c r="AH538" s="1">
        <f>$AB$6*($AB$11/AI538*AJ538+$AB$12)</f>
        <v>3.4057249551912201E-2</v>
      </c>
      <c r="AI538" s="1">
        <f>1+$AB$7*COS(AL538)</f>
        <v>1.1054139968195917</v>
      </c>
      <c r="AJ538" s="1">
        <f>SIN(AL538+RADIANS($AB$9))</f>
        <v>0.49795576744952746</v>
      </c>
      <c r="AK538" s="1">
        <f>$AB$7*SIN(AL538)</f>
        <v>0.37289021821414081</v>
      </c>
      <c r="AL538" s="1">
        <f>2*ATAN(AM538)</f>
        <v>-1.8463018447623263</v>
      </c>
      <c r="AM538" s="1">
        <f>SQRT((1+$AB$7)/(1-$AB$7))*TAN(AN538/2)</f>
        <v>-1.3218845981005598</v>
      </c>
      <c r="AN538" s="81">
        <f>$AU538+$AB$7*SIN(AO538)</f>
        <v>10.356263149810175</v>
      </c>
      <c r="AO538" s="81">
        <f>$AU538+$AB$7*SIN(AP538)</f>
        <v>10.356216356809899</v>
      </c>
      <c r="AP538" s="81">
        <f>$AU538+$AB$7*SIN(AQ538)</f>
        <v>10.356014006402848</v>
      </c>
      <c r="AQ538" s="81">
        <f>$AU538+$AB$7*SIN(AR538)</f>
        <v>10.355139600521778</v>
      </c>
      <c r="AR538" s="81">
        <f>$AU538+$AB$7*SIN(AS538)</f>
        <v>10.351372805803665</v>
      </c>
      <c r="AS538" s="81">
        <f>$AU538+$AB$7*SIN(AT538)</f>
        <v>10.335356878710519</v>
      </c>
      <c r="AT538" s="81">
        <f>$AU538+$AB$7*SIN(AU538)</f>
        <v>10.270617233962881</v>
      </c>
      <c r="AU538" s="81">
        <f>RADIANS($AB$9)+$AB$18*(F538-AB$15)</f>
        <v>10.045299443332459</v>
      </c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</row>
    <row r="539" spans="1:66" s="80" customFormat="1" x14ac:dyDescent="0.2">
      <c r="A539" s="96" t="s">
        <v>208</v>
      </c>
      <c r="B539" s="96"/>
      <c r="C539" s="86">
        <v>47583.595999999998</v>
      </c>
      <c r="D539" s="86"/>
      <c r="E539" s="80">
        <f>+(C539-C$7)/C$8</f>
        <v>685.98944624953526</v>
      </c>
      <c r="F539" s="80">
        <f>ROUND(2*E539,0)/2</f>
        <v>686</v>
      </c>
      <c r="G539" s="80">
        <f>+C539-(C$7+F539*C$8)</f>
        <v>-2.9221600001619663E-2</v>
      </c>
      <c r="I539" s="80">
        <f>G539</f>
        <v>-2.9221600001619663E-2</v>
      </c>
      <c r="Q539" s="149">
        <f>+C539-15018.5</f>
        <v>32565.095999999998</v>
      </c>
      <c r="S539" s="2">
        <f>S$16</f>
        <v>0.2</v>
      </c>
      <c r="Z539" s="1">
        <f>F539</f>
        <v>686</v>
      </c>
      <c r="AA539" s="81">
        <f>AB$3+AB$4*Z539+AB$5*Z539^2+AH539</f>
        <v>-3.3816206420440545E-2</v>
      </c>
      <c r="AB539" s="81">
        <f>IF(S539&lt;&gt;0,G539-AH539,-9999)</f>
        <v>-6.2925966110011042E-2</v>
      </c>
      <c r="AC539" s="81">
        <f>+G539-P539</f>
        <v>-2.9221600001619663E-2</v>
      </c>
      <c r="AD539" s="81">
        <f>IF(S539&lt;&gt;0,G539-AA539,-9999)</f>
        <v>4.5946064188208818E-3</v>
      </c>
      <c r="AE539" s="81">
        <f>+(G539-AA539)^2*S539</f>
        <v>4.2220816287740099E-6</v>
      </c>
      <c r="AF539" s="1">
        <f>IF(S539&lt;&gt;0,G539-P539,-9999)</f>
        <v>-2.9221600001619663E-2</v>
      </c>
      <c r="AG539" s="82"/>
      <c r="AH539" s="1">
        <f>$AB$6*($AB$11/AI539*AJ539+$AB$12)</f>
        <v>3.3704366108391379E-2</v>
      </c>
      <c r="AI539" s="1">
        <f>1+$AB$7*COS(AL539)</f>
        <v>1.1000018215725766</v>
      </c>
      <c r="AJ539" s="1">
        <f>SIN(AL539+RADIANS($AB$9))</f>
        <v>0.48534256262055481</v>
      </c>
      <c r="AK539" s="1">
        <f>$AB$7*SIN(AL539)</f>
        <v>0.37437796576112353</v>
      </c>
      <c r="AL539" s="1">
        <f>2*ATAN(AM539)</f>
        <v>-1.8318168693991719</v>
      </c>
      <c r="AM539" s="1">
        <f>SQRT((1+$AB$7)/(1-$AB$7))*TAN(AN539/2)</f>
        <v>-1.3021750892884372</v>
      </c>
      <c r="AN539" s="81">
        <f>$AU539+$AB$7*SIN(AO539)</f>
        <v>10.368372649989144</v>
      </c>
      <c r="AO539" s="81">
        <f>$AU539+$AB$7*SIN(AP539)</f>
        <v>10.36832936863609</v>
      </c>
      <c r="AP539" s="81">
        <f>$AU539+$AB$7*SIN(AQ539)</f>
        <v>10.368139089301691</v>
      </c>
      <c r="AQ539" s="81">
        <f>$AU539+$AB$7*SIN(AR539)</f>
        <v>10.367303149026366</v>
      </c>
      <c r="AR539" s="81">
        <f>$AU539+$AB$7*SIN(AS539)</f>
        <v>10.36364200438004</v>
      </c>
      <c r="AS539" s="81">
        <f>$AU539+$AB$7*SIN(AT539)</f>
        <v>10.347817878356679</v>
      </c>
      <c r="AT539" s="81">
        <f>$AU539+$AB$7*SIN(AU539)</f>
        <v>10.28288097395353</v>
      </c>
      <c r="AU539" s="81">
        <f>RADIANS($AB$9)+$AB$18*(F539-AB$15)</f>
        <v>10.054631103705955</v>
      </c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</row>
    <row r="540" spans="1:66" s="80" customFormat="1" x14ac:dyDescent="0.2">
      <c r="A540" s="96" t="s">
        <v>258</v>
      </c>
      <c r="B540" s="96"/>
      <c r="C540" s="86">
        <v>47586.362999999998</v>
      </c>
      <c r="D540" s="86"/>
      <c r="E540" s="80">
        <f>+(C540-C$7)/C$8</f>
        <v>686.98878329937668</v>
      </c>
      <c r="F540" s="80">
        <f>ROUND(2*E540,0)/2</f>
        <v>687</v>
      </c>
      <c r="G540" s="80">
        <f>+C540-(C$7+F540*C$8)</f>
        <v>-3.1057200001669116E-2</v>
      </c>
      <c r="I540" s="80">
        <f>G540</f>
        <v>-3.1057200001669116E-2</v>
      </c>
      <c r="Q540" s="149">
        <f>+C540-15018.5</f>
        <v>32567.862999999998</v>
      </c>
      <c r="S540" s="2">
        <f>S$16</f>
        <v>0.2</v>
      </c>
      <c r="Z540" s="1">
        <f>F540</f>
        <v>687</v>
      </c>
      <c r="AA540" s="81">
        <f>AB$3+AB$4*Z540+AB$5*Z540^2+AH540</f>
        <v>-3.3883406804458963E-2</v>
      </c>
      <c r="AB540" s="81">
        <f>IF(S540&lt;&gt;0,G540-AH540,-9999)</f>
        <v>-6.473428819575823E-2</v>
      </c>
      <c r="AC540" s="81">
        <f>+G540-P540</f>
        <v>-3.1057200001669116E-2</v>
      </c>
      <c r="AD540" s="81">
        <f>IF(S540&lt;&gt;0,G540-AA540,-9999)</f>
        <v>2.8262068027898463E-3</v>
      </c>
      <c r="AE540" s="81">
        <f>+(G540-AA540)^2*S540</f>
        <v>1.597488978427121E-6</v>
      </c>
      <c r="AF540" s="1">
        <f>IF(S540&lt;&gt;0,G540-P540,-9999)</f>
        <v>-3.1057200001669116E-2</v>
      </c>
      <c r="AG540" s="82"/>
      <c r="AH540" s="1">
        <f>$AB$6*($AB$11/AI540*AJ540+$AB$12)</f>
        <v>3.3677088194089114E-2</v>
      </c>
      <c r="AI540" s="1">
        <f>1+$AB$7*COS(AL540)</f>
        <v>1.0995868193825209</v>
      </c>
      <c r="AJ540" s="1">
        <f>SIN(AL540+RADIANS($AB$9))</f>
        <v>0.48437320987560106</v>
      </c>
      <c r="AK540" s="1">
        <f>$AB$7*SIN(AL540)</f>
        <v>0.37448857255000934</v>
      </c>
      <c r="AL540" s="1">
        <f>2*ATAN(AM540)</f>
        <v>-1.8307085219798622</v>
      </c>
      <c r="AM540" s="1">
        <f>SQRT((1+$AB$7)/(1-$AB$7))*TAN(AN540/2)</f>
        <v>-1.3006823024953917</v>
      </c>
      <c r="AN540" s="81">
        <f>$AU540+$AB$7*SIN(AO540)</f>
        <v>10.369301687447829</v>
      </c>
      <c r="AO540" s="81">
        <f>$AU540+$AB$7*SIN(AP540)</f>
        <v>10.369258668915158</v>
      </c>
      <c r="AP540" s="81">
        <f>$AU540+$AB$7*SIN(AQ540)</f>
        <v>10.369069302113417</v>
      </c>
      <c r="AQ540" s="81">
        <f>$AU540+$AB$7*SIN(AR540)</f>
        <v>10.368236301194289</v>
      </c>
      <c r="AR540" s="81">
        <f>$AU540+$AB$7*SIN(AS540)</f>
        <v>10.364583333665893</v>
      </c>
      <c r="AS540" s="81">
        <f>$AU540+$AB$7*SIN(AT540)</f>
        <v>10.348774388796603</v>
      </c>
      <c r="AT540" s="81">
        <f>$AU540+$AB$7*SIN(AU540)</f>
        <v>10.283823518551646</v>
      </c>
      <c r="AU540" s="81">
        <f>RADIANS($AB$9)+$AB$18*(F540-AB$15)</f>
        <v>10.055348923734686</v>
      </c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</row>
    <row r="541" spans="1:66" s="80" customFormat="1" x14ac:dyDescent="0.2">
      <c r="A541" s="96" t="s">
        <v>259</v>
      </c>
      <c r="B541" s="96"/>
      <c r="C541" s="86">
        <v>47763.569000000003</v>
      </c>
      <c r="D541" s="86"/>
      <c r="E541" s="80">
        <f>+(C541-C$7)/C$8</f>
        <v>750.98897168181645</v>
      </c>
      <c r="F541" s="80">
        <f>ROUND(2*E541,0)/2</f>
        <v>751</v>
      </c>
      <c r="G541" s="80">
        <f>+C541-(C$7+F541*C$8)</f>
        <v>-3.0535599995346274E-2</v>
      </c>
      <c r="I541" s="80">
        <f>G541</f>
        <v>-3.0535599995346274E-2</v>
      </c>
      <c r="Q541" s="149">
        <f>+C541-15018.5</f>
        <v>32745.069000000003</v>
      </c>
      <c r="S541" s="2">
        <f>S$16</f>
        <v>0.2</v>
      </c>
      <c r="Z541" s="1">
        <f>F541</f>
        <v>751</v>
      </c>
      <c r="AA541" s="81">
        <f>AB$3+AB$4*Z541+AB$5*Z541^2+AH541</f>
        <v>-3.8234311954073896E-2</v>
      </c>
      <c r="AB541" s="81">
        <f>IF(S541&lt;&gt;0,G541-AH541,-9999)</f>
        <v>-6.2430117974877603E-2</v>
      </c>
      <c r="AC541" s="81">
        <f>+G541-P541</f>
        <v>-3.0535599995346274E-2</v>
      </c>
      <c r="AD541" s="81">
        <f>IF(S541&lt;&gt;0,G541-AA541,-9999)</f>
        <v>7.698711958727622E-3</v>
      </c>
      <c r="AE541" s="81">
        <f>+(G541-AA541)^2*S541</f>
        <v>1.1854033164691141E-5</v>
      </c>
      <c r="AF541" s="1">
        <f>IF(S541&lt;&gt;0,G541-P541,-9999)</f>
        <v>-3.0535599995346274E-2</v>
      </c>
      <c r="AG541" s="82"/>
      <c r="AH541" s="1">
        <f>$AB$6*($AB$11/AI541*AJ541+$AB$12)</f>
        <v>3.1894517979531328E-2</v>
      </c>
      <c r="AI541" s="1">
        <f>1+$AB$7*COS(AL541)</f>
        <v>1.0734450422543376</v>
      </c>
      <c r="AJ541" s="1">
        <f>SIN(AL541+RADIANS($AB$9))</f>
        <v>0.42269919715167864</v>
      </c>
      <c r="AK541" s="1">
        <f>$AB$7*SIN(AL541)</f>
        <v>0.38048002750936744</v>
      </c>
      <c r="AL541" s="1">
        <f>2*ATAN(AM541)</f>
        <v>-1.7614835587135256</v>
      </c>
      <c r="AM541" s="1">
        <f>SQRT((1+$AB$7)/(1-$AB$7))*TAN(AN541/2)</f>
        <v>-1.2114929782037684</v>
      </c>
      <c r="AN541" s="81">
        <f>$AU541+$AB$7*SIN(AO541)</f>
        <v>10.428037442555702</v>
      </c>
      <c r="AO541" s="81">
        <f>$AU541+$AB$7*SIN(AP541)</f>
        <v>10.428009108809976</v>
      </c>
      <c r="AP541" s="81">
        <f>$AU541+$AB$7*SIN(AQ541)</f>
        <v>10.427873109063587</v>
      </c>
      <c r="AQ541" s="81">
        <f>$AU541+$AB$7*SIN(AR541)</f>
        <v>10.427220724249009</v>
      </c>
      <c r="AR541" s="81">
        <f>$AU541+$AB$7*SIN(AS541)</f>
        <v>10.424100478762142</v>
      </c>
      <c r="AS541" s="81">
        <f>$AU541+$AB$7*SIN(AT541)</f>
        <v>10.409381036494072</v>
      </c>
      <c r="AT541" s="81">
        <f>$AU541+$AB$7*SIN(AU541)</f>
        <v>10.343896491055977</v>
      </c>
      <c r="AU541" s="81">
        <f>RADIANS($AB$9)+$AB$18*(F541-AB$15)</f>
        <v>10.101289405573432</v>
      </c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</row>
    <row r="542" spans="1:66" s="80" customFormat="1" x14ac:dyDescent="0.2">
      <c r="A542" s="96" t="s">
        <v>208</v>
      </c>
      <c r="B542" s="96"/>
      <c r="C542" s="86">
        <v>47807.862999999998</v>
      </c>
      <c r="D542" s="86"/>
      <c r="E542" s="80">
        <f>+(C542-C$7)/C$8</f>
        <v>766.98631005755612</v>
      </c>
      <c r="F542" s="80">
        <f>ROUND(2*E542,0)/2</f>
        <v>767</v>
      </c>
      <c r="G542" s="80">
        <f>+C542-(C$7+F542*C$8)</f>
        <v>-3.7905199998931494E-2</v>
      </c>
      <c r="I542" s="80">
        <f>G542</f>
        <v>-3.7905199998931494E-2</v>
      </c>
      <c r="Q542" s="149">
        <f>+C542-15018.5</f>
        <v>32789.362999999998</v>
      </c>
      <c r="S542" s="2">
        <f>S$16</f>
        <v>0.2</v>
      </c>
      <c r="Z542" s="1">
        <f>F542</f>
        <v>767</v>
      </c>
      <c r="AA542" s="81">
        <f>AB$3+AB$4*Z542+AB$5*Z542^2+AH542</f>
        <v>-3.9336600150080121E-2</v>
      </c>
      <c r="AB542" s="81">
        <f>IF(S542&lt;&gt;0,G542-AH542,-9999)</f>
        <v>-6.9343604861827945E-2</v>
      </c>
      <c r="AC542" s="81">
        <f>+G542-P542</f>
        <v>-3.7905199998931494E-2</v>
      </c>
      <c r="AD542" s="81">
        <f>IF(S542&lt;&gt;0,G542-AA542,-9999)</f>
        <v>1.4314001511486277E-3</v>
      </c>
      <c r="AE542" s="81">
        <f>+(G542-AA542)^2*S542</f>
        <v>4.0978127854166289E-7</v>
      </c>
      <c r="AF542" s="1">
        <f>IF(S542&lt;&gt;0,G542-P542,-9999)</f>
        <v>-3.7905199998931494E-2</v>
      </c>
      <c r="AG542" s="82"/>
      <c r="AH542" s="1">
        <f>$AB$6*($AB$11/AI542*AJ542+$AB$12)</f>
        <v>3.1438404862896445E-2</v>
      </c>
      <c r="AI542" s="1">
        <f>1+$AB$7*COS(AL542)</f>
        <v>1.0670456811448334</v>
      </c>
      <c r="AJ542" s="1">
        <f>SIN(AL542+RADIANS($AB$9))</f>
        <v>0.4074215476383955</v>
      </c>
      <c r="AK542" s="1">
        <f>$AB$7*SIN(AL542)</f>
        <v>0.38165966803566725</v>
      </c>
      <c r="AL542" s="1">
        <f>2*ATAN(AM542)</f>
        <v>-1.7446908086098198</v>
      </c>
      <c r="AM542" s="1">
        <f>SQRT((1+$AB$7)/(1-$AB$7))*TAN(AN542/2)</f>
        <v>-1.19098128158093</v>
      </c>
      <c r="AN542" s="81">
        <f>$AU542+$AB$7*SIN(AO542)</f>
        <v>10.442502090808201</v>
      </c>
      <c r="AO542" s="81">
        <f>$AU542+$AB$7*SIN(AP542)</f>
        <v>10.442476792345433</v>
      </c>
      <c r="AP542" s="81">
        <f>$AU542+$AB$7*SIN(AQ542)</f>
        <v>10.442352528149899</v>
      </c>
      <c r="AQ542" s="81">
        <f>$AU542+$AB$7*SIN(AR542)</f>
        <v>10.441742514187062</v>
      </c>
      <c r="AR542" s="81">
        <f>$AU542+$AB$7*SIN(AS542)</f>
        <v>10.438756631982509</v>
      </c>
      <c r="AS542" s="81">
        <f>$AU542+$AB$7*SIN(AT542)</f>
        <v>10.424342841602954</v>
      </c>
      <c r="AT542" s="81">
        <f>$AU542+$AB$7*SIN(AU542)</f>
        <v>10.358835885369466</v>
      </c>
      <c r="AU542" s="81">
        <f>RADIANS($AB$9)+$AB$18*(F542-AB$15)</f>
        <v>10.112774526033121</v>
      </c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</row>
    <row r="543" spans="1:66" s="80" customFormat="1" x14ac:dyDescent="0.2">
      <c r="A543" s="96" t="s">
        <v>260</v>
      </c>
      <c r="B543" s="96"/>
      <c r="C543" s="86">
        <v>47824.476000000002</v>
      </c>
      <c r="D543" s="86"/>
      <c r="E543" s="80">
        <f>+(C543-C$7)/C$8</f>
        <v>772.98630514574586</v>
      </c>
      <c r="F543" s="80">
        <f>ROUND(2*E543,0)/2</f>
        <v>773</v>
      </c>
      <c r="G543" s="80">
        <f>+C543-(C$7+F543*C$8)</f>
        <v>-3.7918799993349239E-2</v>
      </c>
      <c r="I543" s="80">
        <f>G543</f>
        <v>-3.7918799993349239E-2</v>
      </c>
      <c r="Q543" s="149">
        <f>+C543-15018.5</f>
        <v>32805.976000000002</v>
      </c>
      <c r="S543" s="2">
        <f>S$16</f>
        <v>0.2</v>
      </c>
      <c r="Z543" s="1">
        <f>F543</f>
        <v>773</v>
      </c>
      <c r="AA543" s="81">
        <f>AB$3+AB$4*Z543+AB$5*Z543^2+AH543</f>
        <v>-3.9751370152796221E-2</v>
      </c>
      <c r="AB543" s="81">
        <f>IF(S543&lt;&gt;0,G543-AH543,-9999)</f>
        <v>-6.9185172428309571E-2</v>
      </c>
      <c r="AC543" s="81">
        <f>+G543-P543</f>
        <v>-3.7918799993349239E-2</v>
      </c>
      <c r="AD543" s="81">
        <f>IF(S543&lt;&gt;0,G543-AA543,-9999)</f>
        <v>1.832570159446982E-3</v>
      </c>
      <c r="AE543" s="81">
        <f>+(G543-AA543)^2*S543</f>
        <v>6.716626778591075E-7</v>
      </c>
      <c r="AF543" s="1">
        <f>IF(S543&lt;&gt;0,G543-P543,-9999)</f>
        <v>-3.7918799993349239E-2</v>
      </c>
      <c r="AG543" s="82"/>
      <c r="AH543" s="1">
        <f>$AB$6*($AB$11/AI543*AJ543+$AB$12)</f>
        <v>3.1266372434960325E-2</v>
      </c>
      <c r="AI543" s="1">
        <f>1+$AB$7*COS(AL543)</f>
        <v>1.0646606561361989</v>
      </c>
      <c r="AJ543" s="1">
        <f>SIN(AL543+RADIANS($AB$9))</f>
        <v>0.40170981137063283</v>
      </c>
      <c r="AK543" s="1">
        <f>$AB$7*SIN(AL543)</f>
        <v>0.38207096868684837</v>
      </c>
      <c r="AL543" s="1">
        <f>2*ATAN(AM543)</f>
        <v>-1.7384451058950934</v>
      </c>
      <c r="AM543" s="1">
        <f>SQRT((1+$AB$7)/(1-$AB$7))*TAN(AN543/2)</f>
        <v>-1.1834568250770137</v>
      </c>
      <c r="AN543" s="81">
        <f>$AU543+$AB$7*SIN(AO543)</f>
        <v>10.447904068720989</v>
      </c>
      <c r="AO543" s="81">
        <f>$AU543+$AB$7*SIN(AP543)</f>
        <v>10.447879846099708</v>
      </c>
      <c r="AP543" s="81">
        <f>$AU543+$AB$7*SIN(AQ543)</f>
        <v>10.447759813864543</v>
      </c>
      <c r="AQ543" s="81">
        <f>$AU543+$AB$7*SIN(AR543)</f>
        <v>10.447165356898079</v>
      </c>
      <c r="AR543" s="81">
        <f>$AU543+$AB$7*SIN(AS543)</f>
        <v>10.444229803229398</v>
      </c>
      <c r="AS543" s="81">
        <f>$AU543+$AB$7*SIN(AT543)</f>
        <v>10.429933724623847</v>
      </c>
      <c r="AT543" s="81">
        <f>$AU543+$AB$7*SIN(AU543)</f>
        <v>10.364429814727155</v>
      </c>
      <c r="AU543" s="81">
        <f>RADIANS($AB$9)+$AB$18*(F543-AB$15)</f>
        <v>10.117081446205503</v>
      </c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</row>
    <row r="544" spans="1:66" s="80" customFormat="1" x14ac:dyDescent="0.2">
      <c r="A544" s="96" t="s">
        <v>254</v>
      </c>
      <c r="B544" s="96"/>
      <c r="C544" s="86">
        <v>47849.4</v>
      </c>
      <c r="D544" s="86"/>
      <c r="E544" s="80">
        <f>+(C544-C$7)/C$8</f>
        <v>781.98792300994808</v>
      </c>
      <c r="F544" s="80">
        <f>ROUND(2*E544,0)/2</f>
        <v>782</v>
      </c>
      <c r="G544" s="80">
        <f>+C544-(C$7+F544*C$8)</f>
        <v>-3.3439199993154034E-2</v>
      </c>
      <c r="I544" s="80">
        <f>G544</f>
        <v>-3.3439199993154034E-2</v>
      </c>
      <c r="N544" s="80">
        <f>+G544</f>
        <v>-3.3439199993154034E-2</v>
      </c>
      <c r="Q544" s="149">
        <f>+C544-15018.5</f>
        <v>32830.9</v>
      </c>
      <c r="S544" s="2">
        <f>S$16</f>
        <v>0.2</v>
      </c>
      <c r="Z544" s="1">
        <f>F544</f>
        <v>782</v>
      </c>
      <c r="AA544" s="81">
        <f>AB$3+AB$4*Z544+AB$5*Z544^2+AH544</f>
        <v>-4.0374937289012904E-2</v>
      </c>
      <c r="AB544" s="81">
        <f>IF(S544&lt;&gt;0,G544-AH544,-9999)</f>
        <v>-6.4446543163174635E-2</v>
      </c>
      <c r="AC544" s="81">
        <f>+G544-P544</f>
        <v>-3.3439199993154034E-2</v>
      </c>
      <c r="AD544" s="81">
        <f>IF(S544&lt;&gt;0,G544-AA544,-9999)</f>
        <v>6.9357372958588695E-3</v>
      </c>
      <c r="AE544" s="81">
        <f>+(G544-AA544)^2*S544</f>
        <v>9.6208903674335419E-6</v>
      </c>
      <c r="AF544" s="1">
        <f>IF(S544&lt;&gt;0,G544-P544,-9999)</f>
        <v>-3.3439199993154034E-2</v>
      </c>
      <c r="AG544" s="82"/>
      <c r="AH544" s="1">
        <f>$AB$6*($AB$11/AI544*AJ544+$AB$12)</f>
        <v>3.1007343170020595E-2</v>
      </c>
      <c r="AI544" s="1">
        <f>1+$AB$7*COS(AL544)</f>
        <v>1.0610984085846227</v>
      </c>
      <c r="AJ544" s="1">
        <f>SIN(AL544+RADIANS($AB$9))</f>
        <v>0.39316092919009465</v>
      </c>
      <c r="AK544" s="1">
        <f>$AB$7*SIN(AL544)</f>
        <v>0.38265677837155443</v>
      </c>
      <c r="AL544" s="1">
        <f>2*ATAN(AM544)</f>
        <v>-1.7291287922130352</v>
      </c>
      <c r="AM544" s="1">
        <f>SQRT((1+$AB$7)/(1-$AB$7))*TAN(AN544/2)</f>
        <v>-1.17233581987949</v>
      </c>
      <c r="AN544" s="81">
        <f>$AU544+$AB$7*SIN(AO544)</f>
        <v>10.455984398050932</v>
      </c>
      <c r="AO544" s="81">
        <f>$AU544+$AB$7*SIN(AP544)</f>
        <v>10.455961726853152</v>
      </c>
      <c r="AP544" s="81">
        <f>$AU544+$AB$7*SIN(AQ544)</f>
        <v>10.455847869784664</v>
      </c>
      <c r="AQ544" s="81">
        <f>$AU544+$AB$7*SIN(AR544)</f>
        <v>10.455276394858922</v>
      </c>
      <c r="AR544" s="81">
        <f>$AU544+$AB$7*SIN(AS544)</f>
        <v>10.45241621191783</v>
      </c>
      <c r="AS544" s="81">
        <f>$AU544+$AB$7*SIN(AT544)</f>
        <v>10.438299734758164</v>
      </c>
      <c r="AT544" s="81">
        <f>$AU544+$AB$7*SIN(AU544)</f>
        <v>10.372812098457787</v>
      </c>
      <c r="AU544" s="81">
        <f>RADIANS($AB$9)+$AB$18*(F544-AB$15)</f>
        <v>10.123541826464077</v>
      </c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</row>
    <row r="545" spans="1:66" s="80" customFormat="1" x14ac:dyDescent="0.2">
      <c r="A545" s="96" t="s">
        <v>208</v>
      </c>
      <c r="B545" s="96"/>
      <c r="C545" s="86">
        <v>47907.538</v>
      </c>
      <c r="D545" s="86"/>
      <c r="E545" s="80">
        <f>+(C545-C$7)/C$8</f>
        <v>802.98519709873801</v>
      </c>
      <c r="F545" s="80">
        <f>ROUND(2*E545,0)/2</f>
        <v>803</v>
      </c>
      <c r="G545" s="80">
        <f>+C545-(C$7+F545*C$8)</f>
        <v>-4.0986799998790957E-2</v>
      </c>
      <c r="I545" s="80">
        <f>G545</f>
        <v>-4.0986799998790957E-2</v>
      </c>
      <c r="Q545" s="149">
        <f>+C545-15018.5</f>
        <v>32889.038</v>
      </c>
      <c r="S545" s="2">
        <f>S$16</f>
        <v>0.2</v>
      </c>
      <c r="Z545" s="1">
        <f>F545</f>
        <v>803</v>
      </c>
      <c r="AA545" s="81">
        <f>AB$3+AB$4*Z545+AB$5*Z545^2+AH545</f>
        <v>-4.1836347951328082E-2</v>
      </c>
      <c r="AB545" s="81">
        <f>IF(S545&lt;&gt;0,G545-AH545,-9999)</f>
        <v>-7.1385334581975268E-2</v>
      </c>
      <c r="AC545" s="81">
        <f>+G545-P545</f>
        <v>-4.0986799998790957E-2</v>
      </c>
      <c r="AD545" s="81">
        <f>IF(S545&lt;&gt;0,G545-AA545,-9999)</f>
        <v>8.4954795253712467E-4</v>
      </c>
      <c r="AE545" s="81">
        <f>+(G545-AA545)^2*S545</f>
        <v>1.4434634473200414E-7</v>
      </c>
      <c r="AF545" s="1">
        <f>IF(S545&lt;&gt;0,G545-P545,-9999)</f>
        <v>-4.0986799998790957E-2</v>
      </c>
      <c r="AG545" s="82"/>
      <c r="AH545" s="1">
        <f>$AB$6*($AB$11/AI545*AJ545+$AB$12)</f>
        <v>3.0398534583184311E-2</v>
      </c>
      <c r="AI545" s="1">
        <f>1+$AB$7*COS(AL545)</f>
        <v>1.0528589343724148</v>
      </c>
      <c r="AJ545" s="1">
        <f>SIN(AL545+RADIANS($AB$9))</f>
        <v>0.37330572767598347</v>
      </c>
      <c r="AK545" s="1">
        <f>$AB$7*SIN(AL545)</f>
        <v>0.38388169873319461</v>
      </c>
      <c r="AL545" s="1">
        <f>2*ATAN(AM545)</f>
        <v>-1.707631745028539</v>
      </c>
      <c r="AM545" s="1">
        <f>SQRT((1+$AB$7)/(1-$AB$7))*TAN(AN545/2)</f>
        <v>-1.1471314606704228</v>
      </c>
      <c r="AN545" s="81">
        <f>$AU545+$AB$7*SIN(AO545)</f>
        <v>10.474733594762181</v>
      </c>
      <c r="AO545" s="81">
        <f>$AU545+$AB$7*SIN(AP545)</f>
        <v>10.474714261277397</v>
      </c>
      <c r="AP545" s="81">
        <f>$AU545+$AB$7*SIN(AQ545)</f>
        <v>10.474614009319794</v>
      </c>
      <c r="AQ545" s="81">
        <f>$AU545+$AB$7*SIN(AR545)</f>
        <v>10.474094442872524</v>
      </c>
      <c r="AR545" s="81">
        <f>$AU545+$AB$7*SIN(AS545)</f>
        <v>10.471409223930666</v>
      </c>
      <c r="AS545" s="81">
        <f>$AU545+$AB$7*SIN(AT545)</f>
        <v>10.457725267079876</v>
      </c>
      <c r="AT545" s="81">
        <f>$AU545+$AB$7*SIN(AU545)</f>
        <v>10.392330164085545</v>
      </c>
      <c r="AU545" s="81">
        <f>RADIANS($AB$9)+$AB$18*(F545-AB$15)</f>
        <v>10.138616047067416</v>
      </c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</row>
    <row r="546" spans="1:66" s="80" customFormat="1" x14ac:dyDescent="0.2">
      <c r="A546" s="96" t="s">
        <v>261</v>
      </c>
      <c r="B546" s="96"/>
      <c r="C546" s="86">
        <v>47910.302000000003</v>
      </c>
      <c r="D546" s="86"/>
      <c r="E546" s="80">
        <f>+(C546-C$7)/C$8</f>
        <v>803.98345066063348</v>
      </c>
      <c r="F546" s="80">
        <f>ROUND(2*E546,0)/2</f>
        <v>804</v>
      </c>
      <c r="G546" s="80">
        <f>+C546-(C$7+F546*C$8)</f>
        <v>-4.5822399995813612E-2</v>
      </c>
      <c r="I546" s="80">
        <f>G546</f>
        <v>-4.5822399995813612E-2</v>
      </c>
      <c r="Q546" s="149">
        <f>+C546-15018.5</f>
        <v>32891.802000000003</v>
      </c>
      <c r="S546" s="2">
        <f>S$16</f>
        <v>0.2</v>
      </c>
      <c r="Z546" s="1">
        <f>F546</f>
        <v>804</v>
      </c>
      <c r="AA546" s="81">
        <f>AB$3+AB$4*Z546+AB$5*Z546^2+AH546</f>
        <v>-4.1906158134270635E-2</v>
      </c>
      <c r="AB546" s="81">
        <f>IF(S546&lt;&gt;0,G546-AH546,-9999)</f>
        <v>-7.6191794814890329E-2</v>
      </c>
      <c r="AC546" s="81">
        <f>+G546-P546</f>
        <v>-4.5822399995813612E-2</v>
      </c>
      <c r="AD546" s="81">
        <f>IF(S546&lt;&gt;0,G546-AA546,-9999)</f>
        <v>-3.9162418615429767E-3</v>
      </c>
      <c r="AE546" s="81">
        <f>+(G546-AA546)^2*S546</f>
        <v>3.06739006362032E-6</v>
      </c>
      <c r="AF546" s="1">
        <f>IF(S546&lt;&gt;0,G546-P546,-9999)</f>
        <v>-4.5822399995813612E-2</v>
      </c>
      <c r="AG546" s="82"/>
      <c r="AH546" s="1">
        <f>$AB$6*($AB$11/AI546*AJ546+$AB$12)</f>
        <v>3.0369394819076721E-2</v>
      </c>
      <c r="AI546" s="1">
        <f>1+$AB$7*COS(AL546)</f>
        <v>1.0524691383787925</v>
      </c>
      <c r="AJ546" s="1">
        <f>SIN(AL546+RADIANS($AB$9))</f>
        <v>0.37236359993059065</v>
      </c>
      <c r="AK546" s="1">
        <f>$AB$7*SIN(AL546)</f>
        <v>0.38393517041690456</v>
      </c>
      <c r="AL546" s="1">
        <f>2*ATAN(AM546)</f>
        <v>-1.70661640927389</v>
      </c>
      <c r="AM546" s="1">
        <f>SQRT((1+$AB$7)/(1-$AB$7))*TAN(AN546/2)</f>
        <v>-1.1459564314492885</v>
      </c>
      <c r="AN546" s="81">
        <f>$AU546+$AB$7*SIN(AO546)</f>
        <v>10.475622772701833</v>
      </c>
      <c r="AO546" s="81">
        <f>$AU546+$AB$7*SIN(AP546)</f>
        <v>10.47560358857104</v>
      </c>
      <c r="AP546" s="81">
        <f>$AU546+$AB$7*SIN(AQ546)</f>
        <v>10.475503956554668</v>
      </c>
      <c r="AQ546" s="81">
        <f>$AU546+$AB$7*SIN(AR546)</f>
        <v>10.474986800168708</v>
      </c>
      <c r="AR546" s="81">
        <f>$AU546+$AB$7*SIN(AS546)</f>
        <v>10.472309871650673</v>
      </c>
      <c r="AS546" s="81">
        <f>$AU546+$AB$7*SIN(AT546)</f>
        <v>10.458646959242712</v>
      </c>
      <c r="AT546" s="81">
        <f>$AU546+$AB$7*SIN(AU546)</f>
        <v>10.393258165720727</v>
      </c>
      <c r="AU546" s="81">
        <f>RADIANS($AB$9)+$AB$18*(F546-AB$15)</f>
        <v>10.139333867096147</v>
      </c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</row>
    <row r="547" spans="1:66" s="80" customFormat="1" x14ac:dyDescent="0.2">
      <c r="A547" s="96" t="s">
        <v>261</v>
      </c>
      <c r="B547" s="96"/>
      <c r="C547" s="86">
        <v>47910.305</v>
      </c>
      <c r="D547" s="86"/>
      <c r="E547" s="80">
        <f>+(C547-C$7)/C$8</f>
        <v>803.98453414857943</v>
      </c>
      <c r="F547" s="80">
        <f>ROUND(2*E547,0)/2</f>
        <v>804</v>
      </c>
      <c r="G547" s="80">
        <f>+C547-(C$7+F547*C$8)</f>
        <v>-4.282239999884041E-2</v>
      </c>
      <c r="I547" s="80">
        <f>G547</f>
        <v>-4.282239999884041E-2</v>
      </c>
      <c r="Q547" s="149">
        <f>+C547-15018.5</f>
        <v>32891.805</v>
      </c>
      <c r="S547" s="2">
        <f>S$16</f>
        <v>0.2</v>
      </c>
      <c r="Z547" s="1">
        <f>F547</f>
        <v>804</v>
      </c>
      <c r="AA547" s="81">
        <f>AB$3+AB$4*Z547+AB$5*Z547^2+AH547</f>
        <v>-4.1906158134270635E-2</v>
      </c>
      <c r="AB547" s="81">
        <f>IF(S547&lt;&gt;0,G547-AH547,-9999)</f>
        <v>-7.3191794817917127E-2</v>
      </c>
      <c r="AC547" s="81">
        <f>+G547-P547</f>
        <v>-4.282239999884041E-2</v>
      </c>
      <c r="AD547" s="81">
        <f>IF(S547&lt;&gt;0,G547-AA547,-9999)</f>
        <v>-9.1624186456977508E-4</v>
      </c>
      <c r="AE547" s="81">
        <f>+(G547-AA547)^2*S547</f>
        <v>1.6789983087805961E-7</v>
      </c>
      <c r="AF547" s="1">
        <f>IF(S547&lt;&gt;0,G547-P547,-9999)</f>
        <v>-4.282239999884041E-2</v>
      </c>
      <c r="AG547" s="82"/>
      <c r="AH547" s="1">
        <f>$AB$6*($AB$11/AI547*AJ547+$AB$12)</f>
        <v>3.0369394819076721E-2</v>
      </c>
      <c r="AI547" s="1">
        <f>1+$AB$7*COS(AL547)</f>
        <v>1.0524691383787925</v>
      </c>
      <c r="AJ547" s="1">
        <f>SIN(AL547+RADIANS($AB$9))</f>
        <v>0.37236359993059065</v>
      </c>
      <c r="AK547" s="1">
        <f>$AB$7*SIN(AL547)</f>
        <v>0.38393517041690456</v>
      </c>
      <c r="AL547" s="1">
        <f>2*ATAN(AM547)</f>
        <v>-1.70661640927389</v>
      </c>
      <c r="AM547" s="1">
        <f>SQRT((1+$AB$7)/(1-$AB$7))*TAN(AN547/2)</f>
        <v>-1.1459564314492885</v>
      </c>
      <c r="AN547" s="81">
        <f>$AU547+$AB$7*SIN(AO547)</f>
        <v>10.475622772701833</v>
      </c>
      <c r="AO547" s="81">
        <f>$AU547+$AB$7*SIN(AP547)</f>
        <v>10.47560358857104</v>
      </c>
      <c r="AP547" s="81">
        <f>$AU547+$AB$7*SIN(AQ547)</f>
        <v>10.475503956554668</v>
      </c>
      <c r="AQ547" s="81">
        <f>$AU547+$AB$7*SIN(AR547)</f>
        <v>10.474986800168708</v>
      </c>
      <c r="AR547" s="81">
        <f>$AU547+$AB$7*SIN(AS547)</f>
        <v>10.472309871650673</v>
      </c>
      <c r="AS547" s="81">
        <f>$AU547+$AB$7*SIN(AT547)</f>
        <v>10.458646959242712</v>
      </c>
      <c r="AT547" s="81">
        <f>$AU547+$AB$7*SIN(AU547)</f>
        <v>10.393258165720727</v>
      </c>
      <c r="AU547" s="81">
        <f>RADIANS($AB$9)+$AB$18*(F547-AB$15)</f>
        <v>10.139333867096147</v>
      </c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</row>
    <row r="548" spans="1:66" s="80" customFormat="1" x14ac:dyDescent="0.2">
      <c r="A548" s="96" t="s">
        <v>208</v>
      </c>
      <c r="B548" s="96"/>
      <c r="C548" s="86">
        <v>47918.618000000002</v>
      </c>
      <c r="D548" s="86"/>
      <c r="E548" s="80">
        <f>+(C548-C$7)/C$8</f>
        <v>806.9868792498927</v>
      </c>
      <c r="F548" s="80">
        <f>ROUND(2*E548,0)/2</f>
        <v>807</v>
      </c>
      <c r="G548" s="80">
        <f>+C548-(C$7+F548*C$8)</f>
        <v>-3.6329199996544048E-2</v>
      </c>
      <c r="I548" s="80">
        <f>G548</f>
        <v>-3.6329199996544048E-2</v>
      </c>
      <c r="Q548" s="149">
        <f>+C548-15018.5</f>
        <v>32900.118000000002</v>
      </c>
      <c r="S548" s="2">
        <f>S$16</f>
        <v>0.2</v>
      </c>
      <c r="Z548" s="1">
        <f>F548</f>
        <v>807</v>
      </c>
      <c r="AA548" s="81">
        <f>AB$3+AB$4*Z548+AB$5*Z548^2+AH548</f>
        <v>-4.2115706070258614E-2</v>
      </c>
      <c r="AB548" s="81">
        <f>IF(S548&lt;&gt;0,G548-AH548,-9999)</f>
        <v>-6.6611096492502686E-2</v>
      </c>
      <c r="AC548" s="81">
        <f>+G548-P548</f>
        <v>-3.6329199996544048E-2</v>
      </c>
      <c r="AD548" s="81">
        <f>IF(S548&lt;&gt;0,G548-AA548,-9999)</f>
        <v>5.786506073714566E-3</v>
      </c>
      <c r="AE548" s="81">
        <f>+(G548-AA548)^2*S548</f>
        <v>6.6967305082271131E-6</v>
      </c>
      <c r="AF548" s="1">
        <f>IF(S548&lt;&gt;0,G548-P548,-9999)</f>
        <v>-3.6329199996544048E-2</v>
      </c>
      <c r="AG548" s="82"/>
      <c r="AH548" s="1">
        <f>$AB$6*($AB$11/AI548*AJ548+$AB$12)</f>
        <v>3.0281896495958631E-2</v>
      </c>
      <c r="AI548" s="1">
        <f>1+$AB$7*COS(AL548)</f>
        <v>1.0513011592205188</v>
      </c>
      <c r="AJ548" s="1">
        <f>SIN(AL548+RADIANS($AB$9))</f>
        <v>0.36953910690284275</v>
      </c>
      <c r="AK548" s="1">
        <f>$AB$7*SIN(AL548)</f>
        <v>0.38409297914424501</v>
      </c>
      <c r="AL548" s="1">
        <f>2*ATAN(AM548)</f>
        <v>-1.7035749107075826</v>
      </c>
      <c r="AM548" s="1">
        <f>SQRT((1+$AB$7)/(1-$AB$7))*TAN(AN548/2)</f>
        <v>-1.1424447268424676</v>
      </c>
      <c r="AN548" s="81">
        <f>$AU548+$AB$7*SIN(AO548)</f>
        <v>10.478288330493188</v>
      </c>
      <c r="AO548" s="81">
        <f>$AU548+$AB$7*SIN(AP548)</f>
        <v>10.478269589320828</v>
      </c>
      <c r="AP548" s="81">
        <f>$AU548+$AB$7*SIN(AQ548)</f>
        <v>10.478171801984345</v>
      </c>
      <c r="AQ548" s="81">
        <f>$AU548+$AB$7*SIN(AR548)</f>
        <v>10.477661841349883</v>
      </c>
      <c r="AR548" s="81">
        <f>$AU548+$AB$7*SIN(AS548)</f>
        <v>10.475009757449815</v>
      </c>
      <c r="AS548" s="81">
        <f>$AU548+$AB$7*SIN(AT548)</f>
        <v>10.461410213357601</v>
      </c>
      <c r="AT548" s="81">
        <f>$AU548+$AB$7*SIN(AU548)</f>
        <v>10.396041385162718</v>
      </c>
      <c r="AU548" s="81">
        <f>RADIANS($AB$9)+$AB$18*(F548-AB$15)</f>
        <v>10.141487327182338</v>
      </c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</row>
    <row r="549" spans="1:66" s="80" customFormat="1" x14ac:dyDescent="0.2">
      <c r="A549" s="96" t="s">
        <v>261</v>
      </c>
      <c r="B549" s="96"/>
      <c r="C549" s="86">
        <v>47946.300999999999</v>
      </c>
      <c r="D549" s="86"/>
      <c r="E549" s="80">
        <f>+(C549-C$7)/C$8</f>
        <v>816.98494486274353</v>
      </c>
      <c r="F549" s="80">
        <f>ROUND(2*E549,0)/2</f>
        <v>817</v>
      </c>
      <c r="G549" s="80">
        <f>+C549-(C$7+F549*C$8)</f>
        <v>-4.1685199998028111E-2</v>
      </c>
      <c r="I549" s="80">
        <f>G549</f>
        <v>-4.1685199998028111E-2</v>
      </c>
      <c r="Q549" s="149">
        <f>+C549-15018.5</f>
        <v>32927.800999999999</v>
      </c>
      <c r="S549" s="2">
        <f>S$16</f>
        <v>0.2</v>
      </c>
      <c r="Z549" s="1">
        <f>F549</f>
        <v>817</v>
      </c>
      <c r="AA549" s="81">
        <f>AB$3+AB$4*Z549+AB$5*Z549^2+AH549</f>
        <v>-4.2815457870513128E-2</v>
      </c>
      <c r="AB549" s="81">
        <f>IF(S549&lt;&gt;0,G549-AH549,-9999)</f>
        <v>-7.1674592263920173E-2</v>
      </c>
      <c r="AC549" s="81">
        <f>+G549-P549</f>
        <v>-4.1685199998028111E-2</v>
      </c>
      <c r="AD549" s="81">
        <f>IF(S549&lt;&gt;0,G549-AA549,-9999)</f>
        <v>1.1302578724850174E-3</v>
      </c>
      <c r="AE549" s="81">
        <f>+(G549-AA549)^2*S549</f>
        <v>2.5549657166287155E-7</v>
      </c>
      <c r="AF549" s="1">
        <f>IF(S549&lt;&gt;0,G549-P549,-9999)</f>
        <v>-4.1685199998028111E-2</v>
      </c>
      <c r="AG549" s="82"/>
      <c r="AH549" s="1">
        <f>$AB$6*($AB$11/AI549*AJ549+$AB$12)</f>
        <v>2.9989392265892055E-2</v>
      </c>
      <c r="AI549" s="1">
        <f>1+$AB$7*COS(AL549)</f>
        <v>1.0474232282289258</v>
      </c>
      <c r="AJ549" s="1">
        <f>SIN(AL549+RADIANS($AB$9))</f>
        <v>0.36014494763296201</v>
      </c>
      <c r="AK549" s="1">
        <f>$AB$7*SIN(AL549)</f>
        <v>0.38459103342332057</v>
      </c>
      <c r="AL549" s="1">
        <f>2*ATAN(AM549)</f>
        <v>-1.6934852040670128</v>
      </c>
      <c r="AM549" s="1">
        <f>SQRT((1+$AB$7)/(1-$AB$7))*TAN(AN549/2)</f>
        <v>-1.1308819755301938</v>
      </c>
      <c r="AN549" s="81">
        <f>$AU549+$AB$7*SIN(AO549)</f>
        <v>10.487152177040841</v>
      </c>
      <c r="AO549" s="81">
        <f>$AU549+$AB$7*SIN(AP549)</f>
        <v>10.487134857888609</v>
      </c>
      <c r="AP549" s="81">
        <f>$AU549+$AB$7*SIN(AQ549)</f>
        <v>10.487043056089547</v>
      </c>
      <c r="AQ549" s="81">
        <f>$AU549+$AB$7*SIN(AR549)</f>
        <v>10.486556704217469</v>
      </c>
      <c r="AR549" s="81">
        <f>$AU549+$AB$7*SIN(AS549)</f>
        <v>10.483987122207848</v>
      </c>
      <c r="AS549" s="81">
        <f>$AU549+$AB$7*SIN(AT549)</f>
        <v>10.470601293467277</v>
      </c>
      <c r="AT549" s="81">
        <f>$AU549+$AB$7*SIN(AU549)</f>
        <v>10.40531024135047</v>
      </c>
      <c r="AU549" s="81">
        <f>RADIANS($AB$9)+$AB$18*(F549-AB$15)</f>
        <v>10.148665527469642</v>
      </c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</row>
    <row r="550" spans="1:66" s="80" customFormat="1" x14ac:dyDescent="0.2">
      <c r="A550" s="96" t="s">
        <v>261</v>
      </c>
      <c r="B550" s="96"/>
      <c r="C550" s="86">
        <v>47946.303</v>
      </c>
      <c r="D550" s="86"/>
      <c r="E550" s="80">
        <f>+(C550-C$7)/C$8</f>
        <v>816.98566718804182</v>
      </c>
      <c r="F550" s="80">
        <f>ROUND(2*E550,0)/2</f>
        <v>817</v>
      </c>
      <c r="G550" s="80">
        <f>+C550-(C$7+F550*C$8)</f>
        <v>-3.9685199997620657E-2</v>
      </c>
      <c r="I550" s="80">
        <f>G550</f>
        <v>-3.9685199997620657E-2</v>
      </c>
      <c r="Q550" s="149">
        <f>+C550-15018.5</f>
        <v>32927.803</v>
      </c>
      <c r="S550" s="2">
        <f>S$16</f>
        <v>0.2</v>
      </c>
      <c r="Z550" s="1">
        <f>F550</f>
        <v>817</v>
      </c>
      <c r="AA550" s="81">
        <f>AB$3+AB$4*Z550+AB$5*Z550^2+AH550</f>
        <v>-4.2815457870513128E-2</v>
      </c>
      <c r="AB550" s="81">
        <f>IF(S550&lt;&gt;0,G550-AH550,-9999)</f>
        <v>-6.9674592263512719E-2</v>
      </c>
      <c r="AC550" s="81">
        <f>+G550-P550</f>
        <v>-3.9685199997620657E-2</v>
      </c>
      <c r="AD550" s="81">
        <f>IF(S550&lt;&gt;0,G550-AA550,-9999)</f>
        <v>3.130257872892471E-3</v>
      </c>
      <c r="AE550" s="81">
        <f>+(G550-AA550)^2*S550</f>
        <v>1.9597028701610592E-6</v>
      </c>
      <c r="AF550" s="1">
        <f>IF(S550&lt;&gt;0,G550-P550,-9999)</f>
        <v>-3.9685199997620657E-2</v>
      </c>
      <c r="AG550" s="82"/>
      <c r="AH550" s="1">
        <f>$AB$6*($AB$11/AI550*AJ550+$AB$12)</f>
        <v>2.9989392265892055E-2</v>
      </c>
      <c r="AI550" s="1">
        <f>1+$AB$7*COS(AL550)</f>
        <v>1.0474232282289258</v>
      </c>
      <c r="AJ550" s="1">
        <f>SIN(AL550+RADIANS($AB$9))</f>
        <v>0.36014494763296201</v>
      </c>
      <c r="AK550" s="1">
        <f>$AB$7*SIN(AL550)</f>
        <v>0.38459103342332057</v>
      </c>
      <c r="AL550" s="1">
        <f>2*ATAN(AM550)</f>
        <v>-1.6934852040670128</v>
      </c>
      <c r="AM550" s="1">
        <f>SQRT((1+$AB$7)/(1-$AB$7))*TAN(AN550/2)</f>
        <v>-1.1308819755301938</v>
      </c>
      <c r="AN550" s="81">
        <f>$AU550+$AB$7*SIN(AO550)</f>
        <v>10.487152177040841</v>
      </c>
      <c r="AO550" s="81">
        <f>$AU550+$AB$7*SIN(AP550)</f>
        <v>10.487134857888609</v>
      </c>
      <c r="AP550" s="81">
        <f>$AU550+$AB$7*SIN(AQ550)</f>
        <v>10.487043056089547</v>
      </c>
      <c r="AQ550" s="81">
        <f>$AU550+$AB$7*SIN(AR550)</f>
        <v>10.486556704217469</v>
      </c>
      <c r="AR550" s="81">
        <f>$AU550+$AB$7*SIN(AS550)</f>
        <v>10.483987122207848</v>
      </c>
      <c r="AS550" s="81">
        <f>$AU550+$AB$7*SIN(AT550)</f>
        <v>10.470601293467277</v>
      </c>
      <c r="AT550" s="81">
        <f>$AU550+$AB$7*SIN(AU550)</f>
        <v>10.40531024135047</v>
      </c>
      <c r="AU550" s="81">
        <f>RADIANS($AB$9)+$AB$18*(F550-AB$15)</f>
        <v>10.148665527469642</v>
      </c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</row>
    <row r="551" spans="1:66" s="80" customFormat="1" x14ac:dyDescent="0.2">
      <c r="A551" s="96" t="s">
        <v>262</v>
      </c>
      <c r="B551" s="96"/>
      <c r="C551" s="86">
        <v>47946.31</v>
      </c>
      <c r="D551" s="86"/>
      <c r="E551" s="80">
        <f>+(C551-C$7)/C$8</f>
        <v>816.9881953265841</v>
      </c>
      <c r="F551" s="80">
        <f>ROUND(2*E551,0)/2</f>
        <v>817</v>
      </c>
      <c r="G551" s="80">
        <f>+C551-(C$7+F551*C$8)</f>
        <v>-3.2685199999832548E-2</v>
      </c>
      <c r="I551" s="80">
        <f>G551</f>
        <v>-3.2685199999832548E-2</v>
      </c>
      <c r="N551" s="80">
        <f>+G551</f>
        <v>-3.2685199999832548E-2</v>
      </c>
      <c r="Q551" s="149">
        <f>+C551-15018.5</f>
        <v>32927.81</v>
      </c>
      <c r="S551" s="2">
        <f>S$16</f>
        <v>0.2</v>
      </c>
      <c r="Z551" s="1">
        <f>F551</f>
        <v>817</v>
      </c>
      <c r="AA551" s="81">
        <f>AB$3+AB$4*Z551+AB$5*Z551^2+AH551</f>
        <v>-4.2815457870513128E-2</v>
      </c>
      <c r="AB551" s="81">
        <f>IF(S551&lt;&gt;0,G551-AH551,-9999)</f>
        <v>-6.267459226572461E-2</v>
      </c>
      <c r="AC551" s="81">
        <f>+G551-P551</f>
        <v>-3.2685199999832548E-2</v>
      </c>
      <c r="AD551" s="81">
        <f>IF(S551&lt;&gt;0,G551-AA551,-9999)</f>
        <v>1.013025787068058E-2</v>
      </c>
      <c r="AE551" s="81">
        <f>+(G551-AA551)^2*S551</f>
        <v>2.0524424905297168E-5</v>
      </c>
      <c r="AF551" s="1">
        <f>IF(S551&lt;&gt;0,G551-P551,-9999)</f>
        <v>-3.2685199999832548E-2</v>
      </c>
      <c r="AG551" s="82"/>
      <c r="AH551" s="1">
        <f>$AB$6*($AB$11/AI551*AJ551+$AB$12)</f>
        <v>2.9989392265892055E-2</v>
      </c>
      <c r="AI551" s="1">
        <f>1+$AB$7*COS(AL551)</f>
        <v>1.0474232282289258</v>
      </c>
      <c r="AJ551" s="1">
        <f>SIN(AL551+RADIANS($AB$9))</f>
        <v>0.36014494763296201</v>
      </c>
      <c r="AK551" s="1">
        <f>$AB$7*SIN(AL551)</f>
        <v>0.38459103342332057</v>
      </c>
      <c r="AL551" s="1">
        <f>2*ATAN(AM551)</f>
        <v>-1.6934852040670128</v>
      </c>
      <c r="AM551" s="1">
        <f>SQRT((1+$AB$7)/(1-$AB$7))*TAN(AN551/2)</f>
        <v>-1.1308819755301938</v>
      </c>
      <c r="AN551" s="81">
        <f>$AU551+$AB$7*SIN(AO551)</f>
        <v>10.487152177040841</v>
      </c>
      <c r="AO551" s="81">
        <f>$AU551+$AB$7*SIN(AP551)</f>
        <v>10.487134857888609</v>
      </c>
      <c r="AP551" s="81">
        <f>$AU551+$AB$7*SIN(AQ551)</f>
        <v>10.487043056089547</v>
      </c>
      <c r="AQ551" s="81">
        <f>$AU551+$AB$7*SIN(AR551)</f>
        <v>10.486556704217469</v>
      </c>
      <c r="AR551" s="81">
        <f>$AU551+$AB$7*SIN(AS551)</f>
        <v>10.483987122207848</v>
      </c>
      <c r="AS551" s="81">
        <f>$AU551+$AB$7*SIN(AT551)</f>
        <v>10.470601293467277</v>
      </c>
      <c r="AT551" s="81">
        <f>$AU551+$AB$7*SIN(AU551)</f>
        <v>10.40531024135047</v>
      </c>
      <c r="AU551" s="81">
        <f>RADIANS($AB$9)+$AB$18*(F551-AB$15)</f>
        <v>10.148665527469642</v>
      </c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</row>
    <row r="552" spans="1:66" s="80" customFormat="1" x14ac:dyDescent="0.2">
      <c r="A552" s="96" t="s">
        <v>263</v>
      </c>
      <c r="B552" s="96"/>
      <c r="C552" s="86">
        <v>48234.254999999997</v>
      </c>
      <c r="D552" s="86">
        <v>3.0000000000000001E-3</v>
      </c>
      <c r="E552" s="80">
        <f>+(C552-C$7)/C$8</f>
        <v>920.98317429897224</v>
      </c>
      <c r="F552" s="80">
        <f>ROUND(2*E552,0)/2</f>
        <v>921</v>
      </c>
      <c r="G552" s="80">
        <f>+C552-(C$7+F552*C$8)</f>
        <v>-4.6587600001657847E-2</v>
      </c>
      <c r="I552" s="80">
        <f>G552</f>
        <v>-4.6587600001657847E-2</v>
      </c>
      <c r="Q552" s="149">
        <f>+C552-15018.5</f>
        <v>33215.754999999997</v>
      </c>
      <c r="S552" s="2">
        <f>S$16</f>
        <v>0.2</v>
      </c>
      <c r="Z552" s="1">
        <f>F552</f>
        <v>921</v>
      </c>
      <c r="AA552" s="81">
        <f>AB$3+AB$4*Z552+AB$5*Z552^2+AH552</f>
        <v>-5.0198217063898889E-2</v>
      </c>
      <c r="AB552" s="81">
        <f>IF(S552&lt;&gt;0,G552-AH552,-9999)</f>
        <v>-7.3467503892803918E-2</v>
      </c>
      <c r="AC552" s="81">
        <f>+G552-P552</f>
        <v>-4.6587600001657847E-2</v>
      </c>
      <c r="AD552" s="81">
        <f>IF(S552&lt;&gt;0,G552-AA552,-9999)</f>
        <v>3.6106170622410422E-3</v>
      </c>
      <c r="AE552" s="81">
        <f>+(G552-AA552)^2*S552</f>
        <v>2.6073111140292267E-6</v>
      </c>
      <c r="AF552" s="1">
        <f>IF(S552&lt;&gt;0,G552-P552,-9999)</f>
        <v>-4.6587600001657847E-2</v>
      </c>
      <c r="AG552" s="82"/>
      <c r="AH552" s="1">
        <f>$AB$6*($AB$11/AI552*AJ552+$AB$12)</f>
        <v>2.6879903891146074E-2</v>
      </c>
      <c r="AI552" s="1">
        <f>1+$AB$7*COS(AL552)</f>
        <v>1.0085328420714572</v>
      </c>
      <c r="AJ552" s="1">
        <f>SIN(AL552+RADIANS($AB$9))</f>
        <v>0.26456824308095195</v>
      </c>
      <c r="AK552" s="1">
        <f>$AB$7*SIN(AL552)</f>
        <v>0.38740988135494686</v>
      </c>
      <c r="AL552" s="1">
        <f>2*ATAN(AM552)</f>
        <v>-1.5928181261244985</v>
      </c>
      <c r="AM552" s="1">
        <f>SQRT((1+$AB$7)/(1-$AB$7))*TAN(AN552/2)</f>
        <v>-1.0222678887445418</v>
      </c>
      <c r="AN552" s="81">
        <f>$AU552+$AB$7*SIN(AO552)</f>
        <v>10.577436894043421</v>
      </c>
      <c r="AO552" s="81">
        <f>$AU552+$AB$7*SIN(AP552)</f>
        <v>10.577430026017584</v>
      </c>
      <c r="AP552" s="81">
        <f>$AU552+$AB$7*SIN(AQ552)</f>
        <v>10.577386380594698</v>
      </c>
      <c r="AQ552" s="81">
        <f>$AU552+$AB$7*SIN(AR552)</f>
        <v>10.577109119640754</v>
      </c>
      <c r="AR552" s="81">
        <f>$AU552+$AB$7*SIN(AS552)</f>
        <v>10.575351817819985</v>
      </c>
      <c r="AS552" s="81">
        <f>$AU552+$AB$7*SIN(AT552)</f>
        <v>10.564370520410222</v>
      </c>
      <c r="AT552" s="81">
        <f>$AU552+$AB$7*SIN(AU552)</f>
        <v>10.500902817797538</v>
      </c>
      <c r="AU552" s="81">
        <f>RADIANS($AB$9)+$AB$18*(F552-AB$15)</f>
        <v>10.223318810457609</v>
      </c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</row>
    <row r="553" spans="1:66" s="80" customFormat="1" x14ac:dyDescent="0.2">
      <c r="A553" s="96" t="s">
        <v>263</v>
      </c>
      <c r="B553" s="96"/>
      <c r="C553" s="86">
        <v>48292.396000000001</v>
      </c>
      <c r="D553" s="86"/>
      <c r="E553" s="80">
        <f>+(C553-C$7)/C$8</f>
        <v>941.98153187571074</v>
      </c>
      <c r="F553" s="80">
        <f>ROUND(2*E553,0)/2</f>
        <v>942</v>
      </c>
      <c r="G553" s="80">
        <f>+C553-(C$7+F553*C$8)</f>
        <v>-5.1135199995769653E-2</v>
      </c>
      <c r="I553" s="80">
        <f>G553</f>
        <v>-5.1135199995769653E-2</v>
      </c>
      <c r="Q553" s="149">
        <f>+C553-15018.5</f>
        <v>33273.896000000001</v>
      </c>
      <c r="S553" s="2">
        <f>S$16</f>
        <v>0.2</v>
      </c>
      <c r="Z553" s="1">
        <f>F553</f>
        <v>942</v>
      </c>
      <c r="AA553" s="81">
        <f>AB$3+AB$4*Z553+AB$5*Z553^2+AH553</f>
        <v>-5.1710010870704246E-2</v>
      </c>
      <c r="AB553" s="81">
        <f>IF(S553&lt;&gt;0,G553-AH553,-9999)</f>
        <v>-7.737457252719393E-2</v>
      </c>
      <c r="AC553" s="81">
        <f>+G553-P553</f>
        <v>-5.1135199995769653E-2</v>
      </c>
      <c r="AD553" s="81">
        <f>IF(S553&lt;&gt;0,G553-AA553,-9999)</f>
        <v>5.7481087493459204E-4</v>
      </c>
      <c r="AE553" s="81">
        <f>+(G553-AA553)^2*S553</f>
        <v>6.6081508388614241E-8</v>
      </c>
      <c r="AF553" s="1">
        <f>IF(S553&lt;&gt;0,G553-P553,-9999)</f>
        <v>-5.1135199995769653E-2</v>
      </c>
      <c r="AG553" s="82"/>
      <c r="AH553" s="1">
        <f>$AB$6*($AB$11/AI553*AJ553+$AB$12)</f>
        <v>2.623937253142428E-2</v>
      </c>
      <c r="AI553" s="1">
        <f>1+$AB$7*COS(AL553)</f>
        <v>1.00100624372504</v>
      </c>
      <c r="AJ553" s="1">
        <f>SIN(AL553+RADIANS($AB$9))</f>
        <v>0.24578661737283292</v>
      </c>
      <c r="AK553" s="1">
        <f>$AB$7*SIN(AL553)</f>
        <v>0.38750253294505865</v>
      </c>
      <c r="AL553" s="1">
        <f>2*ATAN(AM553)</f>
        <v>-1.5733930619844183</v>
      </c>
      <c r="AM553" s="1">
        <f>SQRT((1+$AB$7)/(1-$AB$7))*TAN(AN553/2)</f>
        <v>-1.0026001125524566</v>
      </c>
      <c r="AN553" s="81">
        <f>$AU553+$AB$7*SIN(AO553)</f>
        <v>10.595259317064635</v>
      </c>
      <c r="AO553" s="81">
        <f>$AU553+$AB$7*SIN(AP553)</f>
        <v>10.59525376519127</v>
      </c>
      <c r="AP553" s="81">
        <f>$AU553+$AB$7*SIN(AQ553)</f>
        <v>10.595217003187116</v>
      </c>
      <c r="AQ553" s="81">
        <f>$AU553+$AB$7*SIN(AR553)</f>
        <v>10.594973662286185</v>
      </c>
      <c r="AR553" s="81">
        <f>$AU553+$AB$7*SIN(AS553)</f>
        <v>10.593366413477163</v>
      </c>
      <c r="AS553" s="81">
        <f>$AU553+$AB$7*SIN(AT553)</f>
        <v>10.582899293713583</v>
      </c>
      <c r="AT553" s="81">
        <f>$AU553+$AB$7*SIN(AU553)</f>
        <v>10.520021142282619</v>
      </c>
      <c r="AU553" s="81">
        <f>RADIANS($AB$9)+$AB$18*(F553-AB$15)</f>
        <v>10.238393031060948</v>
      </c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</row>
    <row r="554" spans="1:66" s="80" customFormat="1" x14ac:dyDescent="0.2">
      <c r="A554" s="96" t="s">
        <v>264</v>
      </c>
      <c r="B554" s="96"/>
      <c r="C554" s="86">
        <v>48519.434999999998</v>
      </c>
      <c r="D554" s="86">
        <v>3.0000000000000001E-3</v>
      </c>
      <c r="E554" s="80">
        <f>+(C554-C$7)/C$8</f>
        <v>1023.9795385468171</v>
      </c>
      <c r="F554" s="80">
        <f>ROUND(2*E554,0)/2</f>
        <v>1024</v>
      </c>
      <c r="G554" s="80">
        <f>+C554-(C$7+F554*C$8)</f>
        <v>-5.665440000302624E-2</v>
      </c>
      <c r="I554" s="80">
        <f>G554</f>
        <v>-5.665440000302624E-2</v>
      </c>
      <c r="Q554" s="149">
        <f>+C554-15018.5</f>
        <v>33500.934999999998</v>
      </c>
      <c r="S554" s="2">
        <f>S$16</f>
        <v>0.2</v>
      </c>
      <c r="Z554" s="1">
        <f>F554</f>
        <v>1024</v>
      </c>
      <c r="AA554" s="81">
        <f>AB$3+AB$4*Z554+AB$5*Z554^2+AH554</f>
        <v>-5.76706741690493E-2</v>
      </c>
      <c r="AB554" s="81">
        <f>IF(S554&lt;&gt;0,G554-AH554,-9999)</f>
        <v>-8.0362178136806017E-2</v>
      </c>
      <c r="AC554" s="81">
        <f>+G554-P554</f>
        <v>-5.665440000302624E-2</v>
      </c>
      <c r="AD554" s="81">
        <f>IF(S554&lt;&gt;0,G554-AA554,-9999)</f>
        <v>1.0162741660230609E-3</v>
      </c>
      <c r="AE554" s="81">
        <f>+(G554-AA554)^2*S554</f>
        <v>2.0656263610517359E-7</v>
      </c>
      <c r="AF554" s="1">
        <f>IF(S554&lt;&gt;0,G554-P554,-9999)</f>
        <v>-5.665440000302624E-2</v>
      </c>
      <c r="AG554" s="82"/>
      <c r="AH554" s="1">
        <f>$AB$6*($AB$11/AI554*AJ554+$AB$12)</f>
        <v>2.3707778133779771E-2</v>
      </c>
      <c r="AI554" s="1">
        <f>1+$AB$7*COS(AL554)</f>
        <v>0.97268201314324776</v>
      </c>
      <c r="AJ554" s="1">
        <f>SIN(AL554+RADIANS($AB$9))</f>
        <v>0.17428393646885515</v>
      </c>
      <c r="AK554" s="1">
        <f>$AB$7*SIN(AL554)</f>
        <v>0.38653971744099563</v>
      </c>
      <c r="AL554" s="1">
        <f>2*ATAN(AM554)</f>
        <v>-1.5002404699073753</v>
      </c>
      <c r="AM554" s="1">
        <f>SQRT((1+$AB$7)/(1-$AB$7))*TAN(AN554/2)</f>
        <v>-0.93182106860278091</v>
      </c>
      <c r="AN554" s="81">
        <f>$AU554+$AB$7*SIN(AO554)</f>
        <v>10.663600476987671</v>
      </c>
      <c r="AO554" s="81">
        <f>$AU554+$AB$7*SIN(AP554)</f>
        <v>10.663598295025571</v>
      </c>
      <c r="AP554" s="81">
        <f>$AU554+$AB$7*SIN(AQ554)</f>
        <v>10.663581018346356</v>
      </c>
      <c r="AQ554" s="81">
        <f>$AU554+$AB$7*SIN(AR554)</f>
        <v>10.663444252920982</v>
      </c>
      <c r="AR554" s="81">
        <f>$AU554+$AB$7*SIN(AS554)</f>
        <v>10.662363499920422</v>
      </c>
      <c r="AS554" s="81">
        <f>$AU554+$AB$7*SIN(AT554)</f>
        <v>10.653938896174237</v>
      </c>
      <c r="AT554" s="81">
        <f>$AU554+$AB$7*SIN(AU554)</f>
        <v>10.594052525437444</v>
      </c>
      <c r="AU554" s="81">
        <f>RADIANS($AB$9)+$AB$18*(F554-AB$15)</f>
        <v>10.297254273416844</v>
      </c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</row>
    <row r="555" spans="1:66" s="80" customFormat="1" x14ac:dyDescent="0.2">
      <c r="A555" s="96" t="s">
        <v>265</v>
      </c>
      <c r="B555" s="96"/>
      <c r="C555" s="86">
        <v>48552.661</v>
      </c>
      <c r="D555" s="86"/>
      <c r="E555" s="80">
        <f>+(C555-C$7)/C$8</f>
        <v>1035.9795287231941</v>
      </c>
      <c r="F555" s="80">
        <f>ROUND(2*E555,0)/2</f>
        <v>1036</v>
      </c>
      <c r="G555" s="80">
        <f>+C555-(C$7+F555*C$8)</f>
        <v>-5.6681599999137688E-2</v>
      </c>
      <c r="J555" s="80">
        <f>G555</f>
        <v>-5.6681599999137688E-2</v>
      </c>
      <c r="Q555" s="149">
        <f>+C555-15018.5</f>
        <v>33534.161</v>
      </c>
      <c r="S555" s="2">
        <f>S$17</f>
        <v>1</v>
      </c>
      <c r="Z555" s="1">
        <f>F555</f>
        <v>1036</v>
      </c>
      <c r="AA555" s="81">
        <f>AB$3+AB$4*Z555+AB$5*Z555^2+AH555</f>
        <v>-5.8549952119579023E-2</v>
      </c>
      <c r="AB555" s="81">
        <f>IF(S555&lt;&gt;0,G555-AH555,-9999)</f>
        <v>-8.0015520641782079E-2</v>
      </c>
      <c r="AC555" s="81">
        <f>+G555-P555</f>
        <v>-5.6681599999137688E-2</v>
      </c>
      <c r="AD555" s="81">
        <f>IF(S555&lt;&gt;0,G555-AA555,-9999)</f>
        <v>1.8683521204413342E-3</v>
      </c>
      <c r="AE555" s="81">
        <f>+(G555-AA555)^2*S555</f>
        <v>3.4907396459576296E-6</v>
      </c>
      <c r="AF555" s="1">
        <f>IF(S555&lt;&gt;0,G555-P555,-9999)</f>
        <v>-5.6681599999137688E-2</v>
      </c>
      <c r="AG555" s="82"/>
      <c r="AH555" s="1">
        <f>$AB$6*($AB$11/AI555*AJ555+$AB$12)</f>
        <v>2.3333920642644383E-2</v>
      </c>
      <c r="AI555" s="1">
        <f>1+$AB$7*COS(AL555)</f>
        <v>0.96867915018066431</v>
      </c>
      <c r="AJ555" s="1">
        <f>SIN(AL555+RADIANS($AB$9))</f>
        <v>0.16407370670190183</v>
      </c>
      <c r="AK555" s="1">
        <f>$AB$7*SIN(AL555)</f>
        <v>0.38623597700352186</v>
      </c>
      <c r="AL555" s="1">
        <f>2*ATAN(AM555)</f>
        <v>-1.4898808605359741</v>
      </c>
      <c r="AM555" s="1">
        <f>SQRT((1+$AB$7)/(1-$AB$7))*TAN(AN555/2)</f>
        <v>-0.92219008794578017</v>
      </c>
      <c r="AN555" s="81">
        <f>$AU555+$AB$7*SIN(AO555)</f>
        <v>10.673439150587782</v>
      </c>
      <c r="AO555" s="81">
        <f>$AU555+$AB$7*SIN(AP555)</f>
        <v>10.673437277192862</v>
      </c>
      <c r="AP555" s="81">
        <f>$AU555+$AB$7*SIN(AQ555)</f>
        <v>10.673422007151594</v>
      </c>
      <c r="AQ555" s="81">
        <f>$AU555+$AB$7*SIN(AR555)</f>
        <v>10.673297567094842</v>
      </c>
      <c r="AR555" s="81">
        <f>$AU555+$AB$7*SIN(AS555)</f>
        <v>10.672285191931239</v>
      </c>
      <c r="AS555" s="81">
        <f>$AU555+$AB$7*SIN(AT555)</f>
        <v>10.664159948582698</v>
      </c>
      <c r="AT555" s="81">
        <f>$AU555+$AB$7*SIN(AU555)</f>
        <v>10.604801368155179</v>
      </c>
      <c r="AU555" s="81">
        <f>RADIANS($AB$9)+$AB$18*(F555-AB$15)</f>
        <v>10.305868113761608</v>
      </c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</row>
    <row r="556" spans="1:66" s="80" customFormat="1" x14ac:dyDescent="0.2">
      <c r="A556" s="96" t="s">
        <v>266</v>
      </c>
      <c r="B556" s="96"/>
      <c r="C556" s="86">
        <v>48635.724000000002</v>
      </c>
      <c r="D556" s="86"/>
      <c r="E556" s="80">
        <f>+(C556-C$7)/C$8</f>
        <v>1065.9787818388365</v>
      </c>
      <c r="F556" s="80">
        <f>ROUND(2*E556,0)/2</f>
        <v>1066</v>
      </c>
      <c r="G556" s="80">
        <f>+C556-(C$7+F556*C$8)</f>
        <v>-5.8749599993461743E-2</v>
      </c>
      <c r="I556" s="80">
        <f>G556</f>
        <v>-5.8749599993461743E-2</v>
      </c>
      <c r="Q556" s="149">
        <f>+C556-15018.5</f>
        <v>33617.224000000002</v>
      </c>
      <c r="S556" s="2">
        <f>S$16</f>
        <v>0.2</v>
      </c>
      <c r="Z556" s="1">
        <f>F556</f>
        <v>1066</v>
      </c>
      <c r="AA556" s="81">
        <f>AB$3+AB$4*Z556+AB$5*Z556^2+AH556</f>
        <v>-6.0755172300067516E-2</v>
      </c>
      <c r="AB556" s="81">
        <f>IF(S556&lt;&gt;0,G556-AH556,-9999)</f>
        <v>-8.1145879022435446E-2</v>
      </c>
      <c r="AC556" s="81">
        <f>+G556-P556</f>
        <v>-5.8749599993461743E-2</v>
      </c>
      <c r="AD556" s="81">
        <f>IF(S556&lt;&gt;0,G556-AA556,-9999)</f>
        <v>2.0055723066057726E-3</v>
      </c>
      <c r="AE556" s="81">
        <f>+(G556-AA556)^2*S556</f>
        <v>8.0446405540479984E-7</v>
      </c>
      <c r="AF556" s="1">
        <f>IF(S556&lt;&gt;0,G556-P556,-9999)</f>
        <v>-5.8749599993461743E-2</v>
      </c>
      <c r="AG556" s="82"/>
      <c r="AH556" s="1">
        <f>$AB$6*($AB$11/AI556*AJ556+$AB$12)</f>
        <v>2.239627902897371E-2</v>
      </c>
      <c r="AI556" s="1">
        <f>1+$AB$7*COS(AL556)</f>
        <v>0.95882979789464295</v>
      </c>
      <c r="AJ556" s="1">
        <f>SIN(AL556+RADIANS($AB$9))</f>
        <v>0.13883889005648886</v>
      </c>
      <c r="AK556" s="1">
        <f>$AB$7*SIN(AL556)</f>
        <v>0.38531057606024066</v>
      </c>
      <c r="AL556" s="1">
        <f>2*ATAN(AM556)</f>
        <v>-1.464350794281343</v>
      </c>
      <c r="AM556" s="1">
        <f>SQRT((1+$AB$7)/(1-$AB$7))*TAN(AN556/2)</f>
        <v>-0.89884280067239541</v>
      </c>
      <c r="AN556" s="81">
        <f>$AU556+$AB$7*SIN(AO556)</f>
        <v>10.69785989982252</v>
      </c>
      <c r="AO556" s="81">
        <f>$AU556+$AB$7*SIN(AP556)</f>
        <v>10.697858646459757</v>
      </c>
      <c r="AP556" s="81">
        <f>$AU556+$AB$7*SIN(AQ556)</f>
        <v>10.697847620257066</v>
      </c>
      <c r="AQ556" s="81">
        <f>$AU556+$AB$7*SIN(AR556)</f>
        <v>10.697750636562185</v>
      </c>
      <c r="AR556" s="81">
        <f>$AU556+$AB$7*SIN(AS556)</f>
        <v>10.696898908808178</v>
      </c>
      <c r="AS556" s="81">
        <f>$AU556+$AB$7*SIN(AT556)</f>
        <v>10.689517646011639</v>
      </c>
      <c r="AT556" s="81">
        <f>$AU556+$AB$7*SIN(AU556)</f>
        <v>10.63157609416208</v>
      </c>
      <c r="AU556" s="81">
        <f>RADIANS($AB$9)+$AB$18*(F556-AB$15)</f>
        <v>10.327402714623522</v>
      </c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</row>
    <row r="557" spans="1:66" s="80" customFormat="1" x14ac:dyDescent="0.2">
      <c r="A557" s="96" t="s">
        <v>267</v>
      </c>
      <c r="B557" s="96"/>
      <c r="C557" s="86">
        <v>48652.334000000003</v>
      </c>
      <c r="D557" s="86">
        <v>4.0000000000000001E-3</v>
      </c>
      <c r="E557" s="80">
        <f>+(C557-C$7)/C$8</f>
        <v>1071.9776934390777</v>
      </c>
      <c r="F557" s="80">
        <f>ROUND(2*E557,0)/2</f>
        <v>1072</v>
      </c>
      <c r="G557" s="80">
        <f>+C557-(C$7+F557*C$8)</f>
        <v>-6.1763199992128648E-2</v>
      </c>
      <c r="I557" s="80">
        <f>G557</f>
        <v>-6.1763199992128648E-2</v>
      </c>
      <c r="Q557" s="149">
        <f>+C557-15018.5</f>
        <v>33633.834000000003</v>
      </c>
      <c r="S557" s="2">
        <f>S$16</f>
        <v>0.2</v>
      </c>
      <c r="Z557" s="1">
        <f>F557</f>
        <v>1072</v>
      </c>
      <c r="AA557" s="81">
        <f>AB$3+AB$4*Z557+AB$5*Z557^2+AH557</f>
        <v>-6.1197372028266729E-2</v>
      </c>
      <c r="AB557" s="81">
        <f>IF(S557&lt;&gt;0,G557-AH557,-9999)</f>
        <v>-8.3971485420837905E-2</v>
      </c>
      <c r="AC557" s="81">
        <f>+G557-P557</f>
        <v>-6.1763199992128648E-2</v>
      </c>
      <c r="AD557" s="81">
        <f>IF(S557&lt;&gt;0,G557-AA557,-9999)</f>
        <v>-5.6582796386191875E-4</v>
      </c>
      <c r="AE557" s="81">
        <f>+(G557-AA557)^2*S557</f>
        <v>6.4032256937624963E-8</v>
      </c>
      <c r="AF557" s="1">
        <f>IF(S557&lt;&gt;0,G557-P557,-9999)</f>
        <v>-6.1763199992128648E-2</v>
      </c>
      <c r="AG557" s="82"/>
      <c r="AH557" s="1">
        <f>$AB$6*($AB$11/AI557*AJ557+$AB$12)</f>
        <v>2.220828542870925E-2</v>
      </c>
      <c r="AI557" s="1">
        <f>1+$AB$7*COS(AL557)</f>
        <v>0.95688687338229028</v>
      </c>
      <c r="AJ557" s="1">
        <f>SIN(AL557+RADIANS($AB$9))</f>
        <v>0.13384212515458238</v>
      </c>
      <c r="AK557" s="1">
        <f>$AB$7*SIN(AL557)</f>
        <v>0.38509801853361408</v>
      </c>
      <c r="AL557" s="1">
        <f>2*ATAN(AM557)</f>
        <v>-1.4593069242962888</v>
      </c>
      <c r="AM557" s="1">
        <f>SQRT((1+$AB$7)/(1-$AB$7))*TAN(AN557/2)</f>
        <v>-0.894293650519698</v>
      </c>
      <c r="AN557" s="81">
        <f>$AU557+$AB$7*SIN(AO557)</f>
        <v>10.702714255254598</v>
      </c>
      <c r="AO557" s="81">
        <f>$AU557+$AB$7*SIN(AP557)</f>
        <v>10.702713103099418</v>
      </c>
      <c r="AP557" s="81">
        <f>$AU557+$AB$7*SIN(AQ557)</f>
        <v>10.702702804180177</v>
      </c>
      <c r="AQ557" s="81">
        <f>$AU557+$AB$7*SIN(AR557)</f>
        <v>10.702610759512456</v>
      </c>
      <c r="AR557" s="81">
        <f>$AU557+$AB$7*SIN(AS557)</f>
        <v>10.701789371240032</v>
      </c>
      <c r="AS557" s="81">
        <f>$AU557+$AB$7*SIN(AT557)</f>
        <v>10.694555828525795</v>
      </c>
      <c r="AT557" s="81">
        <f>$AU557+$AB$7*SIN(AU557)</f>
        <v>10.636914189783731</v>
      </c>
      <c r="AU557" s="81">
        <f>RADIANS($AB$9)+$AB$18*(F557-AB$15)</f>
        <v>10.331709634795905</v>
      </c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</row>
    <row r="558" spans="1:66" s="80" customFormat="1" x14ac:dyDescent="0.2">
      <c r="A558" s="96" t="s">
        <v>267</v>
      </c>
      <c r="B558" s="96"/>
      <c r="C558" s="86">
        <v>48652.338000000003</v>
      </c>
      <c r="D558" s="86">
        <v>2E-3</v>
      </c>
      <c r="E558" s="80">
        <f>+(C558-C$7)/C$8</f>
        <v>1071.9791380896741</v>
      </c>
      <c r="F558" s="80">
        <f>ROUND(2*E558,0)/2</f>
        <v>1072</v>
      </c>
      <c r="G558" s="80">
        <f>+C558-(C$7+F558*C$8)</f>
        <v>-5.7763199991313741E-2</v>
      </c>
      <c r="I558" s="80">
        <f>G558</f>
        <v>-5.7763199991313741E-2</v>
      </c>
      <c r="Q558" s="149">
        <f>+C558-15018.5</f>
        <v>33633.838000000003</v>
      </c>
      <c r="S558" s="2">
        <f>S$16</f>
        <v>0.2</v>
      </c>
      <c r="Z558" s="1">
        <f>F558</f>
        <v>1072</v>
      </c>
      <c r="AA558" s="81">
        <f>AB$3+AB$4*Z558+AB$5*Z558^2+AH558</f>
        <v>-6.1197372028266729E-2</v>
      </c>
      <c r="AB558" s="81">
        <f>IF(S558&lt;&gt;0,G558-AH558,-9999)</f>
        <v>-7.9971485420022997E-2</v>
      </c>
      <c r="AC558" s="81">
        <f>+G558-P558</f>
        <v>-5.7763199991313741E-2</v>
      </c>
      <c r="AD558" s="81">
        <f>IF(S558&lt;&gt;0,G558-AA558,-9999)</f>
        <v>3.4341720369529885E-3</v>
      </c>
      <c r="AE558" s="81">
        <f>+(G558-AA558)^2*S558</f>
        <v>2.3587075158779677E-6</v>
      </c>
      <c r="AF558" s="1">
        <f>IF(S558&lt;&gt;0,G558-P558,-9999)</f>
        <v>-5.7763199991313741E-2</v>
      </c>
      <c r="AG558" s="82"/>
      <c r="AH558" s="1">
        <f>$AB$6*($AB$11/AI558*AJ558+$AB$12)</f>
        <v>2.220828542870925E-2</v>
      </c>
      <c r="AI558" s="1">
        <f>1+$AB$7*COS(AL558)</f>
        <v>0.95688687338229028</v>
      </c>
      <c r="AJ558" s="1">
        <f>SIN(AL558+RADIANS($AB$9))</f>
        <v>0.13384212515458238</v>
      </c>
      <c r="AK558" s="1">
        <f>$AB$7*SIN(AL558)</f>
        <v>0.38509801853361408</v>
      </c>
      <c r="AL558" s="1">
        <f>2*ATAN(AM558)</f>
        <v>-1.4593069242962888</v>
      </c>
      <c r="AM558" s="1">
        <f>SQRT((1+$AB$7)/(1-$AB$7))*TAN(AN558/2)</f>
        <v>-0.894293650519698</v>
      </c>
      <c r="AN558" s="81">
        <f>$AU558+$AB$7*SIN(AO558)</f>
        <v>10.702714255254598</v>
      </c>
      <c r="AO558" s="81">
        <f>$AU558+$AB$7*SIN(AP558)</f>
        <v>10.702713103099418</v>
      </c>
      <c r="AP558" s="81">
        <f>$AU558+$AB$7*SIN(AQ558)</f>
        <v>10.702702804180177</v>
      </c>
      <c r="AQ558" s="81">
        <f>$AU558+$AB$7*SIN(AR558)</f>
        <v>10.702610759512456</v>
      </c>
      <c r="AR558" s="81">
        <f>$AU558+$AB$7*SIN(AS558)</f>
        <v>10.701789371240032</v>
      </c>
      <c r="AS558" s="81">
        <f>$AU558+$AB$7*SIN(AT558)</f>
        <v>10.694555828525795</v>
      </c>
      <c r="AT558" s="81">
        <f>$AU558+$AB$7*SIN(AU558)</f>
        <v>10.636914189783731</v>
      </c>
      <c r="AU558" s="81">
        <f>RADIANS($AB$9)+$AB$18*(F558-AB$15)</f>
        <v>10.331709634795905</v>
      </c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</row>
    <row r="559" spans="1:66" s="80" customFormat="1" x14ac:dyDescent="0.2">
      <c r="A559" s="96" t="s">
        <v>267</v>
      </c>
      <c r="B559" s="96"/>
      <c r="C559" s="86">
        <v>48677.269</v>
      </c>
      <c r="D559" s="86">
        <v>6.0000000000000001E-3</v>
      </c>
      <c r="E559" s="80">
        <f>+(C559-C$7)/C$8</f>
        <v>1080.9832840924187</v>
      </c>
      <c r="F559" s="80">
        <f>ROUND(2*E559,0)/2</f>
        <v>1081</v>
      </c>
      <c r="G559" s="80">
        <f>+C559-(C$7+F559*C$8)</f>
        <v>-4.6283600000606384E-2</v>
      </c>
      <c r="I559" s="80">
        <f>G559</f>
        <v>-4.6283600000606384E-2</v>
      </c>
      <c r="Q559" s="149">
        <f>+C559-15018.5</f>
        <v>33658.769</v>
      </c>
      <c r="S559" s="2">
        <f>S$16</f>
        <v>0.2</v>
      </c>
      <c r="Z559" s="1">
        <f>F559</f>
        <v>1081</v>
      </c>
      <c r="AA559" s="81">
        <f>AB$3+AB$4*Z559+AB$5*Z559^2+AH559</f>
        <v>-6.1861366157022903E-2</v>
      </c>
      <c r="AB559" s="81">
        <f>IF(S559&lt;&gt;0,G559-AH559,-9999)</f>
        <v>-6.8209632001568571E-2</v>
      </c>
      <c r="AC559" s="81">
        <f>+G559-P559</f>
        <v>-4.6283600000606384E-2</v>
      </c>
      <c r="AD559" s="81">
        <f>IF(S559&lt;&gt;0,G559-AA559,-9999)</f>
        <v>1.5577766156416518E-2</v>
      </c>
      <c r="AE559" s="81">
        <f>+(G559-AA559)^2*S559</f>
        <v>4.8533359684799175E-5</v>
      </c>
      <c r="AF559" s="1">
        <f>IF(S559&lt;&gt;0,G559-P559,-9999)</f>
        <v>-4.6283600000606384E-2</v>
      </c>
      <c r="AG559" s="82"/>
      <c r="AH559" s="1">
        <f>$AB$6*($AB$11/AI559*AJ559+$AB$12)</f>
        <v>2.1926032000962194E-2</v>
      </c>
      <c r="AI559" s="1">
        <f>1+$AB$7*COS(AL559)</f>
        <v>0.95398925625979003</v>
      </c>
      <c r="AJ559" s="1">
        <f>SIN(AL559+RADIANS($AB$9))</f>
        <v>0.12637852634826982</v>
      </c>
      <c r="AK559" s="1">
        <f>$AB$7*SIN(AL559)</f>
        <v>0.38476257227768806</v>
      </c>
      <c r="AL559" s="1">
        <f>2*ATAN(AM559)</f>
        <v>-1.4517793187159551</v>
      </c>
      <c r="AM559" s="1">
        <f>SQRT((1+$AB$7)/(1-$AB$7))*TAN(AN559/2)</f>
        <v>-0.88754239701196258</v>
      </c>
      <c r="AN559" s="81">
        <f>$AU559+$AB$7*SIN(AO559)</f>
        <v>10.709977380388091</v>
      </c>
      <c r="AO559" s="81">
        <f>$AU559+$AB$7*SIN(AP559)</f>
        <v>10.709976367514273</v>
      </c>
      <c r="AP559" s="81">
        <f>$AU559+$AB$7*SIN(AQ559)</f>
        <v>10.709967089874063</v>
      </c>
      <c r="AQ559" s="81">
        <f>$AU559+$AB$7*SIN(AR559)</f>
        <v>10.709882122926379</v>
      </c>
      <c r="AR559" s="81">
        <f>$AU559+$AB$7*SIN(AS559)</f>
        <v>10.709105114580803</v>
      </c>
      <c r="AS559" s="81">
        <f>$AU559+$AB$7*SIN(AT559)</f>
        <v>10.702092295727919</v>
      </c>
      <c r="AT559" s="81">
        <f>$AU559+$AB$7*SIN(AU559)</f>
        <v>10.644910712138962</v>
      </c>
      <c r="AU559" s="81">
        <f>RADIANS($AB$9)+$AB$18*(F559-AB$15)</f>
        <v>10.33817001505448</v>
      </c>
      <c r="AV559" s="81"/>
      <c r="AW559" s="21"/>
      <c r="AX559" s="29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</row>
    <row r="560" spans="1:66" s="80" customFormat="1" x14ac:dyDescent="0.2">
      <c r="A560" s="96" t="s">
        <v>268</v>
      </c>
      <c r="B560" s="96"/>
      <c r="C560" s="86">
        <v>48688.326999999997</v>
      </c>
      <c r="D560" s="86">
        <v>4.0000000000000001E-3</v>
      </c>
      <c r="E560" s="80">
        <f>+(C560-C$7)/C$8</f>
        <v>1084.9770206652931</v>
      </c>
      <c r="F560" s="80">
        <f>ROUND(2*E560,0)/2</f>
        <v>1085</v>
      </c>
      <c r="G560" s="80">
        <f>+C560-(C$7+F560*C$8)</f>
        <v>-6.3626000002841465E-2</v>
      </c>
      <c r="I560" s="80">
        <f>G560</f>
        <v>-6.3626000002841465E-2</v>
      </c>
      <c r="Q560" s="149">
        <f>+C560-15018.5</f>
        <v>33669.826999999997</v>
      </c>
      <c r="S560" s="2">
        <f>S$16</f>
        <v>0.2</v>
      </c>
      <c r="Z560" s="1">
        <f>F560</f>
        <v>1085</v>
      </c>
      <c r="AA560" s="81">
        <f>AB$3+AB$4*Z560+AB$5*Z560^2+AH560</f>
        <v>-6.2156737767716026E-2</v>
      </c>
      <c r="AB560" s="81">
        <f>IF(S560&lt;&gt;0,G560-AH560,-9999)</f>
        <v>-8.5426489137807649E-2</v>
      </c>
      <c r="AC560" s="81">
        <f>+G560-P560</f>
        <v>-6.3626000002841465E-2</v>
      </c>
      <c r="AD560" s="81">
        <f>IF(S560&lt;&gt;0,G560-AA560,-9999)</f>
        <v>-1.4692622351254389E-3</v>
      </c>
      <c r="AE560" s="81">
        <f>+(G560-AA560)^2*S560</f>
        <v>4.3174630311316013E-7</v>
      </c>
      <c r="AF560" s="1">
        <f>IF(S560&lt;&gt;0,G560-P560,-9999)</f>
        <v>-6.3626000002841465E-2</v>
      </c>
      <c r="AG560" s="82"/>
      <c r="AH560" s="1">
        <f>$AB$6*($AB$11/AI560*AJ560+$AB$12)</f>
        <v>2.180048913496619E-2</v>
      </c>
      <c r="AI560" s="1">
        <f>1+$AB$7*COS(AL560)</f>
        <v>0.95270787299553439</v>
      </c>
      <c r="AJ560" s="1">
        <f>SIN(AL560+RADIANS($AB$9))</f>
        <v>0.12307354734674797</v>
      </c>
      <c r="AK560" s="1">
        <f>$AB$7*SIN(AL560)</f>
        <v>0.38460717659537236</v>
      </c>
      <c r="AL560" s="1">
        <f>2*ATAN(AM560)</f>
        <v>-1.4484483271313944</v>
      </c>
      <c r="AM560" s="1">
        <f>SQRT((1+$AB$7)/(1-$AB$7))*TAN(AN560/2)</f>
        <v>-0.88456932974366553</v>
      </c>
      <c r="AN560" s="81">
        <f>$AU560+$AB$7*SIN(AO560)</f>
        <v>10.713198380097282</v>
      </c>
      <c r="AO560" s="81">
        <f>$AU560+$AB$7*SIN(AP560)</f>
        <v>10.713197424561624</v>
      </c>
      <c r="AP560" s="81">
        <f>$AU560+$AB$7*SIN(AQ560)</f>
        <v>10.713188574992849</v>
      </c>
      <c r="AQ560" s="81">
        <f>$AU560+$AB$7*SIN(AR560)</f>
        <v>10.713106628689012</v>
      </c>
      <c r="AR560" s="81">
        <f>$AU560+$AB$7*SIN(AS560)</f>
        <v>10.712348908598814</v>
      </c>
      <c r="AS560" s="81">
        <f>$AU560+$AB$7*SIN(AT560)</f>
        <v>10.705433829943692</v>
      </c>
      <c r="AT560" s="81">
        <f>$AU560+$AB$7*SIN(AU560)</f>
        <v>10.648460616504433</v>
      </c>
      <c r="AU560" s="81">
        <f>RADIANS($AB$9)+$AB$18*(F560-AB$15)</f>
        <v>10.341041295169401</v>
      </c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</row>
    <row r="561" spans="1:66" s="80" customFormat="1" x14ac:dyDescent="0.2">
      <c r="A561" s="96" t="s">
        <v>266</v>
      </c>
      <c r="B561" s="96"/>
      <c r="C561" s="86">
        <v>48898.754999999997</v>
      </c>
      <c r="D561" s="86"/>
      <c r="E561" s="80">
        <f>+(C561-C$7)/C$8</f>
        <v>1160.9757545735108</v>
      </c>
      <c r="F561" s="80">
        <f>ROUND(2*E561,0)/2</f>
        <v>1161</v>
      </c>
      <c r="G561" s="80">
        <f>+C561-(C$7+F561*C$8)</f>
        <v>-6.7131600000720937E-2</v>
      </c>
      <c r="I561" s="80">
        <f>G561</f>
        <v>-6.7131600000720937E-2</v>
      </c>
      <c r="Q561" s="149">
        <f>+C561-15018.5</f>
        <v>33880.254999999997</v>
      </c>
      <c r="S561" s="2">
        <f>S$16</f>
        <v>0.2</v>
      </c>
      <c r="Z561" s="1">
        <f>F561</f>
        <v>1161</v>
      </c>
      <c r="AA561" s="81">
        <f>AB$3+AB$4*Z561+AB$5*Z561^2+AH561</f>
        <v>-6.7797245548545673E-2</v>
      </c>
      <c r="AB561" s="81">
        <f>IF(S561&lt;&gt;0,G561-AH561,-9999)</f>
        <v>-8.6537761395736212E-2</v>
      </c>
      <c r="AC561" s="81">
        <f>+G561-P561</f>
        <v>-6.7131600000720937E-2</v>
      </c>
      <c r="AD561" s="81">
        <f>IF(S561&lt;&gt;0,G561-AA561,-9999)</f>
        <v>6.6564554782473639E-4</v>
      </c>
      <c r="AE561" s="81">
        <f>+(G561-AA561)^2*S561</f>
        <v>8.8616799067778694E-8</v>
      </c>
      <c r="AF561" s="1">
        <f>IF(S561&lt;&gt;0,G561-P561,-9999)</f>
        <v>-6.7131600000720937E-2</v>
      </c>
      <c r="AG561" s="82"/>
      <c r="AH561" s="1">
        <f>$AB$6*($AB$11/AI561*AJ561+$AB$12)</f>
        <v>1.9406161395015272E-2</v>
      </c>
      <c r="AI561" s="1">
        <f>1+$AB$7*COS(AL561)</f>
        <v>0.92910718115126545</v>
      </c>
      <c r="AJ561" s="1">
        <f>SIN(AL561+RADIANS($AB$9))</f>
        <v>6.1711533296797454E-2</v>
      </c>
      <c r="AK561" s="1">
        <f>$AB$7*SIN(AL561)</f>
        <v>0.38096382216813046</v>
      </c>
      <c r="AL561" s="1">
        <f>2*ATAN(AM561)</f>
        <v>-1.3868127115616584</v>
      </c>
      <c r="AM561" s="1">
        <f>SQRT((1+$AB$7)/(1-$AB$7))*TAN(AN561/2)</f>
        <v>-0.83107896904597289</v>
      </c>
      <c r="AN561" s="81">
        <f>$AU561+$AB$7*SIN(AO561)</f>
        <v>10.773591155688125</v>
      </c>
      <c r="AO561" s="81">
        <f>$AU561+$AB$7*SIN(AP561)</f>
        <v>10.773590880671232</v>
      </c>
      <c r="AP561" s="81">
        <f>$AU561+$AB$7*SIN(AQ561)</f>
        <v>10.773587657136252</v>
      </c>
      <c r="AQ561" s="81">
        <f>$AU561+$AB$7*SIN(AR561)</f>
        <v>10.773549876788167</v>
      </c>
      <c r="AR561" s="81">
        <f>$AU561+$AB$7*SIN(AS561)</f>
        <v>10.773107555411141</v>
      </c>
      <c r="AS561" s="81">
        <f>$AU561+$AB$7*SIN(AT561)</f>
        <v>10.767991870238278</v>
      </c>
      <c r="AT561" s="81">
        <f>$AU561+$AB$7*SIN(AU561)</f>
        <v>10.715421003849537</v>
      </c>
      <c r="AU561" s="81">
        <f>RADIANS($AB$9)+$AB$18*(F561-AB$15)</f>
        <v>10.395595617352914</v>
      </c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</row>
    <row r="562" spans="1:66" s="80" customFormat="1" x14ac:dyDescent="0.2">
      <c r="A562" s="96" t="s">
        <v>265</v>
      </c>
      <c r="B562" s="96"/>
      <c r="C562" s="86">
        <v>48909.83</v>
      </c>
      <c r="D562" s="86"/>
      <c r="E562" s="80">
        <f>+(C562-C$7)/C$8</f>
        <v>1164.9756309114214</v>
      </c>
      <c r="F562" s="80">
        <f>ROUND(2*E562,0)/2</f>
        <v>1165</v>
      </c>
      <c r="G562" s="80">
        <f>+C562-(C$7+F562*C$8)</f>
        <v>-6.7473999995854683E-2</v>
      </c>
      <c r="J562" s="80">
        <f>G562</f>
        <v>-6.7473999995854683E-2</v>
      </c>
      <c r="Q562" s="149">
        <f>+C562-15018.5</f>
        <v>33891.33</v>
      </c>
      <c r="S562" s="2">
        <f>S$17</f>
        <v>1</v>
      </c>
      <c r="Z562" s="1">
        <f>F562</f>
        <v>1165</v>
      </c>
      <c r="AA562" s="81">
        <f>AB$3+AB$4*Z562+AB$5*Z562^2+AH562</f>
        <v>-6.8095501351077226E-2</v>
      </c>
      <c r="AB562" s="81">
        <f>IF(S562&lt;&gt;0,G562-AH562,-9999)</f>
        <v>-8.6753780005839068E-2</v>
      </c>
      <c r="AC562" s="81">
        <f>+G562-P562</f>
        <v>-6.7473999995854683E-2</v>
      </c>
      <c r="AD562" s="81">
        <f>IF(S562&lt;&gt;0,G562-AA562,-9999)</f>
        <v>6.2150135522254235E-4</v>
      </c>
      <c r="AE562" s="81">
        <f>+(G562-AA562)^2*S562</f>
        <v>3.8626393454345676E-7</v>
      </c>
      <c r="AF562" s="1">
        <f>IF(S562&lt;&gt;0,G562-P562,-9999)</f>
        <v>-6.7473999995854683E-2</v>
      </c>
      <c r="AG562" s="82"/>
      <c r="AH562" s="1">
        <f>$AB$6*($AB$11/AI562*AJ562+$AB$12)</f>
        <v>1.9279780009984388E-2</v>
      </c>
      <c r="AI562" s="1">
        <f>1+$AB$7*COS(AL562)</f>
        <v>0.92790382672376415</v>
      </c>
      <c r="AJ562" s="1">
        <f>SIN(AL562+RADIANS($AB$9))</f>
        <v>5.8557608043715369E-2</v>
      </c>
      <c r="AK562" s="1">
        <f>$AB$7*SIN(AL562)</f>
        <v>0.38073792477791518</v>
      </c>
      <c r="AL562" s="1">
        <f>2*ATAN(AM562)</f>
        <v>-1.3836530669075673</v>
      </c>
      <c r="AM562" s="1">
        <f>SQRT((1+$AB$7)/(1-$AB$7))*TAN(AN562/2)</f>
        <v>-0.82841147576191554</v>
      </c>
      <c r="AN562" s="81">
        <f>$AU562+$AB$7*SIN(AO562)</f>
        <v>10.776728214286811</v>
      </c>
      <c r="AO562" s="81">
        <f>$AU562+$AB$7*SIN(AP562)</f>
        <v>10.776727958896446</v>
      </c>
      <c r="AP562" s="81">
        <f>$AU562+$AB$7*SIN(AQ562)</f>
        <v>10.776724923199021</v>
      </c>
      <c r="AQ562" s="81">
        <f>$AU562+$AB$7*SIN(AR562)</f>
        <v>10.776688842556055</v>
      </c>
      <c r="AR562" s="81">
        <f>$AU562+$AB$7*SIN(AS562)</f>
        <v>10.776260454977507</v>
      </c>
      <c r="AS562" s="81">
        <f>$AU562+$AB$7*SIN(AT562)</f>
        <v>10.77123568695086</v>
      </c>
      <c r="AT562" s="81">
        <f>$AU562+$AB$7*SIN(AU562)</f>
        <v>10.718919184478031</v>
      </c>
      <c r="AU562" s="81">
        <f>RADIANS($AB$9)+$AB$18*(F562-AB$15)</f>
        <v>10.398466897467838</v>
      </c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</row>
    <row r="563" spans="1:66" s="80" customFormat="1" x14ac:dyDescent="0.2">
      <c r="A563" s="96" t="s">
        <v>265</v>
      </c>
      <c r="B563" s="96"/>
      <c r="C563" s="86">
        <v>48920.904000000002</v>
      </c>
      <c r="D563" s="86"/>
      <c r="E563" s="80">
        <f>+(C563-C$7)/C$8</f>
        <v>1168.9751460866814</v>
      </c>
      <c r="F563" s="80">
        <f>ROUND(2*E563,0)/2</f>
        <v>1169</v>
      </c>
      <c r="G563" s="80">
        <f>+C563-(C$7+F563*C$8)</f>
        <v>-6.8816399994830135E-2</v>
      </c>
      <c r="J563" s="80">
        <f>G563</f>
        <v>-6.8816399994830135E-2</v>
      </c>
      <c r="Q563" s="149">
        <f>+C563-15018.5</f>
        <v>33902.404000000002</v>
      </c>
      <c r="S563" s="2">
        <f>S$17</f>
        <v>1</v>
      </c>
      <c r="Z563" s="1">
        <f>F563</f>
        <v>1169</v>
      </c>
      <c r="AA563" s="81">
        <f>AB$3+AB$4*Z563+AB$5*Z563^2+AH563</f>
        <v>-6.8393885266979579E-2</v>
      </c>
      <c r="AB563" s="81">
        <f>IF(S563&lt;&gt;0,G563-AH563,-9999)</f>
        <v>-8.7969772790052969E-2</v>
      </c>
      <c r="AC563" s="81">
        <f>+G563-P563</f>
        <v>-6.8816399994830135E-2</v>
      </c>
      <c r="AD563" s="81">
        <f>IF(S563&lt;&gt;0,G563-AA563,-9999)</f>
        <v>-4.2251472785055644E-4</v>
      </c>
      <c r="AE563" s="81">
        <f>+(G563-AA563)^2*S563</f>
        <v>1.7851869525062976E-7</v>
      </c>
      <c r="AF563" s="1">
        <f>IF(S563&lt;&gt;0,G563-P563,-9999)</f>
        <v>-6.8816399994830135E-2</v>
      </c>
      <c r="AG563" s="82"/>
      <c r="AH563" s="1">
        <f>$AB$6*($AB$11/AI563*AJ563+$AB$12)</f>
        <v>1.9153372795222837E-2</v>
      </c>
      <c r="AI563" s="1">
        <f>1+$AB$7*COS(AL563)</f>
        <v>0.92670430146364902</v>
      </c>
      <c r="AJ563" s="1">
        <f>SIN(AL563+RADIANS($AB$9))</f>
        <v>5.5411257349398418E-2</v>
      </c>
      <c r="AK563" s="1">
        <f>$AB$7*SIN(AL563)</f>
        <v>0.38050882531334118</v>
      </c>
      <c r="AL563" s="1">
        <f>2*ATAN(AM563)</f>
        <v>-1.3805015939661434</v>
      </c>
      <c r="AM563" s="1">
        <f>SQRT((1+$AB$7)/(1-$AB$7))*TAN(AN563/2)</f>
        <v>-0.82575782736430059</v>
      </c>
      <c r="AN563" s="81">
        <f>$AU563+$AB$7*SIN(AO563)</f>
        <v>10.779861213532392</v>
      </c>
      <c r="AO563" s="81">
        <f>$AU563+$AB$7*SIN(AP563)</f>
        <v>10.779860976604285</v>
      </c>
      <c r="AP563" s="81">
        <f>$AU563+$AB$7*SIN(AQ563)</f>
        <v>10.779858120104763</v>
      </c>
      <c r="AQ563" s="81">
        <f>$AU563+$AB$7*SIN(AR563)</f>
        <v>10.779823683940505</v>
      </c>
      <c r="AR563" s="81">
        <f>$AU563+$AB$7*SIN(AS563)</f>
        <v>10.779408968153895</v>
      </c>
      <c r="AS563" s="81">
        <f>$AU563+$AB$7*SIN(AT563)</f>
        <v>10.77447466581792</v>
      </c>
      <c r="AT563" s="81">
        <f>$AU563+$AB$7*SIN(AU563)</f>
        <v>10.72241472321973</v>
      </c>
      <c r="AU563" s="81">
        <f>RADIANS($AB$9)+$AB$18*(F563-AB$15)</f>
        <v>10.401338177582758</v>
      </c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</row>
    <row r="564" spans="1:66" s="80" customFormat="1" x14ac:dyDescent="0.2">
      <c r="A564" s="96" t="s">
        <v>265</v>
      </c>
      <c r="B564" s="96"/>
      <c r="C564" s="86">
        <v>48923.673999999999</v>
      </c>
      <c r="D564" s="86"/>
      <c r="E564" s="80">
        <f>+(C564-C$7)/C$8</f>
        <v>1169.9755666244689</v>
      </c>
      <c r="F564" s="80">
        <f>ROUND(2*E564,0)/2</f>
        <v>1170</v>
      </c>
      <c r="G564" s="80">
        <f>+C564-(C$7+F564*C$8)</f>
        <v>-6.7651999997906387E-2</v>
      </c>
      <c r="J564" s="80">
        <f>G564</f>
        <v>-6.7651999997906387E-2</v>
      </c>
      <c r="Q564" s="149">
        <f>+C564-15018.5</f>
        <v>33905.173999999999</v>
      </c>
      <c r="S564" s="2">
        <f>S$17</f>
        <v>1</v>
      </c>
      <c r="Z564" s="1">
        <f>F564</f>
        <v>1170</v>
      </c>
      <c r="AA564" s="81">
        <f>AB$3+AB$4*Z564+AB$5*Z564^2+AH564</f>
        <v>-6.8468501093400719E-2</v>
      </c>
      <c r="AB564" s="81">
        <f>IF(S564&lt;&gt;0,G564-AH564,-9999)</f>
        <v>-8.6773767123812073E-2</v>
      </c>
      <c r="AC564" s="81">
        <f>+G564-P564</f>
        <v>-6.7651999997906387E-2</v>
      </c>
      <c r="AD564" s="81">
        <f>IF(S564&lt;&gt;0,G564-AA564,-9999)</f>
        <v>8.1650109549433192E-4</v>
      </c>
      <c r="AE564" s="81">
        <f>+(G564-AA564)^2*S564</f>
        <v>6.666740389434441E-7</v>
      </c>
      <c r="AF564" s="1">
        <f>IF(S564&lt;&gt;0,G564-P564,-9999)</f>
        <v>-6.7651999997906387E-2</v>
      </c>
      <c r="AG564" s="82"/>
      <c r="AH564" s="1">
        <f>$AB$6*($AB$11/AI564*AJ564+$AB$12)</f>
        <v>1.9121767125905683E-2</v>
      </c>
      <c r="AI564" s="1">
        <f>1+$AB$7*COS(AL564)</f>
        <v>0.92640501756667426</v>
      </c>
      <c r="AJ564" s="1">
        <f>SIN(AL564+RADIANS($AB$9))</f>
        <v>5.4625853108211539E-2</v>
      </c>
      <c r="AK564" s="1">
        <f>$AB$7*SIN(AL564)</f>
        <v>0.38045105352188069</v>
      </c>
      <c r="AL564" s="1">
        <f>2*ATAN(AM564)</f>
        <v>-1.3797149982733417</v>
      </c>
      <c r="AM564" s="1">
        <f>SQRT((1+$AB$7)/(1-$AB$7))*TAN(AN564/2)</f>
        <v>-0.8250965638833706</v>
      </c>
      <c r="AN564" s="81">
        <f>$AU564+$AB$7*SIN(AO564)</f>
        <v>10.780643830586175</v>
      </c>
      <c r="AO564" s="81">
        <f>$AU564+$AB$7*SIN(AP564)</f>
        <v>10.780643598098127</v>
      </c>
      <c r="AP564" s="81">
        <f>$AU564+$AB$7*SIN(AQ564)</f>
        <v>10.780640785081648</v>
      </c>
      <c r="AQ564" s="81">
        <f>$AU564+$AB$7*SIN(AR564)</f>
        <v>10.780606751530192</v>
      </c>
      <c r="AR564" s="81">
        <f>$AU564+$AB$7*SIN(AS564)</f>
        <v>10.78019541286729</v>
      </c>
      <c r="AS564" s="81">
        <f>$AU564+$AB$7*SIN(AT564)</f>
        <v>10.775283655241246</v>
      </c>
      <c r="AT564" s="81">
        <f>$AU564+$AB$7*SIN(AU564)</f>
        <v>10.723288194506752</v>
      </c>
      <c r="AU564" s="81">
        <f>RADIANS($AB$9)+$AB$18*(F564-AB$15)</f>
        <v>10.402055997611487</v>
      </c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</row>
    <row r="565" spans="1:66" s="80" customFormat="1" x14ac:dyDescent="0.2">
      <c r="A565" s="96" t="s">
        <v>269</v>
      </c>
      <c r="B565" s="96"/>
      <c r="C565" s="86">
        <v>49023.347999999998</v>
      </c>
      <c r="D565" s="86">
        <v>2E-3</v>
      </c>
      <c r="E565" s="80">
        <f>+(C565-C$7)/C$8</f>
        <v>1205.9740925030003</v>
      </c>
      <c r="F565" s="80">
        <f>ROUND(2*E565,0)/2</f>
        <v>1206</v>
      </c>
      <c r="G565" s="80">
        <f>+C565-(C$7+F565*C$8)</f>
        <v>-7.1733600001607556E-2</v>
      </c>
      <c r="I565" s="80">
        <f>G565</f>
        <v>-7.1733600001607556E-2</v>
      </c>
      <c r="Q565" s="149">
        <f>+C565-15018.5</f>
        <v>34004.847999999998</v>
      </c>
      <c r="S565" s="2">
        <f>S$16</f>
        <v>0.2</v>
      </c>
      <c r="Z565" s="1">
        <f>F565</f>
        <v>1206</v>
      </c>
      <c r="AA565" s="81">
        <f>AB$3+AB$4*Z565+AB$5*Z565^2+AH565</f>
        <v>-7.1159755825788748E-2</v>
      </c>
      <c r="AB565" s="81">
        <f>IF(S565&lt;&gt;0,G565-AH565,-9999)</f>
        <v>-8.9716735607390935E-2</v>
      </c>
      <c r="AC565" s="81">
        <f>+G565-P565</f>
        <v>-7.1733600001607556E-2</v>
      </c>
      <c r="AD565" s="81">
        <f>IF(S565&lt;&gt;0,G565-AA565,-9999)</f>
        <v>-5.7384417581880787E-4</v>
      </c>
      <c r="AE565" s="81">
        <f>+(G565-AA565)^2*S565</f>
        <v>6.5859427624233379E-8</v>
      </c>
      <c r="AF565" s="1">
        <f>IF(S565&lt;&gt;0,G565-P565,-9999)</f>
        <v>-7.1733600001607556E-2</v>
      </c>
      <c r="AG565" s="82"/>
      <c r="AH565" s="1">
        <f>$AB$6*($AB$11/AI565*AJ565+$AB$12)</f>
        <v>1.7983135605783376E-2</v>
      </c>
      <c r="AI565" s="1">
        <f>1+$AB$7*COS(AL565)</f>
        <v>0.91578883737716277</v>
      </c>
      <c r="AJ565" s="1">
        <f>SIN(AL565+RADIANS($AB$9))</f>
        <v>2.6666313623449719E-2</v>
      </c>
      <c r="AK565" s="1">
        <f>$AB$7*SIN(AL565)</f>
        <v>0.37824291884314304</v>
      </c>
      <c r="AL565" s="1">
        <f>2*ATAN(AM565)</f>
        <v>-1.351731416513501</v>
      </c>
      <c r="AM565" s="1">
        <f>SQRT((1+$AB$7)/(1-$AB$7))*TAN(AN565/2)</f>
        <v>-0.80184627837798528</v>
      </c>
      <c r="AN565" s="81">
        <f>$AU565+$AB$7*SIN(AO565)</f>
        <v>10.808651307424649</v>
      </c>
      <c r="AO565" s="81">
        <f>$AU565+$AB$7*SIN(AP565)</f>
        <v>10.808651195103893</v>
      </c>
      <c r="AP565" s="81">
        <f>$AU565+$AB$7*SIN(AQ565)</f>
        <v>10.808649635367271</v>
      </c>
      <c r="AQ565" s="81">
        <f>$AU565+$AB$7*SIN(AR565)</f>
        <v>10.808627977491087</v>
      </c>
      <c r="AR565" s="81">
        <f>$AU565+$AB$7*SIN(AS565)</f>
        <v>10.80832750079127</v>
      </c>
      <c r="AS565" s="81">
        <f>$AU565+$AB$7*SIN(AT565)</f>
        <v>10.804206855221494</v>
      </c>
      <c r="AT565" s="81">
        <f>$AU565+$AB$7*SIN(AU565)</f>
        <v>10.754622307740441</v>
      </c>
      <c r="AU565" s="81">
        <f>RADIANS($AB$9)+$AB$18*(F565-AB$15)</f>
        <v>10.427897518645786</v>
      </c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</row>
    <row r="566" spans="1:66" s="80" customFormat="1" x14ac:dyDescent="0.2">
      <c r="A566" s="96" t="s">
        <v>269</v>
      </c>
      <c r="B566" s="96"/>
      <c r="C566" s="86">
        <v>49059.343000000001</v>
      </c>
      <c r="D566" s="86">
        <v>4.0000000000000001E-3</v>
      </c>
      <c r="E566" s="80">
        <f>+(C566-C$7)/C$8</f>
        <v>1218.9741420545167</v>
      </c>
      <c r="F566" s="80">
        <f>ROUND(2*E566,0)/2</f>
        <v>1219</v>
      </c>
      <c r="G566" s="80">
        <f>+C566-(C$7+F566*C$8)</f>
        <v>-7.1596399997361004E-2</v>
      </c>
      <c r="I566" s="80">
        <f>G566</f>
        <v>-7.1596399997361004E-2</v>
      </c>
      <c r="Q566" s="149">
        <f>+C566-15018.5</f>
        <v>34040.843000000001</v>
      </c>
      <c r="S566" s="2">
        <f>S$16</f>
        <v>0.2</v>
      </c>
      <c r="Z566" s="1">
        <f>F566</f>
        <v>1219</v>
      </c>
      <c r="AA566" s="81">
        <f>AB$3+AB$4*Z566+AB$5*Z566^2+AH566</f>
        <v>-7.2133914487261447E-2</v>
      </c>
      <c r="AB566" s="81">
        <f>IF(S566&lt;&gt;0,G566-AH566,-9999)</f>
        <v>-8.9168082518702091E-2</v>
      </c>
      <c r="AC566" s="81">
        <f>+G566-P566</f>
        <v>-7.1596399997361004E-2</v>
      </c>
      <c r="AD566" s="81">
        <f>IF(S566&lt;&gt;0,G566-AA566,-9999)</f>
        <v>5.3751448990044248E-4</v>
      </c>
      <c r="AE566" s="81">
        <f>+(G566-AA566)^2*S566</f>
        <v>5.778436537058658E-8</v>
      </c>
      <c r="AF566" s="1">
        <f>IF(S566&lt;&gt;0,G566-P566,-9999)</f>
        <v>-7.1596399997361004E-2</v>
      </c>
      <c r="AG566" s="82"/>
      <c r="AH566" s="1">
        <f>$AB$6*($AB$11/AI566*AJ566+$AB$12)</f>
        <v>1.7571682521341093E-2</v>
      </c>
      <c r="AI566" s="1">
        <f>1+$AB$7*COS(AL566)</f>
        <v>0.91203012622095636</v>
      </c>
      <c r="AJ566" s="1">
        <f>SIN(AL566+RADIANS($AB$9))</f>
        <v>1.6720220174410803E-2</v>
      </c>
      <c r="AK566" s="1">
        <f>$AB$7*SIN(AL566)</f>
        <v>0.3773864423539478</v>
      </c>
      <c r="AL566" s="1">
        <f>2*ATAN(AM566)</f>
        <v>-1.3417829408493176</v>
      </c>
      <c r="AM566" s="1">
        <f>SQRT((1+$AB$7)/(1-$AB$7))*TAN(AN566/2)</f>
        <v>-0.79370621735283109</v>
      </c>
      <c r="AN566" s="81">
        <f>$AU566+$AB$7*SIN(AO566)</f>
        <v>10.818686439447799</v>
      </c>
      <c r="AO566" s="81">
        <f>$AU566+$AB$7*SIN(AP566)</f>
        <v>10.818686355208872</v>
      </c>
      <c r="AP566" s="81">
        <f>$AU566+$AB$7*SIN(AQ566)</f>
        <v>10.818685119818307</v>
      </c>
      <c r="AQ566" s="81">
        <f>$AU566+$AB$7*SIN(AR566)</f>
        <v>10.818667003404938</v>
      </c>
      <c r="AR566" s="81">
        <f>$AU566+$AB$7*SIN(AS566)</f>
        <v>10.818401545386156</v>
      </c>
      <c r="AS566" s="81">
        <f>$AU566+$AB$7*SIN(AT566)</f>
        <v>10.814555985777789</v>
      </c>
      <c r="AT566" s="81">
        <f>$AU566+$AB$7*SIN(AU566)</f>
        <v>10.765883975159163</v>
      </c>
      <c r="AU566" s="81">
        <f>RADIANS($AB$9)+$AB$18*(F566-AB$15)</f>
        <v>10.43722917901928</v>
      </c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</row>
    <row r="567" spans="1:66" s="80" customFormat="1" x14ac:dyDescent="0.2">
      <c r="A567" s="96" t="s">
        <v>270</v>
      </c>
      <c r="B567" s="96"/>
      <c r="C567" s="86">
        <v>49200.553</v>
      </c>
      <c r="D567" s="86">
        <v>2E-3</v>
      </c>
      <c r="E567" s="80">
        <f>+(C567-C$7)/C$8</f>
        <v>1269.9739197227896</v>
      </c>
      <c r="F567" s="80">
        <f>ROUND(2*E567,0)/2</f>
        <v>1270</v>
      </c>
      <c r="G567" s="80">
        <f>+C567-(C$7+F567*C$8)</f>
        <v>-7.2211999999126419E-2</v>
      </c>
      <c r="I567" s="80">
        <f>G567</f>
        <v>-7.2211999999126419E-2</v>
      </c>
      <c r="Q567" s="149">
        <f>+C567-15018.5</f>
        <v>34182.053</v>
      </c>
      <c r="S567" s="2">
        <f>S$16</f>
        <v>0.2</v>
      </c>
      <c r="Z567" s="1">
        <f>F567</f>
        <v>1270</v>
      </c>
      <c r="AA567" s="81">
        <f>AB$3+AB$4*Z567+AB$5*Z567^2+AH567</f>
        <v>-7.5966358874799231E-2</v>
      </c>
      <c r="AB567" s="81">
        <f>IF(S567&lt;&gt;0,G567-AH567,-9999)</f>
        <v>-8.8169208327962531E-2</v>
      </c>
      <c r="AC567" s="81">
        <f>+G567-P567</f>
        <v>-7.2211999999126419E-2</v>
      </c>
      <c r="AD567" s="81">
        <f>IF(S567&lt;&gt;0,G567-AA567,-9999)</f>
        <v>3.7543588756728113E-3</v>
      </c>
      <c r="AE567" s="81">
        <f>+(G567-AA567)^2*S567</f>
        <v>2.8190421134686432E-6</v>
      </c>
      <c r="AF567" s="1">
        <f>IF(S567&lt;&gt;0,G567-P567,-9999)</f>
        <v>-7.2211999999126419E-2</v>
      </c>
      <c r="AG567" s="82"/>
      <c r="AH567" s="1">
        <f>$AB$6*($AB$11/AI567*AJ567+$AB$12)</f>
        <v>1.5957208328836108E-2</v>
      </c>
      <c r="AI567" s="1">
        <f>1+$AB$7*COS(AL567)</f>
        <v>0.89766103576260947</v>
      </c>
      <c r="AJ567" s="1">
        <f>SIN(AL567+RADIANS($AB$9))</f>
        <v>-2.1532483045100356E-2</v>
      </c>
      <c r="AK567" s="1">
        <f>$AB$7*SIN(AL567)</f>
        <v>0.37374585210285416</v>
      </c>
      <c r="AL567" s="1">
        <f>2*ATAN(AM567)</f>
        <v>-1.303527794202846</v>
      </c>
      <c r="AM567" s="1">
        <f>SQRT((1+$AB$7)/(1-$AB$7))*TAN(AN567/2)</f>
        <v>-0.76299141135129023</v>
      </c>
      <c r="AN567" s="81">
        <f>$AU567+$AB$7*SIN(AO567)</f>
        <v>10.857662584383073</v>
      </c>
      <c r="AO567" s="81">
        <f>$AU567+$AB$7*SIN(AP567)</f>
        <v>10.857662561331075</v>
      </c>
      <c r="AP567" s="81">
        <f>$AU567+$AB$7*SIN(AQ567)</f>
        <v>10.857662128609809</v>
      </c>
      <c r="AQ567" s="81">
        <f>$AU567+$AB$7*SIN(AR567)</f>
        <v>10.857654006019743</v>
      </c>
      <c r="AR567" s="81">
        <f>$AU567+$AB$7*SIN(AS567)</f>
        <v>10.857501625377624</v>
      </c>
      <c r="AS567" s="81">
        <f>$AU567+$AB$7*SIN(AT567)</f>
        <v>10.854673296108349</v>
      </c>
      <c r="AT567" s="81">
        <f>$AU567+$AB$7*SIN(AU567)</f>
        <v>10.809786447948968</v>
      </c>
      <c r="AU567" s="81">
        <f>RADIANS($AB$9)+$AB$18*(F567-AB$15)</f>
        <v>10.473838000484534</v>
      </c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</row>
    <row r="568" spans="1:66" x14ac:dyDescent="0.2">
      <c r="A568" s="83" t="s">
        <v>271</v>
      </c>
      <c r="B568" s="84" t="s">
        <v>98</v>
      </c>
      <c r="C568" s="85">
        <v>49374.983</v>
      </c>
      <c r="D568" s="87"/>
      <c r="E568" s="80">
        <f>+(C568-C$7)/C$8</f>
        <v>1332.9715205915447</v>
      </c>
      <c r="F568" s="80">
        <f>ROUND(2*E568,0)/2</f>
        <v>1333</v>
      </c>
      <c r="G568" s="80">
        <f>+C568-(C$7+F568*C$8)</f>
        <v>-7.8854799998225644E-2</v>
      </c>
      <c r="H568" s="80"/>
      <c r="I568" s="80">
        <f>G568</f>
        <v>-7.8854799998225644E-2</v>
      </c>
      <c r="J568" s="80"/>
      <c r="K568" s="80"/>
      <c r="M568" s="80"/>
      <c r="N568" s="80"/>
      <c r="O568" s="80"/>
      <c r="P568" s="80"/>
      <c r="Q568" s="149">
        <f>+C568-15018.5</f>
        <v>34356.483</v>
      </c>
      <c r="S568" s="2">
        <f>S$16</f>
        <v>0.2</v>
      </c>
      <c r="Z568" s="1">
        <f>F568</f>
        <v>1333</v>
      </c>
      <c r="AA568" s="81">
        <f>AB$3+AB$4*Z568+AB$5*Z568^2+AH568</f>
        <v>-8.0721281761246433E-2</v>
      </c>
      <c r="AB568" s="81">
        <f>IF(S568&lt;&gt;0,G568-AH568,-9999)</f>
        <v>-9.2819887260147116E-2</v>
      </c>
      <c r="AC568" s="81">
        <f>+G568-P568</f>
        <v>-7.8854799998225644E-2</v>
      </c>
      <c r="AD568" s="81">
        <f>IF(S568&lt;&gt;0,G568-AA568,-9999)</f>
        <v>1.8664817630207886E-3</v>
      </c>
      <c r="AE568" s="81">
        <f>+(G568-AA568)^2*S568</f>
        <v>6.9675083433783824E-7</v>
      </c>
      <c r="AF568" s="1">
        <f>IF(S568&lt;&gt;0,G568-P568,-9999)</f>
        <v>-7.8854799998225644E-2</v>
      </c>
      <c r="AG568" s="82"/>
      <c r="AH568" s="1">
        <f>$AB$6*($AB$11/AI568*AJ568+$AB$12)</f>
        <v>1.3965087261921468E-2</v>
      </c>
      <c r="AI568" s="1">
        <f>1+$AB$7*COS(AL568)</f>
        <v>0.88071829232734489</v>
      </c>
      <c r="AJ568" s="1">
        <f>SIN(AL568+RADIANS($AB$9))</f>
        <v>-6.7116798535004615E-2</v>
      </c>
      <c r="AK568" s="1">
        <f>$AB$7*SIN(AL568)</f>
        <v>0.36868835048041004</v>
      </c>
      <c r="AL568" s="1">
        <f>2*ATAN(AM568)</f>
        <v>-1.2578946507769746</v>
      </c>
      <c r="AM568" s="1">
        <f>SQRT((1+$AB$7)/(1-$AB$7))*TAN(AN568/2)</f>
        <v>-0.72750367999933441</v>
      </c>
      <c r="AN568" s="81">
        <f>$AU568+$AB$7*SIN(AO568)</f>
        <v>10.904975236974218</v>
      </c>
      <c r="AO568" s="81">
        <f>$AU568+$AB$7*SIN(AP568)</f>
        <v>10.904975234336687</v>
      </c>
      <c r="AP568" s="81">
        <f>$AU568+$AB$7*SIN(AQ568)</f>
        <v>10.904975159106506</v>
      </c>
      <c r="AQ568" s="81">
        <f>$AU568+$AB$7*SIN(AR568)</f>
        <v>10.904973013346053</v>
      </c>
      <c r="AR568" s="81">
        <f>$AU568+$AB$7*SIN(AS568)</f>
        <v>10.904911831999298</v>
      </c>
      <c r="AS568" s="81">
        <f>$AU568+$AB$7*SIN(AT568)</f>
        <v>10.903184386840506</v>
      </c>
      <c r="AT568" s="81">
        <f>$AU568+$AB$7*SIN(AU568)</f>
        <v>10.863396366357357</v>
      </c>
      <c r="AU568" s="81">
        <f>RADIANS($AB$9)+$AB$18*(F568-AB$15)</f>
        <v>10.51906066229455</v>
      </c>
    </row>
    <row r="569" spans="1:66" x14ac:dyDescent="0.2">
      <c r="A569" s="83" t="s">
        <v>271</v>
      </c>
      <c r="B569" s="84" t="s">
        <v>98</v>
      </c>
      <c r="C569" s="85">
        <v>49374.985000000001</v>
      </c>
      <c r="D569" s="87"/>
      <c r="E569" s="80">
        <f>+(C569-C$7)/C$8</f>
        <v>1332.972242916843</v>
      </c>
      <c r="F569" s="80">
        <f>ROUND(2*E569,0)/2</f>
        <v>1333</v>
      </c>
      <c r="G569" s="80">
        <f>+C569-(C$7+F569*C$8)</f>
        <v>-7.6854799997818191E-2</v>
      </c>
      <c r="H569" s="80"/>
      <c r="I569" s="80">
        <f>G569</f>
        <v>-7.6854799997818191E-2</v>
      </c>
      <c r="J569" s="80"/>
      <c r="K569" s="80"/>
      <c r="M569" s="80"/>
      <c r="N569" s="80"/>
      <c r="O569" s="80"/>
      <c r="P569" s="80"/>
      <c r="Q569" s="149">
        <f>+C569-15018.5</f>
        <v>34356.485000000001</v>
      </c>
      <c r="S569" s="2">
        <f>S$16</f>
        <v>0.2</v>
      </c>
      <c r="Z569" s="1">
        <f>F569</f>
        <v>1333</v>
      </c>
      <c r="AA569" s="81">
        <f>AB$3+AB$4*Z569+AB$5*Z569^2+AH569</f>
        <v>-8.0721281761246433E-2</v>
      </c>
      <c r="AB569" s="81">
        <f>IF(S569&lt;&gt;0,G569-AH569,-9999)</f>
        <v>-9.0819887259739662E-2</v>
      </c>
      <c r="AC569" s="81">
        <f>+G569-P569</f>
        <v>-7.6854799997818191E-2</v>
      </c>
      <c r="AD569" s="81">
        <f>IF(S569&lt;&gt;0,G569-AA569,-9999)</f>
        <v>3.8664817634282422E-3</v>
      </c>
      <c r="AE569" s="81">
        <f>+(G569-AA569)^2*S569</f>
        <v>2.9899362453846339E-6</v>
      </c>
      <c r="AF569" s="1">
        <f>IF(S569&lt;&gt;0,G569-P569,-9999)</f>
        <v>-7.6854799997818191E-2</v>
      </c>
      <c r="AG569" s="82"/>
      <c r="AH569" s="1">
        <f>$AB$6*($AB$11/AI569*AJ569+$AB$12)</f>
        <v>1.3965087261921468E-2</v>
      </c>
      <c r="AI569" s="1">
        <f>1+$AB$7*COS(AL569)</f>
        <v>0.88071829232734489</v>
      </c>
      <c r="AJ569" s="1">
        <f>SIN(AL569+RADIANS($AB$9))</f>
        <v>-6.7116798535004615E-2</v>
      </c>
      <c r="AK569" s="1">
        <f>$AB$7*SIN(AL569)</f>
        <v>0.36868835048041004</v>
      </c>
      <c r="AL569" s="1">
        <f>2*ATAN(AM569)</f>
        <v>-1.2578946507769746</v>
      </c>
      <c r="AM569" s="1">
        <f>SQRT((1+$AB$7)/(1-$AB$7))*TAN(AN569/2)</f>
        <v>-0.72750367999933441</v>
      </c>
      <c r="AN569" s="81">
        <f>$AU569+$AB$7*SIN(AO569)</f>
        <v>10.904975236974218</v>
      </c>
      <c r="AO569" s="81">
        <f>$AU569+$AB$7*SIN(AP569)</f>
        <v>10.904975234336687</v>
      </c>
      <c r="AP569" s="81">
        <f>$AU569+$AB$7*SIN(AQ569)</f>
        <v>10.904975159106506</v>
      </c>
      <c r="AQ569" s="81">
        <f>$AU569+$AB$7*SIN(AR569)</f>
        <v>10.904973013346053</v>
      </c>
      <c r="AR569" s="81">
        <f>$AU569+$AB$7*SIN(AS569)</f>
        <v>10.904911831999298</v>
      </c>
      <c r="AS569" s="81">
        <f>$AU569+$AB$7*SIN(AT569)</f>
        <v>10.903184386840506</v>
      </c>
      <c r="AT569" s="81">
        <f>$AU569+$AB$7*SIN(AU569)</f>
        <v>10.863396366357357</v>
      </c>
      <c r="AU569" s="81">
        <f>RADIANS($AB$9)+$AB$18*(F569-AB$15)</f>
        <v>10.51906066229455</v>
      </c>
    </row>
    <row r="570" spans="1:66" x14ac:dyDescent="0.2">
      <c r="A570" s="83" t="s">
        <v>272</v>
      </c>
      <c r="B570" s="84" t="s">
        <v>98</v>
      </c>
      <c r="C570" s="85">
        <v>49599.254000000001</v>
      </c>
      <c r="D570" s="87"/>
      <c r="E570" s="80">
        <f>+(C570-C$7)/C$8</f>
        <v>1413.9698290501619</v>
      </c>
      <c r="F570" s="80">
        <f>ROUND(2*E570,0)/2</f>
        <v>1414</v>
      </c>
      <c r="G570" s="80">
        <f>+C570-(C$7+F570*C$8)</f>
        <v>-8.3538399994722567E-2</v>
      </c>
      <c r="H570" s="80"/>
      <c r="I570" s="80">
        <f>G570</f>
        <v>-8.3538399994722567E-2</v>
      </c>
      <c r="J570" s="80"/>
      <c r="K570" s="80"/>
      <c r="M570" s="80"/>
      <c r="N570" s="80"/>
      <c r="O570" s="80"/>
      <c r="P570" s="80"/>
      <c r="Q570" s="149">
        <f>+C570-15018.5</f>
        <v>34580.754000000001</v>
      </c>
      <c r="S570" s="2">
        <f>S$16</f>
        <v>0.2</v>
      </c>
      <c r="Z570" s="1">
        <f>F570</f>
        <v>1414</v>
      </c>
      <c r="AA570" s="81">
        <f>AB$3+AB$4*Z570+AB$5*Z570^2+AH570</f>
        <v>-8.6861812369030733E-2</v>
      </c>
      <c r="AB570" s="81">
        <f>IF(S570&lt;&gt;0,G570-AH570,-9999)</f>
        <v>-9.4952412803674446E-2</v>
      </c>
      <c r="AC570" s="81">
        <f>+G570-P570</f>
        <v>-8.3538399994722567E-2</v>
      </c>
      <c r="AD570" s="81">
        <f>IF(S570&lt;&gt;0,G570-AA570,-9999)</f>
        <v>3.3234123743081656E-3</v>
      </c>
      <c r="AE570" s="81">
        <f>+(G570-AA570)^2*S570</f>
        <v>2.2090139619409279E-6</v>
      </c>
      <c r="AF570" s="1">
        <f>IF(S570&lt;&gt;0,G570-P570,-9999)</f>
        <v>-8.3538399994722567E-2</v>
      </c>
      <c r="AG570" s="82"/>
      <c r="AH570" s="1">
        <f>$AB$6*($AB$11/AI570*AJ570+$AB$12)</f>
        <v>1.1414012808951879E-2</v>
      </c>
      <c r="AI570" s="1">
        <f>1+$AB$7*COS(AL570)</f>
        <v>0.8601899728901089</v>
      </c>
      <c r="AJ570" s="1">
        <f>SIN(AL570+RADIANS($AB$9))</f>
        <v>-0.12307453922098061</v>
      </c>
      <c r="AK570" s="1">
        <f>$AB$7*SIN(AL570)</f>
        <v>0.36140335068286505</v>
      </c>
      <c r="AL570" s="1">
        <f>2*ATAN(AM570)</f>
        <v>-1.2016745564159317</v>
      </c>
      <c r="AM570" s="1">
        <f>SQRT((1+$AB$7)/(1-$AB$7))*TAN(AN570/2)</f>
        <v>-0.6853666736684475</v>
      </c>
      <c r="AN570" s="81">
        <f>$AU570+$AB$7*SIN(AO570)</f>
        <v>10.964521104038571</v>
      </c>
      <c r="AO570" s="81">
        <f>$AU570+$AB$7*SIN(AP570)</f>
        <v>10.96452110402574</v>
      </c>
      <c r="AP570" s="81">
        <f>$AU570+$AB$7*SIN(AQ570)</f>
        <v>10.964521102959313</v>
      </c>
      <c r="AQ570" s="81">
        <f>$AU570+$AB$7*SIN(AR570)</f>
        <v>10.964521014321621</v>
      </c>
      <c r="AR570" s="81">
        <f>$AU570+$AB$7*SIN(AS570)</f>
        <v>10.964513647954586</v>
      </c>
      <c r="AS570" s="81">
        <f>$AU570+$AB$7*SIN(AT570)</f>
        <v>10.963907441342048</v>
      </c>
      <c r="AT570" s="81">
        <f>$AU570+$AB$7*SIN(AU570)</f>
        <v>10.931286606869731</v>
      </c>
      <c r="AU570" s="81">
        <f>RADIANS($AB$9)+$AB$18*(F570-AB$15)</f>
        <v>10.577204084621716</v>
      </c>
    </row>
    <row r="571" spans="1:66" s="80" customFormat="1" x14ac:dyDescent="0.2">
      <c r="A571" s="96" t="s">
        <v>273</v>
      </c>
      <c r="B571" s="96"/>
      <c r="C571" s="86">
        <v>49693.39</v>
      </c>
      <c r="D571" s="86">
        <v>4.0000000000000001E-3</v>
      </c>
      <c r="E571" s="80">
        <f>+(C571-C$7)/C$8</f>
        <v>1447.9682361784144</v>
      </c>
      <c r="F571" s="80">
        <f>ROUND(2*E571,0)/2</f>
        <v>1448</v>
      </c>
      <c r="G571" s="80">
        <f>+C571-(C$7+F571*C$8)</f>
        <v>-8.7948799999139737E-2</v>
      </c>
      <c r="I571" s="80">
        <f>G571</f>
        <v>-8.7948799999139737E-2</v>
      </c>
      <c r="Q571" s="149">
        <f>+C571-15018.5</f>
        <v>34674.89</v>
      </c>
      <c r="S571" s="2">
        <f>S$16</f>
        <v>0.2</v>
      </c>
      <c r="Z571" s="1">
        <f>F571</f>
        <v>1448</v>
      </c>
      <c r="AA571" s="81">
        <f>AB$3+AB$4*Z571+AB$5*Z571^2+AH571</f>
        <v>-8.9446574778382554E-2</v>
      </c>
      <c r="AB571" s="81">
        <f>IF(S571&lt;&gt;0,G571-AH571,-9999)</f>
        <v>-9.8297233480575688E-2</v>
      </c>
      <c r="AC571" s="81">
        <f>+G571-P571</f>
        <v>-8.7948799999139737E-2</v>
      </c>
      <c r="AD571" s="81">
        <f>IF(S571&lt;&gt;0,G571-AA571,-9999)</f>
        <v>1.4977747792428164E-3</v>
      </c>
      <c r="AE571" s="81">
        <f>+(G571-AA571)^2*S571</f>
        <v>4.4866585786717355E-7</v>
      </c>
      <c r="AF571" s="1">
        <f>IF(S571&lt;&gt;0,G571-P571,-9999)</f>
        <v>-8.7948799999139737E-2</v>
      </c>
      <c r="AG571" s="82"/>
      <c r="AH571" s="1">
        <f>$AB$6*($AB$11/AI571*AJ571+$AB$12)</f>
        <v>1.0348433481435952E-2</v>
      </c>
      <c r="AI571" s="1">
        <f>1+$AB$7*COS(AL571)</f>
        <v>0.85197632622121655</v>
      </c>
      <c r="AJ571" s="1">
        <f>SIN(AL571+RADIANS($AB$9))</f>
        <v>-0.14569681721966701</v>
      </c>
      <c r="AK571" s="1">
        <f>$AB$7*SIN(AL571)</f>
        <v>0.35811760298301837</v>
      </c>
      <c r="AL571" s="1">
        <f>2*ATAN(AM571)</f>
        <v>-1.1788446725176782</v>
      </c>
      <c r="AM571" s="1">
        <f>SQRT((1+$AB$7)/(1-$AB$7))*TAN(AN571/2)</f>
        <v>-0.66871933590097876</v>
      </c>
      <c r="AN571" s="81">
        <f>$AU571+$AB$7*SIN(AO571)</f>
        <v>10.989105697952793</v>
      </c>
      <c r="AO571" s="81">
        <f>$AU571+$AB$7*SIN(AP571)</f>
        <v>10.989105697952782</v>
      </c>
      <c r="AP571" s="81">
        <f>$AU571+$AB$7*SIN(AQ571)</f>
        <v>10.98910569794886</v>
      </c>
      <c r="AQ571" s="81">
        <f>$AU571+$AB$7*SIN(AR571)</f>
        <v>10.989105696384238</v>
      </c>
      <c r="AR571" s="81">
        <f>$AU571+$AB$7*SIN(AS571)</f>
        <v>10.989105072209966</v>
      </c>
      <c r="AS571" s="81">
        <f>$AU571+$AB$7*SIN(AT571)</f>
        <v>10.988860698111004</v>
      </c>
      <c r="AT571" s="81">
        <f>$AU571+$AB$7*SIN(AU571)</f>
        <v>10.959428920980622</v>
      </c>
      <c r="AU571" s="81">
        <f>RADIANS($AB$9)+$AB$18*(F571-AB$15)</f>
        <v>10.601609965598552</v>
      </c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</row>
    <row r="572" spans="1:66" x14ac:dyDescent="0.2">
      <c r="A572" s="103" t="s">
        <v>271</v>
      </c>
      <c r="B572" s="104" t="s">
        <v>98</v>
      </c>
      <c r="C572" s="105">
        <v>49696.160000000003</v>
      </c>
      <c r="D572" s="106"/>
      <c r="E572" s="80">
        <f>+(C572-C$7)/C$8</f>
        <v>1448.9686567162044</v>
      </c>
      <c r="F572" s="80">
        <f>ROUND(2*E572,0)/2</f>
        <v>1449</v>
      </c>
      <c r="G572" s="80">
        <f>+C572-(C$7+F572*C$8)</f>
        <v>-8.6784399994940031E-2</v>
      </c>
      <c r="H572" s="80"/>
      <c r="I572" s="80">
        <f>G572</f>
        <v>-8.6784399994940031E-2</v>
      </c>
      <c r="J572" s="80"/>
      <c r="K572" s="80"/>
      <c r="M572" s="80"/>
      <c r="N572" s="80"/>
      <c r="O572" s="80"/>
      <c r="P572" s="80"/>
      <c r="Q572" s="149">
        <f>+C572-15018.5</f>
        <v>34677.660000000003</v>
      </c>
      <c r="S572" s="2">
        <f>S$16</f>
        <v>0.2</v>
      </c>
      <c r="Z572" s="1">
        <f>F572</f>
        <v>1449</v>
      </c>
      <c r="AA572" s="81">
        <f>AB$3+AB$4*Z572+AB$5*Z572^2+AH572</f>
        <v>-8.9522652425064478E-2</v>
      </c>
      <c r="AB572" s="81">
        <f>IF(S572&lt;&gt;0,G572-AH572,-9999)</f>
        <v>-9.71015495577736E-2</v>
      </c>
      <c r="AC572" s="81">
        <f>+G572-P572</f>
        <v>-8.6784399994940031E-2</v>
      </c>
      <c r="AD572" s="81">
        <f>IF(S572&lt;&gt;0,G572-AA572,-9999)</f>
        <v>2.7382524301244465E-3</v>
      </c>
      <c r="AE572" s="81">
        <f>+(G572-AA572)^2*S572</f>
        <v>1.4996052742164875E-6</v>
      </c>
      <c r="AF572" s="1">
        <f>IF(S572&lt;&gt;0,G572-P572,-9999)</f>
        <v>-8.6784399994940031E-2</v>
      </c>
      <c r="AG572" s="82"/>
      <c r="AH572" s="1">
        <f>$AB$6*($AB$11/AI572*AJ572+$AB$12)</f>
        <v>1.0317149562833564E-2</v>
      </c>
      <c r="AI572" s="1">
        <f>1+$AB$7*COS(AL572)</f>
        <v>0.85173825392721159</v>
      </c>
      <c r="AJ572" s="1">
        <f>SIN(AL572+RADIANS($AB$9))</f>
        <v>-0.14635456966472563</v>
      </c>
      <c r="AK572" s="1">
        <f>$AB$7*SIN(AL572)</f>
        <v>0.35801910593810277</v>
      </c>
      <c r="AL572" s="1">
        <f>2*ATAN(AM572)</f>
        <v>-1.1781797930825955</v>
      </c>
      <c r="AM572" s="1">
        <f>SQRT((1+$AB$7)/(1-$AB$7))*TAN(AN572/2)</f>
        <v>-0.6682383408571817</v>
      </c>
      <c r="AN572" s="81">
        <f>$AU572+$AB$7*SIN(AO572)</f>
        <v>10.98982522122227</v>
      </c>
      <c r="AO572" s="81">
        <f>$AU572+$AB$7*SIN(AP572)</f>
        <v>10.989825221222265</v>
      </c>
      <c r="AP572" s="81">
        <f>$AU572+$AB$7*SIN(AQ572)</f>
        <v>10.989825221219615</v>
      </c>
      <c r="AQ572" s="81">
        <f>$AU572+$AB$7*SIN(AR572)</f>
        <v>10.989825220030587</v>
      </c>
      <c r="AR572" s="81">
        <f>$AU572+$AB$7*SIN(AS572)</f>
        <v>10.989824686325916</v>
      </c>
      <c r="AS572" s="81">
        <f>$AU572+$AB$7*SIN(AT572)</f>
        <v>10.989589932321783</v>
      </c>
      <c r="AT572" s="81">
        <f>$AU572+$AB$7*SIN(AU572)</f>
        <v>10.960253420340877</v>
      </c>
      <c r="AU572" s="81">
        <f>RADIANS($AB$9)+$AB$18*(F572-AB$15)</f>
        <v>10.602327785627281</v>
      </c>
    </row>
    <row r="573" spans="1:66" x14ac:dyDescent="0.2">
      <c r="A573" s="103" t="s">
        <v>271</v>
      </c>
      <c r="B573" s="104" t="s">
        <v>98</v>
      </c>
      <c r="C573" s="105">
        <v>49710.004999999997</v>
      </c>
      <c r="D573" s="106"/>
      <c r="E573" s="80">
        <f>+(C573-C$7)/C$8</f>
        <v>1453.9689535918997</v>
      </c>
      <c r="F573" s="80">
        <f>ROUND(2*E573,0)/2</f>
        <v>1454</v>
      </c>
      <c r="G573" s="80">
        <f>+C573-(C$7+F573*C$8)</f>
        <v>-8.5962400000425987E-2</v>
      </c>
      <c r="H573" s="80"/>
      <c r="I573" s="80">
        <f>G573</f>
        <v>-8.5962400000425987E-2</v>
      </c>
      <c r="J573" s="80"/>
      <c r="K573" s="80"/>
      <c r="M573" s="80"/>
      <c r="N573" s="80"/>
      <c r="O573" s="80"/>
      <c r="P573" s="80"/>
      <c r="Q573" s="149">
        <f>+C573-15018.5</f>
        <v>34691.504999999997</v>
      </c>
      <c r="S573" s="2">
        <f>S$16</f>
        <v>0.2</v>
      </c>
      <c r="Z573" s="1">
        <f>F573</f>
        <v>1454</v>
      </c>
      <c r="AA573" s="81">
        <f>AB$3+AB$4*Z573+AB$5*Z573^2+AH573</f>
        <v>-8.9903085277739006E-2</v>
      </c>
      <c r="AB573" s="81">
        <f>IF(S573&lt;&gt;0,G573-AH573,-9999)</f>
        <v>-9.6123181241895492E-2</v>
      </c>
      <c r="AC573" s="81">
        <f>+G573-P573</f>
        <v>-8.5962400000425987E-2</v>
      </c>
      <c r="AD573" s="81">
        <f>IF(S573&lt;&gt;0,G573-AA573,-9999)</f>
        <v>3.9406852773130191E-3</v>
      </c>
      <c r="AE573" s="81">
        <f>+(G573-AA573)^2*S573</f>
        <v>3.1058000909663173E-6</v>
      </c>
      <c r="AF573" s="1">
        <f>IF(S573&lt;&gt;0,G573-P573,-9999)</f>
        <v>-8.5962400000425987E-2</v>
      </c>
      <c r="AG573" s="82"/>
      <c r="AH573" s="1">
        <f>$AB$6*($AB$11/AI573*AJ573+$AB$12)</f>
        <v>1.0160781241469503E-2</v>
      </c>
      <c r="AI573" s="1">
        <f>1+$AB$7*COS(AL573)</f>
        <v>0.85055086664069446</v>
      </c>
      <c r="AJ573" s="1">
        <f>SIN(AL573+RADIANS($AB$9))</f>
        <v>-0.14963685509841274</v>
      </c>
      <c r="AK573" s="1">
        <f>$AB$7*SIN(AL573)</f>
        <v>0.35752507898526914</v>
      </c>
      <c r="AL573" s="1">
        <f>2*ATAN(AM573)</f>
        <v>-1.174860959049292</v>
      </c>
      <c r="AM573" s="1">
        <f>SQRT((1+$AB$7)/(1-$AB$7))*TAN(AN573/2)</f>
        <v>-0.66584058029266424</v>
      </c>
      <c r="AN573" s="81">
        <f>$AU573+$AB$7*SIN(AO573)</f>
        <v>10.993419825852014</v>
      </c>
      <c r="AO573" s="81">
        <f>$AU573+$AB$7*SIN(AP573)</f>
        <v>10.993419825852014</v>
      </c>
      <c r="AP573" s="81">
        <f>$AU573+$AB$7*SIN(AQ573)</f>
        <v>10.9934198258519</v>
      </c>
      <c r="AQ573" s="81">
        <f>$AU573+$AB$7*SIN(AR573)</f>
        <v>10.993419825715479</v>
      </c>
      <c r="AR573" s="81">
        <f>$AU573+$AB$7*SIN(AS573)</f>
        <v>10.993419662317864</v>
      </c>
      <c r="AS573" s="81">
        <f>$AU573+$AB$7*SIN(AT573)</f>
        <v>10.993232120865859</v>
      </c>
      <c r="AT573" s="81">
        <f>$AU573+$AB$7*SIN(AU573)</f>
        <v>10.964373149644768</v>
      </c>
      <c r="AU573" s="81">
        <f>RADIANS($AB$9)+$AB$18*(F573-AB$15)</f>
        <v>10.605916885770934</v>
      </c>
    </row>
    <row r="574" spans="1:66" s="80" customFormat="1" x14ac:dyDescent="0.2">
      <c r="A574" s="96" t="s">
        <v>266</v>
      </c>
      <c r="B574" s="96"/>
      <c r="C574" s="86">
        <v>49712.773999999998</v>
      </c>
      <c r="D574" s="86"/>
      <c r="E574" s="80">
        <f>+(C574-C$7)/C$8</f>
        <v>1454.9690129670391</v>
      </c>
      <c r="F574" s="80">
        <f>ROUND(2*E574,0)/2</f>
        <v>1455</v>
      </c>
      <c r="G574" s="80">
        <f>+C574-(C$7+F574*C$8)</f>
        <v>-8.5798000000067987E-2</v>
      </c>
      <c r="I574" s="80">
        <f>G574</f>
        <v>-8.5798000000067987E-2</v>
      </c>
      <c r="Q574" s="149">
        <f>+C574-15018.5</f>
        <v>34694.273999999998</v>
      </c>
      <c r="S574" s="2">
        <f>S$16</f>
        <v>0.2</v>
      </c>
      <c r="Z574" s="1">
        <f>F574</f>
        <v>1455</v>
      </c>
      <c r="AA574" s="81">
        <f>AB$3+AB$4*Z574+AB$5*Z574^2+AH574</f>
        <v>-8.9979180678925602E-2</v>
      </c>
      <c r="AB574" s="81">
        <f>IF(S574&lt;&gt;0,G574-AH574,-9999)</f>
        <v>-9.5927517924795522E-2</v>
      </c>
      <c r="AC574" s="81">
        <f>+G574-P574</f>
        <v>-8.5798000000067987E-2</v>
      </c>
      <c r="AD574" s="81">
        <f>IF(S574&lt;&gt;0,G574-AA574,-9999)</f>
        <v>4.1811806788576156E-3</v>
      </c>
      <c r="AE574" s="81">
        <f>+(G574-AA574)^2*S574</f>
        <v>3.4964543738504464E-6</v>
      </c>
      <c r="AF574" s="1">
        <f>IF(S574&lt;&gt;0,G574-P574,-9999)</f>
        <v>-8.5798000000067987E-2</v>
      </c>
      <c r="AG574" s="82"/>
      <c r="AH574" s="1">
        <f>$AB$6*($AB$11/AI574*AJ574+$AB$12)</f>
        <v>1.0129517924727535E-2</v>
      </c>
      <c r="AI574" s="1">
        <f>1+$AB$7*COS(AL574)</f>
        <v>0.8503139829513412</v>
      </c>
      <c r="AJ574" s="1">
        <f>SIN(AL574+RADIANS($AB$9))</f>
        <v>-0.15029201842080694</v>
      </c>
      <c r="AK574" s="1">
        <f>$AB$7*SIN(AL574)</f>
        <v>0.35742596697131429</v>
      </c>
      <c r="AL574" s="1">
        <f>2*ATAN(AM574)</f>
        <v>-1.1741983019847986</v>
      </c>
      <c r="AM574" s="1">
        <f>SQRT((1+$AB$7)/(1-$AB$7))*TAN(AN574/2)</f>
        <v>-0.66536246481069283</v>
      </c>
      <c r="AN574" s="81">
        <f>$AU574+$AB$7*SIN(AO574)</f>
        <v>10.994138145605714</v>
      </c>
      <c r="AO574" s="81">
        <f>$AU574+$AB$7*SIN(AP574)</f>
        <v>10.994138145605714</v>
      </c>
      <c r="AP574" s="81">
        <f>$AU574+$AB$7*SIN(AQ574)</f>
        <v>10.994138145605682</v>
      </c>
      <c r="AQ574" s="81">
        <f>$AU574+$AB$7*SIN(AR574)</f>
        <v>10.994138145547035</v>
      </c>
      <c r="AR574" s="81">
        <f>$AU574+$AB$7*SIN(AS574)</f>
        <v>10.994138040168862</v>
      </c>
      <c r="AS574" s="81">
        <f>$AU574+$AB$7*SIN(AT574)</f>
        <v>10.99395976325412</v>
      </c>
      <c r="AT574" s="81">
        <f>$AU574+$AB$7*SIN(AU574)</f>
        <v>10.965196541623285</v>
      </c>
      <c r="AU574" s="81">
        <f>RADIANS($AB$9)+$AB$18*(F574-AB$15)</f>
        <v>10.606634705799664</v>
      </c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</row>
    <row r="575" spans="1:66" x14ac:dyDescent="0.2">
      <c r="A575" s="103" t="s">
        <v>274</v>
      </c>
      <c r="B575" s="104" t="s">
        <v>98</v>
      </c>
      <c r="C575" s="105">
        <v>49726.616699999999</v>
      </c>
      <c r="D575" s="106"/>
      <c r="E575" s="80">
        <f>+(C575-C$7)/C$8</f>
        <v>1459.9684791686443</v>
      </c>
      <c r="F575" s="80">
        <f>ROUND(2*E575,0)/2</f>
        <v>1460</v>
      </c>
      <c r="G575" s="80">
        <f>+C575-(C$7+F575*C$8)</f>
        <v>-8.7275999998382758E-2</v>
      </c>
      <c r="H575" s="80"/>
      <c r="I575" s="80"/>
      <c r="J575" s="80">
        <f>G575</f>
        <v>-8.7275999998382758E-2</v>
      </c>
      <c r="K575" s="80"/>
      <c r="M575" s="80"/>
      <c r="N575" s="80"/>
      <c r="O575" s="80"/>
      <c r="P575" s="80"/>
      <c r="Q575" s="149">
        <f>+C575-15018.5</f>
        <v>34708.116699999999</v>
      </c>
      <c r="S575" s="2">
        <f>S$17</f>
        <v>1</v>
      </c>
      <c r="Z575" s="1">
        <f>F575</f>
        <v>1460</v>
      </c>
      <c r="AA575" s="81">
        <f>AB$3+AB$4*Z575+AB$5*Z575^2+AH575</f>
        <v>-9.0359701109914342E-2</v>
      </c>
      <c r="AB575" s="81">
        <f>IF(S575&lt;&gt;0,G575-AH575,-9999)</f>
        <v>-9.7249253805257341E-2</v>
      </c>
      <c r="AC575" s="81">
        <f>+G575-P575</f>
        <v>-8.7275999998382758E-2</v>
      </c>
      <c r="AD575" s="81">
        <f>IF(S575&lt;&gt;0,G575-AA575,-9999)</f>
        <v>3.0837011115315838E-3</v>
      </c>
      <c r="AE575" s="81">
        <f>+(G575-AA575)^2*S575</f>
        <v>9.5092125452611255E-6</v>
      </c>
      <c r="AF575" s="1">
        <f>IF(S575&lt;&gt;0,G575-P575,-9999)</f>
        <v>-8.7275999998382758E-2</v>
      </c>
      <c r="AG575" s="82"/>
      <c r="AH575" s="1">
        <f>$AB$6*($AB$11/AI575*AJ575+$AB$12)</f>
        <v>9.9732538068745772E-3</v>
      </c>
      <c r="AI575" s="1">
        <f>1+$AB$7*COS(AL575)</f>
        <v>0.84913252495089497</v>
      </c>
      <c r="AJ575" s="1">
        <f>SIN(AL575+RADIANS($AB$9))</f>
        <v>-0.15356137878127193</v>
      </c>
      <c r="AK575" s="1">
        <f>$AB$7*SIN(AL575)</f>
        <v>0.35692888722766353</v>
      </c>
      <c r="AL575" s="1">
        <f>2*ATAN(AM575)</f>
        <v>-1.1708905427772274</v>
      </c>
      <c r="AM575" s="1">
        <f>SQRT((1+$AB$7)/(1-$AB$7))*TAN(AN575/2)</f>
        <v>-0.66297902142057985</v>
      </c>
      <c r="AN575" s="81">
        <f>$AU575+$AB$7*SIN(AO575)</f>
        <v>10.997726747694664</v>
      </c>
      <c r="AO575" s="81">
        <f>$AU575+$AB$7*SIN(AP575)</f>
        <v>10.997726747694664</v>
      </c>
      <c r="AP575" s="81">
        <f>$AU575+$AB$7*SIN(AQ575)</f>
        <v>10.997726747694738</v>
      </c>
      <c r="AQ575" s="81">
        <f>$AU575+$AB$7*SIN(AR575)</f>
        <v>10.997726747605162</v>
      </c>
      <c r="AR575" s="81">
        <f>$AU575+$AB$7*SIN(AS575)</f>
        <v>10.997726854997175</v>
      </c>
      <c r="AS575" s="81">
        <f>$AU575+$AB$7*SIN(AT575)</f>
        <v>10.997594007911228</v>
      </c>
      <c r="AT575" s="81">
        <f>$AU575+$AB$7*SIN(AU575)</f>
        <v>10.969310729112726</v>
      </c>
      <c r="AU575" s="81">
        <f>RADIANS($AB$9)+$AB$18*(F575-AB$15)</f>
        <v>10.610223805943317</v>
      </c>
    </row>
    <row r="576" spans="1:66" s="80" customFormat="1" x14ac:dyDescent="0.2">
      <c r="A576" s="96" t="s">
        <v>266</v>
      </c>
      <c r="B576" s="96"/>
      <c r="C576" s="86">
        <v>49748.767</v>
      </c>
      <c r="D576" s="86"/>
      <c r="E576" s="80">
        <f>+(C576-C$7)/C$8</f>
        <v>1467.9683401932573</v>
      </c>
      <c r="F576" s="80">
        <f>ROUND(2*E576,0)/2</f>
        <v>1468</v>
      </c>
      <c r="G576" s="80">
        <f>+C576-(C$7+F576*C$8)</f>
        <v>-8.7660799996228889E-2</v>
      </c>
      <c r="I576" s="80">
        <f>G576</f>
        <v>-8.7660799996228889E-2</v>
      </c>
      <c r="Q576" s="149">
        <f>+C576-15018.5</f>
        <v>34730.267</v>
      </c>
      <c r="S576" s="2">
        <f>S$16</f>
        <v>0.2</v>
      </c>
      <c r="Z576" s="1">
        <f>F576</f>
        <v>1468</v>
      </c>
      <c r="AA576" s="81">
        <f>AB$3+AB$4*Z576+AB$5*Z576^2+AH576</f>
        <v>-9.0968681155128475E-2</v>
      </c>
      <c r="AB576" s="81">
        <f>IF(S576&lt;&gt;0,G576-AH576,-9999)</f>
        <v>-9.7384216280737151E-2</v>
      </c>
      <c r="AC576" s="81">
        <f>+G576-P576</f>
        <v>-8.7660799996228889E-2</v>
      </c>
      <c r="AD576" s="81">
        <f>IF(S576&lt;&gt;0,G576-AA576,-9999)</f>
        <v>3.3078811588995866E-3</v>
      </c>
      <c r="AE576" s="81">
        <f>+(G576-AA576)^2*S576</f>
        <v>2.1884155522805743E-6</v>
      </c>
      <c r="AF576" s="1">
        <f>IF(S576&lt;&gt;0,G576-P576,-9999)</f>
        <v>-8.7660799996228889E-2</v>
      </c>
      <c r="AG576" s="82"/>
      <c r="AH576" s="1">
        <f>$AB$6*($AB$11/AI576*AJ576+$AB$12)</f>
        <v>9.7234162845082628E-3</v>
      </c>
      <c r="AI576" s="1">
        <f>1+$AB$7*COS(AL576)</f>
        <v>0.84725241802803164</v>
      </c>
      <c r="AJ576" s="1">
        <f>SIN(AL576+RADIANS($AB$9))</f>
        <v>-0.15877002945913238</v>
      </c>
      <c r="AK576" s="1">
        <f>$AB$7*SIN(AL576)</f>
        <v>0.35612835013094257</v>
      </c>
      <c r="AL576" s="1">
        <f>2*ATAN(AM576)</f>
        <v>-1.1656171861166991</v>
      </c>
      <c r="AM576" s="1">
        <f>SQRT((1+$AB$7)/(1-$AB$7))*TAN(AN576/2)</f>
        <v>-0.65919002899306767</v>
      </c>
      <c r="AN576" s="81">
        <f>$AU576+$AB$7*SIN(AO576)</f>
        <v>11.003458162909977</v>
      </c>
      <c r="AO576" s="81">
        <f>$AU576+$AB$7*SIN(AP576)</f>
        <v>11.003458162909972</v>
      </c>
      <c r="AP576" s="81">
        <f>$AU576+$AB$7*SIN(AQ576)</f>
        <v>11.00345816291177</v>
      </c>
      <c r="AQ576" s="81">
        <f>$AU576+$AB$7*SIN(AR576)</f>
        <v>11.003458162323641</v>
      </c>
      <c r="AR576" s="81">
        <f>$AU576+$AB$7*SIN(AS576)</f>
        <v>11.003458354834631</v>
      </c>
      <c r="AS576" s="81">
        <f>$AU576+$AB$7*SIN(AT576)</f>
        <v>11.003395087474713</v>
      </c>
      <c r="AT576" s="81">
        <f>$AU576+$AB$7*SIN(AU576)</f>
        <v>10.975883805007545</v>
      </c>
      <c r="AU576" s="81">
        <f>RADIANS($AB$9)+$AB$18*(F576-AB$15)</f>
        <v>10.615966366173161</v>
      </c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</row>
    <row r="577" spans="1:66" s="80" customFormat="1" x14ac:dyDescent="0.2">
      <c r="A577" s="96" t="s">
        <v>266</v>
      </c>
      <c r="B577" s="96"/>
      <c r="C577" s="86">
        <v>49773.684000000001</v>
      </c>
      <c r="D577" s="86"/>
      <c r="E577" s="80">
        <f>+(C577-C$7)/C$8</f>
        <v>1476.9674299189171</v>
      </c>
      <c r="F577" s="80">
        <f>ROUND(2*E577,0)/2</f>
        <v>1477</v>
      </c>
      <c r="G577" s="80">
        <f>+C577-(C$7+F577*C$8)</f>
        <v>-9.0181199993821792E-2</v>
      </c>
      <c r="I577" s="80">
        <f>G577</f>
        <v>-9.0181199993821792E-2</v>
      </c>
      <c r="Q577" s="149">
        <f>+C577-15018.5</f>
        <v>34755.184000000001</v>
      </c>
      <c r="S577" s="2">
        <f>S$16</f>
        <v>0.2</v>
      </c>
      <c r="Z577" s="1">
        <f>F577</f>
        <v>1477</v>
      </c>
      <c r="AA577" s="81">
        <f>AB$3+AB$4*Z577+AB$5*Z577^2+AH577</f>
        <v>-9.1653993205212475E-2</v>
      </c>
      <c r="AB577" s="81">
        <f>IF(S577&lt;&gt;0,G577-AH577,-9999)</f>
        <v>-9.9623828610104465E-2</v>
      </c>
      <c r="AC577" s="81">
        <f>+G577-P577</f>
        <v>-9.0181199993821792E-2</v>
      </c>
      <c r="AD577" s="81">
        <f>IF(S577&lt;&gt;0,G577-AA577,-9999)</f>
        <v>1.4727932113906828E-3</v>
      </c>
      <c r="AE577" s="81">
        <f>+(G577-AA577)^2*S577</f>
        <v>4.3382396870369612E-7</v>
      </c>
      <c r="AF577" s="1">
        <f>IF(S577&lt;&gt;0,G577-P577,-9999)</f>
        <v>-9.0181199993821792E-2</v>
      </c>
      <c r="AG577" s="82"/>
      <c r="AH577" s="1">
        <f>$AB$6*($AB$11/AI577*AJ577+$AB$12)</f>
        <v>9.4426286162826653E-3</v>
      </c>
      <c r="AI577" s="1">
        <f>1+$AB$7*COS(AL577)</f>
        <v>0.8451522561303213</v>
      </c>
      <c r="AJ577" s="1">
        <f>SIN(AL577+RADIANS($AB$9))</f>
        <v>-0.16459704641087325</v>
      </c>
      <c r="AK577" s="1">
        <f>$AB$7*SIN(AL577)</f>
        <v>0.3552202158995752</v>
      </c>
      <c r="AL577" s="1">
        <f>2*ATAN(AM577)</f>
        <v>-1.1597124696498835</v>
      </c>
      <c r="AM577" s="1">
        <f>SQRT((1+$AB$7)/(1-$AB$7))*TAN(AN577/2)</f>
        <v>-0.65496299235439237</v>
      </c>
      <c r="AN577" s="81">
        <f>$AU577+$AB$7*SIN(AO577)</f>
        <v>11.009890874234904</v>
      </c>
      <c r="AO577" s="81">
        <f>$AU577+$AB$7*SIN(AP577)</f>
        <v>11.009890874234914</v>
      </c>
      <c r="AP577" s="81">
        <f>$AU577+$AB$7*SIN(AQ577)</f>
        <v>11.009890874233136</v>
      </c>
      <c r="AQ577" s="81">
        <f>$AU577+$AB$7*SIN(AR577)</f>
        <v>11.009890874553596</v>
      </c>
      <c r="AR577" s="81">
        <f>$AU577+$AB$7*SIN(AS577)</f>
        <v>11.009890816787284</v>
      </c>
      <c r="AS577" s="81">
        <f>$AU577+$AB$7*SIN(AT577)</f>
        <v>11.009901225999979</v>
      </c>
      <c r="AT577" s="81">
        <f>$AU577+$AB$7*SIN(AU577)</f>
        <v>10.983264326919313</v>
      </c>
      <c r="AU577" s="81">
        <f>RADIANS($AB$9)+$AB$18*(F577-AB$15)</f>
        <v>10.622426746431735</v>
      </c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</row>
    <row r="578" spans="1:66" s="80" customFormat="1" x14ac:dyDescent="0.2">
      <c r="A578" s="96" t="s">
        <v>273</v>
      </c>
      <c r="B578" s="96"/>
      <c r="C578" s="86">
        <v>49790.302000000003</v>
      </c>
      <c r="D578" s="86">
        <v>5.0000000000000001E-3</v>
      </c>
      <c r="E578" s="80">
        <f>+(C578-C$7)/C$8</f>
        <v>1482.9692308203512</v>
      </c>
      <c r="F578" s="80">
        <f>ROUND(2*E578,0)/2</f>
        <v>1483</v>
      </c>
      <c r="G578" s="80">
        <f>+C578-(C$7+F578*C$8)</f>
        <v>-8.519479999813484E-2</v>
      </c>
      <c r="I578" s="80">
        <f>G578</f>
        <v>-8.519479999813484E-2</v>
      </c>
      <c r="Q578" s="149">
        <f>+C578-15018.5</f>
        <v>34771.802000000003</v>
      </c>
      <c r="S578" s="2">
        <f>S$16</f>
        <v>0.2</v>
      </c>
      <c r="Z578" s="1">
        <f>F578</f>
        <v>1483</v>
      </c>
      <c r="AA578" s="81">
        <f>AB$3+AB$4*Z578+AB$5*Z578^2+AH578</f>
        <v>-9.2110986719023749E-2</v>
      </c>
      <c r="AB578" s="81">
        <f>IF(S578&lt;&gt;0,G578-AH578,-9999)</f>
        <v>-9.4450405694583156E-2</v>
      </c>
      <c r="AC578" s="81">
        <f>+G578-P578</f>
        <v>-8.519479999813484E-2</v>
      </c>
      <c r="AD578" s="81">
        <f>IF(S578&lt;&gt;0,G578-AA578,-9999)</f>
        <v>6.9161867208889088E-3</v>
      </c>
      <c r="AE578" s="81">
        <f>+(G578-AA578)^2*S578</f>
        <v>9.5667277516400153E-6</v>
      </c>
      <c r="AF578" s="1">
        <f>IF(S578&lt;&gt;0,G578-P578,-9999)</f>
        <v>-8.519479999813484E-2</v>
      </c>
      <c r="AG578" s="82"/>
      <c r="AH578" s="1">
        <f>$AB$6*($AB$11/AI578*AJ578+$AB$12)</f>
        <v>9.2556056964483175E-3</v>
      </c>
      <c r="AI578" s="1">
        <f>1+$AB$7*COS(AL578)</f>
        <v>0.84376089478129579</v>
      </c>
      <c r="AJ578" s="1">
        <f>SIN(AL578+RADIANS($AB$9))</f>
        <v>-0.16846256062668361</v>
      </c>
      <c r="AK578" s="1">
        <f>$AB$7*SIN(AL578)</f>
        <v>0.3546104448063101</v>
      </c>
      <c r="AL578" s="1">
        <f>2*ATAN(AM578)</f>
        <v>-1.1557922119204624</v>
      </c>
      <c r="AM578" s="1">
        <f>SQRT((1+$AB$7)/(1-$AB$7))*TAN(AN578/2)</f>
        <v>-0.6521656019682428</v>
      </c>
      <c r="AN578" s="81">
        <f>$AU578+$AB$7*SIN(AO578)</f>
        <v>11.014170504802657</v>
      </c>
      <c r="AO578" s="81">
        <f>$AU578+$AB$7*SIN(AP578)</f>
        <v>11.014170504802809</v>
      </c>
      <c r="AP578" s="81">
        <f>$AU578+$AB$7*SIN(AQ578)</f>
        <v>11.014170504781525</v>
      </c>
      <c r="AQ578" s="81">
        <f>$AU578+$AB$7*SIN(AR578)</f>
        <v>11.01417050773532</v>
      </c>
      <c r="AR578" s="81">
        <f>$AU578+$AB$7*SIN(AS578)</f>
        <v>11.014170097805646</v>
      </c>
      <c r="AS578" s="81">
        <f>$AU578+$AB$7*SIN(AT578)</f>
        <v>11.014226902017459</v>
      </c>
      <c r="AT578" s="81">
        <f>$AU578+$AB$7*SIN(AU578)</f>
        <v>10.988176310510767</v>
      </c>
      <c r="AU578" s="81">
        <f>RADIANS($AB$9)+$AB$18*(F578-AB$15)</f>
        <v>10.626733666604117</v>
      </c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</row>
    <row r="579" spans="1:66" s="80" customFormat="1" x14ac:dyDescent="0.2">
      <c r="A579" s="96" t="s">
        <v>275</v>
      </c>
      <c r="B579" s="96"/>
      <c r="C579" s="86">
        <v>49978.574999999997</v>
      </c>
      <c r="D579" s="86">
        <v>3.0000000000000001E-3</v>
      </c>
      <c r="E579" s="80">
        <f>+(C579-C$7)/C$8</f>
        <v>1550.9664062395034</v>
      </c>
      <c r="F579" s="80">
        <f>ROUND(2*E579,0)/2</f>
        <v>1551</v>
      </c>
      <c r="G579" s="80">
        <f>+C579-(C$7+F579*C$8)</f>
        <v>-9.3015600003127474E-2</v>
      </c>
      <c r="I579" s="80">
        <f>G579</f>
        <v>-9.3015600003127474E-2</v>
      </c>
      <c r="Q579" s="149">
        <f>+C579-15018.5</f>
        <v>34960.074999999997</v>
      </c>
      <c r="S579" s="2">
        <f>S$16</f>
        <v>0.2</v>
      </c>
      <c r="Z579" s="1">
        <f>F579</f>
        <v>1551</v>
      </c>
      <c r="AA579" s="81">
        <f>AB$3+AB$4*Z579+AB$5*Z579^2+AH579</f>
        <v>-9.7296034269889184E-2</v>
      </c>
      <c r="AB579" s="81">
        <f>IF(S579&lt;&gt;0,G579-AH579,-9999)</f>
        <v>-0.10016190898286662</v>
      </c>
      <c r="AC579" s="81">
        <f>+G579-P579</f>
        <v>-9.3015600003127474E-2</v>
      </c>
      <c r="AD579" s="81">
        <f>IF(S579&lt;&gt;0,G579-AA579,-9999)</f>
        <v>4.2804342667617096E-3</v>
      </c>
      <c r="AE579" s="81">
        <f>+(G579-AA579)^2*S579</f>
        <v>3.664423502413571E-6</v>
      </c>
      <c r="AF579" s="1">
        <f>IF(S579&lt;&gt;0,G579-P579,-9999)</f>
        <v>-9.3015600003127474E-2</v>
      </c>
      <c r="AG579" s="82"/>
      <c r="AH579" s="1">
        <f>$AB$6*($AB$11/AI579*AJ579+$AB$12)</f>
        <v>7.1463089797391445E-3</v>
      </c>
      <c r="AI579" s="1">
        <f>1+$AB$7*COS(AL579)</f>
        <v>0.82847064402188797</v>
      </c>
      <c r="AJ579" s="1">
        <f>SIN(AL579+RADIANS($AB$9))</f>
        <v>-0.21121680904880763</v>
      </c>
      <c r="AK579" s="1">
        <f>$AB$7*SIN(AL579)</f>
        <v>0.34747216522047425</v>
      </c>
      <c r="AL579" s="1">
        <f>2*ATAN(AM579)</f>
        <v>-1.1122422540037318</v>
      </c>
      <c r="AM579" s="1">
        <f>SQRT((1+$AB$7)/(1-$AB$7))*TAN(AN579/2)</f>
        <v>-0.62155909180491609</v>
      </c>
      <c r="AN579" s="81">
        <f>$AU579+$AB$7*SIN(AO579)</f>
        <v>11.062189787549725</v>
      </c>
      <c r="AO579" s="81">
        <f>$AU579+$AB$7*SIN(AP579)</f>
        <v>11.062189787739616</v>
      </c>
      <c r="AP579" s="81">
        <f>$AU579+$AB$7*SIN(AQ579)</f>
        <v>11.062189780377976</v>
      </c>
      <c r="AQ579" s="81">
        <f>$AU579+$AB$7*SIN(AR579)</f>
        <v>11.062190065771206</v>
      </c>
      <c r="AR579" s="81">
        <f>$AU579+$AB$7*SIN(AS579)</f>
        <v>11.062179000862763</v>
      </c>
      <c r="AS579" s="81">
        <f>$AU579+$AB$7*SIN(AT579)</f>
        <v>11.062606660272053</v>
      </c>
      <c r="AT579" s="81">
        <f>$AU579+$AB$7*SIN(AU579)</f>
        <v>11.043374279634804</v>
      </c>
      <c r="AU579" s="81">
        <f>RADIANS($AB$9)+$AB$18*(F579-AB$15)</f>
        <v>10.675545428557786</v>
      </c>
      <c r="AV579" s="81"/>
      <c r="AW579" s="21"/>
      <c r="AX579" s="29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</row>
    <row r="580" spans="1:66" x14ac:dyDescent="0.2">
      <c r="A580" s="103" t="s">
        <v>271</v>
      </c>
      <c r="B580" s="104" t="s">
        <v>98</v>
      </c>
      <c r="C580" s="105">
        <v>50031.182000000001</v>
      </c>
      <c r="D580" s="106"/>
      <c r="E580" s="80">
        <f>+(C580-C$7)/C$8</f>
        <v>1569.9660897165591</v>
      </c>
      <c r="F580" s="80">
        <f>ROUND(2*E580,0)/2</f>
        <v>1570</v>
      </c>
      <c r="G580" s="80">
        <f>+C580-(C$7+F580*C$8)</f>
        <v>-9.3891999997140374E-2</v>
      </c>
      <c r="H580" s="80"/>
      <c r="I580" s="80">
        <f>G580</f>
        <v>-9.3891999997140374E-2</v>
      </c>
      <c r="J580" s="80"/>
      <c r="K580" s="80"/>
      <c r="M580" s="80"/>
      <c r="N580" s="80"/>
      <c r="O580" s="80">
        <f ca="1">+C$11+C$12*$F580</f>
        <v>-0.14452023726538205</v>
      </c>
      <c r="P580" s="80"/>
      <c r="Q580" s="149">
        <f>+C580-15018.5</f>
        <v>35012.682000000001</v>
      </c>
      <c r="S580" s="2">
        <f>S$16</f>
        <v>0.2</v>
      </c>
      <c r="Z580" s="1">
        <f>F580</f>
        <v>1570</v>
      </c>
      <c r="AA580" s="81">
        <f>AB$3+AB$4*Z580+AB$5*Z580^2+AH580</f>
        <v>-9.8746398532980159E-2</v>
      </c>
      <c r="AB580" s="81">
        <f>IF(S580&lt;&gt;0,G580-AH580,-9999)</f>
        <v>-0.10045262927144358</v>
      </c>
      <c r="AC580" s="81">
        <f>+G580-P580</f>
        <v>-9.3891999997140374E-2</v>
      </c>
      <c r="AD580" s="81">
        <f>IF(S580&lt;&gt;0,G580-AA580,-9999)</f>
        <v>4.8543985358397851E-3</v>
      </c>
      <c r="AE580" s="81">
        <f>+(G580-AA580)^2*S580</f>
        <v>4.7130370289526898E-6</v>
      </c>
      <c r="AF580" s="1">
        <f>IF(S580&lt;&gt;0,G580-P580,-9999)</f>
        <v>-9.3891999997140374E-2</v>
      </c>
      <c r="AG580" s="82"/>
      <c r="AH580" s="1">
        <f>$AB$6*($AB$11/AI580*AJ580+$AB$12)</f>
        <v>6.5606292743032079E-3</v>
      </c>
      <c r="AI580" s="1">
        <f>1+$AB$7*COS(AL580)</f>
        <v>0.82435171982712174</v>
      </c>
      <c r="AJ580" s="1">
        <f>SIN(AL580+RADIANS($AB$9))</f>
        <v>-0.22282251700760669</v>
      </c>
      <c r="AK580" s="1">
        <f>$AB$7*SIN(AL580)</f>
        <v>0.3454083195836205</v>
      </c>
      <c r="AL580" s="1">
        <f>2*ATAN(AM580)</f>
        <v>-1.1003531165061562</v>
      </c>
      <c r="AM580" s="1">
        <f>SQRT((1+$AB$7)/(1-$AB$7))*TAN(AN580/2)</f>
        <v>-0.61334816573771356</v>
      </c>
      <c r="AN580" s="81">
        <f>$AU580+$AB$7*SIN(AO580)</f>
        <v>11.07545227300302</v>
      </c>
      <c r="AO580" s="81">
        <f>$AU580+$AB$7*SIN(AP580)</f>
        <v>11.075452273442609</v>
      </c>
      <c r="AP580" s="81">
        <f>$AU580+$AB$7*SIN(AQ580)</f>
        <v>11.075452259225699</v>
      </c>
      <c r="AQ580" s="81">
        <f>$AU580+$AB$7*SIN(AR580)</f>
        <v>11.07545271901926</v>
      </c>
      <c r="AR580" s="81">
        <f>$AU580+$AB$7*SIN(AS580)</f>
        <v>11.075437847353001</v>
      </c>
      <c r="AS580" s="81">
        <f>$AU580+$AB$7*SIN(AT580)</f>
        <v>11.075917467461576</v>
      </c>
      <c r="AT580" s="81">
        <f>$AU580+$AB$7*SIN(AU580)</f>
        <v>11.058641228863978</v>
      </c>
      <c r="AU580" s="81">
        <f>RADIANS($AB$9)+$AB$18*(F580-AB$15)</f>
        <v>10.689184009103666</v>
      </c>
    </row>
    <row r="581" spans="1:66" s="80" customFormat="1" x14ac:dyDescent="0.2">
      <c r="A581" s="96" t="s">
        <v>276</v>
      </c>
      <c r="B581" s="96"/>
      <c r="C581" s="86">
        <v>50089.32</v>
      </c>
      <c r="D581" s="86">
        <v>3.0000000000000001E-3</v>
      </c>
      <c r="E581" s="80">
        <f>+(C581-C$7)/C$8</f>
        <v>1590.963363805349</v>
      </c>
      <c r="F581" s="80">
        <f>ROUND(2*E581,0)/2</f>
        <v>1591</v>
      </c>
      <c r="G581" s="80">
        <f>+C581-(C$7+F581*C$8)</f>
        <v>-0.10143959999550134</v>
      </c>
      <c r="I581" s="80">
        <f>G581</f>
        <v>-0.10143959999550134</v>
      </c>
      <c r="Q581" s="149">
        <f>+C581-15018.5</f>
        <v>35070.82</v>
      </c>
      <c r="S581" s="2">
        <f>S$16</f>
        <v>0.2</v>
      </c>
      <c r="Z581" s="1">
        <f>F581</f>
        <v>1591</v>
      </c>
      <c r="AA581" s="81">
        <f>AB$3+AB$4*Z581+AB$5*Z581^2+AH581</f>
        <v>-0.10035007821748483</v>
      </c>
      <c r="AB581" s="81">
        <f>IF(S581&lt;&gt;0,G581-AH581,-9999)</f>
        <v>-0.10735493851563113</v>
      </c>
      <c r="AC581" s="81">
        <f>+G581-P581</f>
        <v>-0.10143959999550134</v>
      </c>
      <c r="AD581" s="81">
        <f>IF(S581&lt;&gt;0,G581-AA581,-9999)</f>
        <v>-1.0895217780165084E-3</v>
      </c>
      <c r="AE581" s="81">
        <f>+(G581-AA581)^2*S581</f>
        <v>2.3741154095445079E-7</v>
      </c>
      <c r="AF581" s="1">
        <f>IF(S581&lt;&gt;0,G581-P581,-9999)</f>
        <v>-0.10143959999550134</v>
      </c>
      <c r="AG581" s="82"/>
      <c r="AH581" s="1">
        <f>$AB$6*($AB$11/AI581*AJ581+$AB$12)</f>
        <v>5.9153385201297986E-3</v>
      </c>
      <c r="AI581" s="1">
        <f>1+$AB$7*COS(AL581)</f>
        <v>0.819874914788292</v>
      </c>
      <c r="AJ581" s="1">
        <f>SIN(AL581+RADIANS($AB$9))</f>
        <v>-0.23548065028289517</v>
      </c>
      <c r="AK581" s="1">
        <f>$AB$7*SIN(AL581)</f>
        <v>0.34309500031732515</v>
      </c>
      <c r="AL581" s="1">
        <f>2*ATAN(AM581)</f>
        <v>-1.0873488453008349</v>
      </c>
      <c r="AM581" s="1">
        <f>SQRT((1+$AB$7)/(1-$AB$7))*TAN(AN581/2)</f>
        <v>-0.60443537217542431</v>
      </c>
      <c r="AN581" s="81">
        <f>$AU581+$AB$7*SIN(AO581)</f>
        <v>11.090034555737375</v>
      </c>
      <c r="AO581" s="81">
        <f>$AU581+$AB$7*SIN(AP581)</f>
        <v>11.090034556650579</v>
      </c>
      <c r="AP581" s="81">
        <f>$AU581+$AB$7*SIN(AQ581)</f>
        <v>11.090034531665017</v>
      </c>
      <c r="AQ581" s="81">
        <f>$AU581+$AB$7*SIN(AR581)</f>
        <v>11.090035215275204</v>
      </c>
      <c r="AR581" s="81">
        <f>$AU581+$AB$7*SIN(AS581)</f>
        <v>11.090016509778936</v>
      </c>
      <c r="AS581" s="81">
        <f>$AU581+$AB$7*SIN(AT581)</f>
        <v>11.090527019612773</v>
      </c>
      <c r="AT581" s="81">
        <f>$AU581+$AB$7*SIN(AU581)</f>
        <v>11.0754352598506</v>
      </c>
      <c r="AU581" s="81">
        <f>RADIANS($AB$9)+$AB$18*(F581-AB$15)</f>
        <v>10.704258229707005</v>
      </c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</row>
    <row r="582" spans="1:66" s="80" customFormat="1" x14ac:dyDescent="0.2">
      <c r="A582" s="96" t="s">
        <v>266</v>
      </c>
      <c r="B582" s="96"/>
      <c r="C582" s="86">
        <v>50133.623</v>
      </c>
      <c r="D582" s="86"/>
      <c r="E582" s="80">
        <f>+(C582-C$7)/C$8</f>
        <v>1606.9639526449319</v>
      </c>
      <c r="F582" s="80">
        <f>ROUND(2*E582,0)/2</f>
        <v>1607</v>
      </c>
      <c r="G582" s="80">
        <f>+C582-(C$7+F582*C$8)</f>
        <v>-9.9809200000890996E-2</v>
      </c>
      <c r="I582" s="80">
        <f>G582</f>
        <v>-9.9809200000890996E-2</v>
      </c>
      <c r="Q582" s="149">
        <f>+C582-15018.5</f>
        <v>35115.123</v>
      </c>
      <c r="S582" s="2">
        <f>S$16</f>
        <v>0.2</v>
      </c>
      <c r="Z582" s="1">
        <f>F582</f>
        <v>1607</v>
      </c>
      <c r="AA582" s="81">
        <f>AB$3+AB$4*Z582+AB$5*Z582^2+AH582</f>
        <v>-0.10157232636578996</v>
      </c>
      <c r="AB582" s="81">
        <f>IF(S582&lt;&gt;0,G582-AH582,-9999)</f>
        <v>-0.10523438370983512</v>
      </c>
      <c r="AC582" s="81">
        <f>+G582-P582</f>
        <v>-9.9809200000890996E-2</v>
      </c>
      <c r="AD582" s="81">
        <f>IF(S582&lt;&gt;0,G582-AA582,-9999)</f>
        <v>1.763126364898962E-3</v>
      </c>
      <c r="AE582" s="81">
        <f>+(G582-AA582)^2*S582</f>
        <v>6.2172291572036565E-7</v>
      </c>
      <c r="AF582" s="1">
        <f>IF(S582&lt;&gt;0,G582-P582,-9999)</f>
        <v>-9.9809200000890996E-2</v>
      </c>
      <c r="AG582" s="82"/>
      <c r="AH582" s="1">
        <f>$AB$6*($AB$11/AI582*AJ582+$AB$12)</f>
        <v>5.4251837089441309E-3</v>
      </c>
      <c r="AI582" s="1">
        <f>1+$AB$7*COS(AL582)</f>
        <v>0.81651655352949581</v>
      </c>
      <c r="AJ582" s="1">
        <f>SIN(AL582+RADIANS($AB$9))</f>
        <v>-0.24500705089406094</v>
      </c>
      <c r="AK582" s="1">
        <f>$AB$7*SIN(AL582)</f>
        <v>0.34131078277220611</v>
      </c>
      <c r="AL582" s="1">
        <f>2*ATAN(AM582)</f>
        <v>-1.0775349764308815</v>
      </c>
      <c r="AM582" s="1">
        <f>SQRT((1+$AB$7)/(1-$AB$7))*TAN(AN582/2)</f>
        <v>-0.59775548634131104</v>
      </c>
      <c r="AN582" s="81">
        <f>$AU582+$AB$7*SIN(AO582)</f>
        <v>11.101091960469146</v>
      </c>
      <c r="AO582" s="81">
        <f>$AU582+$AB$7*SIN(AP582)</f>
        <v>11.101091961901901</v>
      </c>
      <c r="AP582" s="81">
        <f>$AU582+$AB$7*SIN(AQ582)</f>
        <v>11.10109192679627</v>
      </c>
      <c r="AQ582" s="81">
        <f>$AU582+$AB$7*SIN(AR582)</f>
        <v>11.101092786958025</v>
      </c>
      <c r="AR582" s="81">
        <f>$AU582+$AB$7*SIN(AS582)</f>
        <v>11.101071709174196</v>
      </c>
      <c r="AS582" s="81">
        <f>$AU582+$AB$7*SIN(AT582)</f>
        <v>11.101587006134194</v>
      </c>
      <c r="AT582" s="81">
        <f>$AU582+$AB$7*SIN(AU582)</f>
        <v>11.08817412180923</v>
      </c>
      <c r="AU582" s="81">
        <f>RADIANS($AB$9)+$AB$18*(F582-AB$15)</f>
        <v>10.71574335016669</v>
      </c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</row>
    <row r="583" spans="1:66" s="80" customFormat="1" x14ac:dyDescent="0.2">
      <c r="A583" s="96" t="s">
        <v>266</v>
      </c>
      <c r="B583" s="96"/>
      <c r="C583" s="86">
        <v>50133.625999999997</v>
      </c>
      <c r="D583" s="86"/>
      <c r="E583" s="80">
        <f>+(C583-C$7)/C$8</f>
        <v>1606.9650361328779</v>
      </c>
      <c r="F583" s="80">
        <f>ROUND(2*E583,0)/2</f>
        <v>1607</v>
      </c>
      <c r="G583" s="80">
        <f>+C583-(C$7+F583*C$8)</f>
        <v>-9.6809200003917795E-2</v>
      </c>
      <c r="I583" s="80">
        <f>G583</f>
        <v>-9.6809200003917795E-2</v>
      </c>
      <c r="Q583" s="149">
        <f>+C583-15018.5</f>
        <v>35115.125999999997</v>
      </c>
      <c r="S583" s="2">
        <f>S$16</f>
        <v>0.2</v>
      </c>
      <c r="Z583" s="1">
        <f>F583</f>
        <v>1607</v>
      </c>
      <c r="AA583" s="81">
        <f>AB$3+AB$4*Z583+AB$5*Z583^2+AH583</f>
        <v>-0.10157232636578996</v>
      </c>
      <c r="AB583" s="81">
        <f>IF(S583&lt;&gt;0,G583-AH583,-9999)</f>
        <v>-0.10223438371286192</v>
      </c>
      <c r="AC583" s="81">
        <f>+G583-P583</f>
        <v>-9.6809200003917795E-2</v>
      </c>
      <c r="AD583" s="81">
        <f>IF(S583&lt;&gt;0,G583-AA583,-9999)</f>
        <v>4.7631263618721636E-3</v>
      </c>
      <c r="AE583" s="81">
        <f>+(G583-AA583)^2*S583</f>
        <v>4.5374745478323109E-6</v>
      </c>
      <c r="AF583" s="1">
        <f>IF(S583&lt;&gt;0,G583-P583,-9999)</f>
        <v>-9.6809200003917795E-2</v>
      </c>
      <c r="AG583" s="82"/>
      <c r="AH583" s="1">
        <f>$AB$6*($AB$11/AI583*AJ583+$AB$12)</f>
        <v>5.4251837089441309E-3</v>
      </c>
      <c r="AI583" s="1">
        <f>1+$AB$7*COS(AL583)</f>
        <v>0.81651655352949581</v>
      </c>
      <c r="AJ583" s="1">
        <f>SIN(AL583+RADIANS($AB$9))</f>
        <v>-0.24500705089406094</v>
      </c>
      <c r="AK583" s="1">
        <f>$AB$7*SIN(AL583)</f>
        <v>0.34131078277220611</v>
      </c>
      <c r="AL583" s="1">
        <f>2*ATAN(AM583)</f>
        <v>-1.0775349764308815</v>
      </c>
      <c r="AM583" s="1">
        <f>SQRT((1+$AB$7)/(1-$AB$7))*TAN(AN583/2)</f>
        <v>-0.59775548634131104</v>
      </c>
      <c r="AN583" s="81">
        <f>$AU583+$AB$7*SIN(AO583)</f>
        <v>11.101091960469146</v>
      </c>
      <c r="AO583" s="81">
        <f>$AU583+$AB$7*SIN(AP583)</f>
        <v>11.101091961901901</v>
      </c>
      <c r="AP583" s="81">
        <f>$AU583+$AB$7*SIN(AQ583)</f>
        <v>11.10109192679627</v>
      </c>
      <c r="AQ583" s="81">
        <f>$AU583+$AB$7*SIN(AR583)</f>
        <v>11.101092786958025</v>
      </c>
      <c r="AR583" s="81">
        <f>$AU583+$AB$7*SIN(AS583)</f>
        <v>11.101071709174196</v>
      </c>
      <c r="AS583" s="81">
        <f>$AU583+$AB$7*SIN(AT583)</f>
        <v>11.101587006134194</v>
      </c>
      <c r="AT583" s="81">
        <f>$AU583+$AB$7*SIN(AU583)</f>
        <v>11.08817412180923</v>
      </c>
      <c r="AU583" s="81">
        <f>RADIANS($AB$9)+$AB$18*(F583-AB$15)</f>
        <v>10.71574335016669</v>
      </c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</row>
    <row r="584" spans="1:66" s="80" customFormat="1" x14ac:dyDescent="0.2">
      <c r="A584" s="96" t="s">
        <v>266</v>
      </c>
      <c r="B584" s="96"/>
      <c r="C584" s="86">
        <v>50139.159</v>
      </c>
      <c r="D584" s="86"/>
      <c r="E584" s="80">
        <f>+(C584-C$7)/C$8</f>
        <v>1608.963349069913</v>
      </c>
      <c r="F584" s="80">
        <f>ROUND(2*E584,0)/2</f>
        <v>1609</v>
      </c>
      <c r="G584" s="80">
        <f>+C584-(C$7+F584*C$8)</f>
        <v>-0.10148040000058245</v>
      </c>
      <c r="I584" s="80">
        <f>G584</f>
        <v>-0.10148040000058245</v>
      </c>
      <c r="Q584" s="149">
        <f>+C584-15018.5</f>
        <v>35120.659</v>
      </c>
      <c r="S584" s="2">
        <f>S$16</f>
        <v>0.2</v>
      </c>
      <c r="Z584" s="1">
        <f>F584</f>
        <v>1609</v>
      </c>
      <c r="AA584" s="81">
        <f>AB$3+AB$4*Z584+AB$5*Z584^2+AH584</f>
        <v>-0.10172512913414541</v>
      </c>
      <c r="AB584" s="81">
        <f>IF(S584&lt;&gt;0,G584-AH584,-9999)</f>
        <v>-0.10684440767740626</v>
      </c>
      <c r="AC584" s="81">
        <f>+G584-P584</f>
        <v>-0.10148040000058245</v>
      </c>
      <c r="AD584" s="81">
        <f>IF(S584&lt;&gt;0,G584-AA584,-9999)</f>
        <v>2.4472913356296533E-4</v>
      </c>
      <c r="AE584" s="81">
        <f>+(G584-AA584)^2*S584</f>
        <v>1.1978469762895944E-8</v>
      </c>
      <c r="AF584" s="1">
        <f>IF(S584&lt;&gt;0,G584-P584,-9999)</f>
        <v>-0.10148040000058245</v>
      </c>
      <c r="AG584" s="82"/>
      <c r="AH584" s="1">
        <f>$AB$6*($AB$11/AI584*AJ584+$AB$12)</f>
        <v>5.3640076768238041E-3</v>
      </c>
      <c r="AI584" s="1">
        <f>1+$AB$7*COS(AL584)</f>
        <v>0.81609991938577564</v>
      </c>
      <c r="AJ584" s="1">
        <f>SIN(AL584+RADIANS($AB$9))</f>
        <v>-0.24619074029091279</v>
      </c>
      <c r="AK584" s="1">
        <f>$AB$7*SIN(AL584)</f>
        <v>0.34108647864632841</v>
      </c>
      <c r="AL584" s="1">
        <f>2*ATAN(AM584)</f>
        <v>-1.076313886852986</v>
      </c>
      <c r="AM584" s="1">
        <f>SQRT((1+$AB$7)/(1-$AB$7))*TAN(AN584/2)</f>
        <v>-0.59692708902990443</v>
      </c>
      <c r="AN584" s="81">
        <f>$AU584+$AB$7*SIN(AO584)</f>
        <v>11.102470953748789</v>
      </c>
      <c r="AO584" s="81">
        <f>$AU584+$AB$7*SIN(AP584)</f>
        <v>11.102470955255988</v>
      </c>
      <c r="AP584" s="81">
        <f>$AU584+$AB$7*SIN(AQ584)</f>
        <v>11.102470918800902</v>
      </c>
      <c r="AQ584" s="81">
        <f>$AU584+$AB$7*SIN(AR584)</f>
        <v>11.102471800547411</v>
      </c>
      <c r="AR584" s="81">
        <f>$AU584+$AB$7*SIN(AS584)</f>
        <v>11.10245047153553</v>
      </c>
      <c r="AS584" s="81">
        <f>$AU584+$AB$7*SIN(AT584)</f>
        <v>11.102965226191694</v>
      </c>
      <c r="AT584" s="81">
        <f>$AU584+$AB$7*SIN(AU584)</f>
        <v>11.089763028699304</v>
      </c>
      <c r="AU584" s="81">
        <f>RADIANS($AB$9)+$AB$18*(F584-AB$15)</f>
        <v>10.717178990224152</v>
      </c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</row>
    <row r="585" spans="1:66" s="80" customFormat="1" x14ac:dyDescent="0.2">
      <c r="A585" s="96" t="s">
        <v>277</v>
      </c>
      <c r="B585" s="96"/>
      <c r="C585" s="86">
        <v>50396.652000000002</v>
      </c>
      <c r="D585" s="86">
        <v>3.0000000000000001E-3</v>
      </c>
      <c r="E585" s="80">
        <f>+(C585-C$7)/C$8</f>
        <v>1701.9602030543106</v>
      </c>
      <c r="F585" s="80">
        <f>ROUND(2*E585,0)/2</f>
        <v>1702</v>
      </c>
      <c r="G585" s="80">
        <f>+C585-(C$7+F585*C$8)</f>
        <v>-0.11019119999400573</v>
      </c>
      <c r="I585" s="80">
        <f>G585</f>
        <v>-0.11019119999400573</v>
      </c>
      <c r="Q585" s="149">
        <f>+C585-15018.5</f>
        <v>35378.152000000002</v>
      </c>
      <c r="S585" s="2">
        <f>S$16</f>
        <v>0.2</v>
      </c>
      <c r="Z585" s="1">
        <f>F585</f>
        <v>1702</v>
      </c>
      <c r="AA585" s="81">
        <f>AB$3+AB$4*Z585+AB$5*Z585^2+AH585</f>
        <v>-0.10883422411211514</v>
      </c>
      <c r="AB585" s="81">
        <f>IF(S585&lt;&gt;0,G585-AH585,-9999)</f>
        <v>-0.11273499580157331</v>
      </c>
      <c r="AC585" s="81">
        <f>+G585-P585</f>
        <v>-0.11019119999400573</v>
      </c>
      <c r="AD585" s="81">
        <f>IF(S585&lt;&gt;0,G585-AA585,-9999)</f>
        <v>-1.3569758818905847E-3</v>
      </c>
      <c r="AE585" s="81">
        <f>+(G585-AA585)^2*S585</f>
        <v>3.6827670880654603E-7</v>
      </c>
      <c r="AF585" s="1">
        <f>IF(S585&lt;&gt;0,G585-P585,-9999)</f>
        <v>-0.11019119999400573</v>
      </c>
      <c r="AG585" s="82"/>
      <c r="AH585" s="1">
        <f>$AB$6*($AB$11/AI585*AJ585+$AB$12)</f>
        <v>2.5437958075675816E-3</v>
      </c>
      <c r="AI585" s="1">
        <f>1+$AB$7*COS(AL585)</f>
        <v>0.79747901565917911</v>
      </c>
      <c r="AJ585" s="1">
        <f>SIN(AL585+RADIANS($AB$9))</f>
        <v>-0.29952813313979554</v>
      </c>
      <c r="AK585" s="1">
        <f>$AB$7*SIN(AL585)</f>
        <v>0.33037021122809396</v>
      </c>
      <c r="AL585" s="1">
        <f>2*ATAN(AM585)</f>
        <v>-1.020863899921215</v>
      </c>
      <c r="AM585" s="1">
        <f>SQRT((1+$AB$7)/(1-$AB$7))*TAN(AN585/2)</f>
        <v>-0.55992595213586371</v>
      </c>
      <c r="AN585" s="81">
        <f>$AU585+$AB$7*SIN(AO585)</f>
        <v>11.165836903905301</v>
      </c>
      <c r="AO585" s="81">
        <f>$AU585+$AB$7*SIN(AP585)</f>
        <v>11.165836907829332</v>
      </c>
      <c r="AP585" s="81">
        <f>$AU585+$AB$7*SIN(AQ585)</f>
        <v>11.165836848065641</v>
      </c>
      <c r="AQ585" s="81">
        <f>$AU585+$AB$7*SIN(AR585)</f>
        <v>11.165837758275281</v>
      </c>
      <c r="AR585" s="81">
        <f>$AU585+$AB$7*SIN(AS585)</f>
        <v>11.165823895128552</v>
      </c>
      <c r="AS585" s="81">
        <f>$AU585+$AB$7*SIN(AT585)</f>
        <v>11.166034919811487</v>
      </c>
      <c r="AT585" s="81">
        <f>$AU585+$AB$7*SIN(AU585)</f>
        <v>11.162794160215148</v>
      </c>
      <c r="AU585" s="81">
        <f>RADIANS($AB$9)+$AB$18*(F585-AB$15)</f>
        <v>10.783936252896083</v>
      </c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</row>
    <row r="586" spans="1:66" x14ac:dyDescent="0.2">
      <c r="A586" s="103" t="s">
        <v>278</v>
      </c>
      <c r="B586" s="104" t="s">
        <v>98</v>
      </c>
      <c r="C586" s="105">
        <v>50416.035000000003</v>
      </c>
      <c r="D586" s="106"/>
      <c r="E586" s="80">
        <f>+(C586-C$7)/C$8</f>
        <v>1708.9606186802876</v>
      </c>
      <c r="F586" s="80">
        <f>ROUND(2*E586,0)/2</f>
        <v>1709</v>
      </c>
      <c r="G586" s="80">
        <f>+C586-(C$7+F586*C$8)</f>
        <v>-0.10904039999149973</v>
      </c>
      <c r="H586" s="80"/>
      <c r="I586" s="80">
        <f>G586</f>
        <v>-0.10904039999149973</v>
      </c>
      <c r="J586" s="80"/>
      <c r="K586" s="80"/>
      <c r="M586" s="80"/>
      <c r="N586" s="80"/>
      <c r="O586" s="80">
        <f ca="1">+C$11+C$12*$F586</f>
        <v>-0.15113234809566806</v>
      </c>
      <c r="P586" s="80"/>
      <c r="Q586" s="149">
        <f>+C586-15018.5</f>
        <v>35397.535000000003</v>
      </c>
      <c r="S586" s="2">
        <f>S$16</f>
        <v>0.2</v>
      </c>
      <c r="Z586" s="1">
        <f>F586</f>
        <v>1709</v>
      </c>
      <c r="AA586" s="81">
        <f>AB$3+AB$4*Z586+AB$5*Z586^2+AH586</f>
        <v>-0.10936950728822287</v>
      </c>
      <c r="AB586" s="81">
        <f>IF(S586&lt;&gt;0,G586-AH586,-9999)</f>
        <v>-0.11137396923630881</v>
      </c>
      <c r="AC586" s="81">
        <f>+G586-P586</f>
        <v>-0.10904039999149973</v>
      </c>
      <c r="AD586" s="81">
        <f>IF(S586&lt;&gt;0,G586-AA586,-9999)</f>
        <v>3.2910729672314121E-4</v>
      </c>
      <c r="AE586" s="81">
        <f>+(G586-AA586)^2*S586</f>
        <v>2.1662322551282744E-8</v>
      </c>
      <c r="AF586" s="1">
        <f>IF(S586&lt;&gt;0,G586-P586,-9999)</f>
        <v>-0.10904039999149973</v>
      </c>
      <c r="AG586" s="82"/>
      <c r="AH586" s="1">
        <f>$AB$6*($AB$11/AI586*AJ586+$AB$12)</f>
        <v>2.333569244809082E-3</v>
      </c>
      <c r="AI586" s="1">
        <f>1+$AB$7*COS(AL586)</f>
        <v>0.79613541420981737</v>
      </c>
      <c r="AJ586" s="1">
        <f>SIN(AL586+RADIANS($AB$9))</f>
        <v>-0.30341073155234582</v>
      </c>
      <c r="AK586" s="1">
        <f>$AB$7*SIN(AL586)</f>
        <v>0.3295427987771356</v>
      </c>
      <c r="AL586" s="1">
        <f>2*ATAN(AM586)</f>
        <v>-1.0167918492951404</v>
      </c>
      <c r="AM586" s="1">
        <f>SQRT((1+$AB$7)/(1-$AB$7))*TAN(AN586/2)</f>
        <v>-0.55725463979580792</v>
      </c>
      <c r="AN586" s="81">
        <f>$AU586+$AB$7*SIN(AO586)</f>
        <v>11.170548075783373</v>
      </c>
      <c r="AO586" s="81">
        <f>$AU586+$AB$7*SIN(AP586)</f>
        <v>11.170548079228702</v>
      </c>
      <c r="AP586" s="81">
        <f>$AU586+$AB$7*SIN(AQ586)</f>
        <v>11.170548028154663</v>
      </c>
      <c r="AQ586" s="81">
        <f>$AU586+$AB$7*SIN(AR586)</f>
        <v>11.170548785281616</v>
      </c>
      <c r="AR586" s="81">
        <f>$AU586+$AB$7*SIN(AS586)</f>
        <v>11.170537561219547</v>
      </c>
      <c r="AS586" s="81">
        <f>$AU586+$AB$7*SIN(AT586)</f>
        <v>11.170703879866236</v>
      </c>
      <c r="AT586" s="81">
        <f>$AU586+$AB$7*SIN(AU586)</f>
        <v>11.168223128359671</v>
      </c>
      <c r="AU586" s="81">
        <f>RADIANS($AB$9)+$AB$18*(F586-AB$15)</f>
        <v>10.788960993097195</v>
      </c>
    </row>
    <row r="587" spans="1:66" s="80" customFormat="1" x14ac:dyDescent="0.2">
      <c r="A587" s="96" t="s">
        <v>266</v>
      </c>
      <c r="B587" s="96"/>
      <c r="C587" s="86">
        <v>50504.635000000002</v>
      </c>
      <c r="D587" s="86"/>
      <c r="E587" s="80">
        <f>+(C587-C$7)/C$8</f>
        <v>1740.9596293835589</v>
      </c>
      <c r="F587" s="80">
        <f>ROUND(2*E587,0)/2</f>
        <v>1741</v>
      </c>
      <c r="G587" s="80">
        <f>+C587-(C$7+F587*C$8)</f>
        <v>-0.11177959999622544</v>
      </c>
      <c r="I587" s="80">
        <f>G587</f>
        <v>-0.11177959999622544</v>
      </c>
      <c r="Q587" s="149">
        <f>+C587-15018.5</f>
        <v>35486.135000000002</v>
      </c>
      <c r="S587" s="2">
        <f>S$16</f>
        <v>0.2</v>
      </c>
      <c r="Z587" s="1">
        <f>F587</f>
        <v>1741</v>
      </c>
      <c r="AA587" s="81">
        <f>AB$3+AB$4*Z587+AB$5*Z587^2+AH587</f>
        <v>-0.11181661963587324</v>
      </c>
      <c r="AB587" s="81">
        <f>IF(S587&lt;&gt;0,G587-AH587,-9999)</f>
        <v>-0.1131560190449475</v>
      </c>
      <c r="AC587" s="81">
        <f>+G587-P587</f>
        <v>-0.11177959999622544</v>
      </c>
      <c r="AD587" s="81">
        <f>IF(S587&lt;&gt;0,G587-AA587,-9999)</f>
        <v>3.7019639647792313E-5</v>
      </c>
      <c r="AE587" s="81">
        <f>+(G587-AA587)^2*S587</f>
        <v>2.7409074393047934E-10</v>
      </c>
      <c r="AF587" s="1">
        <f>IF(S587&lt;&gt;0,G587-P587,-9999)</f>
        <v>-0.11177959999622544</v>
      </c>
      <c r="AG587" s="82"/>
      <c r="AH587" s="1">
        <f>$AB$6*($AB$11/AI587*AJ587+$AB$12)</f>
        <v>1.3764190487220546E-3</v>
      </c>
      <c r="AI587" s="1">
        <f>1+$AB$7*COS(AL587)</f>
        <v>0.79009286106638776</v>
      </c>
      <c r="AJ587" s="1">
        <f>SIN(AL587+RADIANS($AB$9))</f>
        <v>-0.32093117876167465</v>
      </c>
      <c r="AK587" s="1">
        <f>$AB$7*SIN(AL587)</f>
        <v>0.32572721499742024</v>
      </c>
      <c r="AL587" s="1">
        <f>2*ATAN(AM587)</f>
        <v>-0.99834943090902528</v>
      </c>
      <c r="AM587" s="1">
        <f>SQRT((1+$AB$7)/(1-$AB$7))*TAN(AN587/2)</f>
        <v>-0.545231384758047</v>
      </c>
      <c r="AN587" s="81">
        <f>$AU587+$AB$7*SIN(AO587)</f>
        <v>11.191984693974097</v>
      </c>
      <c r="AO587" s="81">
        <f>$AU587+$AB$7*SIN(AP587)</f>
        <v>11.191984691482944</v>
      </c>
      <c r="AP587" s="81">
        <f>$AU587+$AB$7*SIN(AQ587)</f>
        <v>11.191984724425417</v>
      </c>
      <c r="AQ587" s="81">
        <f>$AU587+$AB$7*SIN(AR587)</f>
        <v>11.191984288801187</v>
      </c>
      <c r="AR587" s="81">
        <f>$AU587+$AB$7*SIN(AS587)</f>
        <v>11.191990049325602</v>
      </c>
      <c r="AS587" s="81">
        <f>$AU587+$AB$7*SIN(AT587)</f>
        <v>11.191913860920817</v>
      </c>
      <c r="AT587" s="81">
        <f>$AU587+$AB$7*SIN(AU587)</f>
        <v>11.192919177469589</v>
      </c>
      <c r="AU587" s="81">
        <f>RADIANS($AB$9)+$AB$18*(F587-AB$15)</f>
        <v>10.811931234016569</v>
      </c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</row>
    <row r="588" spans="1:66" s="80" customFormat="1" x14ac:dyDescent="0.2">
      <c r="A588" s="96" t="s">
        <v>266</v>
      </c>
      <c r="B588" s="96"/>
      <c r="C588" s="86">
        <v>50504.635000000002</v>
      </c>
      <c r="D588" s="86"/>
      <c r="E588" s="80">
        <f>+(C588-C$7)/C$8</f>
        <v>1740.9596293835589</v>
      </c>
      <c r="F588" s="80">
        <f>ROUND(2*E588,0)/2</f>
        <v>1741</v>
      </c>
      <c r="G588" s="80">
        <f>+C588-(C$7+F588*C$8)</f>
        <v>-0.11177959999622544</v>
      </c>
      <c r="I588" s="80">
        <f>G588</f>
        <v>-0.11177959999622544</v>
      </c>
      <c r="Q588" s="149">
        <f>+C588-15018.5</f>
        <v>35486.135000000002</v>
      </c>
      <c r="S588" s="2">
        <f>S$16</f>
        <v>0.2</v>
      </c>
      <c r="Z588" s="1">
        <f>F588</f>
        <v>1741</v>
      </c>
      <c r="AA588" s="81">
        <f>AB$3+AB$4*Z588+AB$5*Z588^2+AH588</f>
        <v>-0.11181661963587324</v>
      </c>
      <c r="AB588" s="81">
        <f>IF(S588&lt;&gt;0,G588-AH588,-9999)</f>
        <v>-0.1131560190449475</v>
      </c>
      <c r="AC588" s="81">
        <f>+G588-P588</f>
        <v>-0.11177959999622544</v>
      </c>
      <c r="AD588" s="81">
        <f>IF(S588&lt;&gt;0,G588-AA588,-9999)</f>
        <v>3.7019639647792313E-5</v>
      </c>
      <c r="AE588" s="81">
        <f>+(G588-AA588)^2*S588</f>
        <v>2.7409074393047934E-10</v>
      </c>
      <c r="AF588" s="1">
        <f>IF(S588&lt;&gt;0,G588-P588,-9999)</f>
        <v>-0.11177959999622544</v>
      </c>
      <c r="AG588" s="82"/>
      <c r="AH588" s="1">
        <f>$AB$6*($AB$11/AI588*AJ588+$AB$12)</f>
        <v>1.3764190487220546E-3</v>
      </c>
      <c r="AI588" s="1">
        <f>1+$AB$7*COS(AL588)</f>
        <v>0.79009286106638776</v>
      </c>
      <c r="AJ588" s="1">
        <f>SIN(AL588+RADIANS($AB$9))</f>
        <v>-0.32093117876167465</v>
      </c>
      <c r="AK588" s="1">
        <f>$AB$7*SIN(AL588)</f>
        <v>0.32572721499742024</v>
      </c>
      <c r="AL588" s="1">
        <f>2*ATAN(AM588)</f>
        <v>-0.99834943090902528</v>
      </c>
      <c r="AM588" s="1">
        <f>SQRT((1+$AB$7)/(1-$AB$7))*TAN(AN588/2)</f>
        <v>-0.545231384758047</v>
      </c>
      <c r="AN588" s="81">
        <f>$AU588+$AB$7*SIN(AO588)</f>
        <v>11.191984693974097</v>
      </c>
      <c r="AO588" s="81">
        <f>$AU588+$AB$7*SIN(AP588)</f>
        <v>11.191984691482944</v>
      </c>
      <c r="AP588" s="81">
        <f>$AU588+$AB$7*SIN(AQ588)</f>
        <v>11.191984724425417</v>
      </c>
      <c r="AQ588" s="81">
        <f>$AU588+$AB$7*SIN(AR588)</f>
        <v>11.191984288801187</v>
      </c>
      <c r="AR588" s="81">
        <f>$AU588+$AB$7*SIN(AS588)</f>
        <v>11.191990049325602</v>
      </c>
      <c r="AS588" s="81">
        <f>$AU588+$AB$7*SIN(AT588)</f>
        <v>11.191913860920817</v>
      </c>
      <c r="AT588" s="81">
        <f>$AU588+$AB$7*SIN(AU588)</f>
        <v>11.192919177469589</v>
      </c>
      <c r="AU588" s="81">
        <f>RADIANS($AB$9)+$AB$18*(F588-AB$15)</f>
        <v>10.811931234016569</v>
      </c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</row>
    <row r="589" spans="1:66" s="80" customFormat="1" x14ac:dyDescent="0.2">
      <c r="A589" s="96" t="s">
        <v>279</v>
      </c>
      <c r="B589" s="96"/>
      <c r="C589" s="86">
        <v>50792.582999999999</v>
      </c>
      <c r="D589" s="86">
        <v>6.0000000000000001E-3</v>
      </c>
      <c r="E589" s="80">
        <f>+(C589-C$7)/C$8</f>
        <v>1844.955691843893</v>
      </c>
      <c r="F589" s="80">
        <f>ROUND(2*E589,0)/2</f>
        <v>1845</v>
      </c>
      <c r="G589" s="80">
        <f>+C589-(C$7+F589*C$8)</f>
        <v>-0.12268200000107754</v>
      </c>
      <c r="I589" s="80">
        <f>G589</f>
        <v>-0.12268200000107754</v>
      </c>
      <c r="Q589" s="149">
        <f>+C589-15018.5</f>
        <v>35774.082999999999</v>
      </c>
      <c r="S589" s="2">
        <f>S$16</f>
        <v>0.2</v>
      </c>
      <c r="Z589" s="1">
        <f>F589</f>
        <v>1845</v>
      </c>
      <c r="AA589" s="81">
        <f>AB$3+AB$4*Z589+AB$5*Z589^2+AH589</f>
        <v>-0.11976831399429429</v>
      </c>
      <c r="AB589" s="81">
        <f>IF(S589&lt;&gt;0,G589-AH589,-9999)</f>
        <v>-0.12099431105291739</v>
      </c>
      <c r="AC589" s="81">
        <f>+G589-P589</f>
        <v>-0.12268200000107754</v>
      </c>
      <c r="AD589" s="81">
        <f>IF(S589&lt;&gt;0,G589-AA589,-9999)</f>
        <v>-2.9136860067832532E-3</v>
      </c>
      <c r="AE589" s="81">
        <f>+(G589-AA589)^2*S589</f>
        <v>1.6979132292249081E-6</v>
      </c>
      <c r="AF589" s="1">
        <f>IF(S589&lt;&gt;0,G589-P589,-9999)</f>
        <v>-0.12268200000107754</v>
      </c>
      <c r="AG589" s="82"/>
      <c r="AH589" s="1">
        <f>$AB$6*($AB$11/AI589*AJ589+$AB$12)</f>
        <v>-1.6876889481601599E-3</v>
      </c>
      <c r="AI589" s="1">
        <f>1+$AB$7*COS(AL589)</f>
        <v>0.77153986842591338</v>
      </c>
      <c r="AJ589" s="1">
        <f>SIN(AL589+RADIANS($AB$9))</f>
        <v>-0.37536484147976851</v>
      </c>
      <c r="AK589" s="1">
        <f>$AB$7*SIN(AL589)</f>
        <v>0.31299391982340719</v>
      </c>
      <c r="AL589" s="1">
        <f>2*ATAN(AM589)</f>
        <v>-0.94027157395025673</v>
      </c>
      <c r="AM589" s="1">
        <f>SQRT((1+$AB$7)/(1-$AB$7))*TAN(AN589/2)</f>
        <v>-0.50813673292977846</v>
      </c>
      <c r="AN589" s="81">
        <f>$AU589+$AB$7*SIN(AO589)</f>
        <v>11.260562751077236</v>
      </c>
      <c r="AO589" s="81">
        <f>$AU589+$AB$7*SIN(AP589)</f>
        <v>11.260562615465682</v>
      </c>
      <c r="AP589" s="81">
        <f>$AU589+$AB$7*SIN(AQ589)</f>
        <v>11.260563951714779</v>
      </c>
      <c r="AQ589" s="81">
        <f>$AU589+$AB$7*SIN(AR589)</f>
        <v>11.260550784690849</v>
      </c>
      <c r="AR589" s="81">
        <f>$AU589+$AB$7*SIN(AS589)</f>
        <v>11.260680500996886</v>
      </c>
      <c r="AS589" s="81">
        <f>$AU589+$AB$7*SIN(AT589)</f>
        <v>11.259399871934047</v>
      </c>
      <c r="AT589" s="81">
        <f>$AU589+$AB$7*SIN(AU589)</f>
        <v>11.271789099297845</v>
      </c>
      <c r="AU589" s="81">
        <f>RADIANS($AB$9)+$AB$18*(F589-AB$15)</f>
        <v>10.886584517004536</v>
      </c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</row>
    <row r="590" spans="1:66" s="80" customFormat="1" x14ac:dyDescent="0.2">
      <c r="A590" s="96" t="s">
        <v>280</v>
      </c>
      <c r="B590" s="96"/>
      <c r="C590" s="86">
        <v>50831.339</v>
      </c>
      <c r="D590" s="86">
        <v>5.0000000000000001E-3</v>
      </c>
      <c r="E590" s="80">
        <f>+(C590-C$7)/C$8</f>
        <v>1858.9529114693562</v>
      </c>
      <c r="F590" s="80">
        <f>ROUND(2*E590,0)/2</f>
        <v>1859</v>
      </c>
      <c r="G590" s="80">
        <f>+C590-(C$7+F590*C$8)</f>
        <v>-0.1303803999981028</v>
      </c>
      <c r="I590" s="80">
        <f>G590</f>
        <v>-0.1303803999981028</v>
      </c>
      <c r="Q590" s="149">
        <f>+C590-15018.5</f>
        <v>35812.839</v>
      </c>
      <c r="S590" s="2">
        <f>S$16</f>
        <v>0.2</v>
      </c>
      <c r="Z590" s="1">
        <f>F590</f>
        <v>1859</v>
      </c>
      <c r="AA590" s="81">
        <f>AB$3+AB$4*Z590+AB$5*Z590^2+AH590</f>
        <v>-0.12083827231385788</v>
      </c>
      <c r="AB590" s="81">
        <f>IF(S590&lt;&gt;0,G590-AH590,-9999)</f>
        <v>-0.12828597744120263</v>
      </c>
      <c r="AC590" s="81">
        <f>+G590-P590</f>
        <v>-0.1303803999981028</v>
      </c>
      <c r="AD590" s="81">
        <f>IF(S590&lt;&gt;0,G590-AA590,-9999)</f>
        <v>-9.5421276842449221E-3</v>
      </c>
      <c r="AE590" s="81">
        <f>+(G590-AA590)^2*S590</f>
        <v>1.8210440148486672E-5</v>
      </c>
      <c r="AF590" s="1">
        <f>IF(S590&lt;&gt;0,G590-P590,-9999)</f>
        <v>-0.1303803999981028</v>
      </c>
      <c r="AG590" s="82"/>
      <c r="AH590" s="1">
        <f>$AB$6*($AB$11/AI590*AJ590+$AB$12)</f>
        <v>-2.0944225569001864E-3</v>
      </c>
      <c r="AI590" s="1">
        <f>1+$AB$7*COS(AL590)</f>
        <v>0.76916392011433166</v>
      </c>
      <c r="AJ590" s="1">
        <f>SIN(AL590+RADIANS($AB$9))</f>
        <v>-0.38240952593970107</v>
      </c>
      <c r="AK590" s="1">
        <f>$AB$7*SIN(AL590)</f>
        <v>0.31124577071550347</v>
      </c>
      <c r="AL590" s="1">
        <f>2*ATAN(AM590)</f>
        <v>-0.93265931579228145</v>
      </c>
      <c r="AM590" s="1">
        <f>SQRT((1+$AB$7)/(1-$AB$7))*TAN(AN590/2)</f>
        <v>-0.50335707108313688</v>
      </c>
      <c r="AN590" s="81">
        <f>$AU590+$AB$7*SIN(AO590)</f>
        <v>11.269672241950012</v>
      </c>
      <c r="AO590" s="81">
        <f>$AU590+$AB$7*SIN(AP590)</f>
        <v>11.269672062076621</v>
      </c>
      <c r="AP590" s="81">
        <f>$AU590+$AB$7*SIN(AQ590)</f>
        <v>11.269673776964867</v>
      </c>
      <c r="AQ590" s="81">
        <f>$AU590+$AB$7*SIN(AR590)</f>
        <v>11.269657427029989</v>
      </c>
      <c r="AR590" s="81">
        <f>$AU590+$AB$7*SIN(AS590)</f>
        <v>11.26981327046585</v>
      </c>
      <c r="AS590" s="81">
        <f>$AU590+$AB$7*SIN(AT590)</f>
        <v>11.268324280814491</v>
      </c>
      <c r="AT590" s="81">
        <f>$AU590+$AB$7*SIN(AU590)</f>
        <v>11.282242710946985</v>
      </c>
      <c r="AU590" s="81">
        <f>RADIANS($AB$9)+$AB$18*(F590-AB$15)</f>
        <v>10.896633997406763</v>
      </c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</row>
    <row r="591" spans="1:66" s="80" customFormat="1" x14ac:dyDescent="0.2">
      <c r="A591" s="96" t="s">
        <v>281</v>
      </c>
      <c r="B591" s="96"/>
      <c r="C591" s="86">
        <v>50831.345999999998</v>
      </c>
      <c r="D591" s="86"/>
      <c r="E591" s="80">
        <f>+(C591-C$7)/C$8</f>
        <v>1858.9554396078986</v>
      </c>
      <c r="F591" s="80">
        <f>ROUND(2*E591,0)/2</f>
        <v>1859</v>
      </c>
      <c r="G591" s="80">
        <f>+C591-(C$7+F591*C$8)</f>
        <v>-0.12338040000031469</v>
      </c>
      <c r="I591" s="80">
        <f>G591</f>
        <v>-0.12338040000031469</v>
      </c>
      <c r="Q591" s="149">
        <f>+C591-15018.5</f>
        <v>35812.845999999998</v>
      </c>
      <c r="S591" s="2">
        <f>S$16</f>
        <v>0.2</v>
      </c>
      <c r="Z591" s="1">
        <f>F591</f>
        <v>1859</v>
      </c>
      <c r="AA591" s="81">
        <f>AB$3+AB$4*Z591+AB$5*Z591^2+AH591</f>
        <v>-0.12083827231385788</v>
      </c>
      <c r="AB591" s="81">
        <f>IF(S591&lt;&gt;0,G591-AH591,-9999)</f>
        <v>-0.1212859774434145</v>
      </c>
      <c r="AC591" s="81">
        <f>+G591-P591</f>
        <v>-0.12338040000031469</v>
      </c>
      <c r="AD591" s="81">
        <f>IF(S591&lt;&gt;0,G591-AA591,-9999)</f>
        <v>-2.5421276864568132E-3</v>
      </c>
      <c r="AE591" s="81">
        <f>+(G591-AA591)^2*S591</f>
        <v>1.2924826348500539E-6</v>
      </c>
      <c r="AF591" s="1">
        <f>IF(S591&lt;&gt;0,G591-P591,-9999)</f>
        <v>-0.12338040000031469</v>
      </c>
      <c r="AG591" s="82"/>
      <c r="AH591" s="1">
        <f>$AB$6*($AB$11/AI591*AJ591+$AB$12)</f>
        <v>-2.0944225569001864E-3</v>
      </c>
      <c r="AI591" s="1">
        <f>1+$AB$7*COS(AL591)</f>
        <v>0.76916392011433166</v>
      </c>
      <c r="AJ591" s="1">
        <f>SIN(AL591+RADIANS($AB$9))</f>
        <v>-0.38240952593970107</v>
      </c>
      <c r="AK591" s="1">
        <f>$AB$7*SIN(AL591)</f>
        <v>0.31124577071550347</v>
      </c>
      <c r="AL591" s="1">
        <f>2*ATAN(AM591)</f>
        <v>-0.93265931579228145</v>
      </c>
      <c r="AM591" s="1">
        <f>SQRT((1+$AB$7)/(1-$AB$7))*TAN(AN591/2)</f>
        <v>-0.50335707108313688</v>
      </c>
      <c r="AN591" s="81">
        <f>$AU591+$AB$7*SIN(AO591)</f>
        <v>11.269672241950012</v>
      </c>
      <c r="AO591" s="81">
        <f>$AU591+$AB$7*SIN(AP591)</f>
        <v>11.269672062076621</v>
      </c>
      <c r="AP591" s="81">
        <f>$AU591+$AB$7*SIN(AQ591)</f>
        <v>11.269673776964867</v>
      </c>
      <c r="AQ591" s="81">
        <f>$AU591+$AB$7*SIN(AR591)</f>
        <v>11.269657427029989</v>
      </c>
      <c r="AR591" s="81">
        <f>$AU591+$AB$7*SIN(AS591)</f>
        <v>11.26981327046585</v>
      </c>
      <c r="AS591" s="81">
        <f>$AU591+$AB$7*SIN(AT591)</f>
        <v>11.268324280814491</v>
      </c>
      <c r="AT591" s="81">
        <f>$AU591+$AB$7*SIN(AU591)</f>
        <v>11.282242710946985</v>
      </c>
      <c r="AU591" s="81">
        <f>RADIANS($AB$9)+$AB$18*(F591-AB$15)</f>
        <v>10.896633997406763</v>
      </c>
      <c r="AV591" s="81"/>
      <c r="AW591" s="21"/>
      <c r="AX591" s="29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</row>
    <row r="592" spans="1:66" s="80" customFormat="1" x14ac:dyDescent="0.2">
      <c r="A592" s="96" t="s">
        <v>266</v>
      </c>
      <c r="B592" s="96"/>
      <c r="C592" s="86">
        <v>50839.648000000001</v>
      </c>
      <c r="D592" s="86"/>
      <c r="E592" s="80">
        <f>+(C592-C$7)/C$8</f>
        <v>1861.9538119200731</v>
      </c>
      <c r="F592" s="80">
        <f>ROUND(2*E592,0)/2</f>
        <v>1862</v>
      </c>
      <c r="G592" s="80">
        <f>+C592-(C$7+F592*C$8)</f>
        <v>-0.12788719999662135</v>
      </c>
      <c r="I592" s="80">
        <f>G592</f>
        <v>-0.12788719999662135</v>
      </c>
      <c r="Q592" s="149">
        <f>+C592-15018.5</f>
        <v>35821.148000000001</v>
      </c>
      <c r="S592" s="2">
        <f>S$16</f>
        <v>0.2</v>
      </c>
      <c r="Z592" s="1">
        <f>F592</f>
        <v>1862</v>
      </c>
      <c r="AA592" s="81">
        <f>AB$3+AB$4*Z592+AB$5*Z592^2+AH592</f>
        <v>-0.12106752795206666</v>
      </c>
      <c r="AB592" s="81">
        <f>IF(S592&lt;&gt;0,G592-AH592,-9999)</f>
        <v>-0.1257058043969547</v>
      </c>
      <c r="AC592" s="81">
        <f>+G592-P592</f>
        <v>-0.12788719999662135</v>
      </c>
      <c r="AD592" s="81">
        <f>IF(S592&lt;&gt;0,G592-AA592,-9999)</f>
        <v>-6.8196720445546921E-3</v>
      </c>
      <c r="AE592" s="81">
        <f>+(G592-AA592)^2*S592</f>
        <v>9.3015853590561548E-6</v>
      </c>
      <c r="AF592" s="1">
        <f>IF(S592&lt;&gt;0,G592-P592,-9999)</f>
        <v>-0.12788719999662135</v>
      </c>
      <c r="AG592" s="82"/>
      <c r="AH592" s="1">
        <f>$AB$6*($AB$11/AI592*AJ592+$AB$12)</f>
        <v>-2.1813955996666636E-3</v>
      </c>
      <c r="AI592" s="1">
        <f>1+$AB$7*COS(AL592)</f>
        <v>0.76865841629955201</v>
      </c>
      <c r="AJ592" s="1">
        <f>SIN(AL592+RADIANS($AB$9))</f>
        <v>-0.38391061119095299</v>
      </c>
      <c r="AK592" s="1">
        <f>$AB$7*SIN(AL592)</f>
        <v>0.31087022568306388</v>
      </c>
      <c r="AL592" s="1">
        <f>2*ATAN(AM592)</f>
        <v>-0.93103420502048462</v>
      </c>
      <c r="AM592" s="1">
        <f>SQRT((1+$AB$7)/(1-$AB$7))*TAN(AN592/2)</f>
        <v>-0.50233905603684037</v>
      </c>
      <c r="AN592" s="81">
        <f>$AU592+$AB$7*SIN(AO592)</f>
        <v>11.271620630759299</v>
      </c>
      <c r="AO592" s="81">
        <f>$AU592+$AB$7*SIN(AP592)</f>
        <v>11.271620440144165</v>
      </c>
      <c r="AP592" s="81">
        <f>$AU592+$AB$7*SIN(AQ592)</f>
        <v>11.271622244939726</v>
      </c>
      <c r="AQ592" s="81">
        <f>$AU592+$AB$7*SIN(AR592)</f>
        <v>11.271605156187075</v>
      </c>
      <c r="AR592" s="81">
        <f>$AU592+$AB$7*SIN(AS592)</f>
        <v>11.271766920167588</v>
      </c>
      <c r="AS592" s="81">
        <f>$AU592+$AB$7*SIN(AT592)</f>
        <v>11.270231924703412</v>
      </c>
      <c r="AT592" s="81">
        <f>$AU592+$AB$7*SIN(AU592)</f>
        <v>11.28447770532725</v>
      </c>
      <c r="AU592" s="81">
        <f>RADIANS($AB$9)+$AB$18*(F592-AB$15)</f>
        <v>10.898787457492954</v>
      </c>
      <c r="AV592" s="81"/>
      <c r="AW592" s="21"/>
      <c r="AX592" s="29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</row>
    <row r="593" spans="1:66" x14ac:dyDescent="0.2">
      <c r="A593" s="103" t="s">
        <v>282</v>
      </c>
      <c r="B593" s="104" t="s">
        <v>98</v>
      </c>
      <c r="C593" s="105">
        <v>51130.370999999999</v>
      </c>
      <c r="D593" s="106"/>
      <c r="E593" s="80">
        <f>+(C593-C$7)/C$8</f>
        <v>1966.9521007314415</v>
      </c>
      <c r="F593" s="80">
        <f>ROUND(2*E593,0)/2</f>
        <v>1967</v>
      </c>
      <c r="G593" s="80">
        <f>+C593-(C$7+F593*C$8)</f>
        <v>-0.13262519999989308</v>
      </c>
      <c r="H593" s="80"/>
      <c r="I593" s="80">
        <f>G593</f>
        <v>-0.13262519999989308</v>
      </c>
      <c r="J593" s="80"/>
      <c r="K593" s="80"/>
      <c r="L593" s="80"/>
      <c r="M593" s="80"/>
      <c r="N593" s="80"/>
      <c r="O593" s="80">
        <f ca="1">+C$11+C$12*$F593</f>
        <v>-0.16340518690296152</v>
      </c>
      <c r="P593" s="80"/>
      <c r="Q593" s="149">
        <f>+C593-15018.5</f>
        <v>36111.870999999999</v>
      </c>
      <c r="S593" s="2">
        <f>S$16</f>
        <v>0.2</v>
      </c>
      <c r="Z593" s="1">
        <f>F593</f>
        <v>1967</v>
      </c>
      <c r="AA593" s="81">
        <f>AB$3+AB$4*Z593+AB$5*Z593^2+AH593</f>
        <v>-0.12908537979587006</v>
      </c>
      <c r="AB593" s="81">
        <f>IF(S593&lt;&gt;0,G593-AH593,-9999)</f>
        <v>-0.12744209016189079</v>
      </c>
      <c r="AC593" s="81">
        <f>+G593-P593</f>
        <v>-0.13262519999989308</v>
      </c>
      <c r="AD593" s="81">
        <f>IF(S593&lt;&gt;0,G593-AA593,-9999)</f>
        <v>-3.5398202040230198E-3</v>
      </c>
      <c r="AE593" s="81">
        <f>+(G593-AA593)^2*S593</f>
        <v>2.5060654153619148E-6</v>
      </c>
      <c r="AF593" s="1">
        <f>IF(S593&lt;&gt;0,G593-P593,-9999)</f>
        <v>-0.13262519999989308</v>
      </c>
      <c r="AG593" s="82"/>
      <c r="AH593" s="1">
        <f>$AB$6*($AB$11/AI593*AJ593+$AB$12)</f>
        <v>-5.1831098380023064E-3</v>
      </c>
      <c r="AI593" s="1">
        <f>1+$AB$7*COS(AL593)</f>
        <v>0.75174582411934987</v>
      </c>
      <c r="AJ593" s="1">
        <f>SIN(AL593+RADIANS($AB$9))</f>
        <v>-0.43461395384389256</v>
      </c>
      <c r="AK593" s="1">
        <f>$AB$7*SIN(AL593)</f>
        <v>0.29753838361308893</v>
      </c>
      <c r="AL593" s="1">
        <f>2*ATAN(AM593)</f>
        <v>-0.87545235547877887</v>
      </c>
      <c r="AM593" s="1">
        <f>SQRT((1+$AB$7)/(1-$AB$7))*TAN(AN593/2)</f>
        <v>-0.46800571357698934</v>
      </c>
      <c r="AN593" s="81">
        <f>$AU593+$AB$7*SIN(AO593)</f>
        <v>11.339030874580521</v>
      </c>
      <c r="AO593" s="81">
        <f>$AU593+$AB$7*SIN(AP593)</f>
        <v>11.33902988384707</v>
      </c>
      <c r="AP593" s="81">
        <f>$AU593+$AB$7*SIN(AQ593)</f>
        <v>11.33903747622456</v>
      </c>
      <c r="AQ593" s="81">
        <f>$AU593+$AB$7*SIN(AR593)</f>
        <v>11.338979288753777</v>
      </c>
      <c r="AR593" s="81">
        <f>$AU593+$AB$7*SIN(AS593)</f>
        <v>11.339424992139733</v>
      </c>
      <c r="AS593" s="81">
        <f>$AU593+$AB$7*SIN(AT593)</f>
        <v>11.335996707630731</v>
      </c>
      <c r="AT593" s="81">
        <f>$AU593+$AB$7*SIN(AU593)</f>
        <v>11.361573542230893</v>
      </c>
      <c r="AU593" s="81">
        <f>RADIANS($AB$9)+$AB$18*(F593-AB$15)</f>
        <v>10.97415856050965</v>
      </c>
      <c r="AV593" s="81"/>
      <c r="AW593" s="21"/>
      <c r="AX593" s="97"/>
    </row>
    <row r="594" spans="1:66" s="80" customFormat="1" x14ac:dyDescent="0.2">
      <c r="A594" s="96" t="s">
        <v>266</v>
      </c>
      <c r="B594" s="96"/>
      <c r="C594" s="86">
        <v>51160.824999999997</v>
      </c>
      <c r="D594" s="86"/>
      <c r="E594" s="80">
        <f>+(C594-C$7)/C$8</f>
        <v>1977.95094804473</v>
      </c>
      <c r="F594" s="80">
        <f>ROUND(2*E594,0)/2</f>
        <v>1978</v>
      </c>
      <c r="G594" s="80">
        <f>+C594-(C$7+F594*C$8)</f>
        <v>-0.13581680000061169</v>
      </c>
      <c r="I594" s="80">
        <f>G594</f>
        <v>-0.13581680000061169</v>
      </c>
      <c r="Q594" s="149">
        <f>+C594-15018.5</f>
        <v>36142.324999999997</v>
      </c>
      <c r="S594" s="2">
        <f>S$16</f>
        <v>0.2</v>
      </c>
      <c r="Z594" s="1">
        <f>F594</f>
        <v>1978</v>
      </c>
      <c r="AA594" s="81">
        <f>AB$3+AB$4*Z594+AB$5*Z594^2+AH594</f>
        <v>-0.12992451509685005</v>
      </c>
      <c r="AB594" s="81">
        <f>IF(S594&lt;&gt;0,G594-AH594,-9999)</f>
        <v>-0.13032413355187808</v>
      </c>
      <c r="AC594" s="81">
        <f>+G594-P594</f>
        <v>-0.13581680000061169</v>
      </c>
      <c r="AD594" s="81">
        <f>IF(S594&lt;&gt;0,G594-AA594,-9999)</f>
        <v>-5.8922849037616465E-3</v>
      </c>
      <c r="AE594" s="81">
        <f>+(G594-AA594)^2*S594</f>
        <v>6.9438042774194792E-6</v>
      </c>
      <c r="AF594" s="1">
        <f>IF(S594&lt;&gt;0,G594-P594,-9999)</f>
        <v>-0.13581680000061169</v>
      </c>
      <c r="AG594" s="82"/>
      <c r="AH594" s="1">
        <f>$AB$6*($AB$11/AI594*AJ594+$AB$12)</f>
        <v>-5.4926664487336026E-3</v>
      </c>
      <c r="AI594" s="1">
        <f>1+$AB$7*COS(AL594)</f>
        <v>0.75005896573729003</v>
      </c>
      <c r="AJ594" s="1">
        <f>SIN(AL594+RADIANS($AB$9))</f>
        <v>-0.43972500961439315</v>
      </c>
      <c r="AK594" s="1">
        <f>$AB$7*SIN(AL594)</f>
        <v>0.29612278695999955</v>
      </c>
      <c r="AL594" s="1">
        <f>2*ATAN(AM594)</f>
        <v>-0.86976947128189896</v>
      </c>
      <c r="AM594" s="1">
        <f>SQRT((1+$AB$7)/(1-$AB$7))*TAN(AN594/2)</f>
        <v>-0.46454650305553785</v>
      </c>
      <c r="AN594" s="81">
        <f>$AU594+$AB$7*SIN(AO594)</f>
        <v>11.346007648809938</v>
      </c>
      <c r="AO594" s="81">
        <f>$AU594+$AB$7*SIN(AP594)</f>
        <v>11.346006507542635</v>
      </c>
      <c r="AP594" s="81">
        <f>$AU594+$AB$7*SIN(AQ594)</f>
        <v>11.346015086364886</v>
      </c>
      <c r="AQ594" s="81">
        <f>$AU594+$AB$7*SIN(AR594)</f>
        <v>11.345950595057456</v>
      </c>
      <c r="AR594" s="81">
        <f>$AU594+$AB$7*SIN(AS594)</f>
        <v>11.346435130132582</v>
      </c>
      <c r="AS594" s="81">
        <f>$AU594+$AB$7*SIN(AT594)</f>
        <v>11.342778868106279</v>
      </c>
      <c r="AT594" s="81">
        <f>$AU594+$AB$7*SIN(AU594)</f>
        <v>11.36952300633064</v>
      </c>
      <c r="AU594" s="81">
        <f>RADIANS($AB$9)+$AB$18*(F594-AB$15)</f>
        <v>10.982054580825686</v>
      </c>
      <c r="AV594" s="8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</row>
    <row r="595" spans="1:66" s="80" customFormat="1" x14ac:dyDescent="0.2">
      <c r="A595" s="96" t="s">
        <v>266</v>
      </c>
      <c r="B595" s="96"/>
      <c r="C595" s="86">
        <v>51163.591</v>
      </c>
      <c r="D595" s="86"/>
      <c r="E595" s="80">
        <f>+(C595-C$7)/C$8</f>
        <v>1978.9499239319236</v>
      </c>
      <c r="F595" s="80">
        <f>ROUND(2*E595,0)/2</f>
        <v>1979</v>
      </c>
      <c r="G595" s="80">
        <f>+C595-(C$7+F595*C$8)</f>
        <v>-0.13865239999722689</v>
      </c>
      <c r="I595" s="80">
        <f>G595</f>
        <v>-0.13865239999722689</v>
      </c>
      <c r="Q595" s="149">
        <f>+C595-15018.5</f>
        <v>36145.091</v>
      </c>
      <c r="S595" s="2">
        <f>S$16</f>
        <v>0.2</v>
      </c>
      <c r="Z595" s="1">
        <f>F595</f>
        <v>1979</v>
      </c>
      <c r="AA595" s="81">
        <f>AB$3+AB$4*Z595+AB$5*Z595^2+AH595</f>
        <v>-0.13000079105275134</v>
      </c>
      <c r="AB595" s="81">
        <f>IF(S595&lt;&gt;0,G595-AH595,-9999)</f>
        <v>-0.13313163946625239</v>
      </c>
      <c r="AC595" s="81">
        <f>+G595-P595</f>
        <v>-0.13865239999722689</v>
      </c>
      <c r="AD595" s="81">
        <f>IF(S595&lt;&gt;0,G595-AA595,-9999)</f>
        <v>-8.6516089444755584E-3</v>
      </c>
      <c r="AE595" s="81">
        <f>+(G595-AA595)^2*S595</f>
        <v>1.4970067465625899E-5</v>
      </c>
      <c r="AF595" s="1">
        <f>IF(S595&lt;&gt;0,G595-P595,-9999)</f>
        <v>-0.13865239999722689</v>
      </c>
      <c r="AG595" s="82"/>
      <c r="AH595" s="1">
        <f>$AB$6*($AB$11/AI595*AJ595+$AB$12)</f>
        <v>-5.5207605309745026E-3</v>
      </c>
      <c r="AI595" s="1">
        <f>1+$AB$7*COS(AL595)</f>
        <v>0.74990638828798306</v>
      </c>
      <c r="AJ595" s="1">
        <f>SIN(AL595+RADIANS($AB$9))</f>
        <v>-0.44018781519576811</v>
      </c>
      <c r="AK595" s="1">
        <f>$AB$7*SIN(AL595)</f>
        <v>0.29599393734688106</v>
      </c>
      <c r="AL595" s="1">
        <f>2*ATAN(AM595)</f>
        <v>-0.86925410855132068</v>
      </c>
      <c r="AM595" s="1">
        <f>SQRT((1+$AB$7)/(1-$AB$7))*TAN(AN595/2)</f>
        <v>-0.46423325065265486</v>
      </c>
      <c r="AN595" s="81">
        <f>$AU595+$AB$7*SIN(AO595)</f>
        <v>11.346641125389521</v>
      </c>
      <c r="AO595" s="81">
        <f>$AU595+$AB$7*SIN(AP595)</f>
        <v>11.346639969608248</v>
      </c>
      <c r="AP595" s="81">
        <f>$AU595+$AB$7*SIN(AQ595)</f>
        <v>11.346648642501199</v>
      </c>
      <c r="AQ595" s="81">
        <f>$AU595+$AB$7*SIN(AR595)</f>
        <v>11.346583556773099</v>
      </c>
      <c r="AR595" s="81">
        <f>$AU595+$AB$7*SIN(AS595)</f>
        <v>11.347071710684428</v>
      </c>
      <c r="AS595" s="81">
        <f>$AU595+$AB$7*SIN(AT595)</f>
        <v>11.343394466597086</v>
      </c>
      <c r="AT595" s="81">
        <f>$AU595+$AB$7*SIN(AU595)</f>
        <v>11.370244487034734</v>
      </c>
      <c r="AU595" s="81">
        <f>RADIANS($AB$9)+$AB$18*(F595-AB$15)</f>
        <v>10.982772400854415</v>
      </c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</row>
    <row r="596" spans="1:66" s="80" customFormat="1" x14ac:dyDescent="0.2">
      <c r="A596" s="96" t="s">
        <v>266</v>
      </c>
      <c r="B596" s="96"/>
      <c r="C596" s="86">
        <v>51163.591999999997</v>
      </c>
      <c r="D596" s="86"/>
      <c r="E596" s="80">
        <f>+(C596-C$7)/C$8</f>
        <v>1978.9502850945714</v>
      </c>
      <c r="F596" s="80">
        <f>ROUND(2*E596,0)/2</f>
        <v>1979</v>
      </c>
      <c r="G596" s="80">
        <f>+C596-(C$7+F596*C$8)</f>
        <v>-0.13765240000066115</v>
      </c>
      <c r="I596" s="80">
        <f>G596</f>
        <v>-0.13765240000066115</v>
      </c>
      <c r="Q596" s="149">
        <f>+C596-15018.5</f>
        <v>36145.091999999997</v>
      </c>
      <c r="S596" s="2">
        <f>S$16</f>
        <v>0.2</v>
      </c>
      <c r="Z596" s="1">
        <f>F596</f>
        <v>1979</v>
      </c>
      <c r="AA596" s="81">
        <f>AB$3+AB$4*Z596+AB$5*Z596^2+AH596</f>
        <v>-0.13000079105275134</v>
      </c>
      <c r="AB596" s="81">
        <f>IF(S596&lt;&gt;0,G596-AH596,-9999)</f>
        <v>-0.13213163946968665</v>
      </c>
      <c r="AC596" s="81">
        <f>+G596-P596</f>
        <v>-0.13765240000066115</v>
      </c>
      <c r="AD596" s="81">
        <f>IF(S596&lt;&gt;0,G596-AA596,-9999)</f>
        <v>-7.6516089479098104E-3</v>
      </c>
      <c r="AE596" s="81">
        <f>+(G596-AA596)^2*S596</f>
        <v>1.1709423898346696E-5</v>
      </c>
      <c r="AF596" s="1">
        <f>IF(S596&lt;&gt;0,G596-P596,-9999)</f>
        <v>-0.13765240000066115</v>
      </c>
      <c r="AG596" s="82"/>
      <c r="AH596" s="1">
        <f>$AB$6*($AB$11/AI596*AJ596+$AB$12)</f>
        <v>-5.5207605309745026E-3</v>
      </c>
      <c r="AI596" s="1">
        <f>1+$AB$7*COS(AL596)</f>
        <v>0.74990638828798306</v>
      </c>
      <c r="AJ596" s="1">
        <f>SIN(AL596+RADIANS($AB$9))</f>
        <v>-0.44018781519576811</v>
      </c>
      <c r="AK596" s="1">
        <f>$AB$7*SIN(AL596)</f>
        <v>0.29599393734688106</v>
      </c>
      <c r="AL596" s="1">
        <f>2*ATAN(AM596)</f>
        <v>-0.86925410855132068</v>
      </c>
      <c r="AM596" s="1">
        <f>SQRT((1+$AB$7)/(1-$AB$7))*TAN(AN596/2)</f>
        <v>-0.46423325065265486</v>
      </c>
      <c r="AN596" s="81">
        <f>$AU596+$AB$7*SIN(AO596)</f>
        <v>11.346641125389521</v>
      </c>
      <c r="AO596" s="81">
        <f>$AU596+$AB$7*SIN(AP596)</f>
        <v>11.346639969608248</v>
      </c>
      <c r="AP596" s="81">
        <f>$AU596+$AB$7*SIN(AQ596)</f>
        <v>11.346648642501199</v>
      </c>
      <c r="AQ596" s="81">
        <f>$AU596+$AB$7*SIN(AR596)</f>
        <v>11.346583556773099</v>
      </c>
      <c r="AR596" s="81">
        <f>$AU596+$AB$7*SIN(AS596)</f>
        <v>11.347071710684428</v>
      </c>
      <c r="AS596" s="81">
        <f>$AU596+$AB$7*SIN(AT596)</f>
        <v>11.343394466597086</v>
      </c>
      <c r="AT596" s="81">
        <f>$AU596+$AB$7*SIN(AU596)</f>
        <v>11.370244487034734</v>
      </c>
      <c r="AU596" s="81">
        <f>RADIANS($AB$9)+$AB$18*(F596-AB$15)</f>
        <v>10.982772400854415</v>
      </c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</row>
    <row r="597" spans="1:66" s="80" customFormat="1" x14ac:dyDescent="0.2">
      <c r="A597" s="96" t="s">
        <v>283</v>
      </c>
      <c r="B597" s="96"/>
      <c r="C597" s="86">
        <v>51166.360999999997</v>
      </c>
      <c r="D597" s="86">
        <v>3.0000000000000001E-3</v>
      </c>
      <c r="E597" s="80">
        <f>+(C597-C$7)/C$8</f>
        <v>1979.9503444697111</v>
      </c>
      <c r="F597" s="80">
        <f>ROUND(2*E597,0)/2</f>
        <v>1980</v>
      </c>
      <c r="G597" s="80">
        <f>+C597-(C$7+F597*C$8)</f>
        <v>-0.13748800000030315</v>
      </c>
      <c r="I597" s="80">
        <f>G597</f>
        <v>-0.13748800000030315</v>
      </c>
      <c r="Q597" s="149">
        <f>+C597-15018.5</f>
        <v>36147.860999999997</v>
      </c>
      <c r="S597" s="2">
        <f>S$16</f>
        <v>0.2</v>
      </c>
      <c r="Z597" s="1">
        <f>F597</f>
        <v>1980</v>
      </c>
      <c r="AA597" s="81">
        <f>AB$3+AB$4*Z597+AB$5*Z597^2+AH597</f>
        <v>-0.13007706547452641</v>
      </c>
      <c r="AB597" s="81">
        <f>IF(S597&lt;&gt;0,G597-AH597,-9999)</f>
        <v>-0.13193915331394149</v>
      </c>
      <c r="AC597" s="81">
        <f>+G597-P597</f>
        <v>-0.13748800000030315</v>
      </c>
      <c r="AD597" s="81">
        <f>IF(S597&lt;&gt;0,G597-AA597,-9999)</f>
        <v>-7.4109345257767356E-3</v>
      </c>
      <c r="AE597" s="81">
        <f>+(G597-AA597)^2*S597</f>
        <v>1.0984390109069931E-5</v>
      </c>
      <c r="AF597" s="1">
        <f>IF(S597&lt;&gt;0,G597-P597,-9999)</f>
        <v>-0.13748800000030315</v>
      </c>
      <c r="AG597" s="82"/>
      <c r="AH597" s="1">
        <f>$AB$6*($AB$11/AI597*AJ597+$AB$12)</f>
        <v>-5.548846686361659E-3</v>
      </c>
      <c r="AI597" s="1">
        <f>1+$AB$7*COS(AL597)</f>
        <v>0.74975393926594291</v>
      </c>
      <c r="AJ597" s="1">
        <f>SIN(AL597+RADIANS($AB$9))</f>
        <v>-0.44065031574247759</v>
      </c>
      <c r="AK597" s="1">
        <f>$AB$7*SIN(AL597)</f>
        <v>0.29586506156076792</v>
      </c>
      <c r="AL597" s="1">
        <f>2*ATAN(AM597)</f>
        <v>-0.86873895538494106</v>
      </c>
      <c r="AM597" s="1">
        <f>SQRT((1+$AB$7)/(1-$AB$7))*TAN(AN597/2)</f>
        <v>-0.46392020051948296</v>
      </c>
      <c r="AN597" s="81">
        <f>$AU597+$AB$7*SIN(AO597)</f>
        <v>11.34727447317062</v>
      </c>
      <c r="AO597" s="81">
        <f>$AU597+$AB$7*SIN(AP597)</f>
        <v>11.34727330273299</v>
      </c>
      <c r="AP597" s="81">
        <f>$AU597+$AB$7*SIN(AQ597)</f>
        <v>11.347282070444924</v>
      </c>
      <c r="AQ597" s="81">
        <f>$AU597+$AB$7*SIN(AR597)</f>
        <v>11.347216386693265</v>
      </c>
      <c r="AR597" s="81">
        <f>$AU597+$AB$7*SIN(AS597)</f>
        <v>11.347708174263758</v>
      </c>
      <c r="AS597" s="81">
        <f>$AU597+$AB$7*SIN(AT597)</f>
        <v>11.344009905736765</v>
      </c>
      <c r="AT597" s="81">
        <f>$AU597+$AB$7*SIN(AU597)</f>
        <v>11.370965768087801</v>
      </c>
      <c r="AU597" s="81">
        <f>RADIANS($AB$9)+$AB$18*(F597-AB$15)</f>
        <v>10.983490220883144</v>
      </c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</row>
    <row r="598" spans="1:66" s="80" customFormat="1" x14ac:dyDescent="0.2">
      <c r="A598" s="100" t="s">
        <v>284</v>
      </c>
      <c r="B598" s="107" t="s">
        <v>98</v>
      </c>
      <c r="C598" s="100">
        <v>51177.436000000002</v>
      </c>
      <c r="D598" s="100">
        <v>2E-3</v>
      </c>
      <c r="E598" s="80">
        <f>+(C598-C$7)/C$8</f>
        <v>1983.9502208076217</v>
      </c>
      <c r="F598" s="80">
        <f>ROUND(2*E598,0)/2</f>
        <v>1984</v>
      </c>
      <c r="G598" s="80">
        <f>+C598-(C$7+F598*C$8)</f>
        <v>-0.13783039999543689</v>
      </c>
      <c r="J598" s="80">
        <f>G598</f>
        <v>-0.13783039999543689</v>
      </c>
      <c r="Q598" s="149">
        <f>+C598-15018.5</f>
        <v>36158.936000000002</v>
      </c>
      <c r="S598" s="2">
        <f>S$17</f>
        <v>1</v>
      </c>
      <c r="Z598" s="1">
        <f>F598</f>
        <v>1984</v>
      </c>
      <c r="AA598" s="81">
        <f>AB$3+AB$4*Z598+AB$5*Z598^2+AH598</f>
        <v>-0.1303821477185923</v>
      </c>
      <c r="AB598" s="81">
        <f>IF(S598&lt;&gt;0,G598-AH598,-9999)</f>
        <v>-0.13216928805783607</v>
      </c>
      <c r="AC598" s="81">
        <f>+G598-P598</f>
        <v>-0.13783039999543689</v>
      </c>
      <c r="AD598" s="81">
        <f>IF(S598&lt;&gt;0,G598-AA598,-9999)</f>
        <v>-7.4482522768445913E-3</v>
      </c>
      <c r="AE598" s="81">
        <f>+(G598-AA598)^2*S598</f>
        <v>5.547646197952064E-5</v>
      </c>
      <c r="AF598" s="1">
        <f>IF(S598&lt;&gt;0,G598-P598,-9999)</f>
        <v>-0.13783039999543689</v>
      </c>
      <c r="AG598" s="82"/>
      <c r="AH598" s="1">
        <f>$AB$6*($AB$11/AI598*AJ598+$AB$12)</f>
        <v>-5.661111937600825E-3</v>
      </c>
      <c r="AI598" s="1">
        <f>1+$AB$7*COS(AL598)</f>
        <v>0.74914542534459905</v>
      </c>
      <c r="AJ598" s="1">
        <f>SIN(AL598+RADIANS($AB$9))</f>
        <v>-0.44249727191154853</v>
      </c>
      <c r="AK598" s="1">
        <f>$AB$7*SIN(AL598)</f>
        <v>0.29534929818729599</v>
      </c>
      <c r="AL598" s="1">
        <f>2*ATAN(AM598)</f>
        <v>-0.86668043398258154</v>
      </c>
      <c r="AM598" s="1">
        <f>SQRT((1+$AB$7)/(1-$AB$7))*TAN(AN598/2)</f>
        <v>-0.46267001683538977</v>
      </c>
      <c r="AN598" s="81">
        <f>$AU598+$AB$7*SIN(AO598)</f>
        <v>11.349806578481322</v>
      </c>
      <c r="AO598" s="81">
        <f>$AU598+$AB$7*SIN(AP598)</f>
        <v>11.349805347974677</v>
      </c>
      <c r="AP598" s="81">
        <f>$AU598+$AB$7*SIN(AQ598)</f>
        <v>11.349814502519472</v>
      </c>
      <c r="AQ598" s="81">
        <f>$AU598+$AB$7*SIN(AR598)</f>
        <v>11.349746390436431</v>
      </c>
      <c r="AR598" s="81">
        <f>$AU598+$AB$7*SIN(AS598)</f>
        <v>11.350252861057797</v>
      </c>
      <c r="AS598" s="81">
        <f>$AU598+$AB$7*SIN(AT598)</f>
        <v>11.3464700729693</v>
      </c>
      <c r="AT598" s="81">
        <f>$AU598+$AB$7*SIN(AU598)</f>
        <v>11.373848895755696</v>
      </c>
      <c r="AU598" s="81">
        <f>RADIANS($AB$9)+$AB$18*(F598-AB$15)</f>
        <v>10.986361500998068</v>
      </c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</row>
    <row r="599" spans="1:66" x14ac:dyDescent="0.2">
      <c r="A599" s="103" t="s">
        <v>285</v>
      </c>
      <c r="B599" s="104" t="s">
        <v>98</v>
      </c>
      <c r="C599" s="105">
        <v>51188.51</v>
      </c>
      <c r="D599" s="106"/>
      <c r="E599" s="80">
        <f>+(C599-C$7)/C$8</f>
        <v>1987.9497359828817</v>
      </c>
      <c r="F599" s="80">
        <f>ROUND(2*E599,0)/2</f>
        <v>1988</v>
      </c>
      <c r="G599" s="80">
        <f>+C599-(C$7+F599*C$8)</f>
        <v>-0.13917279999441234</v>
      </c>
      <c r="H599" s="80"/>
      <c r="I599" s="80">
        <f>G599</f>
        <v>-0.13917279999441234</v>
      </c>
      <c r="J599" s="80"/>
      <c r="K599" s="80"/>
      <c r="M599" s="80"/>
      <c r="N599" s="80"/>
      <c r="O599" s="80">
        <f ca="1">+C$11+C$12*$F599</f>
        <v>-0.16440413889890398</v>
      </c>
      <c r="P599" s="80"/>
      <c r="Q599" s="149">
        <f>+C599-15018.5</f>
        <v>36170.01</v>
      </c>
      <c r="S599" s="2">
        <f>S$16</f>
        <v>0.2</v>
      </c>
      <c r="Z599" s="1">
        <f>F599</f>
        <v>1988</v>
      </c>
      <c r="AA599" s="81">
        <f>AB$3+AB$4*Z599+AB$5*Z599^2+AH599</f>
        <v>-0.13068720501061323</v>
      </c>
      <c r="AB599" s="81">
        <f>IF(S599&lt;&gt;0,G599-AH599,-9999)</f>
        <v>-0.13339955004125753</v>
      </c>
      <c r="AC599" s="81">
        <f>+G599-P599</f>
        <v>-0.13917279999441234</v>
      </c>
      <c r="AD599" s="81">
        <f>IF(S599&lt;&gt;0,G599-AA599,-9999)</f>
        <v>-8.4855949837991107E-3</v>
      </c>
      <c r="AE599" s="81">
        <f>+(G599-AA599)^2*S599</f>
        <v>1.4401064445815327E-5</v>
      </c>
      <c r="AF599" s="1">
        <f>IF(S599&lt;&gt;0,G599-P599,-9999)</f>
        <v>-0.13917279999441234</v>
      </c>
      <c r="AG599" s="82"/>
      <c r="AH599" s="1">
        <f>$AB$6*($AB$11/AI599*AJ599+$AB$12)</f>
        <v>-5.7732499531548158E-3</v>
      </c>
      <c r="AI599" s="1">
        <f>1+$AB$7*COS(AL599)</f>
        <v>0.74853895784861391</v>
      </c>
      <c r="AJ599" s="1">
        <f>SIN(AL599+RADIANS($AB$9))</f>
        <v>-0.4443393648231469</v>
      </c>
      <c r="AK599" s="1">
        <f>$AB$7*SIN(AL599)</f>
        <v>0.29483312202907136</v>
      </c>
      <c r="AL599" s="1">
        <f>2*ATAN(AM599)</f>
        <v>-0.86462524812226127</v>
      </c>
      <c r="AM599" s="1">
        <f>SQRT((1+$AB$7)/(1-$AB$7))*TAN(AN599/2)</f>
        <v>-0.46142304613671442</v>
      </c>
      <c r="AN599" s="81">
        <f>$AU599+$AB$7*SIN(AO599)</f>
        <v>11.35233663169026</v>
      </c>
      <c r="AO599" s="81">
        <f>$AU599+$AB$7*SIN(AP599)</f>
        <v>11.352335338757074</v>
      </c>
      <c r="AP599" s="81">
        <f>$AU599+$AB$7*SIN(AQ599)</f>
        <v>11.352344892404247</v>
      </c>
      <c r="AQ599" s="81">
        <f>$AU599+$AB$7*SIN(AR599)</f>
        <v>11.352274293512947</v>
      </c>
      <c r="AR599" s="81">
        <f>$AU599+$AB$7*SIN(AS599)</f>
        <v>11.352795685074589</v>
      </c>
      <c r="AS599" s="81">
        <f>$AU599+$AB$7*SIN(AT599)</f>
        <v>11.348927707318371</v>
      </c>
      <c r="AT599" s="81">
        <f>$AU599+$AB$7*SIN(AU599)</f>
        <v>11.376728828883024</v>
      </c>
      <c r="AU599" s="81">
        <f>RADIANS($AB$9)+$AB$18*(F599-AB$15)</f>
        <v>10.989232781112989</v>
      </c>
    </row>
    <row r="600" spans="1:66" x14ac:dyDescent="0.2">
      <c r="A600" s="103" t="s">
        <v>282</v>
      </c>
      <c r="B600" s="104" t="s">
        <v>98</v>
      </c>
      <c r="C600" s="105">
        <v>51202.356</v>
      </c>
      <c r="D600" s="106"/>
      <c r="E600" s="80">
        <f>+(C600-C$7)/C$8</f>
        <v>1992.9503940212276</v>
      </c>
      <c r="F600" s="80">
        <f>ROUND(2*E600,0)/2</f>
        <v>1993</v>
      </c>
      <c r="G600" s="80">
        <f>+C600-(C$7+F600*C$8)</f>
        <v>-0.13735079999605659</v>
      </c>
      <c r="H600" s="80"/>
      <c r="I600" s="80">
        <f>G600</f>
        <v>-0.13735079999605659</v>
      </c>
      <c r="J600" s="80"/>
      <c r="K600" s="80"/>
      <c r="L600" s="80"/>
      <c r="M600" s="80"/>
      <c r="N600" s="80"/>
      <c r="O600" s="80">
        <f ca="1">+C$11+C$12*$F600</f>
        <v>-0.16464198461222365</v>
      </c>
      <c r="P600" s="80"/>
      <c r="Q600" s="149">
        <f>+C600-15018.5</f>
        <v>36183.856</v>
      </c>
      <c r="S600" s="2">
        <f>S$16</f>
        <v>0.2</v>
      </c>
      <c r="Z600" s="1">
        <f>F600</f>
        <v>1993</v>
      </c>
      <c r="AA600" s="81">
        <f>AB$3+AB$4*Z600+AB$5*Z600^2+AH600</f>
        <v>-0.13106849104586499</v>
      </c>
      <c r="AB600" s="81">
        <f>IF(S600&lt;&gt;0,G600-AH600,-9999)</f>
        <v>-0.13143755693960268</v>
      </c>
      <c r="AC600" s="81">
        <f>+G600-P600</f>
        <v>-0.13735079999605659</v>
      </c>
      <c r="AD600" s="81">
        <f>IF(S600&lt;&gt;0,G600-AA600,-9999)</f>
        <v>-6.2823089501916063E-3</v>
      </c>
      <c r="AE600" s="81">
        <f>+(G600-AA600)^2*S600</f>
        <v>7.8934811491315137E-6</v>
      </c>
      <c r="AF600" s="1">
        <f>IF(S600&lt;&gt;0,G600-P600,-9999)</f>
        <v>-0.13735079999605659</v>
      </c>
      <c r="AG600" s="82"/>
      <c r="AH600" s="1">
        <f>$AB$6*($AB$11/AI600*AJ600+$AB$12)</f>
        <v>-5.913243056453913E-3</v>
      </c>
      <c r="AI600" s="1">
        <f>1+$AB$7*COS(AL600)</f>
        <v>0.74778374105905188</v>
      </c>
      <c r="AJ600" s="1">
        <f>SIN(AL600+RADIANS($AB$9))</f>
        <v>-0.4466351630206809</v>
      </c>
      <c r="AK600" s="1">
        <f>$AB$7*SIN(AL600)</f>
        <v>0.29418732856991486</v>
      </c>
      <c r="AL600" s="1">
        <f>2*ATAN(AM600)</f>
        <v>-0.86206093520255178</v>
      </c>
      <c r="AM600" s="1">
        <f>SQRT((1+$AB$7)/(1-$AB$7))*TAN(AN600/2)</f>
        <v>-0.45986882282367925</v>
      </c>
      <c r="AN600" s="81">
        <f>$AU600+$AB$7*SIN(AO600)</f>
        <v>11.3554963229663</v>
      </c>
      <c r="AO600" s="81">
        <f>$AU600+$AB$7*SIN(AP600)</f>
        <v>11.355494948586415</v>
      </c>
      <c r="AP600" s="81">
        <f>$AU600+$AB$7*SIN(AQ600)</f>
        <v>11.355505018729561</v>
      </c>
      <c r="AQ600" s="81">
        <f>$AU600+$AB$7*SIN(AR600)</f>
        <v>11.355431228091083</v>
      </c>
      <c r="AR600" s="81">
        <f>$AU600+$AB$7*SIN(AS600)</f>
        <v>11.355971606179986</v>
      </c>
      <c r="AS600" s="81">
        <f>$AU600+$AB$7*SIN(AT600)</f>
        <v>11.351996208761321</v>
      </c>
      <c r="AT600" s="81">
        <f>$AU600+$AB$7*SIN(AU600)</f>
        <v>11.380324252863344</v>
      </c>
      <c r="AU600" s="81">
        <f>RADIANS($AB$9)+$AB$18*(F600-AB$15)</f>
        <v>10.992821881256642</v>
      </c>
    </row>
    <row r="601" spans="1:66" x14ac:dyDescent="0.2">
      <c r="A601" s="103" t="s">
        <v>282</v>
      </c>
      <c r="B601" s="104" t="s">
        <v>98</v>
      </c>
      <c r="C601" s="105">
        <v>51238.351999999999</v>
      </c>
      <c r="D601" s="106"/>
      <c r="E601" s="80">
        <f>+(C601-C$7)/C$8</f>
        <v>2005.9508047353916</v>
      </c>
      <c r="F601" s="80">
        <f>ROUND(2*E601,0)/2</f>
        <v>2006</v>
      </c>
      <c r="G601" s="80">
        <f>+C601-(C$7+F601*C$8)</f>
        <v>-0.13621359999524429</v>
      </c>
      <c r="H601" s="80"/>
      <c r="I601" s="80">
        <f>G601</f>
        <v>-0.13621359999524429</v>
      </c>
      <c r="J601" s="80"/>
      <c r="K601" s="80"/>
      <c r="L601" s="80"/>
      <c r="M601" s="80"/>
      <c r="N601" s="80"/>
      <c r="O601" s="80">
        <f ca="1">+C$11+C$12*$F601</f>
        <v>-0.1652603834668547</v>
      </c>
      <c r="P601" s="80"/>
      <c r="Q601" s="149">
        <f>+C601-15018.5</f>
        <v>36219.851999999999</v>
      </c>
      <c r="S601" s="2">
        <f>S$16</f>
        <v>0.2</v>
      </c>
      <c r="Z601" s="1">
        <f>F601</f>
        <v>2006</v>
      </c>
      <c r="AA601" s="81">
        <f>AB$3+AB$4*Z601+AB$5*Z601^2+AH601</f>
        <v>-0.13205964545102669</v>
      </c>
      <c r="AB601" s="81">
        <f>IF(S601&lt;&gt;0,G601-AH601,-9999)</f>
        <v>-0.12993731210582435</v>
      </c>
      <c r="AC601" s="81">
        <f>+G601-P601</f>
        <v>-0.13621359999524429</v>
      </c>
      <c r="AD601" s="81">
        <f>IF(S601&lt;&gt;0,G601-AA601,-9999)</f>
        <v>-4.1539545442176029E-3</v>
      </c>
      <c r="AE601" s="81">
        <f>+(G601-AA601)^2*S601</f>
        <v>3.4510676710852149E-6</v>
      </c>
      <c r="AF601" s="1">
        <f>IF(S601&lt;&gt;0,G601-P601,-9999)</f>
        <v>-0.13621359999524429</v>
      </c>
      <c r="AG601" s="82"/>
      <c r="AH601" s="1">
        <f>$AB$6*($AB$11/AI601*AJ601+$AB$12)</f>
        <v>-6.2762878894199433E-3</v>
      </c>
      <c r="AI601" s="1">
        <f>1+$AB$7*COS(AL601)</f>
        <v>0.74583499959550725</v>
      </c>
      <c r="AJ601" s="1">
        <f>SIN(AL601+RADIANS($AB$9))</f>
        <v>-0.45256896910212041</v>
      </c>
      <c r="AK601" s="1">
        <f>$AB$7*SIN(AL601)</f>
        <v>0.29250534718984994</v>
      </c>
      <c r="AL601" s="1">
        <f>2*ATAN(AM601)</f>
        <v>-0.85541781734070288</v>
      </c>
      <c r="AM601" s="1">
        <f>SQRT((1+$AB$7)/(1-$AB$7))*TAN(AN601/2)</f>
        <v>-0.45585094527862352</v>
      </c>
      <c r="AN601" s="81">
        <f>$AU601+$AB$7*SIN(AO601)</f>
        <v>11.363696661266161</v>
      </c>
      <c r="AO601" s="81">
        <f>$AU601+$AB$7*SIN(AP601)</f>
        <v>11.363695056490098</v>
      </c>
      <c r="AP601" s="81">
        <f>$AU601+$AB$7*SIN(AQ601)</f>
        <v>11.363706564363394</v>
      </c>
      <c r="AQ601" s="81">
        <f>$AU601+$AB$7*SIN(AR601)</f>
        <v>11.363624033632318</v>
      </c>
      <c r="AR601" s="81">
        <f>$AU601+$AB$7*SIN(AS601)</f>
        <v>11.364215526974787</v>
      </c>
      <c r="AS601" s="81">
        <f>$AU601+$AB$7*SIN(AT601)</f>
        <v>11.35995607575566</v>
      </c>
      <c r="AT601" s="81">
        <f>$AU601+$AB$7*SIN(AU601)</f>
        <v>11.389648994221668</v>
      </c>
      <c r="AU601" s="81">
        <f>RADIANS($AB$9)+$AB$18*(F601-AB$15)</f>
        <v>11.002153541630136</v>
      </c>
    </row>
    <row r="602" spans="1:66" x14ac:dyDescent="0.2">
      <c r="A602" s="103" t="s">
        <v>282</v>
      </c>
      <c r="B602" s="104" t="s">
        <v>98</v>
      </c>
      <c r="C602" s="105">
        <v>51238.355000000003</v>
      </c>
      <c r="D602" s="106"/>
      <c r="E602" s="80">
        <f>+(C602-C$7)/C$8</f>
        <v>2005.9518882233401</v>
      </c>
      <c r="F602" s="80">
        <f>ROUND(2*E602,0)/2</f>
        <v>2006</v>
      </c>
      <c r="G602" s="80">
        <f>+C602-(C$7+F602*C$8)</f>
        <v>-0.13321359999099514</v>
      </c>
      <c r="H602" s="80"/>
      <c r="I602" s="80">
        <f>G602</f>
        <v>-0.13321359999099514</v>
      </c>
      <c r="J602" s="80"/>
      <c r="K602" s="80"/>
      <c r="L602" s="80"/>
      <c r="M602" s="80"/>
      <c r="N602" s="80"/>
      <c r="O602" s="80">
        <f ca="1">+C$11+C$12*$F602</f>
        <v>-0.1652603834668547</v>
      </c>
      <c r="P602" s="80"/>
      <c r="Q602" s="149">
        <f>+C602-15018.5</f>
        <v>36219.855000000003</v>
      </c>
      <c r="S602" s="2">
        <f>S$16</f>
        <v>0.2</v>
      </c>
      <c r="Z602" s="1">
        <f>F602</f>
        <v>2006</v>
      </c>
      <c r="AA602" s="81">
        <f>AB$3+AB$4*Z602+AB$5*Z602^2+AH602</f>
        <v>-0.13205964545102669</v>
      </c>
      <c r="AB602" s="81">
        <f>IF(S602&lt;&gt;0,G602-AH602,-9999)</f>
        <v>-0.12693731210157519</v>
      </c>
      <c r="AC602" s="81">
        <f>+G602-P602</f>
        <v>-0.13321359999099514</v>
      </c>
      <c r="AD602" s="81">
        <f>IF(S602&lt;&gt;0,G602-AA602,-9999)</f>
        <v>-1.1539545399684437E-3</v>
      </c>
      <c r="AE602" s="81">
        <f>+(G602-AA602)^2*S602</f>
        <v>2.6632221606275647E-7</v>
      </c>
      <c r="AF602" s="1">
        <f>IF(S602&lt;&gt;0,G602-P602,-9999)</f>
        <v>-0.13321359999099514</v>
      </c>
      <c r="AG602" s="82"/>
      <c r="AH602" s="1">
        <f>$AB$6*($AB$11/AI602*AJ602+$AB$12)</f>
        <v>-6.2762878894199433E-3</v>
      </c>
      <c r="AI602" s="1">
        <f>1+$AB$7*COS(AL602)</f>
        <v>0.74583499959550725</v>
      </c>
      <c r="AJ602" s="1">
        <f>SIN(AL602+RADIANS($AB$9))</f>
        <v>-0.45256896910212041</v>
      </c>
      <c r="AK602" s="1">
        <f>$AB$7*SIN(AL602)</f>
        <v>0.29250534718984994</v>
      </c>
      <c r="AL602" s="1">
        <f>2*ATAN(AM602)</f>
        <v>-0.85541781734070288</v>
      </c>
      <c r="AM602" s="1">
        <f>SQRT((1+$AB$7)/(1-$AB$7))*TAN(AN602/2)</f>
        <v>-0.45585094527862352</v>
      </c>
      <c r="AN602" s="81">
        <f>$AU602+$AB$7*SIN(AO602)</f>
        <v>11.363696661266161</v>
      </c>
      <c r="AO602" s="81">
        <f>$AU602+$AB$7*SIN(AP602)</f>
        <v>11.363695056490098</v>
      </c>
      <c r="AP602" s="81">
        <f>$AU602+$AB$7*SIN(AQ602)</f>
        <v>11.363706564363394</v>
      </c>
      <c r="AQ602" s="81">
        <f>$AU602+$AB$7*SIN(AR602)</f>
        <v>11.363624033632318</v>
      </c>
      <c r="AR602" s="81">
        <f>$AU602+$AB$7*SIN(AS602)</f>
        <v>11.364215526974787</v>
      </c>
      <c r="AS602" s="81">
        <f>$AU602+$AB$7*SIN(AT602)</f>
        <v>11.35995607575566</v>
      </c>
      <c r="AT602" s="81">
        <f>$AU602+$AB$7*SIN(AU602)</f>
        <v>11.389648994221668</v>
      </c>
      <c r="AU602" s="81">
        <f>RADIANS($AB$9)+$AB$18*(F602-AB$15)</f>
        <v>11.002153541630136</v>
      </c>
    </row>
    <row r="603" spans="1:66" s="80" customFormat="1" x14ac:dyDescent="0.2">
      <c r="A603" s="108" t="s">
        <v>286</v>
      </c>
      <c r="B603" s="96"/>
      <c r="C603" s="86">
        <v>51509.686869999998</v>
      </c>
      <c r="D603" s="86"/>
      <c r="E603" s="80">
        <f>+(C603-C$7)/C$8</f>
        <v>2103.946825156394</v>
      </c>
      <c r="F603" s="80">
        <f>ROUND(2*E603,0)/2</f>
        <v>2104</v>
      </c>
      <c r="G603" s="80">
        <f>+C603-(C$7+F603*C$8)</f>
        <v>-0.14723239999875659</v>
      </c>
      <c r="K603" s="80">
        <f>G603</f>
        <v>-0.14723239999875659</v>
      </c>
      <c r="O603" s="80">
        <f ca="1">+C$11+C$12*$F603</f>
        <v>-0.16992215944791966</v>
      </c>
      <c r="Q603" s="149">
        <f>+C603-15018.5</f>
        <v>36491.186869999998</v>
      </c>
      <c r="S603" s="2">
        <f>S$18</f>
        <v>1</v>
      </c>
      <c r="Z603" s="1">
        <f>F603</f>
        <v>2104</v>
      </c>
      <c r="AA603" s="81">
        <f>AB$3+AB$4*Z603+AB$5*Z603^2+AH603</f>
        <v>-0.13952163100646531</v>
      </c>
      <c r="AB603" s="81">
        <f>IF(S603&lt;&gt;0,G603-AH603,-9999)</f>
        <v>-0.13826387645076721</v>
      </c>
      <c r="AC603" s="81">
        <f>+G603-P603</f>
        <v>-0.14723239999875659</v>
      </c>
      <c r="AD603" s="81">
        <f>IF(S603&lt;&gt;0,G603-AA603,-9999)</f>
        <v>-7.7107689922912837E-3</v>
      </c>
      <c r="AE603" s="81">
        <f>+(G603-AA603)^2*S603</f>
        <v>5.9455958452480738E-5</v>
      </c>
      <c r="AF603" s="1">
        <f>IF(S603&lt;&gt;0,G603-P603,-9999)</f>
        <v>-0.14723239999875659</v>
      </c>
      <c r="AG603" s="82"/>
      <c r="AH603" s="1">
        <f>$AB$6*($AB$11/AI603*AJ603+$AB$12)</f>
        <v>-8.9685235479893804E-3</v>
      </c>
      <c r="AI603" s="1">
        <f>1+$AB$7*COS(AL603)</f>
        <v>0.73181230213551451</v>
      </c>
      <c r="AJ603" s="1">
        <f>SIN(AL603+RADIANS($AB$9))</f>
        <v>-0.49570530641327976</v>
      </c>
      <c r="AK603" s="1">
        <f>$AB$7*SIN(AL603)</f>
        <v>0.27970445881218609</v>
      </c>
      <c r="AL603" s="1">
        <f>2*ATAN(AM603)</f>
        <v>-0.80641519210802426</v>
      </c>
      <c r="AM603" s="1">
        <f>SQRT((1+$AB$7)/(1-$AB$7))*TAN(AN603/2)</f>
        <v>-0.42657933328002423</v>
      </c>
      <c r="AN603" s="81">
        <f>$AU603+$AB$7*SIN(AO603)</f>
        <v>11.424845907683222</v>
      </c>
      <c r="AO603" s="81">
        <f>$AU603+$AB$7*SIN(AP603)</f>
        <v>11.424841462054523</v>
      </c>
      <c r="AP603" s="81">
        <f>$AU603+$AB$7*SIN(AQ603)</f>
        <v>11.424869025737708</v>
      </c>
      <c r="AQ603" s="81">
        <f>$AU603+$AB$7*SIN(AR603)</f>
        <v>11.424698099266433</v>
      </c>
      <c r="AR603" s="81">
        <f>$AU603+$AB$7*SIN(AS603)</f>
        <v>11.42575701243543</v>
      </c>
      <c r="AS603" s="81">
        <f>$AU603+$AB$7*SIN(AT603)</f>
        <v>11.41915695368704</v>
      </c>
      <c r="AT603" s="81">
        <f>$AU603+$AB$7*SIN(AU603)</f>
        <v>11.458857772369351</v>
      </c>
      <c r="AU603" s="81">
        <f>RADIANS($AB$9)+$AB$18*(F603-AB$15)</f>
        <v>11.072499904445721</v>
      </c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</row>
    <row r="604" spans="1:66" s="80" customFormat="1" x14ac:dyDescent="0.2">
      <c r="A604" s="96" t="s">
        <v>266</v>
      </c>
      <c r="B604" s="96"/>
      <c r="C604" s="86">
        <v>51570.6</v>
      </c>
      <c r="D604" s="86"/>
      <c r="E604" s="80">
        <f>+(C604-C$7)/C$8</f>
        <v>2125.9463725473629</v>
      </c>
      <c r="F604" s="80">
        <f>ROUND(2*E604,0)/2</f>
        <v>2126</v>
      </c>
      <c r="G604" s="80">
        <f>+C604-(C$7+F604*C$8)</f>
        <v>-0.14848560000245925</v>
      </c>
      <c r="I604" s="80">
        <f>G604</f>
        <v>-0.14848560000245925</v>
      </c>
      <c r="O604" s="80">
        <f ca="1">+C$11+C$12*$F604</f>
        <v>-0.17096868058652609</v>
      </c>
      <c r="Q604" s="149">
        <f>+C604-15018.5</f>
        <v>36552.1</v>
      </c>
      <c r="S604" s="2">
        <f>S$16</f>
        <v>0.2</v>
      </c>
      <c r="Z604" s="1">
        <f>F604</f>
        <v>2126</v>
      </c>
      <c r="AA604" s="81">
        <f>AB$3+AB$4*Z604+AB$5*Z604^2+AH604</f>
        <v>-0.14119413298638245</v>
      </c>
      <c r="AB604" s="81">
        <f>IF(S604&lt;&gt;0,G604-AH604,-9999)</f>
        <v>-0.13892377305579712</v>
      </c>
      <c r="AC604" s="81">
        <f>+G604-P604</f>
        <v>-0.14848560000245925</v>
      </c>
      <c r="AD604" s="81">
        <f>IF(S604&lt;&gt;0,G604-AA604,-9999)</f>
        <v>-7.2914670160768025E-3</v>
      </c>
      <c r="AE604" s="81">
        <f>+(G604-AA604)^2*S604</f>
        <v>1.0633098249307192E-5</v>
      </c>
      <c r="AF604" s="1">
        <f>IF(S604&lt;&gt;0,G604-P604,-9999)</f>
        <v>-0.14848560000245925</v>
      </c>
      <c r="AG604" s="82"/>
      <c r="AH604" s="1">
        <f>$AB$6*($AB$11/AI604*AJ604+$AB$12)</f>
        <v>-9.5618269466621469E-3</v>
      </c>
      <c r="AI604" s="1">
        <f>1+$AB$7*COS(AL604)</f>
        <v>0.72882071924415548</v>
      </c>
      <c r="AJ604" s="1">
        <f>SIN(AL604+RADIANS($AB$9))</f>
        <v>-0.50501373928115745</v>
      </c>
      <c r="AK604" s="1">
        <f>$AB$7*SIN(AL604)</f>
        <v>0.27680502750855757</v>
      </c>
      <c r="AL604" s="1">
        <f>2*ATAN(AM604)</f>
        <v>-0.79566405794340911</v>
      </c>
      <c r="AM604" s="1">
        <f>SQRT((1+$AB$7)/(1-$AB$7))*TAN(AN604/2)</f>
        <v>-0.42024005023029093</v>
      </c>
      <c r="AN604" s="81">
        <f>$AU604+$AB$7*SIN(AO604)</f>
        <v>11.438416977869103</v>
      </c>
      <c r="AO604" s="81">
        <f>$AU604+$AB$7*SIN(AP604)</f>
        <v>11.438411554343721</v>
      </c>
      <c r="AP604" s="81">
        <f>$AU604+$AB$7*SIN(AQ604)</f>
        <v>11.438444215763013</v>
      </c>
      <c r="AQ604" s="81">
        <f>$AU604+$AB$7*SIN(AR604)</f>
        <v>11.438247488950394</v>
      </c>
      <c r="AR604" s="81">
        <f>$AU604+$AB$7*SIN(AS604)</f>
        <v>11.439431185512786</v>
      </c>
      <c r="AS604" s="81">
        <f>$AU604+$AB$7*SIN(AT604)</f>
        <v>11.432263721534715</v>
      </c>
      <c r="AT604" s="81">
        <f>$AU604+$AB$7*SIN(AU604)</f>
        <v>11.474131376578834</v>
      </c>
      <c r="AU604" s="81">
        <f>RADIANS($AB$9)+$AB$18*(F604-AB$15)</f>
        <v>11.08829194507779</v>
      </c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</row>
    <row r="605" spans="1:66" s="80" customFormat="1" x14ac:dyDescent="0.2">
      <c r="A605" s="96" t="s">
        <v>266</v>
      </c>
      <c r="B605" s="96"/>
      <c r="C605" s="86">
        <v>51606.5936</v>
      </c>
      <c r="D605" s="86"/>
      <c r="E605" s="80">
        <f>+(C605-C$7)/C$8</f>
        <v>2138.9459164711702</v>
      </c>
      <c r="F605" s="80">
        <f>ROUND(2*E605,0)/2</f>
        <v>2139</v>
      </c>
      <c r="G605" s="80">
        <f>+C605-(C$7+F605*C$8)</f>
        <v>-0.14974839999922551</v>
      </c>
      <c r="I605" s="80">
        <f>G605</f>
        <v>-0.14974839999922551</v>
      </c>
      <c r="O605" s="80">
        <f ca="1">+C$11+C$12*$F605</f>
        <v>-0.17158707944115714</v>
      </c>
      <c r="Q605" s="149">
        <f>+C605-15018.5</f>
        <v>36588.0936</v>
      </c>
      <c r="S605" s="2">
        <f>S$16</f>
        <v>0.2</v>
      </c>
      <c r="Z605" s="1">
        <f>F605</f>
        <v>2139</v>
      </c>
      <c r="AA605" s="81">
        <f>AB$3+AB$4*Z605+AB$5*Z605^2+AH605</f>
        <v>-0.14218193281815977</v>
      </c>
      <c r="AB605" s="81">
        <f>IF(S605&lt;&gt;0,G605-AH605,-9999)</f>
        <v>-0.13983793581884829</v>
      </c>
      <c r="AC605" s="81">
        <f>+G605-P605</f>
        <v>-0.14974839999922551</v>
      </c>
      <c r="AD605" s="81">
        <f>IF(S605&lt;&gt;0,G605-AA605,-9999)</f>
        <v>-7.5664671810657391E-3</v>
      </c>
      <c r="AE605" s="81">
        <f>+(G605-AA605)^2*S605</f>
        <v>1.1450285120428983E-5</v>
      </c>
      <c r="AF605" s="1">
        <f>IF(S605&lt;&gt;0,G605-P605,-9999)</f>
        <v>-0.14974839999922551</v>
      </c>
      <c r="AG605" s="82"/>
      <c r="AH605" s="1">
        <f>$AB$6*($AB$11/AI605*AJ605+$AB$12)</f>
        <v>-9.9104641803772139E-3</v>
      </c>
      <c r="AI605" s="1">
        <f>1+$AB$7*COS(AL605)</f>
        <v>0.72707896909434477</v>
      </c>
      <c r="AJ605" s="1">
        <f>SIN(AL605+RADIANS($AB$9))</f>
        <v>-0.51045150917895976</v>
      </c>
      <c r="AK605" s="1">
        <f>$AB$7*SIN(AL605)</f>
        <v>0.27508787042446059</v>
      </c>
      <c r="AL605" s="1">
        <f>2*ATAN(AM605)</f>
        <v>-0.78935216527828789</v>
      </c>
      <c r="AM605" s="1">
        <f>SQRT((1+$AB$7)/(1-$AB$7))*TAN(AN605/2)</f>
        <v>-0.4165316643644858</v>
      </c>
      <c r="AN605" s="81">
        <f>$AU605+$AB$7*SIN(AO605)</f>
        <v>11.446410306632837</v>
      </c>
      <c r="AO605" s="81">
        <f>$AU605+$AB$7*SIN(AP605)</f>
        <v>11.446404233234867</v>
      </c>
      <c r="AP605" s="81">
        <f>$AU605+$AB$7*SIN(AQ605)</f>
        <v>11.44644020314642</v>
      </c>
      <c r="AQ605" s="81">
        <f>$AU605+$AB$7*SIN(AR605)</f>
        <v>11.446227131113158</v>
      </c>
      <c r="AR605" s="81">
        <f>$AU605+$AB$7*SIN(AS605)</f>
        <v>11.447487924153958</v>
      </c>
      <c r="AS605" s="81">
        <f>$AU605+$AB$7*SIN(AT605)</f>
        <v>11.439979084375278</v>
      </c>
      <c r="AT605" s="81">
        <f>$AU605+$AB$7*SIN(AU605)</f>
        <v>11.483111450587657</v>
      </c>
      <c r="AU605" s="81">
        <f>RADIANS($AB$9)+$AB$18*(F605-AB$15)</f>
        <v>11.097623605451286</v>
      </c>
      <c r="AV605" s="81"/>
      <c r="AW605" s="81"/>
      <c r="AX605" s="81"/>
      <c r="AY605" s="81"/>
      <c r="AZ605" s="81"/>
      <c r="BA605" s="81"/>
      <c r="BB605" s="81"/>
      <c r="BC605" s="81"/>
      <c r="BD605" s="81"/>
      <c r="BE605" s="81"/>
      <c r="BF605" s="81"/>
      <c r="BG605" s="81"/>
      <c r="BH605" s="81"/>
      <c r="BI605" s="81"/>
      <c r="BJ605" s="81"/>
      <c r="BK605" s="81"/>
      <c r="BL605" s="81"/>
      <c r="BM605" s="1"/>
      <c r="BN605" s="1"/>
    </row>
    <row r="606" spans="1:66" s="80" customFormat="1" x14ac:dyDescent="0.2">
      <c r="A606" s="96" t="s">
        <v>266</v>
      </c>
      <c r="B606" s="96"/>
      <c r="C606" s="86">
        <v>51606.595000000001</v>
      </c>
      <c r="D606" s="86"/>
      <c r="E606" s="80">
        <f>+(C606-C$7)/C$8</f>
        <v>2138.9464220988789</v>
      </c>
      <c r="F606" s="80">
        <f>ROUND(2*E606,0)/2</f>
        <v>2139</v>
      </c>
      <c r="G606" s="80">
        <f>+C606-(C$7+F606*C$8)</f>
        <v>-0.1483483999982127</v>
      </c>
      <c r="I606" s="80">
        <f>G606</f>
        <v>-0.1483483999982127</v>
      </c>
      <c r="O606" s="80">
        <f ca="1">+C$11+C$12*$F606</f>
        <v>-0.17158707944115714</v>
      </c>
      <c r="Q606" s="149">
        <f>+C606-15018.5</f>
        <v>36588.095000000001</v>
      </c>
      <c r="S606" s="2">
        <f>S$16</f>
        <v>0.2</v>
      </c>
      <c r="Z606" s="1">
        <f>F606</f>
        <v>2139</v>
      </c>
      <c r="AA606" s="81">
        <f>AB$3+AB$4*Z606+AB$5*Z606^2+AH606</f>
        <v>-0.14218193281815977</v>
      </c>
      <c r="AB606" s="81">
        <f>IF(S606&lt;&gt;0,G606-AH606,-9999)</f>
        <v>-0.13843793581783548</v>
      </c>
      <c r="AC606" s="81">
        <f>+G606-P606</f>
        <v>-0.1483483999982127</v>
      </c>
      <c r="AD606" s="81">
        <f>IF(S606&lt;&gt;0,G606-AA606,-9999)</f>
        <v>-6.1664671800529258E-3</v>
      </c>
      <c r="AE606" s="81">
        <f>+(G606-AA606)^2*S606</f>
        <v>7.6050634965339772E-6</v>
      </c>
      <c r="AF606" s="1">
        <f>IF(S606&lt;&gt;0,G606-P606,-9999)</f>
        <v>-0.1483483999982127</v>
      </c>
      <c r="AG606" s="82"/>
      <c r="AH606" s="1">
        <f>$AB$6*($AB$11/AI606*AJ606+$AB$12)</f>
        <v>-9.9104641803772139E-3</v>
      </c>
      <c r="AI606" s="1">
        <f>1+$AB$7*COS(AL606)</f>
        <v>0.72707896909434477</v>
      </c>
      <c r="AJ606" s="1">
        <f>SIN(AL606+RADIANS($AB$9))</f>
        <v>-0.51045150917895976</v>
      </c>
      <c r="AK606" s="1">
        <f>$AB$7*SIN(AL606)</f>
        <v>0.27508787042446059</v>
      </c>
      <c r="AL606" s="1">
        <f>2*ATAN(AM606)</f>
        <v>-0.78935216527828789</v>
      </c>
      <c r="AM606" s="1">
        <f>SQRT((1+$AB$7)/(1-$AB$7))*TAN(AN606/2)</f>
        <v>-0.4165316643644858</v>
      </c>
      <c r="AN606" s="81">
        <f>$AU606+$AB$7*SIN(AO606)</f>
        <v>11.446410306632837</v>
      </c>
      <c r="AO606" s="81">
        <f>$AU606+$AB$7*SIN(AP606)</f>
        <v>11.446404233234867</v>
      </c>
      <c r="AP606" s="81">
        <f>$AU606+$AB$7*SIN(AQ606)</f>
        <v>11.44644020314642</v>
      </c>
      <c r="AQ606" s="81">
        <f>$AU606+$AB$7*SIN(AR606)</f>
        <v>11.446227131113158</v>
      </c>
      <c r="AR606" s="81">
        <f>$AU606+$AB$7*SIN(AS606)</f>
        <v>11.447487924153958</v>
      </c>
      <c r="AS606" s="81">
        <f>$AU606+$AB$7*SIN(AT606)</f>
        <v>11.439979084375278</v>
      </c>
      <c r="AT606" s="81">
        <f>$AU606+$AB$7*SIN(AU606)</f>
        <v>11.483111450587657</v>
      </c>
      <c r="AU606" s="81">
        <f>RADIANS($AB$9)+$AB$18*(F606-AB$15)</f>
        <v>11.097623605451286</v>
      </c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</row>
    <row r="607" spans="1:66" x14ac:dyDescent="0.2">
      <c r="A607" s="103" t="s">
        <v>287</v>
      </c>
      <c r="B607" s="104" t="s">
        <v>98</v>
      </c>
      <c r="C607" s="105">
        <v>51609.364000000001</v>
      </c>
      <c r="D607" s="106"/>
      <c r="E607" s="80">
        <f>+(C607-C$7)/C$8</f>
        <v>2139.9464814740186</v>
      </c>
      <c r="F607" s="80">
        <f>ROUND(2*E607,0)/2</f>
        <v>2140</v>
      </c>
      <c r="G607" s="80">
        <f>+C607-(C$7+F607*C$8)</f>
        <v>-0.1481839999978547</v>
      </c>
      <c r="H607" s="80"/>
      <c r="I607" s="80">
        <f>G607</f>
        <v>-0.1481839999978547</v>
      </c>
      <c r="J607" s="80"/>
      <c r="K607" s="80"/>
      <c r="M607" s="80"/>
      <c r="N607" s="80"/>
      <c r="O607" s="80">
        <f ca="1">+C$11+C$12*$F607</f>
        <v>-0.17163464858382108</v>
      </c>
      <c r="P607" s="80"/>
      <c r="Q607" s="149">
        <f>+C607-15018.5</f>
        <v>36590.864000000001</v>
      </c>
      <c r="S607" s="2">
        <f>S$16</f>
        <v>0.2</v>
      </c>
      <c r="Z607" s="1">
        <f>F607</f>
        <v>2140</v>
      </c>
      <c r="AA607" s="81">
        <f>AB$3+AB$4*Z607+AB$5*Z607^2+AH607</f>
        <v>-0.14225790180297987</v>
      </c>
      <c r="AB607" s="81">
        <f>IF(S607&lt;&gt;0,G607-AH607,-9999)</f>
        <v>-0.13824677793544704</v>
      </c>
      <c r="AC607" s="81">
        <f>+G607-P607</f>
        <v>-0.1481839999978547</v>
      </c>
      <c r="AD607" s="81">
        <f>IF(S607&lt;&gt;0,G607-AA607,-9999)</f>
        <v>-5.9260981948748293E-3</v>
      </c>
      <c r="AE607" s="81">
        <f>+(G607-AA607)^2*S607</f>
        <v>7.0237279630597422E-6</v>
      </c>
      <c r="AF607" s="1">
        <f>IF(S607&lt;&gt;0,G607-P607,-9999)</f>
        <v>-0.1481839999978547</v>
      </c>
      <c r="AG607" s="82"/>
      <c r="AH607" s="1">
        <f>$AB$6*($AB$11/AI607*AJ607+$AB$12)</f>
        <v>-9.9372220624076701E-3</v>
      </c>
      <c r="AI607" s="1">
        <f>1+$AB$7*COS(AL607)</f>
        <v>0.72694578080520333</v>
      </c>
      <c r="AJ607" s="1">
        <f>SIN(AL607+RADIANS($AB$9))</f>
        <v>-0.51086788717091436</v>
      </c>
      <c r="AK607" s="1">
        <f>$AB$7*SIN(AL607)</f>
        <v>0.27495566723599352</v>
      </c>
      <c r="AL607" s="1">
        <f>2*ATAN(AM607)</f>
        <v>-0.78886788257185037</v>
      </c>
      <c r="AM607" s="1">
        <f>SQRT((1+$AB$7)/(1-$AB$7))*TAN(AN607/2)</f>
        <v>-0.41624754046989498</v>
      </c>
      <c r="AN607" s="81">
        <f>$AU607+$AB$7*SIN(AO607)</f>
        <v>11.447024388034018</v>
      </c>
      <c r="AO607" s="81">
        <f>$AU607+$AB$7*SIN(AP607)</f>
        <v>11.447018262312163</v>
      </c>
      <c r="AP607" s="81">
        <f>$AU607+$AB$7*SIN(AQ607)</f>
        <v>11.447054496152086</v>
      </c>
      <c r="AQ607" s="81">
        <f>$AU607+$AB$7*SIN(AR607)</f>
        <v>11.446840132456424</v>
      </c>
      <c r="AR607" s="81">
        <f>$AU607+$AB$7*SIN(AS607)</f>
        <v>11.44810695853683</v>
      </c>
      <c r="AS607" s="81">
        <f>$AU607+$AB$7*SIN(AT607)</f>
        <v>11.440571681419854</v>
      </c>
      <c r="AT607" s="81">
        <f>$AU607+$AB$7*SIN(AU607)</f>
        <v>11.483800834711598</v>
      </c>
      <c r="AU607" s="81">
        <f>RADIANS($AB$9)+$AB$18*(F607-AB$15)</f>
        <v>11.098341425480015</v>
      </c>
    </row>
    <row r="608" spans="1:66" x14ac:dyDescent="0.2">
      <c r="A608" s="103" t="s">
        <v>285</v>
      </c>
      <c r="B608" s="104" t="s">
        <v>98</v>
      </c>
      <c r="C608" s="105">
        <v>51811.483999999997</v>
      </c>
      <c r="D608" s="106"/>
      <c r="E608" s="80">
        <f>+(C608-C$7)/C$8</f>
        <v>2212.9446760941669</v>
      </c>
      <c r="F608" s="80">
        <f>ROUND(2*E608,0)/2</f>
        <v>2213</v>
      </c>
      <c r="G608" s="80">
        <f>+C608-(C$7+F608*C$8)</f>
        <v>-0.15318280000064988</v>
      </c>
      <c r="H608" s="80"/>
      <c r="I608" s="80">
        <f>G608</f>
        <v>-0.15318280000064988</v>
      </c>
      <c r="J608" s="80"/>
      <c r="K608" s="80"/>
      <c r="M608" s="80"/>
      <c r="N608" s="80"/>
      <c r="O608" s="80">
        <f ca="1">+C$11+C$12*$F608</f>
        <v>-0.17510719599828783</v>
      </c>
      <c r="P608" s="80"/>
      <c r="Q608" s="149">
        <f>+C608-15018.5</f>
        <v>36792.983999999997</v>
      </c>
      <c r="S608" s="2">
        <f>S$16</f>
        <v>0.2</v>
      </c>
      <c r="Z608" s="1">
        <f>F608</f>
        <v>2213</v>
      </c>
      <c r="AA608" s="81">
        <f>AB$3+AB$4*Z608+AB$5*Z608^2+AH608</f>
        <v>-0.14779731603990462</v>
      </c>
      <c r="AB608" s="81">
        <f>IF(S608&lt;&gt;0,G608-AH608,-9999)</f>
        <v>-0.14131584096197083</v>
      </c>
      <c r="AC608" s="81">
        <f>+G608-P608</f>
        <v>-0.15318280000064988</v>
      </c>
      <c r="AD608" s="81">
        <f>IF(S608&lt;&gt;0,G608-AA608,-9999)</f>
        <v>-5.3854839607452576E-3</v>
      </c>
      <c r="AE608" s="81">
        <f>+(G608-AA608)^2*S608</f>
        <v>5.8006874982888861E-6</v>
      </c>
      <c r="AF608" s="1">
        <f>IF(S608&lt;&gt;0,G608-P608,-9999)</f>
        <v>-0.15318280000064988</v>
      </c>
      <c r="AG608" s="82"/>
      <c r="AH608" s="1">
        <f>$AB$6*($AB$11/AI608*AJ608+$AB$12)</f>
        <v>-1.1866959038679036E-2</v>
      </c>
      <c r="AI608" s="1">
        <f>1+$AB$7*COS(AL608)</f>
        <v>0.717521926290283</v>
      </c>
      <c r="AJ608" s="1">
        <f>SIN(AL608+RADIANS($AB$9))</f>
        <v>-0.54054052200411118</v>
      </c>
      <c r="AK608" s="1">
        <f>$AB$7*SIN(AL608)</f>
        <v>0.26526470447181266</v>
      </c>
      <c r="AL608" s="1">
        <f>2*ATAN(AM608)</f>
        <v>-0.75398249408704321</v>
      </c>
      <c r="AM608" s="1">
        <f>SQRT((1+$AB$7)/(1-$AB$7))*TAN(AN608/2)</f>
        <v>-0.39592815757167926</v>
      </c>
      <c r="AN608" s="81">
        <f>$AU608+$AB$7*SIN(AO608)</f>
        <v>11.4915548918085</v>
      </c>
      <c r="AO608" s="81">
        <f>$AU608+$AB$7*SIN(AP608)</f>
        <v>11.491543933551471</v>
      </c>
      <c r="AP608" s="81">
        <f>$AU608+$AB$7*SIN(AQ608)</f>
        <v>11.491603354543425</v>
      </c>
      <c r="AQ608" s="81">
        <f>$AU608+$AB$7*SIN(AR608)</f>
        <v>11.491281066779559</v>
      </c>
      <c r="AR608" s="81">
        <f>$AU608+$AB$7*SIN(AS608)</f>
        <v>11.493026795992158</v>
      </c>
      <c r="AS608" s="81">
        <f>$AU608+$AB$7*SIN(AT608)</f>
        <v>11.483502271087888</v>
      </c>
      <c r="AT608" s="81">
        <f>$AU608+$AB$7*SIN(AU608)</f>
        <v>11.53359049349595</v>
      </c>
      <c r="AU608" s="81">
        <f>RADIANS($AB$9)+$AB$18*(F608-AB$15)</f>
        <v>11.150742287577337</v>
      </c>
    </row>
    <row r="609" spans="1:66" x14ac:dyDescent="0.2">
      <c r="A609" s="103" t="s">
        <v>288</v>
      </c>
      <c r="B609" s="104" t="s">
        <v>98</v>
      </c>
      <c r="C609" s="105">
        <v>51930.538699999997</v>
      </c>
      <c r="D609" s="106"/>
      <c r="E609" s="80">
        <f>+(C609-C$7)/C$8</f>
        <v>2255.9427869245828</v>
      </c>
      <c r="F609" s="80">
        <f>ROUND(2*E609,0)/2</f>
        <v>2256</v>
      </c>
      <c r="G609" s="80">
        <f>+C609-(C$7+F609*C$8)</f>
        <v>-0.15841360000194982</v>
      </c>
      <c r="H609" s="80"/>
      <c r="I609" s="80"/>
      <c r="J609" s="80"/>
      <c r="K609" s="80">
        <f>G609</f>
        <v>-0.15841360000194982</v>
      </c>
      <c r="M609" s="80"/>
      <c r="N609" s="80"/>
      <c r="O609" s="80">
        <f ca="1">+C$11+C$12*$F609</f>
        <v>-0.17715266913283673</v>
      </c>
      <c r="P609" s="80"/>
      <c r="Q609" s="149">
        <f>+C609-15018.5</f>
        <v>36912.038699999997</v>
      </c>
      <c r="S609" s="2">
        <f>S$18</f>
        <v>1</v>
      </c>
      <c r="Z609" s="1">
        <f>F609</f>
        <v>2256</v>
      </c>
      <c r="AA609" s="81">
        <f>AB$3+AB$4*Z609+AB$5*Z609^2+AH609</f>
        <v>-0.15105407385331143</v>
      </c>
      <c r="AB609" s="81">
        <f>IF(S609&lt;&gt;0,G609-AH609,-9999)</f>
        <v>-0.1454320748617024</v>
      </c>
      <c r="AC609" s="81">
        <f>+G609-P609</f>
        <v>-0.15841360000194982</v>
      </c>
      <c r="AD609" s="81">
        <f>IF(S609&lt;&gt;0,G609-AA609,-9999)</f>
        <v>-7.3595261486383845E-3</v>
      </c>
      <c r="AE609" s="81">
        <f>+(G609-AA609)^2*S609</f>
        <v>5.4162625132492132E-5</v>
      </c>
      <c r="AF609" s="1">
        <f>IF(S609&lt;&gt;0,G609-P609,-9999)</f>
        <v>-0.15841360000194982</v>
      </c>
      <c r="AG609" s="82"/>
      <c r="AH609" s="1">
        <f>$AB$6*($AB$11/AI609*AJ609+$AB$12)</f>
        <v>-1.2981525140247405E-2</v>
      </c>
      <c r="AI609" s="1">
        <f>1+$AB$7*COS(AL609)</f>
        <v>0.71223859717924642</v>
      </c>
      <c r="AJ609" s="1">
        <f>SIN(AL609+RADIANS($AB$9))</f>
        <v>-0.55736924746218774</v>
      </c>
      <c r="AK609" s="1">
        <f>$AB$7*SIN(AL609)</f>
        <v>0.25952379584905599</v>
      </c>
      <c r="AL609" s="1">
        <f>2*ATAN(AM609)</f>
        <v>-0.73384809472136803</v>
      </c>
      <c r="AM609" s="1">
        <f>SQRT((1+$AB$7)/(1-$AB$7))*TAN(AN609/2)</f>
        <v>-0.38432867503716855</v>
      </c>
      <c r="AN609" s="81">
        <f>$AU609+$AB$7*SIN(AO609)</f>
        <v>11.517519512546864</v>
      </c>
      <c r="AO609" s="81">
        <f>$AU609+$AB$7*SIN(AP609)</f>
        <v>11.517504630842181</v>
      </c>
      <c r="AP609" s="81">
        <f>$AU609+$AB$7*SIN(AQ609)</f>
        <v>11.517581656432965</v>
      </c>
      <c r="AQ609" s="81">
        <f>$AU609+$AB$7*SIN(AR609)</f>
        <v>11.517182871360502</v>
      </c>
      <c r="AR609" s="81">
        <f>$AU609+$AB$7*SIN(AS609)</f>
        <v>11.519244523601158</v>
      </c>
      <c r="AS609" s="81">
        <f>$AU609+$AB$7*SIN(AT609)</f>
        <v>11.508505087656381</v>
      </c>
      <c r="AT609" s="81">
        <f>$AU609+$AB$7*SIN(AU609)</f>
        <v>11.562426194001732</v>
      </c>
      <c r="AU609" s="81">
        <f>RADIANS($AB$9)+$AB$18*(F609-AB$15)</f>
        <v>11.181608548812747</v>
      </c>
    </row>
    <row r="610" spans="1:66" x14ac:dyDescent="0.2">
      <c r="A610" s="103" t="s">
        <v>289</v>
      </c>
      <c r="B610" s="104" t="s">
        <v>98</v>
      </c>
      <c r="C610" s="105">
        <v>52171.421000000002</v>
      </c>
      <c r="D610" s="106"/>
      <c r="E610" s="80">
        <f>+(C610-C$7)/C$8</f>
        <v>2342.9404764948863</v>
      </c>
      <c r="F610" s="80">
        <f>ROUND(2*E610,0)/2</f>
        <v>2343</v>
      </c>
      <c r="G610" s="80">
        <f>+C610-(C$7+F610*C$8)</f>
        <v>-0.16481079999357462</v>
      </c>
      <c r="H610" s="80"/>
      <c r="I610" s="80">
        <f>G610</f>
        <v>-0.16481079999357462</v>
      </c>
      <c r="J610" s="80"/>
      <c r="K610" s="80"/>
      <c r="M610" s="80"/>
      <c r="N610" s="80"/>
      <c r="O610" s="80">
        <f ca="1">+C$11+C$12*$F610</f>
        <v>-0.18129118454459847</v>
      </c>
      <c r="P610" s="80"/>
      <c r="Q610" s="149">
        <f>+C610-15018.5</f>
        <v>37152.921000000002</v>
      </c>
      <c r="S610" s="2">
        <f>S$16</f>
        <v>0.2</v>
      </c>
      <c r="Z610" s="1">
        <f>F610</f>
        <v>2343</v>
      </c>
      <c r="AA610" s="81">
        <f>AB$3+AB$4*Z610+AB$5*Z610^2+AH610</f>
        <v>-0.1576280458636658</v>
      </c>
      <c r="AB610" s="81">
        <f>IF(S610&lt;&gt;0,G610-AH610,-9999)</f>
        <v>-0.1496256555526278</v>
      </c>
      <c r="AC610" s="81">
        <f>+G610-P610</f>
        <v>-0.16481079999357462</v>
      </c>
      <c r="AD610" s="81">
        <f>IF(S610&lt;&gt;0,G610-AA610,-9999)</f>
        <v>-7.1827541299088193E-3</v>
      </c>
      <c r="AE610" s="81">
        <f>+(G610-AA610)^2*S610</f>
        <v>1.031839137814444E-5</v>
      </c>
      <c r="AF610" s="1">
        <f>IF(S610&lt;&gt;0,G610-P610,-9999)</f>
        <v>-0.16481079999357462</v>
      </c>
      <c r="AG610" s="82"/>
      <c r="AH610" s="1">
        <f>$AB$6*($AB$11/AI610*AJ610+$AB$12)</f>
        <v>-1.5185144440946827E-2</v>
      </c>
      <c r="AI610" s="1">
        <f>1+$AB$7*COS(AL610)</f>
        <v>0.70212525563366301</v>
      </c>
      <c r="AJ610" s="1">
        <f>SIN(AL610+RADIANS($AB$9))</f>
        <v>-0.59001222114388474</v>
      </c>
      <c r="AK610" s="1">
        <f>$AB$7*SIN(AL610)</f>
        <v>0.24785048362664097</v>
      </c>
      <c r="AL610" s="1">
        <f>2*ATAN(AM610)</f>
        <v>-0.69398796429114162</v>
      </c>
      <c r="AM610" s="1">
        <f>SQRT((1+$AB$7)/(1-$AB$7))*TAN(AN610/2)</f>
        <v>-0.36162566133506924</v>
      </c>
      <c r="AN610" s="81">
        <f>$AU610+$AB$7*SIN(AO610)</f>
        <v>11.569484109285169</v>
      </c>
      <c r="AO610" s="81">
        <f>$AU610+$AB$7*SIN(AP610)</f>
        <v>11.569458298775011</v>
      </c>
      <c r="AP610" s="81">
        <f>$AU610+$AB$7*SIN(AQ610)</f>
        <v>11.569580975223486</v>
      </c>
      <c r="AQ610" s="81">
        <f>$AU610+$AB$7*SIN(AR610)</f>
        <v>11.568997690579128</v>
      </c>
      <c r="AR610" s="81">
        <f>$AU610+$AB$7*SIN(AS610)</f>
        <v>11.571766331084117</v>
      </c>
      <c r="AS610" s="81">
        <f>$AU610+$AB$7*SIN(AT610)</f>
        <v>11.558517144433662</v>
      </c>
      <c r="AT610" s="81">
        <f>$AU610+$AB$7*SIN(AU610)</f>
        <v>11.619661024641101</v>
      </c>
      <c r="AU610" s="81">
        <f>RADIANS($AB$9)+$AB$18*(F610-AB$15)</f>
        <v>11.244058891312296</v>
      </c>
    </row>
    <row r="611" spans="1:66" s="80" customFormat="1" x14ac:dyDescent="0.2">
      <c r="A611" s="94" t="s">
        <v>290</v>
      </c>
      <c r="B611" s="109" t="s">
        <v>98</v>
      </c>
      <c r="C611" s="110">
        <v>52193.570800000001</v>
      </c>
      <c r="D611" s="111">
        <v>2.0000000000000001E-4</v>
      </c>
      <c r="E611" s="80">
        <f>+(C611-C$7)/C$8</f>
        <v>2350.9401569381739</v>
      </c>
      <c r="F611" s="80">
        <f>ROUND(2*E611,0)/2</f>
        <v>2351</v>
      </c>
      <c r="G611" s="80">
        <f>+C611-(C$7+F611*C$8)</f>
        <v>-0.1656955999933416</v>
      </c>
      <c r="J611" s="80">
        <f>G611</f>
        <v>-0.1656955999933416</v>
      </c>
      <c r="O611" s="80">
        <f ca="1">+C$11+C$12*$F611</f>
        <v>-0.18167173768590988</v>
      </c>
      <c r="Q611" s="149">
        <f>+C611-15018.5</f>
        <v>37175.070800000001</v>
      </c>
      <c r="S611" s="2">
        <f>S$17</f>
        <v>1</v>
      </c>
      <c r="Z611" s="1">
        <f>F611</f>
        <v>2351</v>
      </c>
      <c r="AA611" s="81">
        <f>AB$3+AB$4*Z611+AB$5*Z611^2+AH611</f>
        <v>-0.15823146936994412</v>
      </c>
      <c r="AB611" s="81">
        <f>IF(S611&lt;&gt;0,G611-AH611,-9999)</f>
        <v>-0.15031133279610215</v>
      </c>
      <c r="AC611" s="81">
        <f>+G611-P611</f>
        <v>-0.1656955999933416</v>
      </c>
      <c r="AD611" s="81">
        <f>IF(S611&lt;&gt;0,G611-AA611,-9999)</f>
        <v>-7.4641306233974858E-3</v>
      </c>
      <c r="AE611" s="81">
        <f>+(G611-AA611)^2*S611</f>
        <v>5.5713245963140141E-5</v>
      </c>
      <c r="AF611" s="1">
        <f>IF(S611&lt;&gt;0,G611-P611,-9999)</f>
        <v>-0.1656955999933416</v>
      </c>
      <c r="AG611" s="82"/>
      <c r="AH611" s="1">
        <f>$AB$6*($AB$11/AI611*AJ611+$AB$12)</f>
        <v>-1.5384267197239461E-2</v>
      </c>
      <c r="AI611" s="1">
        <f>1+$AB$7*COS(AL611)</f>
        <v>0.70123268171970721</v>
      </c>
      <c r="AJ611" s="1">
        <f>SIN(AL611+RADIANS($AB$9))</f>
        <v>-0.59292233467744215</v>
      </c>
      <c r="AK611" s="1">
        <f>$AB$7*SIN(AL611)</f>
        <v>0.24677381362874118</v>
      </c>
      <c r="AL611" s="1">
        <f>2*ATAN(AM611)</f>
        <v>-0.69037886967103601</v>
      </c>
      <c r="AM611" s="1">
        <f>SQRT((1+$AB$7)/(1-$AB$7))*TAN(AN611/2)</f>
        <v>-0.35958645625684049</v>
      </c>
      <c r="AN611" s="81">
        <f>$AU611+$AB$7*SIN(AO611)</f>
        <v>11.574225752251316</v>
      </c>
      <c r="AO611" s="81">
        <f>$AU611+$AB$7*SIN(AP611)</f>
        <v>11.574198712159738</v>
      </c>
      <c r="AP611" s="81">
        <f>$AU611+$AB$7*SIN(AQ611)</f>
        <v>11.574326298274718</v>
      </c>
      <c r="AQ611" s="81">
        <f>$AU611+$AB$7*SIN(AR611)</f>
        <v>11.573724076466329</v>
      </c>
      <c r="AR611" s="81">
        <f>$AU611+$AB$7*SIN(AS611)</f>
        <v>11.576561780893426</v>
      </c>
      <c r="AS611" s="81">
        <f>$AU611+$AB$7*SIN(AT611)</f>
        <v>11.563080454891983</v>
      </c>
      <c r="AT611" s="81">
        <f>$AU611+$AB$7*SIN(AU611)</f>
        <v>11.624850123578158</v>
      </c>
      <c r="AU611" s="81">
        <f>RADIANS($AB$9)+$AB$18*(F611-AB$15)</f>
        <v>11.24980145154214</v>
      </c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</row>
    <row r="612" spans="1:66" x14ac:dyDescent="0.2">
      <c r="A612" s="103" t="s">
        <v>291</v>
      </c>
      <c r="B612" s="104" t="s">
        <v>98</v>
      </c>
      <c r="C612" s="105">
        <v>52196.347000000002</v>
      </c>
      <c r="D612" s="106"/>
      <c r="E612" s="80">
        <f>+(C612-C$7)/C$8</f>
        <v>2351.9428166843868</v>
      </c>
      <c r="F612" s="80">
        <f>ROUND(2*E612,0)/2</f>
        <v>2352</v>
      </c>
      <c r="G612" s="80">
        <f>+C612-(C$7+F612*C$8)</f>
        <v>-0.15833119999297196</v>
      </c>
      <c r="H612" s="80"/>
      <c r="I612" s="80">
        <f>G612</f>
        <v>-0.15833119999297196</v>
      </c>
      <c r="J612" s="80"/>
      <c r="K612" s="80"/>
      <c r="L612" s="80"/>
      <c r="M612" s="80"/>
      <c r="N612" s="80"/>
      <c r="O612" s="80">
        <f ca="1">+C$11+C$12*$F612</f>
        <v>-0.18171930682857385</v>
      </c>
      <c r="P612" s="80"/>
      <c r="Q612" s="149">
        <f>+C612-15018.5</f>
        <v>37177.847000000002</v>
      </c>
      <c r="S612" s="2">
        <f>S$16</f>
        <v>0.2</v>
      </c>
      <c r="Z612" s="1">
        <f>F612</f>
        <v>2352</v>
      </c>
      <c r="AA612" s="81">
        <f>AB$3+AB$4*Z612+AB$5*Z612^2+AH612</f>
        <v>-0.15830688411172467</v>
      </c>
      <c r="AB612" s="81">
        <f>IF(S612&lt;&gt;0,G612-AH612,-9999)</f>
        <v>-0.14292208441497398</v>
      </c>
      <c r="AC612" s="81">
        <f>+G612-P612</f>
        <v>-0.15833119999297196</v>
      </c>
      <c r="AD612" s="81">
        <f>IF(S612&lt;&gt;0,G612-AA612,-9999)</f>
        <v>-2.4315881247294335E-5</v>
      </c>
      <c r="AE612" s="81">
        <f>+(G612-AA612)^2*S612</f>
        <v>1.1825241616650407E-10</v>
      </c>
      <c r="AF612" s="1">
        <f>IF(S612&lt;&gt;0,G612-P612,-9999)</f>
        <v>-0.15833119999297196</v>
      </c>
      <c r="AG612" s="82"/>
      <c r="AH612" s="1">
        <f>$AB$6*($AB$11/AI612*AJ612+$AB$12)</f>
        <v>-1.5409115577997977E-2</v>
      </c>
      <c r="AI612" s="1">
        <f>1+$AB$7*COS(AL612)</f>
        <v>0.70112154219942702</v>
      </c>
      <c r="AJ612" s="1">
        <f>SIN(AL612+RADIANS($AB$9))</f>
        <v>-0.59328503822151935</v>
      </c>
      <c r="AK612" s="1">
        <f>$AB$7*SIN(AL612)</f>
        <v>0.24663919604965778</v>
      </c>
      <c r="AL612" s="1">
        <f>2*ATAN(AM612)</f>
        <v>-0.6899283768132447</v>
      </c>
      <c r="AM612" s="1">
        <f>SQRT((1+$AB$7)/(1-$AB$7))*TAN(AN612/2)</f>
        <v>-0.35933210551668004</v>
      </c>
      <c r="AN612" s="81">
        <f>$AU612+$AB$7*SIN(AO612)</f>
        <v>11.574818034838588</v>
      </c>
      <c r="AO612" s="81">
        <f>$AU612+$AB$7*SIN(AP612)</f>
        <v>11.574790838207518</v>
      </c>
      <c r="AP612" s="81">
        <f>$AU612+$AB$7*SIN(AQ612)</f>
        <v>11.574919046696619</v>
      </c>
      <c r="AQ612" s="81">
        <f>$AU612+$AB$7*SIN(AR612)</f>
        <v>11.574314434856511</v>
      </c>
      <c r="AR612" s="81">
        <f>$AU612+$AB$7*SIN(AS612)</f>
        <v>11.577160815668863</v>
      </c>
      <c r="AS612" s="81">
        <f>$AU612+$AB$7*SIN(AT612)</f>
        <v>11.563650473516562</v>
      </c>
      <c r="AT612" s="81">
        <f>$AU612+$AB$7*SIN(AU612)</f>
        <v>11.62549789094539</v>
      </c>
      <c r="AU612" s="81">
        <f>RADIANS($AB$9)+$AB$18*(F612-AB$15)</f>
        <v>11.25051927157087</v>
      </c>
    </row>
    <row r="613" spans="1:66" x14ac:dyDescent="0.2">
      <c r="A613" s="103" t="s">
        <v>292</v>
      </c>
      <c r="B613" s="104" t="s">
        <v>98</v>
      </c>
      <c r="C613" s="105">
        <v>52224.03</v>
      </c>
      <c r="D613" s="106"/>
      <c r="E613" s="80">
        <f>+(C613-C$7)/C$8</f>
        <v>2361.9408822972373</v>
      </c>
      <c r="F613" s="80">
        <f>ROUND(2*E613,0)/2</f>
        <v>2362</v>
      </c>
      <c r="G613" s="80">
        <f>+C613-(C$7+F613*C$8)</f>
        <v>-0.16368720000173198</v>
      </c>
      <c r="H613" s="80"/>
      <c r="I613" s="80">
        <f>G613</f>
        <v>-0.16368720000173198</v>
      </c>
      <c r="J613" s="80"/>
      <c r="K613" s="80"/>
      <c r="M613" s="80"/>
      <c r="N613" s="80"/>
      <c r="O613" s="80">
        <f ca="1">+C$11+C$12*$F613</f>
        <v>-0.18219499825521313</v>
      </c>
      <c r="P613" s="80"/>
      <c r="Q613" s="149">
        <f>+C613-15018.5</f>
        <v>37205.53</v>
      </c>
      <c r="S613" s="2">
        <f>S$16</f>
        <v>0.2</v>
      </c>
      <c r="Z613" s="1">
        <f>F613</f>
        <v>2362</v>
      </c>
      <c r="AA613" s="81">
        <f>AB$3+AB$4*Z613+AB$5*Z613^2+AH613</f>
        <v>-0.15906086928566038</v>
      </c>
      <c r="AB613" s="81">
        <f>IF(S613&lt;&gt;0,G613-AH613,-9999)</f>
        <v>-0.14803011446003148</v>
      </c>
      <c r="AC613" s="81">
        <f>+G613-P613</f>
        <v>-0.16368720000173198</v>
      </c>
      <c r="AD613" s="81">
        <f>IF(S613&lt;&gt;0,G613-AA613,-9999)</f>
        <v>-4.6263307160716027E-3</v>
      </c>
      <c r="AE613" s="81">
        <f>+(G613-AA613)^2*S613</f>
        <v>4.2805871788935181E-6</v>
      </c>
      <c r="AF613" s="1">
        <f>IF(S613&lt;&gt;0,G613-P613,-9999)</f>
        <v>-0.16368720000173198</v>
      </c>
      <c r="AG613" s="82"/>
      <c r="AH613" s="1">
        <f>$AB$6*($AB$11/AI613*AJ613+$AB$12)</f>
        <v>-1.5657085541700495E-2</v>
      </c>
      <c r="AI613" s="1">
        <f>1+$AB$7*COS(AL613)</f>
        <v>0.70001540491724823</v>
      </c>
      <c r="AJ613" s="1">
        <f>SIN(AL613+RADIANS($AB$9))</f>
        <v>-0.59689916533266363</v>
      </c>
      <c r="AK613" s="1">
        <f>$AB$7*SIN(AL613)</f>
        <v>0.24529261765961882</v>
      </c>
      <c r="AL613" s="1">
        <f>2*ATAN(AM613)</f>
        <v>-0.68543126811995359</v>
      </c>
      <c r="AM613" s="1">
        <f>SQRT((1+$AB$7)/(1-$AB$7))*TAN(AN613/2)</f>
        <v>-0.35679526425345787</v>
      </c>
      <c r="AN613" s="81">
        <f>$AU613+$AB$7*SIN(AO613)</f>
        <v>11.58073572169349</v>
      </c>
      <c r="AO613" s="81">
        <f>$AU613+$AB$7*SIN(AP613)</f>
        <v>11.580706924526746</v>
      </c>
      <c r="AP613" s="81">
        <f>$AU613+$AB$7*SIN(AQ613)</f>
        <v>11.580841463089888</v>
      </c>
      <c r="AQ613" s="81">
        <f>$AU613+$AB$7*SIN(AR613)</f>
        <v>11.580212672795854</v>
      </c>
      <c r="AR613" s="81">
        <f>$AU613+$AB$7*SIN(AS613)</f>
        <v>11.583146335894657</v>
      </c>
      <c r="AS613" s="81">
        <f>$AU613+$AB$7*SIN(AT613)</f>
        <v>11.569345889428135</v>
      </c>
      <c r="AT613" s="81">
        <f>$AU613+$AB$7*SIN(AU613)</f>
        <v>11.631964943876296</v>
      </c>
      <c r="AU613" s="81">
        <f>RADIANS($AB$9)+$AB$18*(F613-AB$15)</f>
        <v>11.257697471858174</v>
      </c>
    </row>
    <row r="614" spans="1:66" s="80" customFormat="1" x14ac:dyDescent="0.2">
      <c r="A614" s="94" t="s">
        <v>290</v>
      </c>
      <c r="B614" s="109" t="s">
        <v>98</v>
      </c>
      <c r="C614" s="110">
        <v>52229.565300000002</v>
      </c>
      <c r="D614" s="111">
        <v>1E-4</v>
      </c>
      <c r="E614" s="80">
        <f>+(C614-C$7)/C$8</f>
        <v>2363.9400259083654</v>
      </c>
      <c r="F614" s="80">
        <f>ROUND(2*E614,0)/2</f>
        <v>2364</v>
      </c>
      <c r="G614" s="80">
        <f>+C614-(C$7+F614*C$8)</f>
        <v>-0.16605839999829186</v>
      </c>
      <c r="J614" s="80">
        <f>G614</f>
        <v>-0.16605839999829186</v>
      </c>
      <c r="O614" s="80">
        <f ca="1">+C$11+C$12*$F614</f>
        <v>-0.18229013654054096</v>
      </c>
      <c r="Q614" s="149">
        <f>+C614-15018.5</f>
        <v>37211.065300000002</v>
      </c>
      <c r="S614" s="2">
        <f>S$17</f>
        <v>1</v>
      </c>
      <c r="Z614" s="1">
        <f>F614</f>
        <v>2364</v>
      </c>
      <c r="AA614" s="81">
        <f>AB$3+AB$4*Z614+AB$5*Z614^2+AH614</f>
        <v>-0.15921163078063516</v>
      </c>
      <c r="AB614" s="81">
        <f>IF(S614&lt;&gt;0,U614-AH614,-9999)</f>
        <v>1.5706567281898502E-2</v>
      </c>
      <c r="AC614" s="81">
        <f>+U614-P614</f>
        <v>0</v>
      </c>
      <c r="AD614" s="81">
        <f>IF(S614&lt;&gt;0,G614-AA614,-9999)</f>
        <v>-6.8467692176567008E-3</v>
      </c>
      <c r="AE614" s="81">
        <f>+(U614-AA614)^2*S614</f>
        <v>2.5348343375829294E-2</v>
      </c>
      <c r="AF614" s="1">
        <f>IF(S614&lt;&gt;0,G614-P614,-9999)</f>
        <v>-0.16605839999829186</v>
      </c>
      <c r="AG614" s="82"/>
      <c r="AH614" s="1">
        <f>$AB$6*($AB$11/AI614*AJ614+$AB$12)</f>
        <v>-1.5706567281898502E-2</v>
      </c>
      <c r="AI614" s="1">
        <f>1+$AB$7*COS(AL614)</f>
        <v>0.69979532096938679</v>
      </c>
      <c r="AJ614" s="1">
        <f>SIN(AL614+RADIANS($AB$9))</f>
        <v>-0.59761918258303159</v>
      </c>
      <c r="AK614" s="1">
        <f>$AB$7*SIN(AL614)</f>
        <v>0.24502321574372682</v>
      </c>
      <c r="AL614" s="1">
        <f>2*ATAN(AM614)</f>
        <v>-0.68453354498687269</v>
      </c>
      <c r="AM614" s="1">
        <f>SQRT((1+$AB$7)/(1-$AB$7))*TAN(AN614/2)</f>
        <v>-0.35628934231575798</v>
      </c>
      <c r="AN614" s="81">
        <f>$AU614+$AB$7*SIN(AO614)</f>
        <v>11.581918142037807</v>
      </c>
      <c r="AO614" s="81">
        <f>$AU614+$AB$7*SIN(AP614)</f>
        <v>11.58188901703714</v>
      </c>
      <c r="AP614" s="81">
        <f>$AU614+$AB$7*SIN(AQ614)</f>
        <v>11.582024844872516</v>
      </c>
      <c r="AQ614" s="81">
        <f>$AU614+$AB$7*SIN(AR614)</f>
        <v>11.581391158453453</v>
      </c>
      <c r="AR614" s="81">
        <f>$AU614+$AB$7*SIN(AS614)</f>
        <v>11.584342389316175</v>
      </c>
      <c r="AS614" s="81">
        <f>$AU614+$AB$7*SIN(AT614)</f>
        <v>11.570483940679781</v>
      </c>
      <c r="AT614" s="81">
        <f>$AU614+$AB$7*SIN(AU614)</f>
        <v>11.633256039116528</v>
      </c>
      <c r="AU614" s="81">
        <f>RADIANS($AB$9)+$AB$18*(F614-AB$15)</f>
        <v>11.259133111915634</v>
      </c>
      <c r="AV614" s="81"/>
      <c r="AW614" s="21"/>
      <c r="AX614" s="29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</row>
    <row r="615" spans="1:66" s="80" customFormat="1" x14ac:dyDescent="0.2">
      <c r="A615" s="94" t="s">
        <v>290</v>
      </c>
      <c r="B615" s="109" t="s">
        <v>98</v>
      </c>
      <c r="C615" s="110">
        <v>52232.334499999997</v>
      </c>
      <c r="D615" s="111">
        <v>5.0000000000000001E-4</v>
      </c>
      <c r="E615" s="80">
        <f>+(C615-C$7)/C$8</f>
        <v>2364.9401575160327</v>
      </c>
      <c r="F615" s="80">
        <f>ROUND(2*E615,0)/2</f>
        <v>2365</v>
      </c>
      <c r="G615" s="80">
        <f>+C615-(C$7+F615*C$8)</f>
        <v>-0.16569400000298629</v>
      </c>
      <c r="J615" s="80">
        <f>G615</f>
        <v>-0.16569400000298629</v>
      </c>
      <c r="O615" s="80">
        <f ca="1">+C$11+C$12*$F615</f>
        <v>-0.1823377056832049</v>
      </c>
      <c r="Q615" s="149">
        <f>+C615-15018.5</f>
        <v>37213.834499999997</v>
      </c>
      <c r="S615" s="2">
        <f>S$17</f>
        <v>1</v>
      </c>
      <c r="Z615" s="1">
        <f>F615</f>
        <v>2365</v>
      </c>
      <c r="AA615" s="81">
        <f>AB$3+AB$4*Z615+AB$5*Z615^2+AH615</f>
        <v>-0.15928700706809776</v>
      </c>
      <c r="AB615" s="81">
        <f>IF(S615&lt;&gt;0,G615-AH615,-9999)</f>
        <v>-0.14996270590010483</v>
      </c>
      <c r="AC615" s="81">
        <f>+G615-P615</f>
        <v>-0.16569400000298629</v>
      </c>
      <c r="AD615" s="81">
        <f>IF(S615&lt;&gt;0,G615-AA615,-9999)</f>
        <v>-6.4069929348885279E-3</v>
      </c>
      <c r="AE615" s="81">
        <f>+(G615-AA615)^2*S615</f>
        <v>4.1049558467711515E-5</v>
      </c>
      <c r="AF615" s="1">
        <f>IF(S615&lt;&gt;0,G615-P615,-9999)</f>
        <v>-0.16569400000298629</v>
      </c>
      <c r="AG615" s="82"/>
      <c r="AH615" s="1">
        <f>$AB$6*($AB$11/AI615*AJ615+$AB$12)</f>
        <v>-1.5731294102881457E-2</v>
      </c>
      <c r="AI615" s="1">
        <f>1+$AB$7*COS(AL615)</f>
        <v>0.69968542147654533</v>
      </c>
      <c r="AJ615" s="1">
        <f>SIN(AL615+RADIANS($AB$9))</f>
        <v>-0.59797884120722578</v>
      </c>
      <c r="AK615" s="1">
        <f>$AB$7*SIN(AL615)</f>
        <v>0.24488850420456701</v>
      </c>
      <c r="AL615" s="1">
        <f>2*ATAN(AM615)</f>
        <v>-0.68408489480553181</v>
      </c>
      <c r="AM615" s="1">
        <f>SQRT((1+$AB$7)/(1-$AB$7))*TAN(AN615/2)</f>
        <v>-0.35603656112722143</v>
      </c>
      <c r="AN615" s="81">
        <f>$AU615+$AB$7*SIN(AO615)</f>
        <v>11.582509213106967</v>
      </c>
      <c r="AO615" s="81">
        <f>$AU615+$AB$7*SIN(AP615)</f>
        <v>11.582479923216118</v>
      </c>
      <c r="AP615" s="81">
        <f>$AU615+$AB$7*SIN(AQ615)</f>
        <v>11.582616398601582</v>
      </c>
      <c r="AQ615" s="81">
        <f>$AU615+$AB$7*SIN(AR615)</f>
        <v>11.581980256598133</v>
      </c>
      <c r="AR615" s="81">
        <f>$AU615+$AB$7*SIN(AS615)</f>
        <v>11.584940285028523</v>
      </c>
      <c r="AS615" s="81">
        <f>$AU615+$AB$7*SIN(AT615)</f>
        <v>11.571052838419684</v>
      </c>
      <c r="AT615" s="81">
        <f>$AU615+$AB$7*SIN(AU615)</f>
        <v>11.633901297559005</v>
      </c>
      <c r="AU615" s="81">
        <f>RADIANS($AB$9)+$AB$18*(F615-AB$15)</f>
        <v>11.259850931944365</v>
      </c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</row>
    <row r="616" spans="1:66" x14ac:dyDescent="0.2">
      <c r="A616" s="103" t="s">
        <v>288</v>
      </c>
      <c r="B616" s="104" t="s">
        <v>98</v>
      </c>
      <c r="C616" s="105">
        <v>52265.561999999998</v>
      </c>
      <c r="D616" s="106"/>
      <c r="E616" s="80">
        <f>+(C616-C$7)/C$8</f>
        <v>2376.9406894363824</v>
      </c>
      <c r="F616" s="80">
        <f>ROUND(2*E616,0)/2</f>
        <v>2377</v>
      </c>
      <c r="G616" s="80">
        <f>+C616-(C$7+F616*C$8)</f>
        <v>-0.16422120000061113</v>
      </c>
      <c r="H616" s="80"/>
      <c r="I616" s="80"/>
      <c r="J616" s="80"/>
      <c r="K616" s="80">
        <f>G616</f>
        <v>-0.16422120000061113</v>
      </c>
      <c r="M616" s="80"/>
      <c r="N616" s="80"/>
      <c r="O616" s="80">
        <f ca="1">+C$11+C$12*$F616</f>
        <v>-0.18290853539517204</v>
      </c>
      <c r="P616" s="80"/>
      <c r="Q616" s="149">
        <f>+C616-15018.5</f>
        <v>37247.061999999998</v>
      </c>
      <c r="S616" s="2">
        <f>S$18</f>
        <v>1</v>
      </c>
      <c r="Z616" s="1">
        <f>F616</f>
        <v>2377</v>
      </c>
      <c r="AA616" s="81">
        <f>AB$3+AB$4*Z616+AB$5*Z616^2+AH616</f>
        <v>-0.16019128955357248</v>
      </c>
      <c r="AB616" s="81">
        <f>IF(S616&lt;&gt;0,G616-AH616,-9999)</f>
        <v>-0.14819391564275664</v>
      </c>
      <c r="AC616" s="81">
        <f>+G616-P616</f>
        <v>-0.16422120000061113</v>
      </c>
      <c r="AD616" s="81">
        <f>IF(S616&lt;&gt;0,G616-AA616,-9999)</f>
        <v>-4.0299104470386538E-3</v>
      </c>
      <c r="AE616" s="81">
        <f>+(G616-AA616)^2*S616</f>
        <v>1.6240178211151281E-5</v>
      </c>
      <c r="AF616" s="1">
        <f>IF(S616&lt;&gt;0,G616-P616,-9999)</f>
        <v>-0.16422120000061113</v>
      </c>
      <c r="AG616" s="82"/>
      <c r="AH616" s="1">
        <f>$AB$6*($AB$11/AI616*AJ616+$AB$12)</f>
        <v>-1.6027284357854492E-2</v>
      </c>
      <c r="AI616" s="1">
        <f>1+$AB$7*COS(AL616)</f>
        <v>0.69837400932015314</v>
      </c>
      <c r="AJ616" s="1">
        <f>SIN(AL616+RADIANS($AB$9))</f>
        <v>-0.60227660551451578</v>
      </c>
      <c r="AK616" s="1">
        <f>$AB$7*SIN(AL616)</f>
        <v>0.24327142724058515</v>
      </c>
      <c r="AL616" s="1">
        <f>2*ATAN(AM616)</f>
        <v>-0.67871202859047119</v>
      </c>
      <c r="AM616" s="1">
        <f>SQRT((1+$AB$7)/(1-$AB$7))*TAN(AN616/2)</f>
        <v>-0.3530124754653628</v>
      </c>
      <c r="AN616" s="81">
        <f>$AU616+$AB$7*SIN(AO616)</f>
        <v>11.589594863955039</v>
      </c>
      <c r="AO616" s="81">
        <f>$AU616+$AB$7*SIN(AP616)</f>
        <v>11.589563544342957</v>
      </c>
      <c r="AP616" s="81">
        <f>$AU616+$AB$7*SIN(AQ616)</f>
        <v>11.589707942219773</v>
      </c>
      <c r="AQ616" s="81">
        <f>$AU616+$AB$7*SIN(AR616)</f>
        <v>11.589041944133299</v>
      </c>
      <c r="AR616" s="81">
        <f>$AU616+$AB$7*SIN(AS616)</f>
        <v>11.592108241180968</v>
      </c>
      <c r="AS616" s="81">
        <f>$AU616+$AB$7*SIN(AT616)</f>
        <v>11.577873027202777</v>
      </c>
      <c r="AT616" s="81">
        <f>$AU616+$AB$7*SIN(AU616)</f>
        <v>11.641629376309712</v>
      </c>
      <c r="AU616" s="81">
        <f>RADIANS($AB$9)+$AB$18*(F616-AB$15)</f>
        <v>11.26846477228913</v>
      </c>
    </row>
    <row r="617" spans="1:66" x14ac:dyDescent="0.2">
      <c r="A617" s="103" t="s">
        <v>293</v>
      </c>
      <c r="B617" s="104" t="s">
        <v>98</v>
      </c>
      <c r="C617" s="105">
        <v>52279.402000000002</v>
      </c>
      <c r="D617" s="106"/>
      <c r="E617" s="80">
        <f>+(C617-C$7)/C$8</f>
        <v>2381.9391804988363</v>
      </c>
      <c r="F617" s="80">
        <f>ROUND(2*E617,0)/2</f>
        <v>2382</v>
      </c>
      <c r="G617" s="80">
        <f>+C617-(C$7+F617*C$8)</f>
        <v>-0.16839919999620179</v>
      </c>
      <c r="H617" s="80"/>
      <c r="I617" s="80">
        <f>G617</f>
        <v>-0.16839919999620179</v>
      </c>
      <c r="J617" s="80"/>
      <c r="K617" s="80"/>
      <c r="M617" s="80"/>
      <c r="N617" s="80"/>
      <c r="O617" s="80">
        <f ca="1">+C$11+C$12*$F617</f>
        <v>-0.18314638110849168</v>
      </c>
      <c r="P617" s="80"/>
      <c r="Q617" s="149">
        <f>+C617-15018.5</f>
        <v>37260.902000000002</v>
      </c>
      <c r="S617" s="2">
        <f>S$16</f>
        <v>0.2</v>
      </c>
      <c r="Z617" s="1">
        <f>F617</f>
        <v>2382</v>
      </c>
      <c r="AA617" s="81">
        <f>AB$3+AB$4*Z617+AB$5*Z617^2+AH617</f>
        <v>-0.16056794631037005</v>
      </c>
      <c r="AB617" s="81">
        <f>IF(S617&lt;&gt;0,G617-AH617,-9999)</f>
        <v>-0.15224898566851133</v>
      </c>
      <c r="AC617" s="81">
        <f>+G617-P617</f>
        <v>-0.16839919999620179</v>
      </c>
      <c r="AD617" s="81">
        <f>IF(S617&lt;&gt;0,G617-AA617,-9999)</f>
        <v>-7.831253685831735E-3</v>
      </c>
      <c r="AE617" s="81">
        <f>+(G617-AA617)^2*S617</f>
        <v>1.2265706858370627E-5</v>
      </c>
      <c r="AF617" s="1">
        <f>IF(S617&lt;&gt;0,G617-P617,-9999)</f>
        <v>-0.16839919999620179</v>
      </c>
      <c r="AG617" s="82"/>
      <c r="AH617" s="1">
        <f>$AB$6*($AB$11/AI617*AJ617+$AB$12)</f>
        <v>-1.6150214327690444E-2</v>
      </c>
      <c r="AI617" s="1">
        <f>1+$AB$7*COS(AL617)</f>
        <v>0.69783159197553901</v>
      </c>
      <c r="AJ617" s="1">
        <f>SIN(AL617+RADIANS($AB$9))</f>
        <v>-0.60405749672369757</v>
      </c>
      <c r="AK617" s="1">
        <f>$AB$7*SIN(AL617)</f>
        <v>0.24259735933689242</v>
      </c>
      <c r="AL617" s="1">
        <f>2*ATAN(AM617)</f>
        <v>-0.67647925655712682</v>
      </c>
      <c r="AM617" s="1">
        <f>SQRT((1+$AB$7)/(1-$AB$7))*TAN(AN617/2)</f>
        <v>-0.35175746194777163</v>
      </c>
      <c r="AN617" s="81">
        <f>$AU617+$AB$7*SIN(AO617)</f>
        <v>11.592543314756412</v>
      </c>
      <c r="AO617" s="81">
        <f>$AU617+$AB$7*SIN(AP617)</f>
        <v>11.592511121340848</v>
      </c>
      <c r="AP617" s="81">
        <f>$AU617+$AB$7*SIN(AQ617)</f>
        <v>11.592658903231341</v>
      </c>
      <c r="AQ617" s="81">
        <f>$AU617+$AB$7*SIN(AR617)</f>
        <v>11.591980254532077</v>
      </c>
      <c r="AR617" s="81">
        <f>$AU617+$AB$7*SIN(AS617)</f>
        <v>11.59509120122811</v>
      </c>
      <c r="AS617" s="81">
        <f>$AU617+$AB$7*SIN(AT617)</f>
        <v>11.580711227990921</v>
      </c>
      <c r="AT617" s="81">
        <f>$AU617+$AB$7*SIN(AU617)</f>
        <v>11.644841233477662</v>
      </c>
      <c r="AU617" s="81">
        <f>RADIANS($AB$9)+$AB$18*(F617-AB$15)</f>
        <v>11.272053872432782</v>
      </c>
    </row>
    <row r="618" spans="1:66" x14ac:dyDescent="0.2">
      <c r="A618" s="103" t="s">
        <v>288</v>
      </c>
      <c r="B618" s="104" t="s">
        <v>98</v>
      </c>
      <c r="C618" s="105">
        <v>52287.709000000003</v>
      </c>
      <c r="D618" s="106"/>
      <c r="E618" s="80">
        <f>+(C618-C$7)/C$8</f>
        <v>2384.939358624255</v>
      </c>
      <c r="F618" s="80">
        <f>ROUND(2*E618,0)/2</f>
        <v>2385</v>
      </c>
      <c r="G618" s="80">
        <f>+C618-(C$7+F618*C$8)</f>
        <v>-0.16790599999512779</v>
      </c>
      <c r="H618" s="80"/>
      <c r="I618" s="80"/>
      <c r="J618" s="80"/>
      <c r="K618" s="80">
        <f>G618</f>
        <v>-0.16790599999512779</v>
      </c>
      <c r="M618" s="80"/>
      <c r="N618" s="80"/>
      <c r="O618" s="80">
        <f ca="1">+C$11+C$12*$F618</f>
        <v>-0.18328908853648346</v>
      </c>
      <c r="P618" s="80"/>
      <c r="Q618" s="149">
        <f>+C618-15018.5</f>
        <v>37269.209000000003</v>
      </c>
      <c r="S618" s="2">
        <f>S$18</f>
        <v>1</v>
      </c>
      <c r="Z618" s="1">
        <f>F618</f>
        <v>2385</v>
      </c>
      <c r="AA618" s="81">
        <f>AB$3+AB$4*Z618+AB$5*Z618^2+AH618</f>
        <v>-0.16079390412222189</v>
      </c>
      <c r="AB618" s="81">
        <f>IF(S618&lt;&gt;0,G618-AH618,-9999)</f>
        <v>-0.15168214064049254</v>
      </c>
      <c r="AC618" s="81">
        <f>+G618-P618</f>
        <v>-0.16790599999512779</v>
      </c>
      <c r="AD618" s="81">
        <f>IF(S618&lt;&gt;0,G618-AA618,-9999)</f>
        <v>-7.1120958729058992E-3</v>
      </c>
      <c r="AE618" s="81">
        <f>+(G618-AA618)^2*S618</f>
        <v>5.0581907705405125E-5</v>
      </c>
      <c r="AF618" s="1">
        <f>IF(S618&lt;&gt;0,G618-P618,-9999)</f>
        <v>-0.16790599999512779</v>
      </c>
      <c r="AG618" s="82"/>
      <c r="AH618" s="1">
        <f>$AB$6*($AB$11/AI618*AJ618+$AB$12)</f>
        <v>-1.6223859354635242E-2</v>
      </c>
      <c r="AI618" s="1">
        <f>1+$AB$7*COS(AL618)</f>
        <v>0.6975072666911093</v>
      </c>
      <c r="AJ618" s="1">
        <f>SIN(AL618+RADIANS($AB$9))</f>
        <v>-0.60512326435468744</v>
      </c>
      <c r="AK618" s="1">
        <f>$AB$7*SIN(AL618)</f>
        <v>0.24219284023394821</v>
      </c>
      <c r="AL618" s="1">
        <f>2*ATAN(AM618)</f>
        <v>-0.67514125411264037</v>
      </c>
      <c r="AM618" s="1">
        <f>SQRT((1+$AB$7)/(1-$AB$7))*TAN(AN618/2)</f>
        <v>-0.35100585974808296</v>
      </c>
      <c r="AN618" s="81">
        <f>$AU618+$AB$7*SIN(AO618)</f>
        <v>11.594311289397893</v>
      </c>
      <c r="AO618" s="81">
        <f>$AU618+$AB$7*SIN(AP618)</f>
        <v>11.594278563685155</v>
      </c>
      <c r="AP618" s="81">
        <f>$AU618+$AB$7*SIN(AQ618)</f>
        <v>11.594428399472001</v>
      </c>
      <c r="AQ618" s="81">
        <f>$AU618+$AB$7*SIN(AR618)</f>
        <v>11.593742101412698</v>
      </c>
      <c r="AR618" s="81">
        <f>$AU618+$AB$7*SIN(AS618)</f>
        <v>11.596879939761982</v>
      </c>
      <c r="AS618" s="81">
        <f>$AU618+$AB$7*SIN(AT618)</f>
        <v>11.582413161066111</v>
      </c>
      <c r="AT618" s="81">
        <f>$AU618+$AB$7*SIN(AU618)</f>
        <v>11.646766042453315</v>
      </c>
      <c r="AU618" s="81">
        <f>RADIANS($AB$9)+$AB$18*(F618-AB$15)</f>
        <v>11.274207332518973</v>
      </c>
      <c r="AV618" s="81"/>
      <c r="AW618" s="81"/>
      <c r="AX618" s="97"/>
      <c r="AY618" s="81"/>
      <c r="AZ618" s="81"/>
      <c r="BA618" s="81"/>
      <c r="BB618" s="81"/>
      <c r="BC618" s="81"/>
      <c r="BD618" s="81"/>
      <c r="BE618" s="81"/>
      <c r="BF618" s="81"/>
      <c r="BG618" s="81"/>
      <c r="BH618" s="81"/>
      <c r="BI618" s="81"/>
      <c r="BJ618" s="81"/>
      <c r="BK618" s="81"/>
      <c r="BL618" s="81"/>
    </row>
    <row r="619" spans="1:66" x14ac:dyDescent="0.2">
      <c r="A619" s="103" t="s">
        <v>291</v>
      </c>
      <c r="B619" s="104" t="s">
        <v>98</v>
      </c>
      <c r="C619" s="105">
        <v>52290.485000000001</v>
      </c>
      <c r="D619" s="106"/>
      <c r="E619" s="80">
        <f>+(C619-C$7)/C$8</f>
        <v>2385.9419461379371</v>
      </c>
      <c r="F619" s="80">
        <f>ROUND(2*E619,0)/2</f>
        <v>2386</v>
      </c>
      <c r="G619" s="80">
        <f>+C619-(C$7+F619*C$8)</f>
        <v>-0.16074159999698168</v>
      </c>
      <c r="H619" s="80"/>
      <c r="I619" s="80">
        <f>G619</f>
        <v>-0.16074159999698168</v>
      </c>
      <c r="J619" s="80"/>
      <c r="K619" s="80"/>
      <c r="L619" s="80"/>
      <c r="M619" s="80"/>
      <c r="N619" s="80"/>
      <c r="O619" s="80">
        <f ca="1">+C$11+C$12*$F619</f>
        <v>-0.18333665767914739</v>
      </c>
      <c r="P619" s="80"/>
      <c r="Q619" s="149">
        <f>+C619-15018.5</f>
        <v>37271.985000000001</v>
      </c>
      <c r="S619" s="2">
        <f>S$16</f>
        <v>0.2</v>
      </c>
      <c r="Z619" s="1">
        <f>F619</f>
        <v>2386</v>
      </c>
      <c r="AA619" s="81">
        <f>AB$3+AB$4*Z619+AB$5*Z619^2+AH619</f>
        <v>-0.16086921733680284</v>
      </c>
      <c r="AB619" s="81">
        <f>IF(S619&lt;&gt;0,G619-AH619,-9999)</f>
        <v>-0.14449321114152289</v>
      </c>
      <c r="AC619" s="81">
        <f>+G619-P619</f>
        <v>-0.16074159999698168</v>
      </c>
      <c r="AD619" s="81">
        <f>IF(S619&lt;&gt;0,G619-AA619,-9999)</f>
        <v>1.2761733982116774E-4</v>
      </c>
      <c r="AE619" s="81">
        <f>+(G619-AA619)^2*S619</f>
        <v>3.2572370846062814E-9</v>
      </c>
      <c r="AF619" s="1">
        <f>IF(S619&lt;&gt;0,G619-P619,-9999)</f>
        <v>-0.16074159999698168</v>
      </c>
      <c r="AG619" s="82"/>
      <c r="AH619" s="1">
        <f>$AB$6*($AB$11/AI619*AJ619+$AB$12)</f>
        <v>-1.624838885545879E-2</v>
      </c>
      <c r="AI619" s="1">
        <f>1+$AB$7*COS(AL619)</f>
        <v>0.69739934537116366</v>
      </c>
      <c r="AJ619" s="1">
        <f>SIN(AL619+RADIANS($AB$9))</f>
        <v>-0.60547805997200677</v>
      </c>
      <c r="AK619" s="1">
        <f>$AB$7*SIN(AL619)</f>
        <v>0.24205798764649375</v>
      </c>
      <c r="AL619" s="1">
        <f>2*ATAN(AM619)</f>
        <v>-0.67469552924467768</v>
      </c>
      <c r="AM619" s="1">
        <f>SQRT((1+$AB$7)/(1-$AB$7))*TAN(AN619/2)</f>
        <v>-0.35075555909849049</v>
      </c>
      <c r="AN619" s="81">
        <f>$AU619+$AB$7*SIN(AO619)</f>
        <v>11.594900432115676</v>
      </c>
      <c r="AO619" s="81">
        <f>$AU619+$AB$7*SIN(AP619)</f>
        <v>11.594867527628482</v>
      </c>
      <c r="AP619" s="81">
        <f>$AU619+$AB$7*SIN(AQ619)</f>
        <v>11.595018051966038</v>
      </c>
      <c r="AQ619" s="81">
        <f>$AU619+$AB$7*SIN(AR619)</f>
        <v>11.594329194324441</v>
      </c>
      <c r="AR619" s="81">
        <f>$AU619+$AB$7*SIN(AS619)</f>
        <v>11.597476013315243</v>
      </c>
      <c r="AS619" s="81">
        <f>$AU619+$AB$7*SIN(AT619)</f>
        <v>11.582980308526249</v>
      </c>
      <c r="AT619" s="81">
        <f>$AU619+$AB$7*SIN(AU619)</f>
        <v>11.647407261459385</v>
      </c>
      <c r="AU619" s="81">
        <f>RADIANS($AB$9)+$AB$18*(F619-AB$15)</f>
        <v>11.274925152547706</v>
      </c>
    </row>
    <row r="620" spans="1:66" x14ac:dyDescent="0.2">
      <c r="A620" s="103" t="s">
        <v>288</v>
      </c>
      <c r="B620" s="104" t="s">
        <v>98</v>
      </c>
      <c r="C620" s="105">
        <v>52312.627999999997</v>
      </c>
      <c r="D620" s="106"/>
      <c r="E620" s="80">
        <f>+(C620-C$7)/C$8</f>
        <v>2393.9391706752103</v>
      </c>
      <c r="F620" s="80">
        <f>ROUND(2*E620,0)/2</f>
        <v>2394</v>
      </c>
      <c r="G620" s="80">
        <f>+C620-(C$7+F620*C$8)</f>
        <v>-0.16842639999958919</v>
      </c>
      <c r="H620" s="80"/>
      <c r="I620" s="80"/>
      <c r="J620" s="80"/>
      <c r="K620" s="80">
        <f>G620</f>
        <v>-0.16842639999958919</v>
      </c>
      <c r="M620" s="80"/>
      <c r="N620" s="80"/>
      <c r="O620" s="80">
        <f ca="1">+C$11+C$12*$F620</f>
        <v>-0.18371721082045883</v>
      </c>
      <c r="P620" s="80"/>
      <c r="Q620" s="149">
        <f>+C620-15018.5</f>
        <v>37294.127999999997</v>
      </c>
      <c r="S620" s="2">
        <f>S$18</f>
        <v>1</v>
      </c>
      <c r="Z620" s="1">
        <f>F620</f>
        <v>2394</v>
      </c>
      <c r="AA620" s="81">
        <f>AB$3+AB$4*Z620+AB$5*Z620^2+AH620</f>
        <v>-0.16147161367125595</v>
      </c>
      <c r="AB620" s="81">
        <f>IF(S620&lt;&gt;0,G620-AH620,-9999)</f>
        <v>-0.15198211465792677</v>
      </c>
      <c r="AC620" s="81">
        <f>+G620-P620</f>
        <v>-0.16842639999958919</v>
      </c>
      <c r="AD620" s="81">
        <f>IF(S620&lt;&gt;0,G620-AA620,-9999)</f>
        <v>-6.9547863283332401E-3</v>
      </c>
      <c r="AE620" s="81">
        <f>+(G620-AA620)^2*S620</f>
        <v>4.8369052872770951E-5</v>
      </c>
      <c r="AF620" s="1">
        <f>IF(S620&lt;&gt;0,G620-P620,-9999)</f>
        <v>-0.16842639999958919</v>
      </c>
      <c r="AG620" s="82"/>
      <c r="AH620" s="1">
        <f>$AB$6*($AB$11/AI620*AJ620+$AB$12)</f>
        <v>-1.6444285341662427E-2</v>
      </c>
      <c r="AI620" s="1">
        <f>1+$AB$7*COS(AL620)</f>
        <v>0.69653933291334891</v>
      </c>
      <c r="AJ620" s="1">
        <f>SIN(AL620+RADIANS($AB$9))</f>
        <v>-0.60830816229248108</v>
      </c>
      <c r="AK620" s="1">
        <f>$AB$7*SIN(AL620)</f>
        <v>0.24097893911417884</v>
      </c>
      <c r="AL620" s="1">
        <f>2*ATAN(AM620)</f>
        <v>-0.67113467705534613</v>
      </c>
      <c r="AM620" s="1">
        <f>SQRT((1+$AB$7)/(1-$AB$7))*TAN(AN620/2)</f>
        <v>-0.34875733390778163</v>
      </c>
      <c r="AN620" s="81">
        <f>$AU620+$AB$7*SIN(AO620)</f>
        <v>11.59961030634542</v>
      </c>
      <c r="AO620" s="81">
        <f>$AU620+$AB$7*SIN(AP620)</f>
        <v>11.599575947359298</v>
      </c>
      <c r="AP620" s="81">
        <f>$AU620+$AB$7*SIN(AQ620)</f>
        <v>11.599732050719361</v>
      </c>
      <c r="AQ620" s="81">
        <f>$AU620+$AB$7*SIN(AR620)</f>
        <v>11.599022541003615</v>
      </c>
      <c r="AR620" s="81">
        <f>$AU620+$AB$7*SIN(AS620)</f>
        <v>11.602241501422162</v>
      </c>
      <c r="AS620" s="81">
        <f>$AU620+$AB$7*SIN(AT620)</f>
        <v>11.587514567980882</v>
      </c>
      <c r="AT620" s="81">
        <f>$AU620+$AB$7*SIN(AU620)</f>
        <v>11.652530107464727</v>
      </c>
      <c r="AU620" s="81">
        <f>RADIANS($AB$9)+$AB$18*(F620-AB$15)</f>
        <v>11.280667712777548</v>
      </c>
    </row>
    <row r="621" spans="1:66" s="80" customFormat="1" x14ac:dyDescent="0.2">
      <c r="A621" s="96" t="s">
        <v>294</v>
      </c>
      <c r="B621" s="101" t="s">
        <v>98</v>
      </c>
      <c r="C621" s="100">
        <v>52567.353999999999</v>
      </c>
      <c r="D621" s="100">
        <v>3.0000000000000001E-3</v>
      </c>
      <c r="E621" s="80">
        <f>+(C621-C$7)/C$8</f>
        <v>2485.936687609767</v>
      </c>
      <c r="F621" s="80">
        <f>ROUND(2*E621,0)/2</f>
        <v>2486</v>
      </c>
      <c r="G621" s="80">
        <f>+C621-(C$7+F621*C$8)</f>
        <v>-0.17530160000023898</v>
      </c>
      <c r="I621" s="80">
        <f>G621</f>
        <v>-0.17530160000023898</v>
      </c>
      <c r="O621" s="80">
        <f ca="1">+C$11+C$12*$F621</f>
        <v>-0.18809357194554019</v>
      </c>
      <c r="Q621" s="149">
        <f>+C621-15018.5</f>
        <v>37548.853999999999</v>
      </c>
      <c r="S621" s="2">
        <f>S$16</f>
        <v>0.2</v>
      </c>
      <c r="Z621" s="1">
        <f>F621</f>
        <v>2486</v>
      </c>
      <c r="AA621" s="81">
        <f>AB$3+AB$4*Z621+AB$5*Z621^2+AH621</f>
        <v>-0.1683848084720527</v>
      </c>
      <c r="AB621" s="81">
        <f>IF(S621&lt;&gt;0,G621-AH621,-9999)</f>
        <v>-0.15664827465919937</v>
      </c>
      <c r="AC621" s="81">
        <f>+G621-P621</f>
        <v>-0.17530160000023898</v>
      </c>
      <c r="AD621" s="81">
        <f>IF(S621&lt;&gt;0,G621-AA621,-9999)</f>
        <v>-6.916791528186278E-3</v>
      </c>
      <c r="AE621" s="81">
        <f>+(G621-AA621)^2*S621</f>
        <v>9.5684010088778937E-6</v>
      </c>
      <c r="AF621" s="1">
        <f>IF(S621&lt;&gt;0,G621-P621,-9999)</f>
        <v>-0.17530160000023898</v>
      </c>
      <c r="AG621" s="82"/>
      <c r="AH621" s="1">
        <f>$AB$6*($AB$11/AI621*AJ621+$AB$12)</f>
        <v>-1.8653325341039608E-2</v>
      </c>
      <c r="AI621" s="1">
        <f>1+$AB$7*COS(AL621)</f>
        <v>0.68706799319925183</v>
      </c>
      <c r="AJ621" s="1">
        <f>SIN(AL621+RADIANS($AB$9))</f>
        <v>-0.63982169819880264</v>
      </c>
      <c r="AK621" s="1">
        <f>$AB$7*SIN(AL621)</f>
        <v>0.2285449292478984</v>
      </c>
      <c r="AL621" s="1">
        <f>2*ATAN(AM621)</f>
        <v>-0.63079570398977092</v>
      </c>
      <c r="AM621" s="1">
        <f>SQRT((1+$AB$7)/(1-$AB$7))*TAN(AN621/2)</f>
        <v>-0.32628959594374934</v>
      </c>
      <c r="AN621" s="81">
        <f>$AU621+$AB$7*SIN(AO621)</f>
        <v>11.653368391213228</v>
      </c>
      <c r="AO621" s="81">
        <f>$AU621+$AB$7*SIN(AP621)</f>
        <v>11.653314064632529</v>
      </c>
      <c r="AP621" s="81">
        <f>$AU621+$AB$7*SIN(AQ621)</f>
        <v>11.653543360590483</v>
      </c>
      <c r="AQ621" s="81">
        <f>$AU621+$AB$7*SIN(AR621)</f>
        <v>11.652575109057029</v>
      </c>
      <c r="AR621" s="81">
        <f>$AU621+$AB$7*SIN(AS621)</f>
        <v>11.656655543276802</v>
      </c>
      <c r="AS621" s="81">
        <f>$AU621+$AB$7*SIN(AT621)</f>
        <v>11.639310555786281</v>
      </c>
      <c r="AT621" s="81">
        <f>$AU621+$AB$7*SIN(AU621)</f>
        <v>11.710566925814785</v>
      </c>
      <c r="AU621" s="81">
        <f>RADIANS($AB$9)+$AB$18*(F621-AB$15)</f>
        <v>11.346707155420749</v>
      </c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</row>
    <row r="622" spans="1:66" x14ac:dyDescent="0.2">
      <c r="A622" s="112" t="s">
        <v>288</v>
      </c>
      <c r="B622" s="113" t="s">
        <v>98</v>
      </c>
      <c r="C622" s="114">
        <v>52636.572</v>
      </c>
      <c r="D622" s="115"/>
      <c r="E622" s="80">
        <f>+(C622-C$7)/C$8</f>
        <v>2510.9356438497116</v>
      </c>
      <c r="F622" s="80">
        <f>ROUND(2*E622,0)/2</f>
        <v>2511</v>
      </c>
      <c r="G622" s="80">
        <f>+C622-(C$7+F622*C$8)</f>
        <v>-0.17819159999635303</v>
      </c>
      <c r="H622" s="80"/>
      <c r="I622" s="80"/>
      <c r="J622" s="80"/>
      <c r="K622" s="80">
        <f>G622</f>
        <v>-0.17819159999635303</v>
      </c>
      <c r="M622" s="80"/>
      <c r="N622" s="80"/>
      <c r="O622" s="80">
        <f ca="1">+C$11+C$12*$F622</f>
        <v>-0.18928280051213842</v>
      </c>
      <c r="P622" s="80"/>
      <c r="Q622" s="149">
        <f>+C622-15018.5</f>
        <v>37618.072</v>
      </c>
      <c r="S622" s="2">
        <f>S$18</f>
        <v>1</v>
      </c>
      <c r="Z622" s="1">
        <f>F622</f>
        <v>2511</v>
      </c>
      <c r="AA622" s="81">
        <f>AB$3+AB$4*Z622+AB$5*Z622^2+AH622</f>
        <v>-0.17025868235848907</v>
      </c>
      <c r="AB622" s="81">
        <f>IF(S622&lt;&gt;0,G622-AH622,-9999)</f>
        <v>-0.15895205306803029</v>
      </c>
      <c r="AC622" s="81">
        <f>+G622-P622</f>
        <v>-0.17819159999635303</v>
      </c>
      <c r="AD622" s="81">
        <f>IF(S622&lt;&gt;0,G622-AA622,-9999)</f>
        <v>-7.9329176378639676E-3</v>
      </c>
      <c r="AE622" s="81">
        <f>+(G622-AA622)^2*S622</f>
        <v>6.2931182249133236E-5</v>
      </c>
      <c r="AF622" s="1">
        <f>IF(S622&lt;&gt;0,G622-P622,-9999)</f>
        <v>-0.17819159999635303</v>
      </c>
      <c r="AG622" s="82"/>
      <c r="AH622" s="1">
        <f>$AB$6*($AB$11/AI622*AJ622+$AB$12)</f>
        <v>-1.9239546928322759E-2</v>
      </c>
      <c r="AI622" s="1">
        <f>1+$AB$7*COS(AL622)</f>
        <v>0.68462350424888396</v>
      </c>
      <c r="AJ622" s="1">
        <f>SIN(AL622+RADIANS($AB$9))</f>
        <v>-0.6480656777458832</v>
      </c>
      <c r="AK622" s="1">
        <f>$AB$7*SIN(AL622)</f>
        <v>0.22515970219605633</v>
      </c>
      <c r="AL622" s="1">
        <f>2*ATAN(AM622)</f>
        <v>-0.62002012389733197</v>
      </c>
      <c r="AM622" s="1">
        <f>SQRT((1+$AB$7)/(1-$AB$7))*TAN(AN622/2)</f>
        <v>-0.32033859951598898</v>
      </c>
      <c r="AN622" s="81">
        <f>$AU622+$AB$7*SIN(AO622)</f>
        <v>11.667852286456643</v>
      </c>
      <c r="AO622" s="81">
        <f>$AU622+$AB$7*SIN(AP622)</f>
        <v>11.667791461800959</v>
      </c>
      <c r="AP622" s="81">
        <f>$AU622+$AB$7*SIN(AQ622)</f>
        <v>11.668043484964297</v>
      </c>
      <c r="AQ622" s="81">
        <f>$AU622+$AB$7*SIN(AR622)</f>
        <v>11.666998722402536</v>
      </c>
      <c r="AR622" s="81">
        <f>$AU622+$AB$7*SIN(AS622)</f>
        <v>11.671320892479232</v>
      </c>
      <c r="AS622" s="81">
        <f>$AU622+$AB$7*SIN(AT622)</f>
        <v>11.653284512501534</v>
      </c>
      <c r="AT622" s="81">
        <f>$AU622+$AB$7*SIN(AU622)</f>
        <v>11.726062074488908</v>
      </c>
      <c r="AU622" s="81">
        <f>RADIANS($AB$9)+$AB$18*(F622-AB$15)</f>
        <v>11.364652656139009</v>
      </c>
    </row>
    <row r="623" spans="1:66" s="80" customFormat="1" x14ac:dyDescent="0.2">
      <c r="A623" s="116" t="s">
        <v>295</v>
      </c>
      <c r="B623" s="117" t="s">
        <v>98</v>
      </c>
      <c r="C623" s="116">
        <v>52913.449000000001</v>
      </c>
      <c r="D623" s="118">
        <v>7.0000000000000001E-3</v>
      </c>
      <c r="E623" s="80">
        <f>+(C623-C$7)/C$8</f>
        <v>2610.9332746227342</v>
      </c>
      <c r="F623" s="80">
        <f>ROUND(2*E623,0)/2</f>
        <v>2611</v>
      </c>
      <c r="G623" s="80">
        <f>+C623-(C$7+F623*C$8)</f>
        <v>-0.18475159999798052</v>
      </c>
      <c r="K623" s="80">
        <f>G623</f>
        <v>-0.18475159999798052</v>
      </c>
      <c r="O623" s="80">
        <f ca="1">+C$11+C$12*$F623</f>
        <v>-0.19403971477853121</v>
      </c>
      <c r="Q623" s="149">
        <f>+C623-15018.5</f>
        <v>37894.949000000001</v>
      </c>
      <c r="S623" s="2">
        <f>S$18</f>
        <v>1</v>
      </c>
      <c r="Z623" s="1">
        <f>F623</f>
        <v>2611</v>
      </c>
      <c r="AA623" s="81">
        <f>AB$3+AB$4*Z623+AB$5*Z623^2+AH623</f>
        <v>-0.17773304910065169</v>
      </c>
      <c r="AB623" s="81">
        <f>IF(S623&lt;&gt;0,G623-AH623,-9999)</f>
        <v>-0.16322825007105196</v>
      </c>
      <c r="AC623" s="81">
        <f>+G623-P623</f>
        <v>-0.18475159999798052</v>
      </c>
      <c r="AD623" s="81">
        <f>IF(S623&lt;&gt;0,G623-AA623,-9999)</f>
        <v>-7.0185508973288346E-3</v>
      </c>
      <c r="AE623" s="81">
        <f>+(G623-AA623)^2*S623</f>
        <v>4.9260056698395388E-5</v>
      </c>
      <c r="AF623" s="1">
        <f>IF(S623&lt;&gt;0,G623-P623,-9999)</f>
        <v>-0.18475159999798052</v>
      </c>
      <c r="AG623" s="82"/>
      <c r="AH623" s="1">
        <f>$AB$6*($AB$11/AI623*AJ623+$AB$12)</f>
        <v>-2.1523349926928566E-2</v>
      </c>
      <c r="AI623" s="1">
        <f>1+$AB$7*COS(AL623)</f>
        <v>0.6753706669109254</v>
      </c>
      <c r="AJ623" s="1">
        <f>SIN(AL623+RADIANS($AB$9))</f>
        <v>-0.6797382882452121</v>
      </c>
      <c r="AK623" s="1">
        <f>$AB$7*SIN(AL623)</f>
        <v>0.21160109088426995</v>
      </c>
      <c r="AL623" s="1">
        <f>2*ATAN(AM623)</f>
        <v>-0.5776561864663996</v>
      </c>
      <c r="AM623" s="1">
        <f>SQRT((1+$AB$7)/(1-$AB$7))*TAN(AN623/2)</f>
        <v>-0.29713696686635155</v>
      </c>
      <c r="AN623" s="81">
        <f>$AU623+$AB$7*SIN(AO623)</f>
        <v>11.725289759363204</v>
      </c>
      <c r="AO623" s="81">
        <f>$AU623+$AB$7*SIN(AP623)</f>
        <v>11.725198229685377</v>
      </c>
      <c r="AP623" s="81">
        <f>$AU623+$AB$7*SIN(AQ623)</f>
        <v>11.72555250552535</v>
      </c>
      <c r="AQ623" s="81">
        <f>$AU623+$AB$7*SIN(AR623)</f>
        <v>11.724180460533546</v>
      </c>
      <c r="AR623" s="81">
        <f>$AU623+$AB$7*SIN(AS623)</f>
        <v>11.729482495383539</v>
      </c>
      <c r="AS623" s="81">
        <f>$AU623+$AB$7*SIN(AT623)</f>
        <v>11.708815769838859</v>
      </c>
      <c r="AT623" s="81">
        <f>$AU623+$AB$7*SIN(AU623)</f>
        <v>11.786887265445248</v>
      </c>
      <c r="AU623" s="81">
        <f>RADIANS($AB$9)+$AB$18*(F623-AB$15)</f>
        <v>11.436434659012054</v>
      </c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</row>
    <row r="624" spans="1:66" x14ac:dyDescent="0.2">
      <c r="A624" s="112" t="s">
        <v>296</v>
      </c>
      <c r="B624" s="113" t="s">
        <v>98</v>
      </c>
      <c r="C624" s="114">
        <v>52916.218800000002</v>
      </c>
      <c r="D624" s="115"/>
      <c r="E624" s="80">
        <f>+(C624-C$7)/C$8</f>
        <v>2611.9336229279934</v>
      </c>
      <c r="F624" s="80">
        <f>ROUND(2*E624,0)/2</f>
        <v>2612</v>
      </c>
      <c r="G624" s="80">
        <f>+C624-(C$7+F624*C$8)</f>
        <v>-0.18378719999600435</v>
      </c>
      <c r="H624" s="80"/>
      <c r="I624" s="80"/>
      <c r="J624" s="80"/>
      <c r="K624" s="80">
        <f>G624</f>
        <v>-0.18378719999600435</v>
      </c>
      <c r="M624" s="80"/>
      <c r="N624" s="80"/>
      <c r="O624" s="80">
        <f ca="1">+C$11+C$12*$F624</f>
        <v>-0.19408728392119512</v>
      </c>
      <c r="P624" s="80"/>
      <c r="Q624" s="149">
        <f>+C624-15018.5</f>
        <v>37897.718800000002</v>
      </c>
      <c r="S624" s="2">
        <f>S$18</f>
        <v>1</v>
      </c>
      <c r="Z624" s="1">
        <f>F624</f>
        <v>2612</v>
      </c>
      <c r="AA624" s="81">
        <f>AB$3+AB$4*Z624+AB$5*Z624^2+AH624</f>
        <v>-0.17780761772996692</v>
      </c>
      <c r="AB624" s="81">
        <f>IF(S624&lt;&gt;0,G624-AH624,-9999)</f>
        <v>-0.16224150990993544</v>
      </c>
      <c r="AC624" s="81">
        <f>+G624-P624</f>
        <v>-0.18378719999600435</v>
      </c>
      <c r="AD624" s="81">
        <f>IF(S624&lt;&gt;0,G624-AA624,-9999)</f>
        <v>-5.9795822660374254E-3</v>
      </c>
      <c r="AE624" s="81">
        <f>+(G624-AA624)^2*S624</f>
        <v>3.575540407630927E-5</v>
      </c>
      <c r="AF624" s="1">
        <f>IF(S624&lt;&gt;0,G624-P624,-9999)</f>
        <v>-0.18378719999600435</v>
      </c>
      <c r="AG624" s="82"/>
      <c r="AH624" s="1">
        <f>$AB$6*($AB$11/AI624*AJ624+$AB$12)</f>
        <v>-2.1545690086068898E-2</v>
      </c>
      <c r="AI624" s="1">
        <f>1+$AB$7*COS(AL624)</f>
        <v>0.6752822615830838</v>
      </c>
      <c r="AJ624" s="1">
        <f>SIN(AL624+RADIANS($AB$9))</f>
        <v>-0.68004475896902083</v>
      </c>
      <c r="AK624" s="1">
        <f>$AB$7*SIN(AL624)</f>
        <v>0.21146540124255223</v>
      </c>
      <c r="AL624" s="1">
        <f>2*ATAN(AM624)</f>
        <v>-0.5772382600732674</v>
      </c>
      <c r="AM624" s="1">
        <f>SQRT((1+$AB$7)/(1-$AB$7))*TAN(AN624/2)</f>
        <v>-0.29690956834638632</v>
      </c>
      <c r="AN624" s="81">
        <f>$AU624+$AB$7*SIN(AO624)</f>
        <v>11.72586025826889</v>
      </c>
      <c r="AO624" s="81">
        <f>$AU624+$AB$7*SIN(AP624)</f>
        <v>11.725768383757057</v>
      </c>
      <c r="AP624" s="81">
        <f>$AU624+$AB$7*SIN(AQ624)</f>
        <v>11.726123767646788</v>
      </c>
      <c r="AQ624" s="81">
        <f>$AU624+$AB$7*SIN(AR624)</f>
        <v>11.724748307794275</v>
      </c>
      <c r="AR624" s="81">
        <f>$AU624+$AB$7*SIN(AS624)</f>
        <v>11.730060148680227</v>
      </c>
      <c r="AS624" s="81">
        <f>$AU624+$AB$7*SIN(AT624)</f>
        <v>11.709368433546221</v>
      </c>
      <c r="AT624" s="81">
        <f>$AU624+$AB$7*SIN(AU624)</f>
        <v>11.787486300238481</v>
      </c>
      <c r="AU624" s="81">
        <f>RADIANS($AB$9)+$AB$18*(F624-AB$15)</f>
        <v>11.437152479040783</v>
      </c>
    </row>
    <row r="625" spans="1:66" x14ac:dyDescent="0.2">
      <c r="A625" s="116" t="s">
        <v>297</v>
      </c>
      <c r="B625" s="117" t="s">
        <v>98</v>
      </c>
      <c r="C625" s="116">
        <v>53284.461000000003</v>
      </c>
      <c r="D625" s="116">
        <v>1E-3</v>
      </c>
      <c r="E625" s="80">
        <f>+(C625-C$7)/C$8</f>
        <v>2744.9289513613612</v>
      </c>
      <c r="F625" s="80">
        <f>ROUND(2*E625,0)/2</f>
        <v>2745</v>
      </c>
      <c r="G625" s="80">
        <f>+C625-(C$7+F625*C$8)</f>
        <v>-0.19672199999331497</v>
      </c>
      <c r="H625" s="80"/>
      <c r="I625" s="80">
        <f>G625</f>
        <v>-0.19672199999331497</v>
      </c>
      <c r="J625" s="80"/>
      <c r="K625" s="80"/>
      <c r="M625" s="80"/>
      <c r="O625" s="80">
        <f ca="1">+C$11+C$12*$F625</f>
        <v>-0.20041397989549758</v>
      </c>
      <c r="P625" s="80"/>
      <c r="Q625" s="149">
        <f>+C625-15018.5</f>
        <v>38265.961000000003</v>
      </c>
      <c r="S625" s="2">
        <f>S$16</f>
        <v>0.2</v>
      </c>
      <c r="Z625" s="1">
        <f>F625</f>
        <v>2745</v>
      </c>
      <c r="AA625" s="81">
        <f>AB$3+AB$4*Z625+AB$5*Z625^2+AH625</f>
        <v>-0.18769305939750322</v>
      </c>
      <c r="AB625" s="81">
        <f>IF(S625&lt;&gt;0,G625-AH625,-9999)</f>
        <v>-0.17229422036781875</v>
      </c>
      <c r="AC625" s="81">
        <f>+G625-P625</f>
        <v>-0.19672199999331497</v>
      </c>
      <c r="AD625" s="81">
        <f>IF(S625&lt;&gt;0,G625-AA625,-9999)</f>
        <v>-9.0289405958117464E-3</v>
      </c>
      <c r="AE625" s="81">
        <f>+(G625-AA625)^2*S625</f>
        <v>1.6304353656539473E-5</v>
      </c>
      <c r="AF625" s="1">
        <f>IF(S625&lt;&gt;0,G625-P625,-9999)</f>
        <v>-0.19672199999331497</v>
      </c>
      <c r="AG625" s="82"/>
      <c r="AH625" s="1">
        <f>$AB$6*($AB$11/AI625*AJ625+$AB$12)</f>
        <v>-2.4427779625496211E-2</v>
      </c>
      <c r="AI625" s="1">
        <f>1+$AB$7*COS(AL625)</f>
        <v>0.66421540430501635</v>
      </c>
      <c r="AJ625" s="1">
        <f>SIN(AL625+RADIANS($AB$9))</f>
        <v>-0.71908023062829229</v>
      </c>
      <c r="AK625" s="1">
        <f>$AB$7*SIN(AL625)</f>
        <v>0.19341129971960491</v>
      </c>
      <c r="AL625" s="1">
        <f>2*ATAN(AM625)</f>
        <v>-0.52258407860998013</v>
      </c>
      <c r="AM625" s="1">
        <f>SQRT((1+$AB$7)/(1-$AB$7))*TAN(AN625/2)</f>
        <v>-0.26740549181993706</v>
      </c>
      <c r="AN625" s="81">
        <f>$AU625+$AB$7*SIN(AO625)</f>
        <v>11.801099328852253</v>
      </c>
      <c r="AO625" s="81">
        <f>$AU625+$AB$7*SIN(AP625)</f>
        <v>11.800955418353285</v>
      </c>
      <c r="AP625" s="81">
        <f>$AU625+$AB$7*SIN(AQ625)</f>
        <v>11.801470311057212</v>
      </c>
      <c r="AQ625" s="81">
        <f>$AU625+$AB$7*SIN(AR625)</f>
        <v>11.79962691662918</v>
      </c>
      <c r="AR625" s="81">
        <f>$AU625+$AB$7*SIN(AS625)</f>
        <v>11.806211569131081</v>
      </c>
      <c r="AS625" s="81">
        <f>$AU625+$AB$7*SIN(AT625)</f>
        <v>11.782495220144583</v>
      </c>
      <c r="AT625" s="81">
        <f>$AU625+$AB$7*SIN(AU625)</f>
        <v>11.865574576350459</v>
      </c>
      <c r="AU625" s="81">
        <f>RADIANS($AB$9)+$AB$18*(F625-AB$15)</f>
        <v>11.532622542861933</v>
      </c>
    </row>
    <row r="626" spans="1:66" x14ac:dyDescent="0.2">
      <c r="A626" s="112" t="s">
        <v>288</v>
      </c>
      <c r="B626" s="113" t="s">
        <v>98</v>
      </c>
      <c r="C626" s="114">
        <v>53314.919600000001</v>
      </c>
      <c r="D626" s="115"/>
      <c r="E626" s="80">
        <f>+(C626-C$7)/C$8</f>
        <v>2755.9294600228354</v>
      </c>
      <c r="F626" s="80">
        <f>ROUND(2*E626,0)/2</f>
        <v>2756</v>
      </c>
      <c r="G626" s="80">
        <f>+C626-(C$7+F626*C$8)</f>
        <v>-0.19531359999382403</v>
      </c>
      <c r="H626" s="80"/>
      <c r="I626" s="80"/>
      <c r="J626" s="80"/>
      <c r="K626" s="80">
        <f>G626</f>
        <v>-0.19531359999382403</v>
      </c>
      <c r="M626" s="80"/>
      <c r="N626" s="80"/>
      <c r="O626" s="80">
        <f ca="1">+C$11+C$12*$F626</f>
        <v>-0.20093724046480077</v>
      </c>
      <c r="P626" s="80"/>
      <c r="Q626" s="149">
        <f>+C626-15018.5</f>
        <v>38296.419600000001</v>
      </c>
      <c r="S626" s="2">
        <f>S$18</f>
        <v>1</v>
      </c>
      <c r="Z626" s="1">
        <f>F626</f>
        <v>2756</v>
      </c>
      <c r="AA626" s="81">
        <f>AB$3+AB$4*Z626+AB$5*Z626^2+AH626</f>
        <v>-0.1885077254273802</v>
      </c>
      <c r="AB626" s="81">
        <f>IF(S626&lt;&gt;0,G626-AH626,-9999)</f>
        <v>-0.17065544199073884</v>
      </c>
      <c r="AC626" s="81">
        <f>+G626-P626</f>
        <v>-0.19531359999382403</v>
      </c>
      <c r="AD626" s="81">
        <f>IF(S626&lt;&gt;0,G626-AA626,-9999)</f>
        <v>-6.8058745664438258E-3</v>
      </c>
      <c r="AE626" s="81">
        <f>+(G626-AA626)^2*S626</f>
        <v>4.6319928614166934E-5</v>
      </c>
      <c r="AF626" s="1">
        <f>IF(S626&lt;&gt;0,G626-P626,-9999)</f>
        <v>-0.19531359999382403</v>
      </c>
      <c r="AG626" s="82"/>
      <c r="AH626" s="1">
        <f>$AB$6*($AB$11/AI626*AJ626+$AB$12)</f>
        <v>-2.4658158003085198E-2</v>
      </c>
      <c r="AI626" s="1">
        <f>1+$AB$7*COS(AL626)</f>
        <v>0.66335964979422524</v>
      </c>
      <c r="AJ626" s="1">
        <f>SIN(AL626+RADIANS($AB$9))</f>
        <v>-0.72215976550589533</v>
      </c>
      <c r="AK626" s="1">
        <f>$AB$7*SIN(AL626)</f>
        <v>0.19191795168405626</v>
      </c>
      <c r="AL626" s="1">
        <f>2*ATAN(AM626)</f>
        <v>-0.51814240645152965</v>
      </c>
      <c r="AM626" s="1">
        <f>SQRT((1+$AB$7)/(1-$AB$7))*TAN(AN626/2)</f>
        <v>-0.26502726174358471</v>
      </c>
      <c r="AN626" s="81">
        <f>$AU626+$AB$7*SIN(AO626)</f>
        <v>11.807267928949159</v>
      </c>
      <c r="AO626" s="81">
        <f>$AU626+$AB$7*SIN(AP626)</f>
        <v>11.807119214927768</v>
      </c>
      <c r="AP626" s="81">
        <f>$AU626+$AB$7*SIN(AQ626)</f>
        <v>11.807648169531245</v>
      </c>
      <c r="AQ626" s="81">
        <f>$AU626+$AB$7*SIN(AR626)</f>
        <v>11.805765543983526</v>
      </c>
      <c r="AR626" s="81">
        <f>$AU626+$AB$7*SIN(AS626)</f>
        <v>11.812450861935313</v>
      </c>
      <c r="AS626" s="81">
        <f>$AU626+$AB$7*SIN(AT626)</f>
        <v>11.788514316031224</v>
      </c>
      <c r="AT626" s="81">
        <f>$AU626+$AB$7*SIN(AU626)</f>
        <v>11.871894865450063</v>
      </c>
      <c r="AU626" s="81">
        <f>RADIANS($AB$9)+$AB$18*(F626-AB$15)</f>
        <v>11.540518563177969</v>
      </c>
      <c r="AV626" s="81"/>
      <c r="AW626" s="81"/>
      <c r="AX626" s="81"/>
      <c r="AY626" s="81"/>
      <c r="AZ626" s="81"/>
      <c r="BA626" s="81"/>
      <c r="BB626" s="81"/>
      <c r="BC626" s="81"/>
      <c r="BD626" s="81"/>
      <c r="BE626" s="81"/>
      <c r="BF626" s="81"/>
      <c r="BG626" s="81"/>
      <c r="BH626" s="81"/>
      <c r="BI626" s="81"/>
      <c r="BJ626" s="81"/>
      <c r="BK626" s="81"/>
      <c r="BL626" s="81"/>
    </row>
    <row r="627" spans="1:66" x14ac:dyDescent="0.2">
      <c r="A627" s="112" t="s">
        <v>288</v>
      </c>
      <c r="B627" s="113" t="s">
        <v>98</v>
      </c>
      <c r="C627" s="114">
        <v>53353.680399999997</v>
      </c>
      <c r="D627" s="115"/>
      <c r="E627" s="80">
        <f>+(C627-C$7)/C$8</f>
        <v>2769.9284132290122</v>
      </c>
      <c r="F627" s="80">
        <f>ROUND(2*E627,0)/2</f>
        <v>2770</v>
      </c>
      <c r="G627" s="80">
        <f>+C627-(C$7+F627*C$8)</f>
        <v>-0.19821200000296813</v>
      </c>
      <c r="H627" s="80"/>
      <c r="I627" s="80"/>
      <c r="J627" s="80"/>
      <c r="K627" s="80">
        <f>G627</f>
        <v>-0.19821200000296813</v>
      </c>
      <c r="M627" s="80"/>
      <c r="N627" s="80"/>
      <c r="O627" s="80">
        <f ca="1">+C$11+C$12*$F627</f>
        <v>-0.20160320846209578</v>
      </c>
      <c r="P627" s="80"/>
      <c r="Q627" s="149">
        <f>+C627-15018.5</f>
        <v>38335.180399999997</v>
      </c>
      <c r="S627" s="2">
        <f>S$18</f>
        <v>1</v>
      </c>
      <c r="Z627" s="1">
        <f>F627</f>
        <v>2770</v>
      </c>
      <c r="AA627" s="81">
        <f>AB$3+AB$4*Z627+AB$5*Z627^2+AH627</f>
        <v>-0.1895439111773575</v>
      </c>
      <c r="AB627" s="81">
        <f>IF(S627&lt;&gt;0,G627-AH627,-9999)</f>
        <v>-0.17326241380740473</v>
      </c>
      <c r="AC627" s="81">
        <f>+G627-P627</f>
        <v>-0.19821200000296813</v>
      </c>
      <c r="AD627" s="81">
        <f>IF(S627&lt;&gt;0,G627-AA627,-9999)</f>
        <v>-8.6680888256106259E-3</v>
      </c>
      <c r="AE627" s="81">
        <f>+(G627-AA627)^2*S627</f>
        <v>7.5135763888675803E-5</v>
      </c>
      <c r="AF627" s="1">
        <f>IF(S627&lt;&gt;0,G627-P627,-9999)</f>
        <v>-0.19821200000296813</v>
      </c>
      <c r="AG627" s="82"/>
      <c r="AH627" s="1">
        <f>$AB$6*($AB$11/AI627*AJ627+$AB$12)</f>
        <v>-2.4949586195563391E-2</v>
      </c>
      <c r="AI627" s="1">
        <f>1+$AB$7*COS(AL627)</f>
        <v>0.66228323596459648</v>
      </c>
      <c r="AJ627" s="1">
        <f>SIN(AL627+RADIANS($AB$9))</f>
        <v>-0.72604726665447195</v>
      </c>
      <c r="AK627" s="1">
        <f>$AB$7*SIN(AL627)</f>
        <v>0.19001740145240917</v>
      </c>
      <c r="AL627" s="1">
        <f>2*ATAN(AM627)</f>
        <v>-0.51250579297306809</v>
      </c>
      <c r="AM627" s="1">
        <f>SQRT((1+$AB$7)/(1-$AB$7))*TAN(AN627/2)</f>
        <v>-0.26201324196670334</v>
      </c>
      <c r="AN627" s="81">
        <f>$AU627+$AB$7*SIN(AO627)</f>
        <v>11.81510747954761</v>
      </c>
      <c r="AO627" s="81">
        <f>$AU627+$AB$7*SIN(AP627)</f>
        <v>11.814952556706658</v>
      </c>
      <c r="AP627" s="81">
        <f>$AU627+$AB$7*SIN(AQ627)</f>
        <v>11.815499543206405</v>
      </c>
      <c r="AQ627" s="81">
        <f>$AU627+$AB$7*SIN(AR627)</f>
        <v>11.813567045692105</v>
      </c>
      <c r="AR627" s="81">
        <f>$AU627+$AB$7*SIN(AS627)</f>
        <v>11.820379031579886</v>
      </c>
      <c r="AS627" s="81">
        <f>$AU627+$AB$7*SIN(AT627)</f>
        <v>11.796169618298705</v>
      </c>
      <c r="AT627" s="81">
        <f>$AU627+$AB$7*SIN(AU627)</f>
        <v>11.879909002278158</v>
      </c>
      <c r="AU627" s="81">
        <f>RADIANS($AB$9)+$AB$18*(F627-AB$15)</f>
        <v>11.550568043580194</v>
      </c>
    </row>
    <row r="628" spans="1:66" x14ac:dyDescent="0.2">
      <c r="A628" s="119" t="s">
        <v>298</v>
      </c>
      <c r="B628" s="99" t="s">
        <v>98</v>
      </c>
      <c r="C628" s="120">
        <v>53353.689200000001</v>
      </c>
      <c r="D628" s="120">
        <v>1.1999999999999999E-3</v>
      </c>
      <c r="E628" s="80">
        <f>+(C628-C$7)/C$8</f>
        <v>2769.9315914603244</v>
      </c>
      <c r="F628" s="80">
        <f>ROUND(2*E628,0)/2</f>
        <v>2770</v>
      </c>
      <c r="G628" s="80">
        <f>+C628-(C$7+F628*C$8)</f>
        <v>-0.18941199999972014</v>
      </c>
      <c r="H628" s="80"/>
      <c r="I628" s="80"/>
      <c r="J628" s="80"/>
      <c r="K628" s="80">
        <f>G628</f>
        <v>-0.18941199999972014</v>
      </c>
      <c r="M628" s="80"/>
      <c r="N628" s="80"/>
      <c r="O628" s="80">
        <f ca="1">+C$11+C$12*$F628</f>
        <v>-0.20160320846209578</v>
      </c>
      <c r="P628" s="80"/>
      <c r="Q628" s="149">
        <f>+C628-15018.5</f>
        <v>38335.189200000001</v>
      </c>
      <c r="R628" s="80"/>
      <c r="S628" s="2">
        <f>S$18</f>
        <v>1</v>
      </c>
      <c r="Z628" s="1">
        <f>F628</f>
        <v>2770</v>
      </c>
      <c r="AA628" s="81">
        <f>AB$3+AB$4*Z628+AB$5*Z628^2+AH628</f>
        <v>-0.1895439111773575</v>
      </c>
      <c r="AB628" s="81">
        <f>IF(S628&lt;&gt;0,G628-AH628,-9999)</f>
        <v>-0.16446241380415674</v>
      </c>
      <c r="AC628" s="81">
        <f>+G628-P628</f>
        <v>-0.18941199999972014</v>
      </c>
      <c r="AD628" s="81">
        <f>IF(S628&lt;&gt;0,G628-AA628,-9999)</f>
        <v>1.319111776373616E-4</v>
      </c>
      <c r="AE628" s="81">
        <f>+(G628-AA628)^2*S628</f>
        <v>1.7400558785675568E-8</v>
      </c>
      <c r="AF628" s="1">
        <f>IF(S628&lt;&gt;0,G628-P628,-9999)</f>
        <v>-0.18941199999972014</v>
      </c>
      <c r="AG628" s="82"/>
      <c r="AH628" s="1">
        <f>$AB$6*($AB$11/AI628*AJ628+$AB$12)</f>
        <v>-2.4949586195563391E-2</v>
      </c>
      <c r="AI628" s="1">
        <f>1+$AB$7*COS(AL628)</f>
        <v>0.66228323596459648</v>
      </c>
      <c r="AJ628" s="1">
        <f>SIN(AL628+RADIANS($AB$9))</f>
        <v>-0.72604726665447195</v>
      </c>
      <c r="AK628" s="1">
        <f>$AB$7*SIN(AL628)</f>
        <v>0.19001740145240917</v>
      </c>
      <c r="AL628" s="1">
        <f>2*ATAN(AM628)</f>
        <v>-0.51250579297306809</v>
      </c>
      <c r="AM628" s="1">
        <f>SQRT((1+$AB$7)/(1-$AB$7))*TAN(AN628/2)</f>
        <v>-0.26201324196670334</v>
      </c>
      <c r="AN628" s="81">
        <f>$AU628+$AB$7*SIN(AO628)</f>
        <v>11.81510747954761</v>
      </c>
      <c r="AO628" s="81">
        <f>$AU628+$AB$7*SIN(AP628)</f>
        <v>11.814952556706658</v>
      </c>
      <c r="AP628" s="81">
        <f>$AU628+$AB$7*SIN(AQ628)</f>
        <v>11.815499543206405</v>
      </c>
      <c r="AQ628" s="81">
        <f>$AU628+$AB$7*SIN(AR628)</f>
        <v>11.813567045692105</v>
      </c>
      <c r="AR628" s="81">
        <f>$AU628+$AB$7*SIN(AS628)</f>
        <v>11.820379031579886</v>
      </c>
      <c r="AS628" s="81">
        <f>$AU628+$AB$7*SIN(AT628)</f>
        <v>11.796169618298705</v>
      </c>
      <c r="AT628" s="81">
        <f>$AU628+$AB$7*SIN(AU628)</f>
        <v>11.879909002278158</v>
      </c>
      <c r="AU628" s="81">
        <f>RADIANS($AB$9)+$AB$18*(F628-AB$15)</f>
        <v>11.550568043580194</v>
      </c>
    </row>
    <row r="629" spans="1:66" x14ac:dyDescent="0.2">
      <c r="A629" s="116" t="s">
        <v>299</v>
      </c>
      <c r="B629" s="117" t="s">
        <v>98</v>
      </c>
      <c r="C629" s="116">
        <v>53359.22</v>
      </c>
      <c r="D629" s="116" t="s">
        <v>64</v>
      </c>
      <c r="E629" s="80">
        <f>+(C629-C$7)/C$8</f>
        <v>2771.9291098395306</v>
      </c>
      <c r="F629" s="80">
        <f>ROUND(2*E629,0)/2</f>
        <v>2772</v>
      </c>
      <c r="G629" s="80">
        <f>+C629-(C$7+F629*C$8)</f>
        <v>-0.19628319999901578</v>
      </c>
      <c r="H629" s="80"/>
      <c r="I629" s="80">
        <f>G629</f>
        <v>-0.19628319999901578</v>
      </c>
      <c r="J629" s="80"/>
      <c r="K629" s="80"/>
      <c r="M629" s="80"/>
      <c r="O629" s="80">
        <f ca="1">+C$11+C$12*$F629</f>
        <v>-0.20169834674742362</v>
      </c>
      <c r="P629" s="80"/>
      <c r="Q629" s="149">
        <f>+C629-15018.5</f>
        <v>38340.720000000001</v>
      </c>
      <c r="S629" s="2">
        <f>S$16</f>
        <v>0.2</v>
      </c>
      <c r="Z629" s="1">
        <f>F629</f>
        <v>2772</v>
      </c>
      <c r="AA629" s="81">
        <f>AB$3+AB$4*Z629+AB$5*Z629^2+AH629</f>
        <v>-0.18969187696773079</v>
      </c>
      <c r="AB629" s="81">
        <f>IF(S629&lt;&gt;0,G629-AH629,-9999)</f>
        <v>-0.17129214423350486</v>
      </c>
      <c r="AC629" s="81">
        <f>+G629-P629</f>
        <v>-0.19628319999901578</v>
      </c>
      <c r="AD629" s="81">
        <f>IF(S629&lt;&gt;0,G629-AA629,-9999)</f>
        <v>-6.5913230312849846E-3</v>
      </c>
      <c r="AE629" s="81">
        <f>+(G629-AA629)^2*S629</f>
        <v>8.6891078605495758E-6</v>
      </c>
      <c r="AF629" s="1">
        <f>IF(S629&lt;&gt;0,G629-P629,-9999)</f>
        <v>-0.19628319999901578</v>
      </c>
      <c r="AG629" s="82"/>
      <c r="AH629" s="1">
        <f>$AB$6*($AB$11/AI629*AJ629+$AB$12)</f>
        <v>-2.4991055765510927E-2</v>
      </c>
      <c r="AI629" s="1">
        <f>1+$AB$7*COS(AL629)</f>
        <v>0.66213061988723676</v>
      </c>
      <c r="AJ629" s="1">
        <f>SIN(AL629+RADIANS($AB$9))</f>
        <v>-0.72659972184681276</v>
      </c>
      <c r="AK629" s="1">
        <f>$AB$7*SIN(AL629)</f>
        <v>0.1897459025841863</v>
      </c>
      <c r="AL629" s="1">
        <f>2*ATAN(AM629)</f>
        <v>-0.51170204986507573</v>
      </c>
      <c r="AM629" s="1">
        <f>SQRT((1+$AB$7)/(1-$AB$7))*TAN(AN629/2)</f>
        <v>-0.26158382674562752</v>
      </c>
      <c r="AN629" s="81">
        <f>$AU629+$AB$7*SIN(AO629)</f>
        <v>11.816226382289022</v>
      </c>
      <c r="AO629" s="81">
        <f>$AU629+$AB$7*SIN(AP629)</f>
        <v>11.816070564056307</v>
      </c>
      <c r="AP629" s="81">
        <f>$AU629+$AB$7*SIN(AQ629)</f>
        <v>11.816620137885263</v>
      </c>
      <c r="AQ629" s="81">
        <f>$AU629+$AB$7*SIN(AR629)</f>
        <v>11.814680524014884</v>
      </c>
      <c r="AR629" s="81">
        <f>$AU629+$AB$7*SIN(AS629)</f>
        <v>11.821510465894924</v>
      </c>
      <c r="AS629" s="81">
        <f>$AU629+$AB$7*SIN(AT629)</f>
        <v>11.797262757662612</v>
      </c>
      <c r="AT629" s="81">
        <f>$AU629+$AB$7*SIN(AU629)</f>
        <v>11.881051158985425</v>
      </c>
      <c r="AU629" s="81">
        <f>RADIANS($AB$9)+$AB$18*(F629-AB$15)</f>
        <v>11.552003683637654</v>
      </c>
    </row>
    <row r="630" spans="1:66" s="80" customFormat="1" x14ac:dyDescent="0.2">
      <c r="A630" s="119" t="s">
        <v>300</v>
      </c>
      <c r="B630" s="121"/>
      <c r="C630" s="120">
        <v>53406.284800000001</v>
      </c>
      <c r="D630" s="120">
        <v>5.0000000000000001E-3</v>
      </c>
      <c r="E630" s="80">
        <f>+(C630-C$7)/C$8</f>
        <v>2788.9271576831802</v>
      </c>
      <c r="F630" s="80">
        <f>ROUND(2*E630,0)/2</f>
        <v>2789</v>
      </c>
      <c r="G630" s="80">
        <f>+C630-(C$7+F630*C$8)</f>
        <v>-0.20168839999678312</v>
      </c>
      <c r="J630" s="80">
        <f>G630</f>
        <v>-0.20168839999678312</v>
      </c>
      <c r="O630" s="80">
        <f ca="1">+C$11+C$12*$F630</f>
        <v>-0.20250702217271041</v>
      </c>
      <c r="Q630" s="149">
        <f>+C630-15018.5</f>
        <v>38387.784800000001</v>
      </c>
      <c r="S630" s="2">
        <f>S$17</f>
        <v>1</v>
      </c>
      <c r="Z630" s="1">
        <f>F630</f>
        <v>2789</v>
      </c>
      <c r="AA630" s="81">
        <f>AB$3+AB$4*Z630+AB$5*Z630^2+AH630</f>
        <v>-0.19094897027735055</v>
      </c>
      <c r="AB630" s="81">
        <f>IF(S630&lt;&gt;0,G630-AH630,-9999)</f>
        <v>-0.17634650122076445</v>
      </c>
      <c r="AC630" s="81">
        <f>+G630-P630</f>
        <v>-0.20168839999678312</v>
      </c>
      <c r="AD630" s="81">
        <f>IF(S630&lt;&gt;0,G630-AA630,-9999)</f>
        <v>-1.0739429719432564E-2</v>
      </c>
      <c r="AE630" s="81">
        <f>+(G630-AA630)^2*S630</f>
        <v>1.153353506986314E-4</v>
      </c>
      <c r="AF630" s="1">
        <f>IF(S630&lt;&gt;0,G630-P630,-9999)</f>
        <v>-0.20168839999678312</v>
      </c>
      <c r="AG630" s="82"/>
      <c r="AH630" s="1">
        <f>$AB$6*($AB$11/AI630*AJ630+$AB$12)</f>
        <v>-2.5341898776018671E-2</v>
      </c>
      <c r="AI630" s="1">
        <f>1+$AB$7*COS(AL630)</f>
        <v>0.6608449870534675</v>
      </c>
      <c r="AJ630" s="1">
        <f>SIN(AL630+RADIANS($AB$9))</f>
        <v>-0.73126648169083086</v>
      </c>
      <c r="AK630" s="1">
        <f>$AB$7*SIN(AL630)</f>
        <v>0.18743826385908455</v>
      </c>
      <c r="AL630" s="1">
        <f>2*ATAN(AM630)</f>
        <v>-0.50488507307016062</v>
      </c>
      <c r="AM630" s="1">
        <f>SQRT((1+$AB$7)/(1-$AB$7))*TAN(AN630/2)</f>
        <v>-0.25794533879087661</v>
      </c>
      <c r="AN630" s="81">
        <f>$AU630+$AB$7*SIN(AO630)</f>
        <v>11.825726735543604</v>
      </c>
      <c r="AO630" s="81">
        <f>$AU630+$AB$7*SIN(AP630)</f>
        <v>11.825563225278252</v>
      </c>
      <c r="AP630" s="81">
        <f>$AU630+$AB$7*SIN(AQ630)</f>
        <v>11.826134893354933</v>
      </c>
      <c r="AQ630" s="81">
        <f>$AU630+$AB$7*SIN(AR630)</f>
        <v>11.824134908880973</v>
      </c>
      <c r="AR630" s="81">
        <f>$AU630+$AB$7*SIN(AS630)</f>
        <v>11.831115987185562</v>
      </c>
      <c r="AS630" s="81">
        <f>$AU630+$AB$7*SIN(AT630)</f>
        <v>11.806549830670447</v>
      </c>
      <c r="AT630" s="81">
        <f>$AU630+$AB$7*SIN(AU630)</f>
        <v>11.890732170612543</v>
      </c>
      <c r="AU630" s="81">
        <f>RADIANS($AB$9)+$AB$18*(F630-AB$15)</f>
        <v>11.564206624126072</v>
      </c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</row>
    <row r="631" spans="1:66" s="80" customFormat="1" x14ac:dyDescent="0.2">
      <c r="A631" s="122" t="s">
        <v>301</v>
      </c>
      <c r="B631" s="123"/>
      <c r="C631" s="120">
        <v>53406.286</v>
      </c>
      <c r="D631" s="120">
        <v>2.9999999999999997E-4</v>
      </c>
      <c r="E631" s="80">
        <f>+(C631-C$7)/C$8</f>
        <v>2788.9275910783585</v>
      </c>
      <c r="F631" s="80">
        <f>ROUND(2*E631,0)/2</f>
        <v>2789</v>
      </c>
      <c r="G631" s="80">
        <f>+C631-(C$7+F631*C$8)</f>
        <v>-0.20048839999799384</v>
      </c>
      <c r="J631" s="80">
        <f>G631</f>
        <v>-0.20048839999799384</v>
      </c>
      <c r="O631" s="80">
        <f ca="1">+C$11+C$12*$F631</f>
        <v>-0.20250702217271041</v>
      </c>
      <c r="Q631" s="149">
        <f>+C631-15018.5</f>
        <v>38387.786</v>
      </c>
      <c r="S631" s="2">
        <f>S$17</f>
        <v>1</v>
      </c>
      <c r="Z631" s="1">
        <f>F631</f>
        <v>2789</v>
      </c>
      <c r="AA631" s="81">
        <f>AB$3+AB$4*Z631+AB$5*Z631^2+AH631</f>
        <v>-0.19094897027735055</v>
      </c>
      <c r="AB631" s="81">
        <f>IF(S631&lt;&gt;0,G631-AH631,-9999)</f>
        <v>-0.17514650122197517</v>
      </c>
      <c r="AC631" s="81">
        <f>+G631-P631</f>
        <v>-0.20048839999799384</v>
      </c>
      <c r="AD631" s="81">
        <f>IF(S631&lt;&gt;0,G631-AA631,-9999)</f>
        <v>-9.5394297206432832E-3</v>
      </c>
      <c r="AE631" s="81">
        <f>+(G631-AA631)^2*S631</f>
        <v>9.1000719395092382E-5</v>
      </c>
      <c r="AF631" s="1">
        <f>IF(S631&lt;&gt;0,G631-P631,-9999)</f>
        <v>-0.20048839999799384</v>
      </c>
      <c r="AG631" s="82"/>
      <c r="AH631" s="1">
        <f>$AB$6*($AB$11/AI631*AJ631+$AB$12)</f>
        <v>-2.5341898776018671E-2</v>
      </c>
      <c r="AI631" s="1">
        <f>1+$AB$7*COS(AL631)</f>
        <v>0.6608449870534675</v>
      </c>
      <c r="AJ631" s="1">
        <f>SIN(AL631+RADIANS($AB$9))</f>
        <v>-0.73126648169083086</v>
      </c>
      <c r="AK631" s="1">
        <f>$AB$7*SIN(AL631)</f>
        <v>0.18743826385908455</v>
      </c>
      <c r="AL631" s="1">
        <f>2*ATAN(AM631)</f>
        <v>-0.50488507307016062</v>
      </c>
      <c r="AM631" s="1">
        <f>SQRT((1+$AB$7)/(1-$AB$7))*TAN(AN631/2)</f>
        <v>-0.25794533879087661</v>
      </c>
      <c r="AN631" s="81">
        <f>$AU631+$AB$7*SIN(AO631)</f>
        <v>11.825726735543604</v>
      </c>
      <c r="AO631" s="81">
        <f>$AU631+$AB$7*SIN(AP631)</f>
        <v>11.825563225278252</v>
      </c>
      <c r="AP631" s="81">
        <f>$AU631+$AB$7*SIN(AQ631)</f>
        <v>11.826134893354933</v>
      </c>
      <c r="AQ631" s="81">
        <f>$AU631+$AB$7*SIN(AR631)</f>
        <v>11.824134908880973</v>
      </c>
      <c r="AR631" s="81">
        <f>$AU631+$AB$7*SIN(AS631)</f>
        <v>11.831115987185562</v>
      </c>
      <c r="AS631" s="81">
        <f>$AU631+$AB$7*SIN(AT631)</f>
        <v>11.806549830670447</v>
      </c>
      <c r="AT631" s="81">
        <f>$AU631+$AB$7*SIN(AU631)</f>
        <v>11.890732170612543</v>
      </c>
      <c r="AU631" s="81">
        <f>RADIANS($AB$9)+$AB$18*(F631-AB$15)</f>
        <v>11.564206624126072</v>
      </c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</row>
    <row r="632" spans="1:66" x14ac:dyDescent="0.2">
      <c r="A632" s="112" t="s">
        <v>288</v>
      </c>
      <c r="B632" s="113" t="s">
        <v>98</v>
      </c>
      <c r="C632" s="114">
        <v>53414.592299999997</v>
      </c>
      <c r="D632" s="115"/>
      <c r="E632" s="80">
        <f>+(C632-C$7)/C$8</f>
        <v>2791.9275163899215</v>
      </c>
      <c r="F632" s="80">
        <f>ROUND(2*E632,0)/2</f>
        <v>2792</v>
      </c>
      <c r="G632" s="80">
        <f>+C632-(C$7+F632*C$8)</f>
        <v>-0.20069520000106422</v>
      </c>
      <c r="H632" s="80"/>
      <c r="I632" s="80"/>
      <c r="J632" s="80"/>
      <c r="K632" s="80">
        <f>G632</f>
        <v>-0.20069520000106422</v>
      </c>
      <c r="M632" s="80"/>
      <c r="N632" s="80"/>
      <c r="O632" s="80">
        <f ca="1">+C$11+C$12*$F632</f>
        <v>-0.20264972960070218</v>
      </c>
      <c r="P632" s="80"/>
      <c r="Q632" s="149">
        <f>+C632-15018.5</f>
        <v>38396.092299999997</v>
      </c>
      <c r="S632" s="2">
        <f>S$18</f>
        <v>1</v>
      </c>
      <c r="Z632" s="1">
        <f>F632</f>
        <v>2792</v>
      </c>
      <c r="AA632" s="81">
        <f>AB$3+AB$4*Z632+AB$5*Z632^2+AH632</f>
        <v>-0.19117069552449314</v>
      </c>
      <c r="AB632" s="81">
        <f>IF(S632&lt;&gt;0,G632-AH632,-9999)</f>
        <v>-0.17529169428310104</v>
      </c>
      <c r="AC632" s="81">
        <f>+G632-P632</f>
        <v>-0.20069520000106422</v>
      </c>
      <c r="AD632" s="81">
        <f>IF(S632&lt;&gt;0,G632-AA632,-9999)</f>
        <v>-9.5245044765710773E-3</v>
      </c>
      <c r="AE632" s="81">
        <f>+(G632-AA632)^2*S632</f>
        <v>9.0716185524222494E-5</v>
      </c>
      <c r="AF632" s="1">
        <f>IF(S632&lt;&gt;0,G632-P632,-9999)</f>
        <v>-0.20069520000106422</v>
      </c>
      <c r="AG632" s="82"/>
      <c r="AH632" s="1">
        <f>$AB$6*($AB$11/AI632*AJ632+$AB$12)</f>
        <v>-2.5403505717963175E-2</v>
      </c>
      <c r="AI632" s="1">
        <f>1+$AB$7*COS(AL632)</f>
        <v>0.66062025663043977</v>
      </c>
      <c r="AJ632" s="1">
        <f>SIN(AL632+RADIANS($AB$9))</f>
        <v>-0.73208464280533769</v>
      </c>
      <c r="AK632" s="1">
        <f>$AB$7*SIN(AL632)</f>
        <v>0.18703105452218868</v>
      </c>
      <c r="AL632" s="1">
        <f>2*ATAN(AM632)</f>
        <v>-0.50368481240784657</v>
      </c>
      <c r="AM632" s="1">
        <f>SQRT((1+$AB$7)/(1-$AB$7))*TAN(AN632/2)</f>
        <v>-0.25730537729908565</v>
      </c>
      <c r="AN632" s="81">
        <f>$AU632+$AB$7*SIN(AO632)</f>
        <v>11.827401364653722</v>
      </c>
      <c r="AO632" s="81">
        <f>$AU632+$AB$7*SIN(AP632)</f>
        <v>11.827236482370342</v>
      </c>
      <c r="AP632" s="81">
        <f>$AU632+$AB$7*SIN(AQ632)</f>
        <v>11.827812066784947</v>
      </c>
      <c r="AQ632" s="81">
        <f>$AU632+$AB$7*SIN(AR632)</f>
        <v>11.825801455102738</v>
      </c>
      <c r="AR632" s="81">
        <f>$AU632+$AB$7*SIN(AS632)</f>
        <v>11.832808917727775</v>
      </c>
      <c r="AS632" s="81">
        <f>$AU632+$AB$7*SIN(AT632)</f>
        <v>11.808187891906057</v>
      </c>
      <c r="AT632" s="81">
        <f>$AU632+$AB$7*SIN(AU632)</f>
        <v>11.892435526256429</v>
      </c>
      <c r="AU632" s="81">
        <f>RADIANS($AB$9)+$AB$18*(F632-AB$15)</f>
        <v>11.566360084212263</v>
      </c>
    </row>
    <row r="633" spans="1:66" x14ac:dyDescent="0.2">
      <c r="A633" s="112" t="s">
        <v>302</v>
      </c>
      <c r="B633" s="113" t="s">
        <v>98</v>
      </c>
      <c r="C633" s="114">
        <v>53683.161</v>
      </c>
      <c r="D633" s="115"/>
      <c r="E633" s="80">
        <f>+(C633-C$7)/C$8</f>
        <v>2888.9244995260833</v>
      </c>
      <c r="F633" s="80">
        <f>ROUND(2*E633,0)/2</f>
        <v>2889</v>
      </c>
      <c r="G633" s="80">
        <f>+C633-(C$7+F633*C$8)</f>
        <v>-0.20904840000002878</v>
      </c>
      <c r="H633" s="80"/>
      <c r="I633" s="80">
        <f>G633</f>
        <v>-0.20904840000002878</v>
      </c>
      <c r="J633" s="80"/>
      <c r="K633" s="80"/>
      <c r="M633" s="80"/>
      <c r="N633" s="80"/>
      <c r="O633" s="80">
        <f ca="1">+C$11+C$12*$F633</f>
        <v>-0.20726393643910321</v>
      </c>
      <c r="P633" s="80"/>
      <c r="Q633" s="149">
        <f>+C633-15018.5</f>
        <v>38664.661</v>
      </c>
      <c r="S633" s="2">
        <f>S$16</f>
        <v>0.2</v>
      </c>
      <c r="Z633" s="1">
        <f>F633</f>
        <v>2889</v>
      </c>
      <c r="AA633" s="81">
        <f>AB$3+AB$4*Z633+AB$5*Z633^2+AH633</f>
        <v>-0.19832097904695359</v>
      </c>
      <c r="AB633" s="81">
        <f>IF(S633&lt;&gt;0,G633-AH633,-9999)</f>
        <v>-0.18170277402277027</v>
      </c>
      <c r="AC633" s="81">
        <f>+G633-P633</f>
        <v>-0.20904840000002878</v>
      </c>
      <c r="AD633" s="81">
        <f>IF(S633&lt;&gt;0,G633-AA633,-9999)</f>
        <v>-1.072742095307519E-2</v>
      </c>
      <c r="AE633" s="81">
        <f>+(G633-AA633)^2*S633</f>
        <v>2.3015512060895323E-5</v>
      </c>
      <c r="AF633" s="1">
        <f>IF(S633&lt;&gt;0,G633-P633,-9999)</f>
        <v>-0.20904840000002878</v>
      </c>
      <c r="AG633" s="82"/>
      <c r="AH633" s="1">
        <f>$AB$6*($AB$11/AI633*AJ633+$AB$12)</f>
        <v>-2.7345625977258509E-2</v>
      </c>
      <c r="AI633" s="1">
        <f>1+$AB$7*COS(AL633)</f>
        <v>0.6536929772132678</v>
      </c>
      <c r="AJ633" s="1">
        <f>SIN(AL633+RADIANS($AB$9))</f>
        <v>-0.75768677126213191</v>
      </c>
      <c r="AK633" s="1">
        <f>$AB$7*SIN(AL633)</f>
        <v>0.17386969699709084</v>
      </c>
      <c r="AL633" s="1">
        <f>2*ATAN(AM633)</f>
        <v>-0.46530069241407396</v>
      </c>
      <c r="AM633" s="1">
        <f>SQRT((1+$AB$7)/(1-$AB$7))*TAN(AN633/2)</f>
        <v>-0.23694075129143921</v>
      </c>
      <c r="AN633" s="81">
        <f>$AU633+$AB$7*SIN(AO633)</f>
        <v>11.881251069967339</v>
      </c>
      <c r="AO633" s="81">
        <f>$AU633+$AB$7*SIN(AP633)</f>
        <v>11.881039929572918</v>
      </c>
      <c r="AP633" s="81">
        <f>$AU633+$AB$7*SIN(AQ633)</f>
        <v>11.881743506864659</v>
      </c>
      <c r="AQ633" s="81">
        <f>$AU633+$AB$7*SIN(AR633)</f>
        <v>11.879397420444862</v>
      </c>
      <c r="AR633" s="81">
        <f>$AU633+$AB$7*SIN(AS633)</f>
        <v>11.887203083088355</v>
      </c>
      <c r="AS633" s="81">
        <f>$AU633+$AB$7*SIN(AT633)</f>
        <v>11.861035595773615</v>
      </c>
      <c r="AT633" s="81">
        <f>$AU633+$AB$7*SIN(AU633)</f>
        <v>11.946707901506185</v>
      </c>
      <c r="AU633" s="81">
        <f>RADIANS($AB$9)+$AB$18*(F633-AB$15)</f>
        <v>11.635988626999115</v>
      </c>
    </row>
    <row r="634" spans="1:66" x14ac:dyDescent="0.2">
      <c r="A634" s="112" t="s">
        <v>288</v>
      </c>
      <c r="B634" s="113" t="s">
        <v>98</v>
      </c>
      <c r="C634" s="114">
        <v>53699.773000000001</v>
      </c>
      <c r="D634" s="115"/>
      <c r="E634" s="80">
        <f>+(C634-C$7)/C$8</f>
        <v>2894.9241334516223</v>
      </c>
      <c r="F634" s="80">
        <f>ROUND(2*E634,0)/2</f>
        <v>2895</v>
      </c>
      <c r="G634" s="80">
        <f>+C634-(C$7+F634*C$8)</f>
        <v>-0.21006199999828823</v>
      </c>
      <c r="H634" s="80"/>
      <c r="I634" s="80"/>
      <c r="J634" s="80"/>
      <c r="K634" s="80">
        <f>G634</f>
        <v>-0.21006199999828823</v>
      </c>
      <c r="M634" s="80"/>
      <c r="N634" s="80"/>
      <c r="O634" s="80">
        <f ca="1">+C$11+C$12*$F634</f>
        <v>-0.20754935129508678</v>
      </c>
      <c r="P634" s="80"/>
      <c r="Q634" s="149">
        <f>+C634-15018.5</f>
        <v>38681.273000000001</v>
      </c>
      <c r="S634" s="2">
        <f>S$18</f>
        <v>1</v>
      </c>
      <c r="Z634" s="1">
        <f>F634</f>
        <v>2895</v>
      </c>
      <c r="AA634" s="81">
        <f>AB$3+AB$4*Z634+AB$5*Z634^2+AH634</f>
        <v>-0.19876204901957439</v>
      </c>
      <c r="AB634" s="81">
        <f>IF(S634&lt;&gt;0,G634-AH634,-9999)</f>
        <v>-0.18259943382985921</v>
      </c>
      <c r="AC634" s="81">
        <f>+G634-P634</f>
        <v>-0.21006199999828823</v>
      </c>
      <c r="AD634" s="81">
        <f>IF(S634&lt;&gt;0,G634-AA634,-9999)</f>
        <v>-1.1299950978713835E-2</v>
      </c>
      <c r="AE634" s="81">
        <f>+(G634-AA634)^2*S634</f>
        <v>1.2768889212133575E-4</v>
      </c>
      <c r="AF634" s="1">
        <f>IF(S634&lt;&gt;0,G634-P634,-9999)</f>
        <v>-0.21006199999828823</v>
      </c>
      <c r="AG634" s="82"/>
      <c r="AH634" s="1">
        <f>$AB$6*($AB$11/AI634*AJ634+$AB$12)</f>
        <v>-2.7462566168429004E-2</v>
      </c>
      <c r="AI634" s="1">
        <f>1+$AB$7*COS(AL634)</f>
        <v>0.65328564319152138</v>
      </c>
      <c r="AJ634" s="1">
        <f>SIN(AL634+RADIANS($AB$9))</f>
        <v>-0.75921719079097627</v>
      </c>
      <c r="AK634" s="1">
        <f>$AB$7*SIN(AL634)</f>
        <v>0.17305600350219991</v>
      </c>
      <c r="AL634" s="1">
        <f>2*ATAN(AM634)</f>
        <v>-0.46295244416390963</v>
      </c>
      <c r="AM634" s="1">
        <f>SQRT((1+$AB$7)/(1-$AB$7))*TAN(AN634/2)</f>
        <v>-0.23570105506938205</v>
      </c>
      <c r="AN634" s="81">
        <f>$AU634+$AB$7*SIN(AO634)</f>
        <v>11.884563711340059</v>
      </c>
      <c r="AO634" s="81">
        <f>$AU634+$AB$7*SIN(AP634)</f>
        <v>11.88434961836985</v>
      </c>
      <c r="AP634" s="81">
        <f>$AU634+$AB$7*SIN(AQ634)</f>
        <v>11.8850611123326</v>
      </c>
      <c r="AQ634" s="81">
        <f>$AU634+$AB$7*SIN(AR634)</f>
        <v>11.882695018812177</v>
      </c>
      <c r="AR634" s="81">
        <f>$AU634+$AB$7*SIN(AS634)</f>
        <v>11.890546077850225</v>
      </c>
      <c r="AS634" s="81">
        <f>$AU634+$AB$7*SIN(AT634)</f>
        <v>11.864298134800915</v>
      </c>
      <c r="AT634" s="81">
        <f>$AU634+$AB$7*SIN(AU634)</f>
        <v>11.950014700141578</v>
      </c>
      <c r="AU634" s="81">
        <f>RADIANS($AB$9)+$AB$18*(F634-AB$15)</f>
        <v>11.640295547171499</v>
      </c>
    </row>
    <row r="635" spans="1:66" x14ac:dyDescent="0.2">
      <c r="A635" s="112" t="s">
        <v>302</v>
      </c>
      <c r="B635" s="113" t="s">
        <v>98</v>
      </c>
      <c r="C635" s="114">
        <v>53708.0798</v>
      </c>
      <c r="D635" s="115"/>
      <c r="E635" s="80">
        <f>+(C635-C$7)/C$8</f>
        <v>2897.9242393445106</v>
      </c>
      <c r="F635" s="80">
        <f>ROUND(2*E635,0)/2</f>
        <v>2898</v>
      </c>
      <c r="G635" s="80">
        <f>+C635-(C$7+F635*C$8)</f>
        <v>-0.20976879999943776</v>
      </c>
      <c r="H635" s="80"/>
      <c r="I635" s="80">
        <f>G635</f>
        <v>-0.20976879999943776</v>
      </c>
      <c r="J635" s="80"/>
      <c r="K635" s="80"/>
      <c r="M635" s="80"/>
      <c r="N635" s="80"/>
      <c r="O635" s="80">
        <f ca="1">+C$11+C$12*$F635</f>
        <v>-0.20769205872307858</v>
      </c>
      <c r="P635" s="80"/>
      <c r="Q635" s="149">
        <f>+C635-15018.5</f>
        <v>38689.5798</v>
      </c>
      <c r="S635" s="2">
        <f>S$16</f>
        <v>0.2</v>
      </c>
      <c r="Z635" s="1">
        <f>F635</f>
        <v>2898</v>
      </c>
      <c r="AA635" s="81">
        <f>AB$3+AB$4*Z635+AB$5*Z635^2+AH635</f>
        <v>-0.19898253022822213</v>
      </c>
      <c r="AB635" s="81">
        <f>IF(S635&lt;&gt;0,G635-AH635,-9999)</f>
        <v>-0.18224790381490757</v>
      </c>
      <c r="AC635" s="81">
        <f>+G635-P635</f>
        <v>-0.20976879999943776</v>
      </c>
      <c r="AD635" s="81">
        <f>IF(S635&lt;&gt;0,G635-AA635,-9999)</f>
        <v>-1.0786269771215634E-2</v>
      </c>
      <c r="AE635" s="81">
        <f>+(G635-AA635)^2*S635</f>
        <v>2.3268723115488036E-5</v>
      </c>
      <c r="AF635" s="1">
        <f>IF(S635&lt;&gt;0,G635-P635,-9999)</f>
        <v>-0.20976879999943776</v>
      </c>
      <c r="AG635" s="82"/>
      <c r="AH635" s="1">
        <f>$AB$6*($AB$11/AI635*AJ635+$AB$12)</f>
        <v>-2.7520896184530175E-2</v>
      </c>
      <c r="AI635" s="1">
        <f>1+$AB$7*COS(AL635)</f>
        <v>0.65308288189832697</v>
      </c>
      <c r="AJ635" s="1">
        <f>SIN(AL635+RADIANS($AB$9))</f>
        <v>-0.75998011999469883</v>
      </c>
      <c r="AK635" s="1">
        <f>$AB$7*SIN(AL635)</f>
        <v>0.17264917820047751</v>
      </c>
      <c r="AL635" s="1">
        <f>2*ATAN(AM635)</f>
        <v>-0.46177941419111085</v>
      </c>
      <c r="AM635" s="1">
        <f>SQRT((1+$AB$7)/(1-$AB$7))*TAN(AN635/2)</f>
        <v>-0.23508204175310951</v>
      </c>
      <c r="AN635" s="81">
        <f>$AU635+$AB$7*SIN(AO635)</f>
        <v>11.886219260985815</v>
      </c>
      <c r="AO635" s="81">
        <f>$AU635+$AB$7*SIN(AP635)</f>
        <v>11.886003689133885</v>
      </c>
      <c r="AP635" s="81">
        <f>$AU635+$AB$7*SIN(AQ635)</f>
        <v>11.886719137454451</v>
      </c>
      <c r="AQ635" s="81">
        <f>$AU635+$AB$7*SIN(AR635)</f>
        <v>11.884343082775221</v>
      </c>
      <c r="AR635" s="81">
        <f>$AU635+$AB$7*SIN(AS635)</f>
        <v>11.892216645874887</v>
      </c>
      <c r="AS635" s="81">
        <f>$AU635+$AB$7*SIN(AT635)</f>
        <v>11.865929167451149</v>
      </c>
      <c r="AT635" s="81">
        <f>$AU635+$AB$7*SIN(AU635)</f>
        <v>11.951665943866036</v>
      </c>
      <c r="AU635" s="81">
        <f>RADIANS($AB$9)+$AB$18*(F635-AB$15)</f>
        <v>11.64244900725769</v>
      </c>
    </row>
    <row r="636" spans="1:66" x14ac:dyDescent="0.2">
      <c r="A636" s="112" t="s">
        <v>288</v>
      </c>
      <c r="B636" s="113" t="s">
        <v>98</v>
      </c>
      <c r="C636" s="114">
        <v>53741.304799999998</v>
      </c>
      <c r="D636" s="115"/>
      <c r="E636" s="80">
        <f>+(C636-C$7)/C$8</f>
        <v>2909.9238683582371</v>
      </c>
      <c r="F636" s="80">
        <f>ROUND(2*E636,0)/2</f>
        <v>2910</v>
      </c>
      <c r="G636" s="80">
        <f>+C636-(C$7+F636*C$8)</f>
        <v>-0.21079599999939092</v>
      </c>
      <c r="H636" s="80"/>
      <c r="I636" s="80"/>
      <c r="J636" s="80"/>
      <c r="K636" s="80">
        <f>G636</f>
        <v>-0.21079599999939092</v>
      </c>
      <c r="M636" s="80"/>
      <c r="N636" s="80"/>
      <c r="O636" s="80">
        <f ca="1">+C$11+C$12*$F636</f>
        <v>-0.2082628884350457</v>
      </c>
      <c r="P636" s="80"/>
      <c r="Q636" s="149">
        <f>+C636-15018.5</f>
        <v>38722.804799999998</v>
      </c>
      <c r="S636" s="2">
        <f>S$18</f>
        <v>1</v>
      </c>
      <c r="Z636" s="1">
        <f>F636</f>
        <v>2910</v>
      </c>
      <c r="AA636" s="81">
        <f>AB$3+AB$4*Z636+AB$5*Z636^2+AH636</f>
        <v>-0.19986409568797225</v>
      </c>
      <c r="AB636" s="81">
        <f>IF(S636&lt;&gt;0,G636-AH636,-9999)</f>
        <v>-0.18304271847077278</v>
      </c>
      <c r="AC636" s="81">
        <f>+G636-P636</f>
        <v>-0.21079599999939092</v>
      </c>
      <c r="AD636" s="81">
        <f>IF(S636&lt;&gt;0,G636-AA636,-9999)</f>
        <v>-1.0931904311418661E-2</v>
      </c>
      <c r="AE636" s="81">
        <f>+(G636-AA636)^2*S636</f>
        <v>1.1950653187401391E-4</v>
      </c>
      <c r="AF636" s="1">
        <f>IF(S636&lt;&gt;0,G636-P636,-9999)</f>
        <v>-0.21079599999939092</v>
      </c>
      <c r="AG636" s="82"/>
      <c r="AH636" s="1">
        <f>$AB$6*($AB$11/AI636*AJ636+$AB$12)</f>
        <v>-2.775328152861814E-2</v>
      </c>
      <c r="AI636" s="1">
        <f>1+$AB$7*COS(AL636)</f>
        <v>0.65227785109873027</v>
      </c>
      <c r="AJ636" s="1">
        <f>SIN(AL636+RADIANS($AB$9))</f>
        <v>-0.76301668990819183</v>
      </c>
      <c r="AK636" s="1">
        <f>$AB$7*SIN(AL636)</f>
        <v>0.17102202410436401</v>
      </c>
      <c r="AL636" s="1">
        <f>2*ATAN(AM636)</f>
        <v>-0.45709453328291455</v>
      </c>
      <c r="AM636" s="1">
        <f>SQRT((1+$AB$7)/(1-$AB$7))*TAN(AN636/2)</f>
        <v>-0.23261150560638805</v>
      </c>
      <c r="AN636" s="81">
        <f>$AU636+$AB$7*SIN(AO636)</f>
        <v>11.892836354413324</v>
      </c>
      <c r="AO636" s="81">
        <f>$AU636+$AB$7*SIN(AP636)</f>
        <v>11.892614851717839</v>
      </c>
      <c r="AP636" s="81">
        <f>$AU636+$AB$7*SIN(AQ636)</f>
        <v>11.893346085545181</v>
      </c>
      <c r="AQ636" s="81">
        <f>$AU636+$AB$7*SIN(AR636)</f>
        <v>11.890930481901698</v>
      </c>
      <c r="AR636" s="81">
        <f>$AU636+$AB$7*SIN(AS636)</f>
        <v>11.898892740967081</v>
      </c>
      <c r="AS636" s="81">
        <f>$AU636+$AB$7*SIN(AT636)</f>
        <v>11.872451771973548</v>
      </c>
      <c r="AT636" s="81">
        <f>$AU636+$AB$7*SIN(AU636)</f>
        <v>11.958256602562463</v>
      </c>
      <c r="AU636" s="81">
        <f>RADIANS($AB$9)+$AB$18*(F636-AB$15)</f>
        <v>11.651062847602455</v>
      </c>
    </row>
    <row r="637" spans="1:66" x14ac:dyDescent="0.2">
      <c r="A637" s="120" t="s">
        <v>303</v>
      </c>
      <c r="B637" s="99"/>
      <c r="C637" s="120">
        <v>53755.148999999998</v>
      </c>
      <c r="D637" s="120">
        <v>2E-3</v>
      </c>
      <c r="E637" s="80">
        <f>+(C637-C$7)/C$8</f>
        <v>2914.9238763038152</v>
      </c>
      <c r="F637" s="80">
        <f>ROUND(2*E637,0)/2</f>
        <v>2915</v>
      </c>
      <c r="G637" s="80">
        <f>+C637-(C$7+F637*C$8)</f>
        <v>-0.21077399999921909</v>
      </c>
      <c r="H637" s="80"/>
      <c r="I637" s="80">
        <f>G637</f>
        <v>-0.21077399999921909</v>
      </c>
      <c r="J637" s="80"/>
      <c r="K637" s="80"/>
      <c r="M637" s="80"/>
      <c r="O637" s="80">
        <f ca="1">+C$11+C$12*$F637</f>
        <v>-0.20850073414836534</v>
      </c>
      <c r="P637" s="80"/>
      <c r="Q637" s="149">
        <f>+C637-15018.5</f>
        <v>38736.648999999998</v>
      </c>
      <c r="S637" s="2">
        <f>S$16</f>
        <v>0.2</v>
      </c>
      <c r="Z637" s="1">
        <f>F637</f>
        <v>2915</v>
      </c>
      <c r="AA637" s="81">
        <f>AB$3+AB$4*Z637+AB$5*Z637^2+AH637</f>
        <v>-0.20023124454173846</v>
      </c>
      <c r="AB637" s="81">
        <f>IF(S637&lt;&gt;0,G637-AH637,-9999)</f>
        <v>-0.18292433302261318</v>
      </c>
      <c r="AC637" s="81">
        <f>+G637-P637</f>
        <v>-0.21077399999921909</v>
      </c>
      <c r="AD637" s="81">
        <f>IF(S637&lt;&gt;0,G637-AA637,-9999)</f>
        <v>-1.0542755457480624E-2</v>
      </c>
      <c r="AE637" s="81">
        <f>+(G637-AA637)^2*S637</f>
        <v>2.2229938527247495E-5</v>
      </c>
      <c r="AF637" s="1">
        <f>IF(S637&lt;&gt;0,G637-P637,-9999)</f>
        <v>-0.21077399999921909</v>
      </c>
      <c r="AG637" s="82"/>
      <c r="AH637" s="1">
        <f>$AB$6*($AB$11/AI637*AJ637+$AB$12)</f>
        <v>-2.7849666976605892E-2</v>
      </c>
      <c r="AI637" s="1">
        <f>1+$AB$7*COS(AL637)</f>
        <v>0.65194525112507595</v>
      </c>
      <c r="AJ637" s="1">
        <f>SIN(AL637+RADIANS($AB$9))</f>
        <v>-0.76427480004646176</v>
      </c>
      <c r="AK637" s="1">
        <f>$AB$7*SIN(AL637)</f>
        <v>0.17034411451788997</v>
      </c>
      <c r="AL637" s="1">
        <f>2*ATAN(AM637)</f>
        <v>-0.4551458932112834</v>
      </c>
      <c r="AM637" s="1">
        <f>SQRT((1+$AB$7)/(1-$AB$7))*TAN(AN637/2)</f>
        <v>-0.23158469934087875</v>
      </c>
      <c r="AN637" s="81">
        <f>$AU637+$AB$7*SIN(AO637)</f>
        <v>11.895591081636118</v>
      </c>
      <c r="AO637" s="81">
        <f>$AU637+$AB$7*SIN(AP637)</f>
        <v>11.895367101423911</v>
      </c>
      <c r="AP637" s="81">
        <f>$AU637+$AB$7*SIN(AQ637)</f>
        <v>11.896104895024123</v>
      </c>
      <c r="AQ637" s="81">
        <f>$AU637+$AB$7*SIN(AR637)</f>
        <v>11.893672958135431</v>
      </c>
      <c r="AR637" s="81">
        <f>$AU637+$AB$7*SIN(AS637)</f>
        <v>11.901671538772032</v>
      </c>
      <c r="AS637" s="81">
        <f>$AU637+$AB$7*SIN(AT637)</f>
        <v>11.875168826762559</v>
      </c>
      <c r="AT637" s="81">
        <f>$AU637+$AB$7*SIN(AU637)</f>
        <v>11.960995974549791</v>
      </c>
      <c r="AU637" s="81">
        <f>RADIANS($AB$9)+$AB$18*(F637-AB$15)</f>
        <v>11.654651947746107</v>
      </c>
    </row>
    <row r="638" spans="1:66" x14ac:dyDescent="0.2">
      <c r="A638" s="112" t="s">
        <v>288</v>
      </c>
      <c r="B638" s="113" t="s">
        <v>98</v>
      </c>
      <c r="C638" s="114">
        <v>53774.531000000003</v>
      </c>
      <c r="D638" s="115"/>
      <c r="E638" s="80">
        <f>+(C638-C$7)/C$8</f>
        <v>2921.9239307671442</v>
      </c>
      <c r="F638" s="80">
        <f>ROUND(2*E638,0)/2</f>
        <v>2922</v>
      </c>
      <c r="G638" s="80">
        <f>+C638-(C$7+F638*C$8)</f>
        <v>-0.21062319999327883</v>
      </c>
      <c r="H638" s="80"/>
      <c r="I638" s="80"/>
      <c r="J638" s="80"/>
      <c r="K638" s="80">
        <f>G638</f>
        <v>-0.21062319999327883</v>
      </c>
      <c r="M638" s="80"/>
      <c r="N638" s="80"/>
      <c r="O638" s="80">
        <f ca="1">+C$11+C$12*$F638</f>
        <v>-0.20883371814701285</v>
      </c>
      <c r="P638" s="80"/>
      <c r="Q638" s="149">
        <f>+C638-15018.5</f>
        <v>38756.031000000003</v>
      </c>
      <c r="S638" s="2">
        <f>S$18</f>
        <v>1</v>
      </c>
      <c r="Z638" s="1">
        <f>F638</f>
        <v>2922</v>
      </c>
      <c r="AA638" s="81">
        <f>AB$3+AB$4*Z638+AB$5*Z638^2+AH638</f>
        <v>-0.20074508439902422</v>
      </c>
      <c r="AB638" s="81">
        <f>IF(S638&lt;&gt;0,G638-AH638,-9999)</f>
        <v>-0.1826390304220325</v>
      </c>
      <c r="AC638" s="81">
        <f>+G638-P638</f>
        <v>-0.21062319999327883</v>
      </c>
      <c r="AD638" s="81">
        <f>IF(S638&lt;&gt;0,G638-AA638,-9999)</f>
        <v>-9.8781155942546106E-3</v>
      </c>
      <c r="AE638" s="81">
        <f>+(G638-AA638)^2*S638</f>
        <v>9.7577167693456117E-5</v>
      </c>
      <c r="AF638" s="1">
        <f>IF(S638&lt;&gt;0,G638-P638,-9999)</f>
        <v>-0.21062319999327883</v>
      </c>
      <c r="AG638" s="82"/>
      <c r="AH638" s="1">
        <f>$AB$6*($AB$11/AI638*AJ638+$AB$12)</f>
        <v>-2.7984169571246345E-2</v>
      </c>
      <c r="AI638" s="1">
        <f>1+$AB$7*COS(AL638)</f>
        <v>0.65148239493894322</v>
      </c>
      <c r="AJ638" s="1">
        <f>SIN(AL638+RADIANS($AB$9))</f>
        <v>-0.7660291406353289</v>
      </c>
      <c r="AK638" s="1">
        <f>$AB$7*SIN(AL638)</f>
        <v>0.16939511364787249</v>
      </c>
      <c r="AL638" s="1">
        <f>2*ATAN(AM638)</f>
        <v>-0.45242112161358849</v>
      </c>
      <c r="AM638" s="1">
        <f>SQRT((1+$AB$7)/(1-$AB$7))*TAN(AN638/2)</f>
        <v>-0.23014969865082993</v>
      </c>
      <c r="AN638" s="81">
        <f>$AU638+$AB$7*SIN(AO638)</f>
        <v>11.899445351461971</v>
      </c>
      <c r="AO638" s="81">
        <f>$AU638+$AB$7*SIN(AP638)</f>
        <v>11.899217897552399</v>
      </c>
      <c r="AP638" s="81">
        <f>$AU638+$AB$7*SIN(AQ638)</f>
        <v>11.899964854601246</v>
      </c>
      <c r="AQ638" s="81">
        <f>$AU638+$AB$7*SIN(AR638)</f>
        <v>11.897510201895626</v>
      </c>
      <c r="AR638" s="81">
        <f>$AU638+$AB$7*SIN(AS638)</f>
        <v>11.905558991470622</v>
      </c>
      <c r="AS638" s="81">
        <f>$AU638+$AB$7*SIN(AT638)</f>
        <v>11.878972042150275</v>
      </c>
      <c r="AT638" s="81">
        <f>$AU638+$AB$7*SIN(AU638)</f>
        <v>11.964824468162181</v>
      </c>
      <c r="AU638" s="81">
        <f>RADIANS($AB$9)+$AB$18*(F638-AB$15)</f>
        <v>11.659676687947222</v>
      </c>
    </row>
    <row r="639" spans="1:66" x14ac:dyDescent="0.2">
      <c r="A639" s="112" t="s">
        <v>288</v>
      </c>
      <c r="B639" s="113" t="s">
        <v>98</v>
      </c>
      <c r="C639" s="114">
        <v>53785.603999999999</v>
      </c>
      <c r="D639" s="115"/>
      <c r="E639" s="80">
        <f>+(C639-C$7)/C$8</f>
        <v>2925.9230847797539</v>
      </c>
      <c r="F639" s="80">
        <f>ROUND(2*E639,0)/2</f>
        <v>2926</v>
      </c>
      <c r="G639" s="80">
        <f>+C639-(C$7+F639*C$8)</f>
        <v>-0.21296559999609599</v>
      </c>
      <c r="H639" s="80"/>
      <c r="I639" s="80"/>
      <c r="J639" s="80"/>
      <c r="K639" s="80">
        <f>G639</f>
        <v>-0.21296559999609599</v>
      </c>
      <c r="M639" s="80"/>
      <c r="N639" s="80"/>
      <c r="O639" s="80">
        <f ca="1">+C$11+C$12*$F639</f>
        <v>-0.20902399471766855</v>
      </c>
      <c r="P639" s="80"/>
      <c r="Q639" s="149">
        <f>+C639-15018.5</f>
        <v>38767.103999999999</v>
      </c>
      <c r="S639" s="2">
        <f>S$18</f>
        <v>1</v>
      </c>
      <c r="Z639" s="1">
        <f>F639</f>
        <v>2926</v>
      </c>
      <c r="AA639" s="81">
        <f>AB$3+AB$4*Z639+AB$5*Z639^2+AH639</f>
        <v>-0.20103861873630968</v>
      </c>
      <c r="AB639" s="81">
        <f>IF(S639&lt;&gt;0,G639-AH639,-9999)</f>
        <v>-0.18490480087765243</v>
      </c>
      <c r="AC639" s="81">
        <f>+G639-P639</f>
        <v>-0.21296559999609599</v>
      </c>
      <c r="AD639" s="81">
        <f>IF(S639&lt;&gt;0,G639-AA639,-9999)</f>
        <v>-1.1926981259786307E-2</v>
      </c>
      <c r="AE639" s="81">
        <f>+(G639-AA639)^2*S639</f>
        <v>1.4225288197129376E-4</v>
      </c>
      <c r="AF639" s="1">
        <f>IF(S639&lt;&gt;0,G639-P639,-9999)</f>
        <v>-0.21296559999609599</v>
      </c>
      <c r="AG639" s="82"/>
      <c r="AH639" s="1">
        <f>$AB$6*($AB$11/AI639*AJ639+$AB$12)</f>
        <v>-2.8060799118443551E-2</v>
      </c>
      <c r="AI639" s="1">
        <f>1+$AB$7*COS(AL639)</f>
        <v>0.65121935954441346</v>
      </c>
      <c r="AJ639" s="1">
        <f>SIN(AL639+RADIANS($AB$9))</f>
        <v>-0.76702795752866526</v>
      </c>
      <c r="AK639" s="1">
        <f>$AB$7*SIN(AL639)</f>
        <v>0.16885286615471265</v>
      </c>
      <c r="AL639" s="1">
        <f>2*ATAN(AM639)</f>
        <v>-0.4508658405345301</v>
      </c>
      <c r="AM639" s="1">
        <f>SQRT((1+$AB$7)/(1-$AB$7))*TAN(AN639/2)</f>
        <v>-0.22933101371800726</v>
      </c>
      <c r="AN639" s="81">
        <f>$AU639+$AB$7*SIN(AO639)</f>
        <v>11.901646567766829</v>
      </c>
      <c r="AO639" s="81">
        <f>$AU639+$AB$7*SIN(AP639)</f>
        <v>11.901417126560832</v>
      </c>
      <c r="AP639" s="81">
        <f>$AU639+$AB$7*SIN(AQ639)</f>
        <v>11.902169308242817</v>
      </c>
      <c r="AQ639" s="81">
        <f>$AU639+$AB$7*SIN(AR639)</f>
        <v>11.899701756444276</v>
      </c>
      <c r="AR639" s="81">
        <f>$AU639+$AB$7*SIN(AS639)</f>
        <v>11.907778896220567</v>
      </c>
      <c r="AS639" s="81">
        <f>$AU639+$AB$7*SIN(AT639)</f>
        <v>11.881144971184485</v>
      </c>
      <c r="AT639" s="81">
        <f>$AU639+$AB$7*SIN(AU639)</f>
        <v>11.967008717752528</v>
      </c>
      <c r="AU639" s="81">
        <f>RADIANS($AB$9)+$AB$18*(F639-AB$15)</f>
        <v>11.662547968062142</v>
      </c>
    </row>
    <row r="640" spans="1:66" x14ac:dyDescent="0.2">
      <c r="A640" s="112" t="s">
        <v>288</v>
      </c>
      <c r="B640" s="113" t="s">
        <v>98</v>
      </c>
      <c r="C640" s="114">
        <v>53785.604700000004</v>
      </c>
      <c r="D640" s="115"/>
      <c r="E640" s="80">
        <f>+(C640-C$7)/C$8</f>
        <v>2925.9233375936101</v>
      </c>
      <c r="F640" s="80">
        <f>ROUND(2*E640,0)/2</f>
        <v>2926</v>
      </c>
      <c r="G640" s="80">
        <f>+C640-(C$7+F640*C$8)</f>
        <v>-0.2122655999919516</v>
      </c>
      <c r="H640" s="80"/>
      <c r="I640" s="80"/>
      <c r="J640" s="80"/>
      <c r="K640" s="80">
        <f>G640</f>
        <v>-0.2122655999919516</v>
      </c>
      <c r="M640" s="80"/>
      <c r="N640" s="80"/>
      <c r="O640" s="80">
        <f ca="1">+C$11+C$12*$F640</f>
        <v>-0.20902399471766855</v>
      </c>
      <c r="P640" s="80"/>
      <c r="Q640" s="149">
        <f>+C640-15018.5</f>
        <v>38767.104700000004</v>
      </c>
      <c r="S640" s="2">
        <f>S$18</f>
        <v>1</v>
      </c>
      <c r="Z640" s="1">
        <f>F640</f>
        <v>2926</v>
      </c>
      <c r="AA640" s="81">
        <f>AB$3+AB$4*Z640+AB$5*Z640^2+AH640</f>
        <v>-0.20103861873630968</v>
      </c>
      <c r="AB640" s="81">
        <f>IF(S640&lt;&gt;0,G640-AH640,-9999)</f>
        <v>-0.18420480087350805</v>
      </c>
      <c r="AC640" s="81">
        <f>+G640-P640</f>
        <v>-0.2122655999919516</v>
      </c>
      <c r="AD640" s="81">
        <f>IF(S640&lt;&gt;0,G640-AA640,-9999)</f>
        <v>-1.1226981255641921E-2</v>
      </c>
      <c r="AE640" s="81">
        <f>+(G640-AA640)^2*S640</f>
        <v>1.2604510811453504E-4</v>
      </c>
      <c r="AF640" s="1">
        <f>IF(S640&lt;&gt;0,G640-P640,-9999)</f>
        <v>-0.2122655999919516</v>
      </c>
      <c r="AG640" s="82"/>
      <c r="AH640" s="1">
        <f>$AB$6*($AB$11/AI640*AJ640+$AB$12)</f>
        <v>-2.8060799118443551E-2</v>
      </c>
      <c r="AI640" s="1">
        <f>1+$AB$7*COS(AL640)</f>
        <v>0.65121935954441346</v>
      </c>
      <c r="AJ640" s="1">
        <f>SIN(AL640+RADIANS($AB$9))</f>
        <v>-0.76702795752866526</v>
      </c>
      <c r="AK640" s="1">
        <f>$AB$7*SIN(AL640)</f>
        <v>0.16885286615471265</v>
      </c>
      <c r="AL640" s="1">
        <f>2*ATAN(AM640)</f>
        <v>-0.4508658405345301</v>
      </c>
      <c r="AM640" s="1">
        <f>SQRT((1+$AB$7)/(1-$AB$7))*TAN(AN640/2)</f>
        <v>-0.22933101371800726</v>
      </c>
      <c r="AN640" s="81">
        <f>$AU640+$AB$7*SIN(AO640)</f>
        <v>11.901646567766829</v>
      </c>
      <c r="AO640" s="81">
        <f>$AU640+$AB$7*SIN(AP640)</f>
        <v>11.901417126560832</v>
      </c>
      <c r="AP640" s="81">
        <f>$AU640+$AB$7*SIN(AQ640)</f>
        <v>11.902169308242817</v>
      </c>
      <c r="AQ640" s="81">
        <f>$AU640+$AB$7*SIN(AR640)</f>
        <v>11.899701756444276</v>
      </c>
      <c r="AR640" s="81">
        <f>$AU640+$AB$7*SIN(AS640)</f>
        <v>11.907778896220567</v>
      </c>
      <c r="AS640" s="81">
        <f>$AU640+$AB$7*SIN(AT640)</f>
        <v>11.881144971184485</v>
      </c>
      <c r="AT640" s="81">
        <f>$AU640+$AB$7*SIN(AU640)</f>
        <v>11.967008717752528</v>
      </c>
      <c r="AU640" s="81">
        <f>RADIANS($AB$9)+$AB$18*(F640-AB$15)</f>
        <v>11.662547968062142</v>
      </c>
      <c r="AV640" s="81"/>
      <c r="AW640" s="21"/>
      <c r="AX640" s="29"/>
    </row>
    <row r="641" spans="1:66" x14ac:dyDescent="0.2">
      <c r="A641" s="112" t="s">
        <v>304</v>
      </c>
      <c r="B641" s="113" t="s">
        <v>98</v>
      </c>
      <c r="C641" s="114">
        <v>54023.7186</v>
      </c>
      <c r="D641" s="115"/>
      <c r="E641" s="80">
        <f>+(C641-C$7)/C$8</f>
        <v>3011.9211844863603</v>
      </c>
      <c r="F641" s="80">
        <f>ROUND(2*E641,0)/2</f>
        <v>3012</v>
      </c>
      <c r="G641" s="80">
        <f>+C641-(C$7+F641*C$8)</f>
        <v>-0.21822719999909168</v>
      </c>
      <c r="H641" s="80"/>
      <c r="I641" s="80"/>
      <c r="J641" s="80"/>
      <c r="K641" s="80">
        <f>G641</f>
        <v>-0.21822719999909168</v>
      </c>
      <c r="M641" s="80"/>
      <c r="N641" s="80"/>
      <c r="O641" s="80">
        <f ca="1">+C$11+C$12*$F641</f>
        <v>-0.21311494098676637</v>
      </c>
      <c r="P641" s="80"/>
      <c r="Q641" s="149">
        <f>+C641-15018.5</f>
        <v>39005.2186</v>
      </c>
      <c r="S641" s="2">
        <f>S$18</f>
        <v>1</v>
      </c>
      <c r="Z641" s="1">
        <f>F641</f>
        <v>3012</v>
      </c>
      <c r="AA641" s="81">
        <f>AB$3+AB$4*Z641+AB$5*Z641^2+AH641</f>
        <v>-0.207333886943526</v>
      </c>
      <c r="AB641" s="81">
        <f>IF(S641&lt;&gt;0,G641-AH641,-9999)</f>
        <v>-0.18855932551579735</v>
      </c>
      <c r="AC641" s="81">
        <f>+G641-P641</f>
        <v>-0.21822719999909168</v>
      </c>
      <c r="AD641" s="81">
        <f>IF(S641&lt;&gt;0,G641-AA641,-9999)</f>
        <v>-1.0893313055565679E-2</v>
      </c>
      <c r="AE641" s="81">
        <f>+(G641-AA641)^2*S641</f>
        <v>1.1866426932655767E-4</v>
      </c>
      <c r="AF641" s="1">
        <f>IF(S641&lt;&gt;0,G641-P641,-9999)</f>
        <v>-0.21822719999909168</v>
      </c>
      <c r="AG641" s="82"/>
      <c r="AH641" s="1">
        <f>$AB$6*($AB$11/AI641*AJ641+$AB$12)</f>
        <v>-2.9667874483294339E-2</v>
      </c>
      <c r="AI641" s="1">
        <f>1+$AB$7*COS(AL641)</f>
        <v>0.64581538497597379</v>
      </c>
      <c r="AJ641" s="1">
        <f>SIN(AL641+RADIANS($AB$9))</f>
        <v>-0.7878688164314227</v>
      </c>
      <c r="AK641" s="1">
        <f>$AB$7*SIN(AL641)</f>
        <v>0.15720204847759717</v>
      </c>
      <c r="AL641" s="1">
        <f>2*ATAN(AM641)</f>
        <v>-0.41772124065883448</v>
      </c>
      <c r="AM641" s="1">
        <f>SQRT((1+$AB$7)/(1-$AB$7))*TAN(AN641/2)</f>
        <v>-0.21195159171707575</v>
      </c>
      <c r="AN641" s="81">
        <f>$AU641+$AB$7*SIN(AO641)</f>
        <v>11.948764260190075</v>
      </c>
      <c r="AO641" s="81">
        <f>$AU641+$AB$7*SIN(AP641)</f>
        <v>11.948492110756426</v>
      </c>
      <c r="AP641" s="81">
        <f>$AU641+$AB$7*SIN(AQ641)</f>
        <v>11.949353466838954</v>
      </c>
      <c r="AQ641" s="81">
        <f>$AU641+$AB$7*SIN(AR641)</f>
        <v>11.946625455085597</v>
      </c>
      <c r="AR641" s="81">
        <f>$AU641+$AB$7*SIN(AS641)</f>
        <v>11.955247360006506</v>
      </c>
      <c r="AS641" s="81">
        <f>$AU641+$AB$7*SIN(AT641)</f>
        <v>11.92781332462248</v>
      </c>
      <c r="AT641" s="81">
        <f>$AU641+$AB$7*SIN(AU641)</f>
        <v>12.013372526678197</v>
      </c>
      <c r="AU641" s="81">
        <f>RADIANS($AB$9)+$AB$18*(F641-AB$15)</f>
        <v>11.72428049053296</v>
      </c>
    </row>
    <row r="642" spans="1:66" x14ac:dyDescent="0.2">
      <c r="A642" s="112" t="s">
        <v>304</v>
      </c>
      <c r="B642" s="113" t="s">
        <v>98</v>
      </c>
      <c r="C642" s="114">
        <v>54087.398999999998</v>
      </c>
      <c r="D642" s="115"/>
      <c r="E642" s="80">
        <f>+(C642-C$7)/C$8</f>
        <v>3034.9201664410843</v>
      </c>
      <c r="F642" s="80">
        <f>ROUND(2*E642,0)/2</f>
        <v>3035</v>
      </c>
      <c r="G642" s="80">
        <f>+C642-(C$7+F642*C$8)</f>
        <v>-0.22104599999875063</v>
      </c>
      <c r="H642" s="80"/>
      <c r="I642" s="80"/>
      <c r="J642" s="80"/>
      <c r="K642" s="80">
        <f>G642</f>
        <v>-0.22104599999875063</v>
      </c>
      <c r="M642" s="80"/>
      <c r="N642" s="80"/>
      <c r="O642" s="80">
        <f ca="1">+C$11+C$12*$F642</f>
        <v>-0.21420903126803673</v>
      </c>
      <c r="P642" s="80"/>
      <c r="Q642" s="149">
        <f>+C642-15018.5</f>
        <v>39068.898999999998</v>
      </c>
      <c r="S642" s="2">
        <f>S$18</f>
        <v>1</v>
      </c>
      <c r="Z642" s="1">
        <f>F642</f>
        <v>3035</v>
      </c>
      <c r="AA642" s="81">
        <f>AB$3+AB$4*Z642+AB$5*Z642^2+AH642</f>
        <v>-0.2090123536254434</v>
      </c>
      <c r="AB642" s="81">
        <f>IF(S642&lt;&gt;0,G642-AH642,-9999)</f>
        <v>-0.19096149113345548</v>
      </c>
      <c r="AC642" s="81">
        <f>+G642-P642</f>
        <v>-0.22104599999875063</v>
      </c>
      <c r="AD642" s="81">
        <f>IF(S642&lt;&gt;0,G642-AA642,-9999)</f>
        <v>-1.2033646373307227E-2</v>
      </c>
      <c r="AE642" s="81">
        <f>+(G642-AA642)^2*S642</f>
        <v>1.4480864503781018E-4</v>
      </c>
      <c r="AF642" s="1">
        <f>IF(S642&lt;&gt;0,G642-P642,-9999)</f>
        <v>-0.22104599999875063</v>
      </c>
      <c r="AG642" s="82"/>
      <c r="AH642" s="1">
        <f>$AB$6*($AB$11/AI642*AJ642+$AB$12)</f>
        <v>-3.0084508865295154E-2</v>
      </c>
      <c r="AI642" s="1">
        <f>1+$AB$7*COS(AL642)</f>
        <v>0.64444990634804789</v>
      </c>
      <c r="AJ642" s="1">
        <f>SIN(AL642+RADIANS($AB$9))</f>
        <v>-0.79324119050554665</v>
      </c>
      <c r="AK642" s="1">
        <f>$AB$7*SIN(AL642)</f>
        <v>0.1540887941070295</v>
      </c>
      <c r="AL642" s="1">
        <f>2*ATAN(AM642)</f>
        <v>-0.40894828827274038</v>
      </c>
      <c r="AM642" s="1">
        <f>SQRT((1+$AB$7)/(1-$AB$7))*TAN(AN642/2)</f>
        <v>-0.2073722878633909</v>
      </c>
      <c r="AN642" s="81">
        <f>$AU642+$AB$7*SIN(AO642)</f>
        <v>11.961300498221282</v>
      </c>
      <c r="AO642" s="81">
        <f>$AU642+$AB$7*SIN(AP642)</f>
        <v>11.961017101643055</v>
      </c>
      <c r="AP642" s="81">
        <f>$AU642+$AB$7*SIN(AQ642)</f>
        <v>11.961906209102755</v>
      </c>
      <c r="AQ642" s="81">
        <f>$AU642+$AB$7*SIN(AR642)</f>
        <v>11.959114951685935</v>
      </c>
      <c r="AR642" s="81">
        <f>$AU642+$AB$7*SIN(AS642)</f>
        <v>11.967859834315851</v>
      </c>
      <c r="AS642" s="81">
        <f>$AU642+$AB$7*SIN(AT642)</f>
        <v>11.940281747346621</v>
      </c>
      <c r="AT642" s="81">
        <f>$AU642+$AB$7*SIN(AU642)</f>
        <v>12.025582965509997</v>
      </c>
      <c r="AU642" s="81">
        <f>RADIANS($AB$9)+$AB$18*(F642-AB$15)</f>
        <v>11.740790351193761</v>
      </c>
    </row>
    <row r="643" spans="1:66" x14ac:dyDescent="0.2">
      <c r="A643" s="112" t="s">
        <v>304</v>
      </c>
      <c r="B643" s="113" t="s">
        <v>98</v>
      </c>
      <c r="C643" s="114">
        <v>54120.623</v>
      </c>
      <c r="D643" s="115"/>
      <c r="E643" s="80">
        <f>+(C643-C$7)/C$8</f>
        <v>3046.9194342921628</v>
      </c>
      <c r="F643" s="80">
        <f>ROUND(2*E643,0)/2</f>
        <v>3047</v>
      </c>
      <c r="G643" s="80">
        <f>+C643-(C$7+F643*C$8)</f>
        <v>-0.22307319999526953</v>
      </c>
      <c r="H643" s="80"/>
      <c r="I643" s="80"/>
      <c r="J643" s="80"/>
      <c r="K643" s="80">
        <f>G643</f>
        <v>-0.22307319999526953</v>
      </c>
      <c r="M643" s="80"/>
      <c r="N643" s="80"/>
      <c r="O643" s="80">
        <f ca="1">+C$11+C$12*$F643</f>
        <v>-0.21477986098000384</v>
      </c>
      <c r="P643" s="80"/>
      <c r="Q643" s="149">
        <f>+C643-15018.5</f>
        <v>39102.123</v>
      </c>
      <c r="S643" s="2">
        <f>S$18</f>
        <v>1</v>
      </c>
      <c r="Z643" s="1">
        <f>F643</f>
        <v>3047</v>
      </c>
      <c r="AA643" s="81">
        <f>AB$3+AB$4*Z643+AB$5*Z643^2+AH643</f>
        <v>-0.20988720189496424</v>
      </c>
      <c r="AB643" s="81">
        <f>IF(S643&lt;&gt;0,G643-AH643,-9999)</f>
        <v>-0.19277353262014385</v>
      </c>
      <c r="AC643" s="81">
        <f>+G643-P643</f>
        <v>-0.22307319999526953</v>
      </c>
      <c r="AD643" s="81">
        <f>IF(S643&lt;&gt;0,G643-AA643,-9999)</f>
        <v>-1.3185998100305296E-2</v>
      </c>
      <c r="AE643" s="81">
        <f>+(G643-AA643)^2*S643</f>
        <v>1.7387054590125488E-4</v>
      </c>
      <c r="AF643" s="1">
        <f>IF(S643&lt;&gt;0,G643-P643,-9999)</f>
        <v>-0.22307319999526953</v>
      </c>
      <c r="AG643" s="82"/>
      <c r="AH643" s="1">
        <f>$AB$6*($AB$11/AI643*AJ643+$AB$12)</f>
        <v>-3.0299667375125679E-2</v>
      </c>
      <c r="AI643" s="1">
        <f>1+$AB$7*COS(AL643)</f>
        <v>0.64375056691884169</v>
      </c>
      <c r="AJ643" s="1">
        <f>SIN(AL643+RADIANS($AB$9))</f>
        <v>-0.79601111453127205</v>
      </c>
      <c r="AK643" s="1">
        <f>$AB$7*SIN(AL643)</f>
        <v>0.15246496972952092</v>
      </c>
      <c r="AL643" s="1">
        <f>2*ATAN(AM643)</f>
        <v>-0.4043857070976416</v>
      </c>
      <c r="AM643" s="1">
        <f>SQRT((1+$AB$7)/(1-$AB$7))*TAN(AN643/2)</f>
        <v>-0.20499401530939243</v>
      </c>
      <c r="AN643" s="81">
        <f>$AU643+$AB$7*SIN(AO643)</f>
        <v>11.967830696778611</v>
      </c>
      <c r="AO643" s="81">
        <f>$AU643+$AB$7*SIN(AP643)</f>
        <v>11.967541492852519</v>
      </c>
      <c r="AP643" s="81">
        <f>$AU643+$AB$7*SIN(AQ643)</f>
        <v>11.968444760314242</v>
      </c>
      <c r="AQ643" s="81">
        <f>$AU643+$AB$7*SIN(AR643)</f>
        <v>11.965621745397344</v>
      </c>
      <c r="AR643" s="81">
        <f>$AU643+$AB$7*SIN(AS643)</f>
        <v>11.974426691073248</v>
      </c>
      <c r="AS643" s="81">
        <f>$AU643+$AB$7*SIN(AT643)</f>
        <v>11.946785466964172</v>
      </c>
      <c r="AT643" s="81">
        <f>$AU643+$AB$7*SIN(AU643)</f>
        <v>12.031922738730687</v>
      </c>
      <c r="AU643" s="81">
        <f>RADIANS($AB$9)+$AB$18*(F643-AB$15)</f>
        <v>11.749404191538526</v>
      </c>
    </row>
    <row r="644" spans="1:66" s="80" customFormat="1" x14ac:dyDescent="0.2">
      <c r="A644" s="120" t="s">
        <v>305</v>
      </c>
      <c r="B644" s="123" t="s">
        <v>98</v>
      </c>
      <c r="C644" s="120">
        <v>54123.3946</v>
      </c>
      <c r="D644" s="120">
        <v>4.1000000000000003E-3</v>
      </c>
      <c r="E644" s="80">
        <f>+(C644-C$7)/C$8</f>
        <v>3047.92043269019</v>
      </c>
      <c r="F644" s="80">
        <f>ROUND(2*E644,0)/2</f>
        <v>3048</v>
      </c>
      <c r="G644" s="80">
        <f>+C644-(C$7+F644*C$8)</f>
        <v>-0.22030879999510944</v>
      </c>
      <c r="J644" s="80">
        <f>G644</f>
        <v>-0.22030879999510944</v>
      </c>
      <c r="O644" s="80">
        <f ca="1">+C$11+C$12*$F644</f>
        <v>-0.21482743012266778</v>
      </c>
      <c r="Q644" s="149">
        <f>+C644-15018.5</f>
        <v>39104.8946</v>
      </c>
      <c r="S644" s="2">
        <f>S$17</f>
        <v>1</v>
      </c>
      <c r="Z644" s="1">
        <f>F644</f>
        <v>3048</v>
      </c>
      <c r="AA644" s="81">
        <f>AB$3+AB$4*Z644+AB$5*Z644^2+AH644</f>
        <v>-0.20996007878768674</v>
      </c>
      <c r="AB644" s="81">
        <f>IF(S644&lt;&gt;0,G644-AH644,-9999)</f>
        <v>-0.18999127142663091</v>
      </c>
      <c r="AC644" s="81">
        <f>+G644-P644</f>
        <v>-0.22030879999510944</v>
      </c>
      <c r="AD644" s="81">
        <f>IF(S644&lt;&gt;0,G644-AA644,-9999)</f>
        <v>-1.0348721207422695E-2</v>
      </c>
      <c r="AE644" s="81">
        <f>+(G644-AA644)^2*S644</f>
        <v>1.0709603062896024E-4</v>
      </c>
      <c r="AF644" s="1">
        <f>IF(S644&lt;&gt;0,G644-P644,-9999)</f>
        <v>-0.22030879999510944</v>
      </c>
      <c r="AG644" s="82"/>
      <c r="AH644" s="1">
        <f>$AB$6*($AB$11/AI644*AJ644+$AB$12)</f>
        <v>-3.0317528568478511E-2</v>
      </c>
      <c r="AI644" s="1">
        <f>1+$AB$7*COS(AL644)</f>
        <v>0.6436926911411549</v>
      </c>
      <c r="AJ644" s="1">
        <f>SIN(AL644+RADIANS($AB$9))</f>
        <v>-0.79624092446508898</v>
      </c>
      <c r="AK644" s="1">
        <f>$AB$7*SIN(AL644)</f>
        <v>0.15232966624737959</v>
      </c>
      <c r="AL644" s="1">
        <f>2*ATAN(AM644)</f>
        <v>-0.40400593809806196</v>
      </c>
      <c r="AM644" s="1">
        <f>SQRT((1+$AB$7)/(1-$AB$7))*TAN(AN644/2)</f>
        <v>-0.20479615907862875</v>
      </c>
      <c r="AN644" s="81">
        <f>$AU644+$AB$7*SIN(AO644)</f>
        <v>11.968374560630421</v>
      </c>
      <c r="AO644" s="81">
        <f>$AU644+$AB$7*SIN(AP644)</f>
        <v>11.968084874936418</v>
      </c>
      <c r="AP644" s="81">
        <f>$AU644+$AB$7*SIN(AQ644)</f>
        <v>11.968989311818957</v>
      </c>
      <c r="AQ644" s="81">
        <f>$AU644+$AB$7*SIN(AR644)</f>
        <v>11.966163690316479</v>
      </c>
      <c r="AR644" s="81">
        <f>$AU644+$AB$7*SIN(AS644)</f>
        <v>11.974973511832118</v>
      </c>
      <c r="AS644" s="81">
        <f>$AU644+$AB$7*SIN(AT644)</f>
        <v>11.947327400736901</v>
      </c>
      <c r="AT644" s="81">
        <f>$AU644+$AB$7*SIN(AU644)</f>
        <v>12.032450104614615</v>
      </c>
      <c r="AU644" s="81">
        <f>RADIANS($AB$9)+$AB$18*(F644-AB$15)</f>
        <v>11.750122011567257</v>
      </c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</row>
    <row r="645" spans="1:66" x14ac:dyDescent="0.2">
      <c r="A645" s="116" t="s">
        <v>305</v>
      </c>
      <c r="B645" s="117" t="s">
        <v>98</v>
      </c>
      <c r="C645" s="116">
        <v>54123.3946</v>
      </c>
      <c r="D645" s="116">
        <v>4.1000000000000003E-3</v>
      </c>
      <c r="E645" s="80">
        <f>+(C645-C$7)/C$8</f>
        <v>3047.92043269019</v>
      </c>
      <c r="F645" s="80">
        <f>ROUND(2*E645,0)/2</f>
        <v>3048</v>
      </c>
      <c r="G645" s="80">
        <f>+C645-(C$7+F645*C$8)</f>
        <v>-0.22030879999510944</v>
      </c>
      <c r="H645" s="80"/>
      <c r="I645" s="80"/>
      <c r="J645" s="80">
        <f>G645</f>
        <v>-0.22030879999510944</v>
      </c>
      <c r="K645" s="80"/>
      <c r="M645" s="80"/>
      <c r="N645" s="80"/>
      <c r="O645" s="80">
        <f ca="1">+C$11+C$12*$F645</f>
        <v>-0.21482743012266778</v>
      </c>
      <c r="P645" s="80"/>
      <c r="Q645" s="149">
        <f>+C645-15018.5</f>
        <v>39104.8946</v>
      </c>
      <c r="R645" s="80"/>
      <c r="S645" s="2">
        <f>S$17</f>
        <v>1</v>
      </c>
      <c r="Z645" s="1">
        <f>F645</f>
        <v>3048</v>
      </c>
      <c r="AA645" s="81">
        <f>AB$3+AB$4*Z645+AB$5*Z645^2+AH645</f>
        <v>-0.20996007878768674</v>
      </c>
      <c r="AB645" s="81">
        <f>IF(S645&lt;&gt;0,G645-AH645,-9999)</f>
        <v>-0.18999127142663091</v>
      </c>
      <c r="AC645" s="81">
        <f>+G645-P645</f>
        <v>-0.22030879999510944</v>
      </c>
      <c r="AD645" s="81">
        <f>IF(S645&lt;&gt;0,G645-AA645,-9999)</f>
        <v>-1.0348721207422695E-2</v>
      </c>
      <c r="AE645" s="81">
        <f>+(G645-AA645)^2*S645</f>
        <v>1.0709603062896024E-4</v>
      </c>
      <c r="AF645" s="1">
        <f>IF(S645&lt;&gt;0,G645-P645,-9999)</f>
        <v>-0.22030879999510944</v>
      </c>
      <c r="AG645" s="82"/>
      <c r="AH645" s="1">
        <f>$AB$6*($AB$11/AI645*AJ645+$AB$12)</f>
        <v>-3.0317528568478511E-2</v>
      </c>
      <c r="AI645" s="1">
        <f>1+$AB$7*COS(AL645)</f>
        <v>0.6436926911411549</v>
      </c>
      <c r="AJ645" s="1">
        <f>SIN(AL645+RADIANS($AB$9))</f>
        <v>-0.79624092446508898</v>
      </c>
      <c r="AK645" s="1">
        <f>$AB$7*SIN(AL645)</f>
        <v>0.15232966624737959</v>
      </c>
      <c r="AL645" s="1">
        <f>2*ATAN(AM645)</f>
        <v>-0.40400593809806196</v>
      </c>
      <c r="AM645" s="1">
        <f>SQRT((1+$AB$7)/(1-$AB$7))*TAN(AN645/2)</f>
        <v>-0.20479615907862875</v>
      </c>
      <c r="AN645" s="81">
        <f>$AU645+$AB$7*SIN(AO645)</f>
        <v>11.968374560630421</v>
      </c>
      <c r="AO645" s="81">
        <f>$AU645+$AB$7*SIN(AP645)</f>
        <v>11.968084874936418</v>
      </c>
      <c r="AP645" s="81">
        <f>$AU645+$AB$7*SIN(AQ645)</f>
        <v>11.968989311818957</v>
      </c>
      <c r="AQ645" s="81">
        <f>$AU645+$AB$7*SIN(AR645)</f>
        <v>11.966163690316479</v>
      </c>
      <c r="AR645" s="81">
        <f>$AU645+$AB$7*SIN(AS645)</f>
        <v>11.974973511832118</v>
      </c>
      <c r="AS645" s="81">
        <f>$AU645+$AB$7*SIN(AT645)</f>
        <v>11.947327400736901</v>
      </c>
      <c r="AT645" s="81">
        <f>$AU645+$AB$7*SIN(AU645)</f>
        <v>12.032450104614615</v>
      </c>
      <c r="AU645" s="81">
        <f>RADIANS($AB$9)+$AB$18*(F645-AB$15)</f>
        <v>11.750122011567257</v>
      </c>
    </row>
    <row r="646" spans="1:66" x14ac:dyDescent="0.2">
      <c r="A646" s="119" t="s">
        <v>306</v>
      </c>
      <c r="B646" s="99" t="s">
        <v>98</v>
      </c>
      <c r="C646" s="120">
        <v>54380.893100000001</v>
      </c>
      <c r="D646" s="120">
        <v>1E-4</v>
      </c>
      <c r="E646" s="80">
        <f>+(C646-C$7)/C$8</f>
        <v>3140.919273069157</v>
      </c>
      <c r="F646" s="80">
        <f>ROUND(2*E646,0)/2</f>
        <v>3141</v>
      </c>
      <c r="G646" s="80">
        <f>+C646-(C$7+F646*C$8)</f>
        <v>-0.22351959999650717</v>
      </c>
      <c r="H646" s="80"/>
      <c r="I646" s="80"/>
      <c r="J646" s="80"/>
      <c r="K646" s="80">
        <f>G646</f>
        <v>-0.22351959999650717</v>
      </c>
      <c r="M646" s="80"/>
      <c r="O646" s="80">
        <f ca="1">+C$11+C$12*$F646</f>
        <v>-0.2192513603904131</v>
      </c>
      <c r="P646" s="80"/>
      <c r="Q646" s="149">
        <f>+C646-15018.5</f>
        <v>39362.393100000001</v>
      </c>
      <c r="R646" s="80"/>
      <c r="S646" s="2">
        <f>S$18</f>
        <v>1</v>
      </c>
      <c r="Z646" s="1">
        <f>F646</f>
        <v>3141</v>
      </c>
      <c r="AA646" s="81">
        <f>AB$3+AB$4*Z646+AB$5*Z646^2+AH646</f>
        <v>-0.21671920581659165</v>
      </c>
      <c r="AB646" s="81">
        <f>IF(S646&lt;&gt;0,G646-AH646,-9999)</f>
        <v>-0.19158734705245462</v>
      </c>
      <c r="AC646" s="81">
        <f>+G646-P646</f>
        <v>-0.22351959999650717</v>
      </c>
      <c r="AD646" s="81">
        <f>IF(S646&lt;&gt;0,G646-AA646,-9999)</f>
        <v>-6.8003941799155143E-3</v>
      </c>
      <c r="AE646" s="81">
        <f>+(G646-AA646)^2*S646</f>
        <v>4.6245361002228797E-5</v>
      </c>
      <c r="AF646" s="1">
        <f>IF(S646&lt;&gt;0,G646-P646,-9999)</f>
        <v>-0.22351959999650717</v>
      </c>
      <c r="AG646" s="82"/>
      <c r="AH646" s="1">
        <f>$AB$6*($AB$11/AI646*AJ646+$AB$12)</f>
        <v>-3.1932252944052546E-2</v>
      </c>
      <c r="AI646" s="1">
        <f>1+$AB$7*COS(AL646)</f>
        <v>0.63857620219664746</v>
      </c>
      <c r="AJ646" s="1">
        <f>SIN(AL646+RADIANS($AB$9))</f>
        <v>-0.81694080048402518</v>
      </c>
      <c r="AK646" s="1">
        <f>$AB$7*SIN(AL646)</f>
        <v>0.13975716062753904</v>
      </c>
      <c r="AL646" s="1">
        <f>2*ATAN(AM646)</f>
        <v>-0.36897549340979324</v>
      </c>
      <c r="AM646" s="1">
        <f>SQRT((1+$AB$7)/(1-$AB$7))*TAN(AN646/2)</f>
        <v>-0.18660969856270937</v>
      </c>
      <c r="AN646" s="81">
        <f>$AU646+$AB$7*SIN(AO646)</f>
        <v>12.018746942744805</v>
      </c>
      <c r="AO646" s="81">
        <f>$AU646+$AB$7*SIN(AP646)</f>
        <v>12.018414518058263</v>
      </c>
      <c r="AP646" s="81">
        <f>$AU646+$AB$7*SIN(AQ646)</f>
        <v>12.019419213300479</v>
      </c>
      <c r="AQ646" s="81">
        <f>$AU646+$AB$7*SIN(AR646)</f>
        <v>12.016380812294942</v>
      </c>
      <c r="AR646" s="81">
        <f>$AU646+$AB$7*SIN(AS646)</f>
        <v>12.025552436491346</v>
      </c>
      <c r="AS646" s="81">
        <f>$AU646+$AB$7*SIN(AT646)</f>
        <v>11.997707488927965</v>
      </c>
      <c r="AT646" s="81">
        <f>$AU646+$AB$7*SIN(AU646)</f>
        <v>12.080872655202949</v>
      </c>
      <c r="AU646" s="81">
        <f>RADIANS($AB$9)+$AB$18*(F646-AB$15)</f>
        <v>11.816879274239188</v>
      </c>
    </row>
    <row r="647" spans="1:66" x14ac:dyDescent="0.2">
      <c r="A647" s="119" t="s">
        <v>306</v>
      </c>
      <c r="B647" s="99" t="s">
        <v>98</v>
      </c>
      <c r="C647" s="120">
        <v>54405.813000000002</v>
      </c>
      <c r="D647" s="120">
        <v>1E-4</v>
      </c>
      <c r="E647" s="80">
        <f>+(C647-C$7)/C$8</f>
        <v>3149.9194101664989</v>
      </c>
      <c r="F647" s="80">
        <f>ROUND(2*E647,0)/2</f>
        <v>3150</v>
      </c>
      <c r="G647" s="80">
        <f>+C647-(C$7+F647*C$8)</f>
        <v>-0.22313999999460066</v>
      </c>
      <c r="H647" s="80"/>
      <c r="I647" s="80"/>
      <c r="J647" s="80"/>
      <c r="K647" s="80">
        <f>G647</f>
        <v>-0.22313999999460066</v>
      </c>
      <c r="M647" s="80"/>
      <c r="O647" s="80">
        <f ca="1">+C$11+C$12*$F647</f>
        <v>-0.21967948267438844</v>
      </c>
      <c r="P647" s="80"/>
      <c r="Q647" s="149">
        <f>+C647-15018.5</f>
        <v>39387.313000000002</v>
      </c>
      <c r="R647" s="80"/>
      <c r="S647" s="2">
        <f>S$18</f>
        <v>1</v>
      </c>
      <c r="Z647" s="1">
        <f>F647</f>
        <v>3150</v>
      </c>
      <c r="AA647" s="81">
        <f>AB$3+AB$4*Z647+AB$5*Z647^2+AH647</f>
        <v>-0.21737136220089676</v>
      </c>
      <c r="AB647" s="81">
        <f>IF(S647&lt;&gt;0,G647-AH647,-9999)</f>
        <v>-0.19105637034623479</v>
      </c>
      <c r="AC647" s="81">
        <f>+G647-P647</f>
        <v>-0.22313999999460066</v>
      </c>
      <c r="AD647" s="81">
        <f>IF(S647&lt;&gt;0,G647-AA647,-9999)</f>
        <v>-5.7686377937039013E-3</v>
      </c>
      <c r="AE647" s="81">
        <f>+(G647-AA647)^2*S647</f>
        <v>3.3277181994949012E-5</v>
      </c>
      <c r="AF647" s="1">
        <f>IF(S647&lt;&gt;0,G647-P647,-9999)</f>
        <v>-0.22313999999460066</v>
      </c>
      <c r="AG647" s="82"/>
      <c r="AH647" s="1">
        <f>$AB$6*($AB$11/AI647*AJ647+$AB$12)</f>
        <v>-3.208362964836587E-2</v>
      </c>
      <c r="AI647" s="1">
        <f>1+$AB$7*COS(AL647)</f>
        <v>0.63810852295079123</v>
      </c>
      <c r="AJ647" s="1">
        <f>SIN(AL647+RADIANS($AB$9))</f>
        <v>-0.8188745341381829</v>
      </c>
      <c r="AK647" s="1">
        <f>$AB$7*SIN(AL647)</f>
        <v>0.13854163419135934</v>
      </c>
      <c r="AL647" s="1">
        <f>2*ATAN(AM647)</f>
        <v>-0.36561451007596135</v>
      </c>
      <c r="AM647" s="1">
        <f>SQRT((1+$AB$7)/(1-$AB$7))*TAN(AN647/2)</f>
        <v>-0.18487123037290129</v>
      </c>
      <c r="AN647" s="81">
        <f>$AU647+$AB$7*SIN(AO647)</f>
        <v>12.023600741047266</v>
      </c>
      <c r="AO647" s="81">
        <f>$AU647+$AB$7*SIN(AP647)</f>
        <v>12.02326445908254</v>
      </c>
      <c r="AP647" s="81">
        <f>$AU647+$AB$7*SIN(AQ647)</f>
        <v>12.024277825466509</v>
      </c>
      <c r="AQ647" s="81">
        <f>$AU647+$AB$7*SIN(AR647)</f>
        <v>12.021222220082722</v>
      </c>
      <c r="AR647" s="81">
        <f>$AU647+$AB$7*SIN(AS647)</f>
        <v>12.030418798512535</v>
      </c>
      <c r="AS647" s="81">
        <f>$AU647+$AB$7*SIN(AT647)</f>
        <v>12.00258176901225</v>
      </c>
      <c r="AT647" s="81">
        <f>$AU647+$AB$7*SIN(AU647)</f>
        <v>12.085494945267078</v>
      </c>
      <c r="AU647" s="81">
        <f>RADIANS($AB$9)+$AB$18*(F647-AB$15)</f>
        <v>11.823339654497762</v>
      </c>
    </row>
    <row r="648" spans="1:66" x14ac:dyDescent="0.2">
      <c r="A648" s="119" t="s">
        <v>306</v>
      </c>
      <c r="B648" s="99" t="s">
        <v>98</v>
      </c>
      <c r="C648" s="120">
        <v>54419.6567</v>
      </c>
      <c r="D648" s="120">
        <v>1E-4</v>
      </c>
      <c r="E648" s="80">
        <f>+(C648-C$7)/C$8</f>
        <v>3154.9192375307516</v>
      </c>
      <c r="F648" s="80">
        <f>ROUND(2*E648,0)/2</f>
        <v>3155</v>
      </c>
      <c r="G648" s="80">
        <f>+C648-(C$7+F648*C$8)</f>
        <v>-0.22361799999634968</v>
      </c>
      <c r="H648" s="80"/>
      <c r="I648" s="80"/>
      <c r="J648" s="80"/>
      <c r="K648" s="80">
        <f>G648</f>
        <v>-0.22361799999634968</v>
      </c>
      <c r="M648" s="80"/>
      <c r="O648" s="80">
        <f ca="1">+C$11+C$12*$F648</f>
        <v>-0.21991732838770808</v>
      </c>
      <c r="P648" s="80"/>
      <c r="Q648" s="149">
        <f>+C648-15018.5</f>
        <v>39401.1567</v>
      </c>
      <c r="S648" s="2">
        <f>S$18</f>
        <v>1</v>
      </c>
      <c r="Z648" s="1">
        <f>F648</f>
        <v>3155</v>
      </c>
      <c r="AA648" s="81">
        <f>AB$3+AB$4*Z648+AB$5*Z648^2+AH648</f>
        <v>-0.21773352101211335</v>
      </c>
      <c r="AB648" s="81">
        <f>IF(S648&lt;&gt;0,G648-AH648,-9999)</f>
        <v>-0.19145064621555893</v>
      </c>
      <c r="AC648" s="81">
        <f>+G648-P648</f>
        <v>-0.22361799999634968</v>
      </c>
      <c r="AD648" s="81">
        <f>IF(S648&lt;&gt;0,G648-AA648,-9999)</f>
        <v>-5.8844789842363299E-3</v>
      </c>
      <c r="AE648" s="81">
        <f>+(G648-AA648)^2*S648</f>
        <v>3.4627092915919031E-5</v>
      </c>
      <c r="AF648" s="1">
        <f>IF(S648&lt;&gt;0,G648-P648,-9999)</f>
        <v>-0.22361799999634968</v>
      </c>
      <c r="AG648" s="82"/>
      <c r="AH648" s="1">
        <f>$AB$6*($AB$11/AI648*AJ648+$AB$12)</f>
        <v>-3.2167353780790754E-2</v>
      </c>
      <c r="AI648" s="1">
        <f>1+$AB$7*COS(AL648)</f>
        <v>0.63785075996255181</v>
      </c>
      <c r="AJ648" s="1">
        <f>SIN(AL648+RADIANS($AB$9))</f>
        <v>-0.81994361954482109</v>
      </c>
      <c r="AK648" s="1">
        <f>$AB$7*SIN(AL648)</f>
        <v>0.13786643357093545</v>
      </c>
      <c r="AL648" s="1">
        <f>2*ATAN(AM648)</f>
        <v>-0.36374942042350761</v>
      </c>
      <c r="AM648" s="1">
        <f>SQRT((1+$AB$7)/(1-$AB$7))*TAN(AN648/2)</f>
        <v>-0.18390697957341492</v>
      </c>
      <c r="AN648" s="81">
        <f>$AU648+$AB$7*SIN(AO648)</f>
        <v>12.026295759554339</v>
      </c>
      <c r="AO648" s="81">
        <f>$AU648+$AB$7*SIN(AP648)</f>
        <v>12.025957360824515</v>
      </c>
      <c r="AP648" s="81">
        <f>$AU648+$AB$7*SIN(AQ648)</f>
        <v>12.026975455092071</v>
      </c>
      <c r="AQ648" s="81">
        <f>$AU648+$AB$7*SIN(AR648)</f>
        <v>12.023910570809591</v>
      </c>
      <c r="AR648" s="81">
        <f>$AU648+$AB$7*SIN(AS648)</f>
        <v>12.033120214110159</v>
      </c>
      <c r="AS648" s="81">
        <f>$AU648+$AB$7*SIN(AT648)</f>
        <v>12.005289673576804</v>
      </c>
      <c r="AT648" s="81">
        <f>$AU648+$AB$7*SIN(AU648)</f>
        <v>12.088058151492373</v>
      </c>
      <c r="AU648" s="81">
        <f>RADIANS($AB$9)+$AB$18*(F648-AB$15)</f>
        <v>11.826928754641413</v>
      </c>
    </row>
    <row r="649" spans="1:66" x14ac:dyDescent="0.2">
      <c r="A649" s="112" t="s">
        <v>307</v>
      </c>
      <c r="B649" s="113" t="s">
        <v>98</v>
      </c>
      <c r="C649" s="114">
        <v>54427.934000000001</v>
      </c>
      <c r="D649" s="115"/>
      <c r="E649" s="80">
        <f>+(C649-C$7)/C$8</f>
        <v>3157.9086891254947</v>
      </c>
      <c r="F649" s="80">
        <f>ROUND(2*E649,0)/2</f>
        <v>3158</v>
      </c>
      <c r="H649" s="80"/>
      <c r="I649" s="80"/>
      <c r="J649" s="80"/>
      <c r="K649" s="80"/>
      <c r="M649" s="80"/>
      <c r="N649" s="80"/>
      <c r="O649" s="80">
        <f ca="1">+C$11+C$12*$F649</f>
        <v>-0.22006003581569988</v>
      </c>
      <c r="P649" s="80"/>
      <c r="Q649" s="149">
        <f>+C649-15018.5</f>
        <v>39409.434000000001</v>
      </c>
      <c r="U649" s="80">
        <f>+C649-(C$7+F649*C$8)</f>
        <v>-0.25282479999441421</v>
      </c>
      <c r="Z649" s="1">
        <f>F649</f>
        <v>3158</v>
      </c>
      <c r="AA649" s="81">
        <f>AB$3+AB$4*Z649+AB$5*Z649^2+AH649</f>
        <v>-0.2179507646961123</v>
      </c>
      <c r="AB649" s="81">
        <f>IF(S649&lt;&gt;0,G649-AH649,-9999)</f>
        <v>-9999</v>
      </c>
      <c r="AC649" s="81">
        <f>+G649-P649</f>
        <v>0</v>
      </c>
      <c r="AD649" s="81">
        <f>IF(S649&lt;&gt;0,G649-AA649,-9999)</f>
        <v>-9999</v>
      </c>
      <c r="AE649" s="81">
        <f>+(G649-AA649)^2*S649</f>
        <v>0</v>
      </c>
      <c r="AF649" s="1">
        <f>IF(S649&lt;&gt;0,G649-P649,-9999)</f>
        <v>-9999</v>
      </c>
      <c r="AG649" s="82"/>
      <c r="AH649" s="1">
        <f>$AB$6*($AB$11/AI649*AJ649+$AB$12)</f>
        <v>-3.221745994478456E-2</v>
      </c>
      <c r="AI649" s="1">
        <f>1+$AB$7*COS(AL649)</f>
        <v>0.63769680618641111</v>
      </c>
      <c r="AJ649" s="1">
        <f>SIN(AL649+RADIANS($AB$9))</f>
        <v>-0.82058328872100694</v>
      </c>
      <c r="AK649" s="1">
        <f>$AB$7*SIN(AL649)</f>
        <v>0.13746134481279992</v>
      </c>
      <c r="AL649" s="1">
        <f>2*ATAN(AM649)</f>
        <v>-0.36263108967606844</v>
      </c>
      <c r="AM649" s="1">
        <f>SQRT((1+$AB$7)/(1-$AB$7))*TAN(AN649/2)</f>
        <v>-0.18332896161293996</v>
      </c>
      <c r="AN649" s="81">
        <f>$AU649+$AB$7*SIN(AO649)</f>
        <v>12.027912247285506</v>
      </c>
      <c r="AO649" s="81">
        <f>$AU649+$AB$7*SIN(AP649)</f>
        <v>12.027572587734895</v>
      </c>
      <c r="AP649" s="81">
        <f>$AU649+$AB$7*SIN(AQ649)</f>
        <v>12.028593487503478</v>
      </c>
      <c r="AQ649" s="81">
        <f>$AU649+$AB$7*SIN(AR649)</f>
        <v>12.025523132642295</v>
      </c>
      <c r="AR649" s="81">
        <f>$AU649+$AB$7*SIN(AS649)</f>
        <v>12.034740339505881</v>
      </c>
      <c r="AS649" s="81">
        <f>$AU649+$AB$7*SIN(AT649)</f>
        <v>12.006914409648388</v>
      </c>
      <c r="AT649" s="81">
        <f>$AU649+$AB$7*SIN(AU649)</f>
        <v>12.089594459769783</v>
      </c>
      <c r="AU649" s="81">
        <f>RADIANS($AB$9)+$AB$18*(F649-AB$15)</f>
        <v>11.829082214727606</v>
      </c>
    </row>
    <row r="650" spans="1:66" x14ac:dyDescent="0.2">
      <c r="A650" s="119" t="s">
        <v>306</v>
      </c>
      <c r="B650" s="99" t="s">
        <v>98</v>
      </c>
      <c r="C650" s="120">
        <v>54466.726799999997</v>
      </c>
      <c r="D650" s="120">
        <v>4.0000000000000002E-4</v>
      </c>
      <c r="E650" s="80">
        <f>+(C650-C$7)/C$8</f>
        <v>3171.9191995364399</v>
      </c>
      <c r="F650" s="80">
        <f>ROUND(2*E650,0)/2</f>
        <v>3172</v>
      </c>
      <c r="G650" s="80">
        <f>+C650-(C$7+F650*C$8)</f>
        <v>-0.22372319999703905</v>
      </c>
      <c r="H650" s="80"/>
      <c r="I650" s="80"/>
      <c r="J650" s="80"/>
      <c r="K650" s="80">
        <f>G650</f>
        <v>-0.22372319999703905</v>
      </c>
      <c r="M650" s="80"/>
      <c r="O650" s="80">
        <f ca="1">+C$11+C$12*$F650</f>
        <v>-0.22072600381299487</v>
      </c>
      <c r="P650" s="80"/>
      <c r="Q650" s="149">
        <f>+C650-15018.5</f>
        <v>39448.226799999997</v>
      </c>
      <c r="S650" s="2">
        <f>S$18</f>
        <v>1</v>
      </c>
      <c r="Z650" s="1">
        <f>F650</f>
        <v>3172</v>
      </c>
      <c r="AA650" s="81">
        <f>AB$3+AB$4*Z650+AB$5*Z650^2+AH650</f>
        <v>-0.21896405587930642</v>
      </c>
      <c r="AB650" s="81">
        <f>IF(S650&lt;&gt;0,G650-AH650,-9999)</f>
        <v>-0.19127318469699153</v>
      </c>
      <c r="AC650" s="81">
        <f>+G650-P650</f>
        <v>-0.22372319999703905</v>
      </c>
      <c r="AD650" s="81">
        <f>IF(S650&lt;&gt;0,G650-AA650,-9999)</f>
        <v>-4.7591441177326221E-3</v>
      </c>
      <c r="AE650" s="81">
        <f>+(G650-AA650)^2*S650</f>
        <v>2.2649452733349019E-5</v>
      </c>
      <c r="AF650" s="1">
        <f>IF(S650&lt;&gt;0,G650-P650,-9999)</f>
        <v>-0.22372319999703905</v>
      </c>
      <c r="AG650" s="82"/>
      <c r="AH650" s="1">
        <f>$AB$6*($AB$11/AI650*AJ650+$AB$12)</f>
        <v>-3.2450015300047513E-2</v>
      </c>
      <c r="AI650" s="1">
        <f>1+$AB$7*COS(AL650)</f>
        <v>0.63698531307001083</v>
      </c>
      <c r="AJ650" s="1">
        <f>SIN(AL650+RADIANS($AB$9))</f>
        <v>-0.82355079765311723</v>
      </c>
      <c r="AK650" s="1">
        <f>$AB$7*SIN(AL650)</f>
        <v>0.13557124561791259</v>
      </c>
      <c r="AL650" s="1">
        <f>2*ATAN(AM650)</f>
        <v>-0.35741931986660935</v>
      </c>
      <c r="AM650" s="1">
        <f>SQRT((1+$AB$7)/(1-$AB$7))*TAN(AN650/2)</f>
        <v>-0.18063677425423719</v>
      </c>
      <c r="AN650" s="81">
        <f>$AU650+$AB$7*SIN(AO650)</f>
        <v>12.035450708666328</v>
      </c>
      <c r="AO650" s="81">
        <f>$AU650+$AB$7*SIN(AP650)</f>
        <v>12.035105260310784</v>
      </c>
      <c r="AP650" s="81">
        <f>$AU650+$AB$7*SIN(AQ650)</f>
        <v>12.036138935459077</v>
      </c>
      <c r="AQ650" s="81">
        <f>$AU650+$AB$7*SIN(AR650)</f>
        <v>12.033044024302582</v>
      </c>
      <c r="AR650" s="81">
        <f>$AU650+$AB$7*SIN(AS650)</f>
        <v>12.042293777780435</v>
      </c>
      <c r="AS650" s="81">
        <f>$AU650+$AB$7*SIN(AT650)</f>
        <v>12.014496485528381</v>
      </c>
      <c r="AT650" s="81">
        <f>$AU650+$AB$7*SIN(AU650)</f>
        <v>12.096747971078873</v>
      </c>
      <c r="AU650" s="81">
        <f>RADIANS($AB$9)+$AB$18*(F650-AB$15)</f>
        <v>11.839131695129831</v>
      </c>
    </row>
    <row r="651" spans="1:66" x14ac:dyDescent="0.2">
      <c r="A651" s="116" t="s">
        <v>308</v>
      </c>
      <c r="B651" s="117" t="s">
        <v>98</v>
      </c>
      <c r="C651" s="116">
        <v>54494.414499999999</v>
      </c>
      <c r="D651" s="116">
        <v>0.01</v>
      </c>
      <c r="E651" s="80">
        <f>+(C651-C$7)/C$8</f>
        <v>3181.9189626137431</v>
      </c>
      <c r="F651" s="80">
        <f>ROUND(2*E651,0)/2</f>
        <v>3182</v>
      </c>
      <c r="G651" s="80">
        <f>+C651-(C$7+F651*C$8)</f>
        <v>-0.22437920000083977</v>
      </c>
      <c r="H651" s="80"/>
      <c r="I651" s="80"/>
      <c r="J651" s="80"/>
      <c r="K651" s="80">
        <f>G651</f>
        <v>-0.22437920000083977</v>
      </c>
      <c r="M651" s="80"/>
      <c r="N651" s="80"/>
      <c r="O651" s="80">
        <f ca="1">+C$11+C$12*$F651</f>
        <v>-0.22120169523963415</v>
      </c>
      <c r="P651" s="80"/>
      <c r="Q651" s="149">
        <f>+C651-15018.5</f>
        <v>39475.914499999999</v>
      </c>
      <c r="R651" s="80"/>
      <c r="S651" s="2">
        <f>S$18</f>
        <v>1</v>
      </c>
      <c r="Z651" s="1">
        <f>F651</f>
        <v>3182</v>
      </c>
      <c r="AA651" s="81">
        <f>AB$3+AB$4*Z651+AB$5*Z651^2+AH651</f>
        <v>-0.21968731714540646</v>
      </c>
      <c r="AB651" s="81">
        <f>IF(S651&lt;&gt;0,G651-AH651,-9999)</f>
        <v>-0.19176435901051578</v>
      </c>
      <c r="AC651" s="81">
        <f>+G651-P651</f>
        <v>-0.22437920000083977</v>
      </c>
      <c r="AD651" s="81">
        <f>IF(S651&lt;&gt;0,G651-AA651,-9999)</f>
        <v>-4.6918828554333158E-3</v>
      </c>
      <c r="AE651" s="81">
        <f>+(G651-AA651)^2*S651</f>
        <v>2.2013764729109085E-5</v>
      </c>
      <c r="AF651" s="1">
        <f>IF(S651&lt;&gt;0,G651-P651,-9999)</f>
        <v>-0.22437920000083977</v>
      </c>
      <c r="AG651" s="82"/>
      <c r="AH651" s="1">
        <f>$AB$6*($AB$11/AI651*AJ651+$AB$12)</f>
        <v>-3.2614840990324002E-2</v>
      </c>
      <c r="AI651" s="1">
        <f>1+$AB$7*COS(AL651)</f>
        <v>0.63648409103452275</v>
      </c>
      <c r="AJ651" s="1">
        <f>SIN(AL651+RADIANS($AB$9))</f>
        <v>-0.8256527564201197</v>
      </c>
      <c r="AK651" s="1">
        <f>$AB$7*SIN(AL651)</f>
        <v>0.13422149415899567</v>
      </c>
      <c r="AL651" s="1">
        <f>2*ATAN(AM651)</f>
        <v>-0.35370371610901019</v>
      </c>
      <c r="AM651" s="1">
        <f>SQRT((1+$AB$7)/(1-$AB$7))*TAN(AN651/2)</f>
        <v>-0.17871899433741231</v>
      </c>
      <c r="AN651" s="81">
        <f>$AU651+$AB$7*SIN(AO651)</f>
        <v>12.040830184531895</v>
      </c>
      <c r="AO651" s="81">
        <f>$AU651+$AB$7*SIN(AP651)</f>
        <v>12.040480701348335</v>
      </c>
      <c r="AP651" s="81">
        <f>$AU651+$AB$7*SIN(AQ651)</f>
        <v>12.041523173240394</v>
      </c>
      <c r="AQ651" s="81">
        <f>$AU651+$AB$7*SIN(AR651)</f>
        <v>12.038411719556757</v>
      </c>
      <c r="AR651" s="81">
        <f>$AU651+$AB$7*SIN(AS651)</f>
        <v>12.04768192431083</v>
      </c>
      <c r="AS651" s="81">
        <f>$AU651+$AB$7*SIN(AT651)</f>
        <v>12.019912276780403</v>
      </c>
      <c r="AT651" s="81">
        <f>$AU651+$AB$7*SIN(AU651)</f>
        <v>12.101841676093835</v>
      </c>
      <c r="AU651" s="81">
        <f>RADIANS($AB$9)+$AB$18*(F651-AB$15)</f>
        <v>11.846309895417136</v>
      </c>
    </row>
    <row r="652" spans="1:66" x14ac:dyDescent="0.2">
      <c r="A652" s="112" t="s">
        <v>309</v>
      </c>
      <c r="B652" s="113" t="s">
        <v>98</v>
      </c>
      <c r="C652" s="114">
        <v>54870.972999999998</v>
      </c>
      <c r="D652" s="115"/>
      <c r="E652" s="80">
        <f>+(C652-C$7)/C$8</f>
        <v>3317.9178279851644</v>
      </c>
      <c r="F652" s="80">
        <f>ROUND(2*E652,0)/2</f>
        <v>3318</v>
      </c>
      <c r="G652" s="80">
        <f>+C652-(C$7+F652*C$8)</f>
        <v>-0.22752079999918351</v>
      </c>
      <c r="H652" s="80"/>
      <c r="I652" s="80">
        <f>G652</f>
        <v>-0.22752079999918351</v>
      </c>
      <c r="J652" s="80"/>
      <c r="K652" s="80"/>
      <c r="M652" s="80"/>
      <c r="N652" s="80"/>
      <c r="O652" s="80">
        <f ca="1">+C$11+C$12*$F652</f>
        <v>-0.22767109864192836</v>
      </c>
      <c r="P652" s="80"/>
      <c r="Q652" s="149">
        <f>+C652-15018.5</f>
        <v>39852.472999999998</v>
      </c>
      <c r="S652" s="2">
        <f>S$16</f>
        <v>0.2</v>
      </c>
      <c r="Z652" s="1">
        <f>F652</f>
        <v>3318</v>
      </c>
      <c r="AA652" s="81">
        <f>AB$3+AB$4*Z652+AB$5*Z652^2+AH652</f>
        <v>-0.22948024613978663</v>
      </c>
      <c r="AB652" s="81">
        <f>IF(S652&lt;&gt;0,G652-AH652,-9999)</f>
        <v>-0.19277122084440926</v>
      </c>
      <c r="AC652" s="81">
        <f>+G652-P652</f>
        <v>-0.22752079999918351</v>
      </c>
      <c r="AD652" s="81">
        <f>IF(S652&lt;&gt;0,G652-AA652,-9999)</f>
        <v>1.9594461406031161E-3</v>
      </c>
      <c r="AE652" s="81">
        <f>+(G652-AA652)^2*S652</f>
        <v>7.6788583558488923E-7</v>
      </c>
      <c r="AF652" s="1">
        <f>IF(S652&lt;&gt;0,G652-P652,-9999)</f>
        <v>-0.22752079999918351</v>
      </c>
      <c r="AG652" s="82"/>
      <c r="AH652" s="1">
        <f>$AB$6*($AB$11/AI652*AJ652+$AB$12)</f>
        <v>-3.4749579154774245E-2</v>
      </c>
      <c r="AI652" s="1">
        <f>1+$AB$7*COS(AL652)</f>
        <v>0.63023209754735043</v>
      </c>
      <c r="AJ652" s="1">
        <f>SIN(AL652+RADIANS($AB$9))</f>
        <v>-0.85280913964332949</v>
      </c>
      <c r="AK652" s="1">
        <f>$AB$7*SIN(AL652)</f>
        <v>0.11589186287672779</v>
      </c>
      <c r="AL652" s="1">
        <f>2*ATAN(AM652)</f>
        <v>-0.30372084513658737</v>
      </c>
      <c r="AM652" s="1">
        <f>SQRT((1+$AB$7)/(1-$AB$7))*TAN(AN652/2)</f>
        <v>-0.15303867352838785</v>
      </c>
      <c r="AN652" s="81">
        <f>$AU652+$AB$7*SIN(AO652)</f>
        <v>12.113590829503995</v>
      </c>
      <c r="AO652" s="81">
        <f>$AU652+$AB$7*SIN(AP652)</f>
        <v>12.113196748711298</v>
      </c>
      <c r="AP652" s="81">
        <f>$AU652+$AB$7*SIN(AQ652)</f>
        <v>12.114327586002217</v>
      </c>
      <c r="AQ652" s="81">
        <f>$AU652+$AB$7*SIN(AR652)</f>
        <v>12.111080910665002</v>
      </c>
      <c r="AR652" s="81">
        <f>$AU652+$AB$7*SIN(AS652)</f>
        <v>12.12038855380294</v>
      </c>
      <c r="AS652" s="81">
        <f>$AU652+$AB$7*SIN(AT652)</f>
        <v>12.093590069415551</v>
      </c>
      <c r="AT652" s="81">
        <f>$AU652+$AB$7*SIN(AU652)</f>
        <v>12.169854750486184</v>
      </c>
      <c r="AU652" s="81">
        <f>RADIANS($AB$9)+$AB$18*(F652-AB$15)</f>
        <v>11.943933419324475</v>
      </c>
    </row>
    <row r="653" spans="1:66" x14ac:dyDescent="0.2">
      <c r="A653" s="119" t="s">
        <v>310</v>
      </c>
      <c r="B653" s="99" t="s">
        <v>98</v>
      </c>
      <c r="C653" s="120">
        <v>55136.775900000001</v>
      </c>
      <c r="D653" s="120">
        <v>2.9999999999999997E-4</v>
      </c>
      <c r="E653" s="80">
        <f>+(C653-C$7)/C$8</f>
        <v>3413.9159074666632</v>
      </c>
      <c r="F653" s="80">
        <f>ROUND(2*E653,0)/2</f>
        <v>3414</v>
      </c>
      <c r="G653" s="80">
        <f>+C653-(C$7+F653*C$8)</f>
        <v>-0.23283839999930933</v>
      </c>
      <c r="H653" s="80"/>
      <c r="I653" s="80"/>
      <c r="J653" s="80"/>
      <c r="K653" s="80">
        <f>G653</f>
        <v>-0.23283839999930933</v>
      </c>
      <c r="M653" s="80"/>
      <c r="O653" s="80">
        <f ca="1">+C$11+C$12*$F653</f>
        <v>-0.23223773633766548</v>
      </c>
      <c r="P653" s="80"/>
      <c r="Q653" s="149">
        <f>+C653-15018.5</f>
        <v>40118.275900000001</v>
      </c>
      <c r="S653" s="2">
        <f>S$18</f>
        <v>1</v>
      </c>
      <c r="Z653" s="1">
        <f>F653</f>
        <v>3414</v>
      </c>
      <c r="AA653" s="81">
        <f>AB$3+AB$4*Z653+AB$5*Z653^2+AH653</f>
        <v>-0.23634328953550993</v>
      </c>
      <c r="AB653" s="81">
        <f>IF(S653&lt;&gt;0,G653-AH653,-9999)</f>
        <v>-0.19670274862467801</v>
      </c>
      <c r="AC653" s="81">
        <f>+G653-P653</f>
        <v>-0.23283839999930933</v>
      </c>
      <c r="AD653" s="81">
        <f>IF(S653&lt;&gt;0,G653-AA653,-9999)</f>
        <v>3.504889536200595E-3</v>
      </c>
      <c r="AE653" s="81">
        <f>+(G653-AA653)^2*S653</f>
        <v>1.2284250660968422E-5</v>
      </c>
      <c r="AF653" s="1">
        <f>IF(S653&lt;&gt;0,G653-P653,-9999)</f>
        <v>-0.23283839999930933</v>
      </c>
      <c r="AG653" s="82"/>
      <c r="AH653" s="1">
        <f>$AB$6*($AB$11/AI653*AJ653+$AB$12)</f>
        <v>-3.6135651374631317E-2</v>
      </c>
      <c r="AI653" s="1">
        <f>1+$AB$7*COS(AL653)</f>
        <v>0.62643132268285151</v>
      </c>
      <c r="AJ653" s="1">
        <f>SIN(AL653+RADIANS($AB$9))</f>
        <v>-0.87042629800029936</v>
      </c>
      <c r="AK653" s="1">
        <f>$AB$7*SIN(AL653)</f>
        <v>0.10298382830710172</v>
      </c>
      <c r="AL653" s="1">
        <f>2*ATAN(AM653)</f>
        <v>-0.26899434919072995</v>
      </c>
      <c r="AM653" s="1">
        <f>SQRT((1+$AB$7)/(1-$AB$7))*TAN(AN653/2)</f>
        <v>-0.13531408117140578</v>
      </c>
      <c r="AN653" s="81">
        <f>$AU653+$AB$7*SIN(AO653)</f>
        <v>12.164543612793423</v>
      </c>
      <c r="AO653" s="81">
        <f>$AU653+$AB$7*SIN(AP653)</f>
        <v>12.164132694391538</v>
      </c>
      <c r="AP653" s="81">
        <f>$AU653+$AB$7*SIN(AQ653)</f>
        <v>12.165284812669293</v>
      </c>
      <c r="AQ653" s="81">
        <f>$AU653+$AB$7*SIN(AR653)</f>
        <v>12.162053114494825</v>
      </c>
      <c r="AR653" s="81">
        <f>$AU653+$AB$7*SIN(AS653)</f>
        <v>12.171106884132787</v>
      </c>
      <c r="AS653" s="81">
        <f>$AU653+$AB$7*SIN(AT653)</f>
        <v>12.145652628526374</v>
      </c>
      <c r="AT653" s="81">
        <f>$AU653+$AB$7*SIN(AU653)</f>
        <v>12.216551181409296</v>
      </c>
      <c r="AU653" s="81">
        <f>RADIANS($AB$9)+$AB$18*(F653-AB$15)</f>
        <v>12.012844142082598</v>
      </c>
    </row>
    <row r="654" spans="1:66" x14ac:dyDescent="0.2">
      <c r="A654" s="112" t="s">
        <v>309</v>
      </c>
      <c r="B654" s="113" t="s">
        <v>98</v>
      </c>
      <c r="C654" s="114">
        <v>55142.313000000002</v>
      </c>
      <c r="D654" s="115"/>
      <c r="E654" s="80">
        <f>+(C654-C$7)/C$8</f>
        <v>3415.9157011705583</v>
      </c>
      <c r="F654" s="80">
        <f>ROUND(2*E654,0)/2</f>
        <v>3416</v>
      </c>
      <c r="G654" s="80">
        <f>+C654-(C$7+F654*C$8)</f>
        <v>-0.23340959999768529</v>
      </c>
      <c r="H654" s="80"/>
      <c r="I654" s="80">
        <f>G654</f>
        <v>-0.23340959999768529</v>
      </c>
      <c r="J654" s="80"/>
      <c r="K654" s="80"/>
      <c r="M654" s="80"/>
      <c r="N654" s="80"/>
      <c r="O654" s="80">
        <f ca="1">+C$11+C$12*$F654</f>
        <v>-0.23233287462299332</v>
      </c>
      <c r="P654" s="80"/>
      <c r="Q654" s="149">
        <f>+C654-15018.5</f>
        <v>40123.813000000002</v>
      </c>
      <c r="S654" s="2">
        <f>S$16</f>
        <v>0.2</v>
      </c>
      <c r="Z654" s="1">
        <f>F654</f>
        <v>3416</v>
      </c>
      <c r="AA654" s="81">
        <f>AB$3+AB$4*Z654+AB$5*Z654^2+AH654</f>
        <v>-0.23648582558656059</v>
      </c>
      <c r="AB654" s="81">
        <f>IF(S654&lt;&gt;0,G654-AH654,-9999)</f>
        <v>-0.19724614262546328</v>
      </c>
      <c r="AC654" s="81">
        <f>+G654-P654</f>
        <v>-0.23340959999768529</v>
      </c>
      <c r="AD654" s="81">
        <f>IF(S654&lt;&gt;0,G654-AA654,-9999)</f>
        <v>3.0762255888752976E-3</v>
      </c>
      <c r="AE654" s="81">
        <f>+(G654-AA654)^2*S654</f>
        <v>1.8926327747302343E-6</v>
      </c>
      <c r="AF654" s="1">
        <f>IF(S654&lt;&gt;0,G654-P654,-9999)</f>
        <v>-0.23340959999768529</v>
      </c>
      <c r="AG654" s="82"/>
      <c r="AH654" s="1">
        <f>$AB$6*($AB$11/AI654*AJ654+$AB$12)</f>
        <v>-3.616345737222202E-2</v>
      </c>
      <c r="AI654" s="1">
        <f>1+$AB$7*COS(AL654)</f>
        <v>0.62635736583286705</v>
      </c>
      <c r="AJ654" s="1">
        <f>SIN(AL654+RADIANS($AB$9))</f>
        <v>-0.87078007428800397</v>
      </c>
      <c r="AK654" s="1">
        <f>$AB$7*SIN(AL654)</f>
        <v>0.1027151765705365</v>
      </c>
      <c r="AL654" s="1">
        <f>2*ATAN(AM654)</f>
        <v>-0.26827527087684439</v>
      </c>
      <c r="AM654" s="1">
        <f>SQRT((1+$AB$7)/(1-$AB$7))*TAN(AN654/2)</f>
        <v>-0.13494797668371905</v>
      </c>
      <c r="AN654" s="81">
        <f>$AU654+$AB$7*SIN(AO654)</f>
        <v>12.165601884432215</v>
      </c>
      <c r="AO654" s="81">
        <f>$AU654+$AB$7*SIN(AP654)</f>
        <v>12.165190767554506</v>
      </c>
      <c r="AP654" s="81">
        <f>$AU654+$AB$7*SIN(AQ654)</f>
        <v>12.166342925144084</v>
      </c>
      <c r="AQ654" s="81">
        <f>$AU654+$AB$7*SIN(AR654)</f>
        <v>12.163112571852752</v>
      </c>
      <c r="AR654" s="81">
        <f>$AU654+$AB$7*SIN(AS654)</f>
        <v>12.172158544010761</v>
      </c>
      <c r="AS654" s="81">
        <f>$AU654+$AB$7*SIN(AT654)</f>
        <v>12.146737938386472</v>
      </c>
      <c r="AT654" s="81">
        <f>$AU654+$AB$7*SIN(AU654)</f>
        <v>12.217513367013646</v>
      </c>
      <c r="AU654" s="81">
        <f>RADIANS($AB$9)+$AB$18*(F654-AB$15)</f>
        <v>12.014279782140058</v>
      </c>
    </row>
    <row r="655" spans="1:66" x14ac:dyDescent="0.2">
      <c r="A655" s="112" t="s">
        <v>311</v>
      </c>
      <c r="B655" s="113" t="s">
        <v>98</v>
      </c>
      <c r="C655" s="114">
        <v>55225.376799999998</v>
      </c>
      <c r="D655" s="115"/>
      <c r="E655" s="80">
        <f>+(C655-C$7)/C$8</f>
        <v>3445.9152432163182</v>
      </c>
      <c r="F655" s="80">
        <f>ROUND(2*E655,0)/2</f>
        <v>3446</v>
      </c>
      <c r="G655" s="80">
        <f>+C655-(C$7+F655*C$8)</f>
        <v>-0.23467759999766713</v>
      </c>
      <c r="H655" s="80"/>
      <c r="I655" s="80">
        <f>G655</f>
        <v>-0.23467759999766713</v>
      </c>
      <c r="J655" s="80"/>
      <c r="K655" s="80"/>
      <c r="L655" s="80"/>
      <c r="M655" s="80"/>
      <c r="N655" s="80"/>
      <c r="O655" s="80">
        <f ca="1">+C$11+C$12*$F655</f>
        <v>-0.23375994890291116</v>
      </c>
      <c r="P655" s="80"/>
      <c r="Q655" s="149">
        <f>+C655-15018.5</f>
        <v>40206.876799999998</v>
      </c>
      <c r="S655" s="2">
        <f>S$16</f>
        <v>0.2</v>
      </c>
      <c r="Z655" s="1">
        <f>F655</f>
        <v>3446</v>
      </c>
      <c r="AA655" s="81">
        <f>AB$3+AB$4*Z655+AB$5*Z655^2+AH655</f>
        <v>-0.23862167239990106</v>
      </c>
      <c r="AB655" s="81">
        <f>IF(S655&lt;&gt;0,G655-AH655,-9999)</f>
        <v>-0.19810231512320933</v>
      </c>
      <c r="AC655" s="81">
        <f>+G655-P655</f>
        <v>-0.23467759999766713</v>
      </c>
      <c r="AD655" s="81">
        <f>IF(S655&lt;&gt;0,G655-AA655,-9999)</f>
        <v>3.9440724022339335E-3</v>
      </c>
      <c r="AE655" s="81">
        <f>+(G655-AA655)^2*S655</f>
        <v>3.1111414228126704E-6</v>
      </c>
      <c r="AF655" s="1">
        <f>IF(S655&lt;&gt;0,G655-P655,-9999)</f>
        <v>-0.23467759999766713</v>
      </c>
      <c r="AG655" s="82"/>
      <c r="AH655" s="1">
        <f>$AB$6*($AB$11/AI655*AJ655+$AB$12)</f>
        <v>-3.6575284874457804E-2</v>
      </c>
      <c r="AI655" s="1">
        <f>1+$AB$7*COS(AL655)</f>
        <v>0.62527321316338313</v>
      </c>
      <c r="AJ655" s="1">
        <f>SIN(AL655+RADIANS($AB$9))</f>
        <v>-0.87602283722635788</v>
      </c>
      <c r="AK655" s="1">
        <f>$AB$7*SIN(AL655)</f>
        <v>9.8686679913629574E-2</v>
      </c>
      <c r="AL655" s="1">
        <f>2*ATAN(AM655)</f>
        <v>-0.25750931055504556</v>
      </c>
      <c r="AM655" s="1">
        <f>SQRT((1+$AB$7)/(1-$AB$7))*TAN(AN655/2)</f>
        <v>-0.12947089307901974</v>
      </c>
      <c r="AN655" s="81">
        <f>$AU655+$AB$7*SIN(AO655)</f>
        <v>12.181460964963758</v>
      </c>
      <c r="AO655" s="81">
        <f>$AU655+$AB$7*SIN(AP655)</f>
        <v>12.181047668445137</v>
      </c>
      <c r="AP655" s="81">
        <f>$AU655+$AB$7*SIN(AQ655)</f>
        <v>12.18219835242944</v>
      </c>
      <c r="AQ655" s="81">
        <f>$AU655+$AB$7*SIN(AR655)</f>
        <v>12.178993327183651</v>
      </c>
      <c r="AR655" s="81">
        <f>$AU655+$AB$7*SIN(AS655)</f>
        <v>12.187910074214141</v>
      </c>
      <c r="AS655" s="81">
        <f>$AU655+$AB$7*SIN(AT655)</f>
        <v>12.163021250550555</v>
      </c>
      <c r="AT655" s="81">
        <f>$AU655+$AB$7*SIN(AU655)</f>
        <v>12.231896434337029</v>
      </c>
      <c r="AU655" s="81">
        <f>RADIANS($AB$9)+$AB$18*(F655-AB$15)</f>
        <v>12.035814383001972</v>
      </c>
    </row>
    <row r="656" spans="1:66" x14ac:dyDescent="0.2">
      <c r="A656" s="116" t="s">
        <v>312</v>
      </c>
      <c r="B656" s="117" t="s">
        <v>98</v>
      </c>
      <c r="C656" s="116">
        <v>55225.376880000003</v>
      </c>
      <c r="D656" s="116">
        <v>2.2000000000000001E-3</v>
      </c>
      <c r="E656" s="80">
        <f>+(C656-C$7)/C$8</f>
        <v>3445.9152721093319</v>
      </c>
      <c r="F656" s="80">
        <f>ROUND(2*E656,0)/2</f>
        <v>3446</v>
      </c>
      <c r="G656" s="80">
        <f>+C656-(C$7+F656*C$8)</f>
        <v>-0.23459759999241214</v>
      </c>
      <c r="H656" s="80"/>
      <c r="I656" s="80">
        <f>G656</f>
        <v>-0.23459759999241214</v>
      </c>
      <c r="J656" s="80"/>
      <c r="K656" s="80"/>
      <c r="M656" s="80"/>
      <c r="O656" s="80">
        <f ca="1">+C$11+C$12*$F656</f>
        <v>-0.23375994890291116</v>
      </c>
      <c r="P656" s="80"/>
      <c r="Q656" s="149">
        <f>+C656-15018.5</f>
        <v>40206.876880000003</v>
      </c>
      <c r="S656" s="2">
        <f>S$16</f>
        <v>0.2</v>
      </c>
      <c r="Z656" s="1">
        <f>F656</f>
        <v>3446</v>
      </c>
      <c r="AA656" s="81">
        <f>AB$3+AB$4*Z656+AB$5*Z656^2+AH656</f>
        <v>-0.23862167239990106</v>
      </c>
      <c r="AB656" s="81">
        <f>IF(S656&lt;&gt;0,G656-AH656,-9999)</f>
        <v>-0.19802231511795435</v>
      </c>
      <c r="AC656" s="81">
        <f>+G656-P656</f>
        <v>-0.23459759999241214</v>
      </c>
      <c r="AD656" s="81">
        <f>IF(S656&lt;&gt;0,G656-AA656,-9999)</f>
        <v>4.0240724074889211E-3</v>
      </c>
      <c r="AE656" s="81">
        <f>+(G656-AA656)^2*S656</f>
        <v>3.2386317481427362E-6</v>
      </c>
      <c r="AF656" s="1">
        <f>IF(S656&lt;&gt;0,G656-P656,-9999)</f>
        <v>-0.23459759999241214</v>
      </c>
      <c r="AG656" s="82"/>
      <c r="AH656" s="1">
        <f>$AB$6*($AB$11/AI656*AJ656+$AB$12)</f>
        <v>-3.6575284874457804E-2</v>
      </c>
      <c r="AI656" s="1">
        <f>1+$AB$7*COS(AL656)</f>
        <v>0.62527321316338313</v>
      </c>
      <c r="AJ656" s="1">
        <f>SIN(AL656+RADIANS($AB$9))</f>
        <v>-0.87602283722635788</v>
      </c>
      <c r="AK656" s="1">
        <f>$AB$7*SIN(AL656)</f>
        <v>9.8686679913629574E-2</v>
      </c>
      <c r="AL656" s="1">
        <f>2*ATAN(AM656)</f>
        <v>-0.25750931055504556</v>
      </c>
      <c r="AM656" s="1">
        <f>SQRT((1+$AB$7)/(1-$AB$7))*TAN(AN656/2)</f>
        <v>-0.12947089307901974</v>
      </c>
      <c r="AN656" s="81">
        <f>$AU656+$AB$7*SIN(AO656)</f>
        <v>12.181460964963758</v>
      </c>
      <c r="AO656" s="81">
        <f>$AU656+$AB$7*SIN(AP656)</f>
        <v>12.181047668445137</v>
      </c>
      <c r="AP656" s="81">
        <f>$AU656+$AB$7*SIN(AQ656)</f>
        <v>12.18219835242944</v>
      </c>
      <c r="AQ656" s="81">
        <f>$AU656+$AB$7*SIN(AR656)</f>
        <v>12.178993327183651</v>
      </c>
      <c r="AR656" s="81">
        <f>$AU656+$AB$7*SIN(AS656)</f>
        <v>12.187910074214141</v>
      </c>
      <c r="AS656" s="81">
        <f>$AU656+$AB$7*SIN(AT656)</f>
        <v>12.163021250550555</v>
      </c>
      <c r="AT656" s="81">
        <f>$AU656+$AB$7*SIN(AU656)</f>
        <v>12.231896434337029</v>
      </c>
      <c r="AU656" s="81">
        <f>RADIANS($AB$9)+$AB$18*(F656-AB$15)</f>
        <v>12.035814383001972</v>
      </c>
    </row>
    <row r="657" spans="1:64" x14ac:dyDescent="0.2">
      <c r="A657" s="120" t="s">
        <v>313</v>
      </c>
      <c r="B657" s="99" t="s">
        <v>314</v>
      </c>
      <c r="C657" s="120">
        <v>55521.635999999999</v>
      </c>
      <c r="D657" s="120">
        <v>1E-4</v>
      </c>
      <c r="E657" s="80">
        <f>+(C657-C$7)/C$8</f>
        <v>3552.9130006851979</v>
      </c>
      <c r="F657" s="80">
        <f>ROUND(2*E657,0)/2</f>
        <v>3553</v>
      </c>
      <c r="G657" s="80">
        <f>+C657-(C$7+F657*C$8)</f>
        <v>-0.24088679999840679</v>
      </c>
      <c r="H657" s="80"/>
      <c r="I657" s="80"/>
      <c r="J657" s="80"/>
      <c r="K657" s="80">
        <f>G657</f>
        <v>-0.24088679999840679</v>
      </c>
      <c r="M657" s="80"/>
      <c r="O657" s="80">
        <f ca="1">+C$11+C$12*$F657</f>
        <v>-0.23884984716795146</v>
      </c>
      <c r="P657" s="80"/>
      <c r="Q657" s="149">
        <f>+C657-15018.5</f>
        <v>40503.135999999999</v>
      </c>
      <c r="S657" s="2">
        <f>S$18</f>
        <v>1</v>
      </c>
      <c r="Z657" s="1">
        <f>F657</f>
        <v>3553</v>
      </c>
      <c r="AA657" s="81">
        <f>AB$3+AB$4*Z657+AB$5*Z657^2+AH657</f>
        <v>-0.2462057155368082</v>
      </c>
      <c r="AB657" s="81">
        <f>IF(S657&lt;&gt;0,G657-AH657,-9999)</f>
        <v>-0.20292332969294055</v>
      </c>
      <c r="AC657" s="81">
        <f>+G657-P657</f>
        <v>-0.24088679999840679</v>
      </c>
      <c r="AD657" s="81">
        <f>IF(S657&lt;&gt;0,G657-AA657,-9999)</f>
        <v>5.3189155384014142E-3</v>
      </c>
      <c r="AE657" s="81">
        <f>+(G657-AA657)^2*S657</f>
        <v>2.8290862504648006E-5</v>
      </c>
      <c r="AF657" s="1">
        <f>IF(S657&lt;&gt;0,G657-P657,-9999)</f>
        <v>-0.24088679999840679</v>
      </c>
      <c r="AG657" s="82"/>
      <c r="AH657" s="1">
        <f>$AB$6*($AB$11/AI657*AJ657+$AB$12)</f>
        <v>-3.7963470305466235E-2</v>
      </c>
      <c r="AI657" s="1">
        <f>1+$AB$7*COS(AL657)</f>
        <v>0.62178520236722368</v>
      </c>
      <c r="AJ657" s="1">
        <f>SIN(AL657+RADIANS($AB$9))</f>
        <v>-0.89376192538142873</v>
      </c>
      <c r="AK657" s="1">
        <f>$AB$7*SIN(AL657)</f>
        <v>8.4337372598798185E-2</v>
      </c>
      <c r="AL657" s="1">
        <f>2*ATAN(AM657)</f>
        <v>-0.21939859707456577</v>
      </c>
      <c r="AM657" s="1">
        <f>SQRT((1+$AB$7)/(1-$AB$7))*TAN(AN657/2)</f>
        <v>-0.11014146517760827</v>
      </c>
      <c r="AN657" s="81">
        <f>$AU657+$AB$7*SIN(AO657)</f>
        <v>12.237810707490343</v>
      </c>
      <c r="AO657" s="81">
        <f>$AU657+$AB$7*SIN(AP657)</f>
        <v>12.237402459870326</v>
      </c>
      <c r="AP657" s="81">
        <f>$AU657+$AB$7*SIN(AQ657)</f>
        <v>12.238515475934568</v>
      </c>
      <c r="AQ657" s="81">
        <f>$AU657+$AB$7*SIN(AR657)</f>
        <v>12.235480034778716</v>
      </c>
      <c r="AR657" s="81">
        <f>$AU657+$AB$7*SIN(AS657)</f>
        <v>12.243751002437183</v>
      </c>
      <c r="AS657" s="81">
        <f>$AU657+$AB$7*SIN(AT657)</f>
        <v>12.221158454532514</v>
      </c>
      <c r="AT657" s="81">
        <f>$AU657+$AB$7*SIN(AU657)</f>
        <v>12.282479049304399</v>
      </c>
      <c r="AU657" s="81">
        <f>RADIANS($AB$9)+$AB$18*(F657-AB$15)</f>
        <v>12.112621126076128</v>
      </c>
    </row>
    <row r="658" spans="1:64" x14ac:dyDescent="0.2">
      <c r="A658" s="119" t="s">
        <v>315</v>
      </c>
      <c r="B658" s="99" t="s">
        <v>98</v>
      </c>
      <c r="C658" s="120">
        <v>55806.820699999997</v>
      </c>
      <c r="D658" s="120">
        <v>1E-4</v>
      </c>
      <c r="E658" s="80">
        <f>+(C658-C$7)/C$8</f>
        <v>3655.9110623974925</v>
      </c>
      <c r="F658" s="80">
        <f>ROUND(2*E658,0)/2</f>
        <v>3656</v>
      </c>
      <c r="G658" s="80">
        <f>+C658-(C$7+F658*C$8)</f>
        <v>-0.24625360000209184</v>
      </c>
      <c r="H658" s="80"/>
      <c r="I658" s="80"/>
      <c r="J658" s="80"/>
      <c r="K658" s="80">
        <f>G658</f>
        <v>-0.24625360000209184</v>
      </c>
      <c r="M658" s="80"/>
      <c r="O658" s="80">
        <f ca="1">+C$11+C$12*$F658</f>
        <v>-0.24374946886233606</v>
      </c>
      <c r="P658" s="80"/>
      <c r="Q658" s="149">
        <f>+C658-15018.5</f>
        <v>40788.320699999997</v>
      </c>
      <c r="S658" s="2">
        <f>S$18</f>
        <v>1</v>
      </c>
      <c r="Z658" s="1">
        <f>F658</f>
        <v>3656</v>
      </c>
      <c r="AA658" s="81">
        <f>AB$3+AB$4*Z658+AB$5*Z658^2+AH658</f>
        <v>-0.25345558346878438</v>
      </c>
      <c r="AB658" s="81">
        <f>IF(S658&lt;&gt;0,G658-AH658,-9999)</f>
        <v>-0.20707363596976119</v>
      </c>
      <c r="AC658" s="81">
        <f>+G658-P658</f>
        <v>-0.24625360000209184</v>
      </c>
      <c r="AD658" s="81">
        <f>IF(S658&lt;&gt;0,G658-AA658,-9999)</f>
        <v>7.2019834666925409E-3</v>
      </c>
      <c r="AE658" s="81">
        <f>+(G658-AA658)^2*S658</f>
        <v>5.1868565854512707E-5</v>
      </c>
      <c r="AF658" s="1">
        <f>IF(S658&lt;&gt;0,G658-P658,-9999)</f>
        <v>-0.24625360000209184</v>
      </c>
      <c r="AG658" s="82"/>
      <c r="AH658" s="1">
        <f>$AB$6*($AB$11/AI658*AJ658+$AB$12)</f>
        <v>-3.9179964032330657E-2</v>
      </c>
      <c r="AI658" s="1">
        <f>1+$AB$7*COS(AL658)</f>
        <v>0.61897267824253044</v>
      </c>
      <c r="AJ658" s="1">
        <f>SIN(AL658+RADIANS($AB$9))</f>
        <v>-0.90945697369136402</v>
      </c>
      <c r="AK658" s="1">
        <f>$AB$7*SIN(AL658)</f>
        <v>7.0550730964322364E-2</v>
      </c>
      <c r="AL658" s="1">
        <f>2*ATAN(AM658)</f>
        <v>-0.18308573639525691</v>
      </c>
      <c r="AM658" s="1">
        <f>SQRT((1+$AB$7)/(1-$AB$7))*TAN(AN658/2)</f>
        <v>-9.179944097026313E-2</v>
      </c>
      <c r="AN658" s="81">
        <f>$AU658+$AB$7*SIN(AO658)</f>
        <v>12.29177446105879</v>
      </c>
      <c r="AO658" s="81">
        <f>$AU658+$AB$7*SIN(AP658)</f>
        <v>12.291391015864367</v>
      </c>
      <c r="AP658" s="81">
        <f>$AU658+$AB$7*SIN(AQ658)</f>
        <v>12.292419020107165</v>
      </c>
      <c r="AQ658" s="81">
        <f>$AU658+$AB$7*SIN(AR658)</f>
        <v>12.28966230106345</v>
      </c>
      <c r="AR658" s="81">
        <f>$AU658+$AB$7*SIN(AS658)</f>
        <v>12.297049981910726</v>
      </c>
      <c r="AS658" s="81">
        <f>$AU658+$AB$7*SIN(AT658)</f>
        <v>12.277216649943318</v>
      </c>
      <c r="AT658" s="81">
        <f>$AU658+$AB$7*SIN(AU658)</f>
        <v>12.330222767513401</v>
      </c>
      <c r="AU658" s="81">
        <f>RADIANS($AB$9)+$AB$18*(F658-AB$15)</f>
        <v>12.186556589035364</v>
      </c>
    </row>
    <row r="659" spans="1:64" x14ac:dyDescent="0.2">
      <c r="A659" s="119" t="s">
        <v>316</v>
      </c>
      <c r="B659" s="99" t="s">
        <v>98</v>
      </c>
      <c r="C659" s="120">
        <v>55806.820699999997</v>
      </c>
      <c r="D659" s="120">
        <v>1E-4</v>
      </c>
      <c r="E659" s="80">
        <f>+(C659-C$7)/C$8</f>
        <v>3655.9110623974925</v>
      </c>
      <c r="F659" s="80">
        <f>ROUND(2*E659,0)/2</f>
        <v>3656</v>
      </c>
      <c r="G659" s="80">
        <f>+C659-(C$7+F659*C$8)</f>
        <v>-0.24625360000209184</v>
      </c>
      <c r="H659" s="80"/>
      <c r="I659" s="80"/>
      <c r="J659" s="80"/>
      <c r="K659" s="80">
        <f>G659</f>
        <v>-0.24625360000209184</v>
      </c>
      <c r="M659" s="80"/>
      <c r="O659" s="80">
        <f ca="1">+C$11+C$12*$F659</f>
        <v>-0.24374946886233606</v>
      </c>
      <c r="P659" s="80"/>
      <c r="Q659" s="149">
        <f>+C659-15018.5</f>
        <v>40788.320699999997</v>
      </c>
      <c r="S659" s="2">
        <f>S$18</f>
        <v>1</v>
      </c>
      <c r="Z659" s="1">
        <f>F659</f>
        <v>3656</v>
      </c>
      <c r="AA659" s="81">
        <f>AB$3+AB$4*Z659+AB$5*Z659^2+AH659</f>
        <v>-0.25345558346878438</v>
      </c>
      <c r="AB659" s="81">
        <f>IF(S659&lt;&gt;0,G659-AH659,-9999)</f>
        <v>-0.20707363596976119</v>
      </c>
      <c r="AC659" s="81">
        <f>+G659-P659</f>
        <v>-0.24625360000209184</v>
      </c>
      <c r="AD659" s="81">
        <f>IF(S659&lt;&gt;0,G659-AA659,-9999)</f>
        <v>7.2019834666925409E-3</v>
      </c>
      <c r="AE659" s="81">
        <f>+(G659-AA659)^2*S659</f>
        <v>5.1868565854512707E-5</v>
      </c>
      <c r="AF659" s="1">
        <f>IF(S659&lt;&gt;0,G659-P659,-9999)</f>
        <v>-0.24625360000209184</v>
      </c>
      <c r="AG659" s="82"/>
      <c r="AH659" s="1">
        <f>$AB$6*($AB$11/AI659*AJ659+$AB$12)</f>
        <v>-3.9179964032330657E-2</v>
      </c>
      <c r="AI659" s="1">
        <f>1+$AB$7*COS(AL659)</f>
        <v>0.61897267824253044</v>
      </c>
      <c r="AJ659" s="1">
        <f>SIN(AL659+RADIANS($AB$9))</f>
        <v>-0.90945697369136402</v>
      </c>
      <c r="AK659" s="1">
        <f>$AB$7*SIN(AL659)</f>
        <v>7.0550730964322364E-2</v>
      </c>
      <c r="AL659" s="1">
        <f>2*ATAN(AM659)</f>
        <v>-0.18308573639525691</v>
      </c>
      <c r="AM659" s="1">
        <f>SQRT((1+$AB$7)/(1-$AB$7))*TAN(AN659/2)</f>
        <v>-9.179944097026313E-2</v>
      </c>
      <c r="AN659" s="81">
        <f>$AU659+$AB$7*SIN(AO659)</f>
        <v>12.29177446105879</v>
      </c>
      <c r="AO659" s="81">
        <f>$AU659+$AB$7*SIN(AP659)</f>
        <v>12.291391015864367</v>
      </c>
      <c r="AP659" s="81">
        <f>$AU659+$AB$7*SIN(AQ659)</f>
        <v>12.292419020107165</v>
      </c>
      <c r="AQ659" s="81">
        <f>$AU659+$AB$7*SIN(AR659)</f>
        <v>12.28966230106345</v>
      </c>
      <c r="AR659" s="81">
        <f>$AU659+$AB$7*SIN(AS659)</f>
        <v>12.297049981910726</v>
      </c>
      <c r="AS659" s="81">
        <f>$AU659+$AB$7*SIN(AT659)</f>
        <v>12.277216649943318</v>
      </c>
      <c r="AT659" s="81">
        <f>$AU659+$AB$7*SIN(AU659)</f>
        <v>12.330222767513401</v>
      </c>
      <c r="AU659" s="81">
        <f>RADIANS($AB$9)+$AB$18*(F659-AB$15)</f>
        <v>12.186556589035364</v>
      </c>
      <c r="AV659" s="81"/>
      <c r="AW659" s="81"/>
      <c r="AX659" s="81"/>
      <c r="AY659" s="81"/>
      <c r="AZ659" s="81"/>
      <c r="BA659" s="81"/>
      <c r="BB659" s="81"/>
      <c r="BC659" s="81"/>
      <c r="BD659" s="81"/>
      <c r="BE659" s="81"/>
      <c r="BF659" s="81"/>
      <c r="BG659" s="81"/>
      <c r="BH659" s="81"/>
      <c r="BI659" s="81"/>
      <c r="BJ659" s="81"/>
      <c r="BK659" s="81"/>
      <c r="BL659" s="81"/>
    </row>
    <row r="660" spans="1:64" x14ac:dyDescent="0.2">
      <c r="A660" s="112" t="s">
        <v>317</v>
      </c>
      <c r="B660" s="113" t="s">
        <v>98</v>
      </c>
      <c r="C660" s="114">
        <v>55859.428</v>
      </c>
      <c r="D660" s="115"/>
      <c r="E660" s="80">
        <f>+(C660-C$7)/C$8</f>
        <v>3674.9108542233425</v>
      </c>
      <c r="F660" s="80">
        <f>ROUND(2*E660,0)/2</f>
        <v>3675</v>
      </c>
      <c r="G660" s="80">
        <f>+C660-(C$7+F660*C$8)</f>
        <v>-0.24682999999640742</v>
      </c>
      <c r="H660" s="80"/>
      <c r="I660" s="80">
        <f>G660</f>
        <v>-0.24682999999640742</v>
      </c>
      <c r="J660" s="80"/>
      <c r="K660" s="80"/>
      <c r="L660" s="80"/>
      <c r="M660" s="80"/>
      <c r="N660" s="80"/>
      <c r="O660" s="80">
        <f ca="1">+C$11+C$12*$F660</f>
        <v>-0.24465328257295069</v>
      </c>
      <c r="P660" s="80"/>
      <c r="Q660" s="149">
        <f>+C660-15018.5</f>
        <v>40840.928</v>
      </c>
      <c r="S660" s="2">
        <f>S$16</f>
        <v>0.2</v>
      </c>
      <c r="Z660" s="1">
        <f>F660</f>
        <v>3675</v>
      </c>
      <c r="AA660" s="81">
        <f>AB$3+AB$4*Z660+AB$5*Z660^2+AH660</f>
        <v>-0.25478743143776433</v>
      </c>
      <c r="AB660" s="81">
        <f>IF(S660&lt;&gt;0,G660-AH660,-9999)</f>
        <v>-0.20743854968955519</v>
      </c>
      <c r="AC660" s="81">
        <f>+G660-P660</f>
        <v>-0.24682999999640742</v>
      </c>
      <c r="AD660" s="81">
        <f>IF(S660&lt;&gt;0,G660-AA660,-9999)</f>
        <v>7.9574314413569103E-3</v>
      </c>
      <c r="AE660" s="81">
        <f>+(G660-AA660)^2*S660</f>
        <v>1.2664143028779104E-5</v>
      </c>
      <c r="AF660" s="1">
        <f>IF(S660&lt;&gt;0,G660-P660,-9999)</f>
        <v>-0.24682999999640742</v>
      </c>
      <c r="AG660" s="82"/>
      <c r="AH660" s="1">
        <f>$AB$6*($AB$11/AI660*AJ660+$AB$12)</f>
        <v>-3.939145030685224E-2</v>
      </c>
      <c r="AI660" s="1">
        <f>1+$AB$7*COS(AL660)</f>
        <v>0.61851101614247483</v>
      </c>
      <c r="AJ660" s="1">
        <f>SIN(AL660+RADIANS($AB$9))</f>
        <v>-0.91220749271295487</v>
      </c>
      <c r="AK660" s="1">
        <f>$AB$7*SIN(AL660)</f>
        <v>6.8010151893841159E-2</v>
      </c>
      <c r="AL660" s="1">
        <f>2*ATAN(AM660)</f>
        <v>-0.17642208959652822</v>
      </c>
      <c r="AM660" s="1">
        <f>SQRT((1+$AB$7)/(1-$AB$7))*TAN(AN660/2)</f>
        <v>-8.8440554755727985E-2</v>
      </c>
      <c r="AN660" s="81">
        <f>$AU660+$AB$7*SIN(AO660)</f>
        <v>12.301702701185121</v>
      </c>
      <c r="AO660" s="81">
        <f>$AU660+$AB$7*SIN(AP660)</f>
        <v>12.301326000077948</v>
      </c>
      <c r="AP660" s="81">
        <f>$AU660+$AB$7*SIN(AQ660)</f>
        <v>12.302333158803521</v>
      </c>
      <c r="AQ660" s="81">
        <f>$AU660+$AB$7*SIN(AR660)</f>
        <v>12.29963977397135</v>
      </c>
      <c r="AR660" s="81">
        <f>$AU660+$AB$7*SIN(AS660)</f>
        <v>12.30683815790583</v>
      </c>
      <c r="AS660" s="81">
        <f>$AU660+$AB$7*SIN(AT660)</f>
        <v>12.287567700143809</v>
      </c>
      <c r="AT660" s="81">
        <f>$AU660+$AB$7*SIN(AU660)</f>
        <v>12.338939779453874</v>
      </c>
      <c r="AU660" s="81">
        <f>RADIANS($AB$9)+$AB$18*(F660-AB$15)</f>
        <v>12.200195169581242</v>
      </c>
    </row>
    <row r="661" spans="1:64" x14ac:dyDescent="0.2">
      <c r="A661" s="112" t="s">
        <v>318</v>
      </c>
      <c r="B661" s="113" t="s">
        <v>98</v>
      </c>
      <c r="C661" s="114">
        <v>55917.572999999997</v>
      </c>
      <c r="D661" s="115"/>
      <c r="E661" s="80">
        <f>+(C661-C$7)/C$8</f>
        <v>3695.9106564506751</v>
      </c>
      <c r="F661" s="80">
        <f>ROUND(2*E661,0)/2</f>
        <v>3696</v>
      </c>
      <c r="G661" s="80">
        <f>+C661-(C$7+F661*C$8)</f>
        <v>-0.24737760000425624</v>
      </c>
      <c r="H661" s="80"/>
      <c r="I661" s="80">
        <f>G661</f>
        <v>-0.24737760000425624</v>
      </c>
      <c r="J661" s="80"/>
      <c r="K661" s="80"/>
      <c r="M661" s="80"/>
      <c r="N661" s="80"/>
      <c r="O661" s="80">
        <f ca="1">+C$11+C$12*$F661</f>
        <v>-0.24565223456889318</v>
      </c>
      <c r="P661" s="80"/>
      <c r="Q661" s="149">
        <f>+C661-15018.5</f>
        <v>40899.072999999997</v>
      </c>
      <c r="S661" s="2">
        <f>S$16</f>
        <v>0.2</v>
      </c>
      <c r="Z661" s="1">
        <f>F661</f>
        <v>3696</v>
      </c>
      <c r="AA661" s="81">
        <f>AB$3+AB$4*Z661+AB$5*Z661^2+AH661</f>
        <v>-0.25625746127235977</v>
      </c>
      <c r="AB661" s="81">
        <f>IF(S661&lt;&gt;0,G661-AH661,-9999)</f>
        <v>-0.20775709931276448</v>
      </c>
      <c r="AC661" s="81">
        <f>+G661-P661</f>
        <v>-0.24737760000425624</v>
      </c>
      <c r="AD661" s="81">
        <f>IF(S661&lt;&gt;0,G661-AA661,-9999)</f>
        <v>8.8798612681035283E-3</v>
      </c>
      <c r="AE661" s="81">
        <f>+(G661-AA661)^2*S661</f>
        <v>1.5770387228153042E-5</v>
      </c>
      <c r="AF661" s="1">
        <f>IF(S661&lt;&gt;0,G661-P661,-9999)</f>
        <v>-0.24737760000425624</v>
      </c>
      <c r="AG661" s="82"/>
      <c r="AH661" s="1">
        <f>$AB$6*($AB$11/AI661*AJ661+$AB$12)</f>
        <v>-3.962050069149177E-2</v>
      </c>
      <c r="AI661" s="1">
        <f>1+$AB$7*COS(AL661)</f>
        <v>0.61802121595463955</v>
      </c>
      <c r="AJ661" s="1">
        <f>SIN(AL661+RADIANS($AB$9))</f>
        <v>-0.91519578025880499</v>
      </c>
      <c r="AK661" s="1">
        <f>$AB$7*SIN(AL661)</f>
        <v>6.5203022203716363E-2</v>
      </c>
      <c r="AL661" s="1">
        <f>2*ATAN(AM661)</f>
        <v>-0.16906849286747216</v>
      </c>
      <c r="AM661" s="1">
        <f>SQRT((1+$AB$7)/(1-$AB$7))*TAN(AN661/2)</f>
        <v>-8.4736185347593349E-2</v>
      </c>
      <c r="AN661" s="81">
        <f>$AU661+$AB$7*SIN(AO661)</f>
        <v>12.312667341180147</v>
      </c>
      <c r="AO661" s="81">
        <f>$AU661+$AB$7*SIN(AP661)</f>
        <v>12.312298870632132</v>
      </c>
      <c r="AP661" s="81">
        <f>$AU661+$AB$7*SIN(AQ661)</f>
        <v>12.313281166453404</v>
      </c>
      <c r="AQ661" s="81">
        <f>$AU661+$AB$7*SIN(AR661)</f>
        <v>12.310661933086433</v>
      </c>
      <c r="AR661" s="81">
        <f>$AU661+$AB$7*SIN(AS661)</f>
        <v>12.317642034196551</v>
      </c>
      <c r="AS661" s="81">
        <f>$AU661+$AB$7*SIN(AT661)</f>
        <v>12.299011966545857</v>
      </c>
      <c r="AT661" s="81">
        <f>$AU661+$AB$7*SIN(AU661)</f>
        <v>12.34854438365195</v>
      </c>
      <c r="AU661" s="81">
        <f>RADIANS($AB$9)+$AB$18*(F661-AB$15)</f>
        <v>12.215269390184581</v>
      </c>
    </row>
    <row r="662" spans="1:64" x14ac:dyDescent="0.2">
      <c r="A662" s="112" t="s">
        <v>319</v>
      </c>
      <c r="B662" s="113" t="s">
        <v>98</v>
      </c>
      <c r="C662" s="114">
        <v>56188.913699999997</v>
      </c>
      <c r="D662" s="115"/>
      <c r="E662" s="80">
        <f>+(C662-C$7)/C$8</f>
        <v>3793.908782449922</v>
      </c>
      <c r="F662" s="80">
        <f>ROUND(2*E662,0)/2</f>
        <v>3794</v>
      </c>
      <c r="G662" s="80">
        <f>+C662-(C$7+F662*C$8)</f>
        <v>-0.25256639999861363</v>
      </c>
      <c r="H662" s="80"/>
      <c r="I662" s="80"/>
      <c r="J662" s="80"/>
      <c r="K662" s="80">
        <f>G662</f>
        <v>-0.25256639999861363</v>
      </c>
      <c r="M662" s="80"/>
      <c r="N662" s="80"/>
      <c r="O662" s="80">
        <f ca="1">+C$11+C$12*$F662</f>
        <v>-0.25031401054995817</v>
      </c>
      <c r="P662" s="80"/>
      <c r="Q662" s="149">
        <f>+C662-15018.5</f>
        <v>41170.413699999997</v>
      </c>
      <c r="S662" s="2">
        <f>S$18</f>
        <v>1</v>
      </c>
      <c r="Z662" s="1">
        <f>F662</f>
        <v>3794</v>
      </c>
      <c r="AA662" s="81">
        <f>AB$3+AB$4*Z662+AB$5*Z662^2+AH662</f>
        <v>-0.26308942799420248</v>
      </c>
      <c r="AB662" s="81">
        <f>IF(S662&lt;&gt;0,G662-AH662,-9999)</f>
        <v>-0.21194244601252354</v>
      </c>
      <c r="AC662" s="81">
        <f>+G662-P662</f>
        <v>-0.25256639999861363</v>
      </c>
      <c r="AD662" s="81">
        <f>IF(S662&lt;&gt;0,G662-AA662,-9999)</f>
        <v>1.0523027995588852E-2</v>
      </c>
      <c r="AE662" s="81">
        <f>+(G662-AA662)^2*S662</f>
        <v>1.1073411819594672E-4</v>
      </c>
      <c r="AF662" s="1">
        <f>IF(S662&lt;&gt;0,G662-P662,-9999)</f>
        <v>-0.25256639999861363</v>
      </c>
      <c r="AG662" s="82"/>
      <c r="AH662" s="1">
        <f>$AB$6*($AB$11/AI662*AJ662+$AB$12)</f>
        <v>-4.0623953986090075E-2</v>
      </c>
      <c r="AI662" s="1">
        <f>1+$AB$7*COS(AL662)</f>
        <v>0.61601651744802521</v>
      </c>
      <c r="AJ662" s="1">
        <f>SIN(AL662+RADIANS($AB$9))</f>
        <v>-0.92843055881318048</v>
      </c>
      <c r="AK662" s="1">
        <f>$AB$7*SIN(AL662)</f>
        <v>5.2114400049580255E-2</v>
      </c>
      <c r="AL662" s="1">
        <f>2*ATAN(AM662)</f>
        <v>-0.1348961869528002</v>
      </c>
      <c r="AM662" s="1">
        <f>SQRT((1+$AB$7)/(1-$AB$7))*TAN(AN662/2)</f>
        <v>-6.7550559244926672E-2</v>
      </c>
      <c r="AN662" s="81">
        <f>$AU662+$AB$7*SIN(AO662)</f>
        <v>12.36372621624345</v>
      </c>
      <c r="AO662" s="81">
        <f>$AU662+$AB$7*SIN(AP662)</f>
        <v>12.363406593332801</v>
      </c>
      <c r="AP662" s="81">
        <f>$AU662+$AB$7*SIN(AQ662)</f>
        <v>12.364248631279743</v>
      </c>
      <c r="AQ662" s="81">
        <f>$AU662+$AB$7*SIN(AR662)</f>
        <v>12.362029990477161</v>
      </c>
      <c r="AR662" s="81">
        <f>$AU662+$AB$7*SIN(AS662)</f>
        <v>12.367873602670652</v>
      </c>
      <c r="AS662" s="81">
        <f>$AU662+$AB$7*SIN(AT662)</f>
        <v>12.352466937513764</v>
      </c>
      <c r="AT662" s="81">
        <f>$AU662+$AB$7*SIN(AU662)</f>
        <v>12.392985717262897</v>
      </c>
      <c r="AU662" s="81">
        <f>RADIANS($AB$9)+$AB$18*(F662-AB$15)</f>
        <v>12.285615753000165</v>
      </c>
    </row>
    <row r="663" spans="1:64" x14ac:dyDescent="0.2">
      <c r="A663" s="119" t="s">
        <v>320</v>
      </c>
      <c r="B663" s="99" t="s">
        <v>98</v>
      </c>
      <c r="C663" s="120">
        <v>56188.913800000002</v>
      </c>
      <c r="D663" s="120">
        <v>1E-4</v>
      </c>
      <c r="E663" s="80">
        <f>+(C663-C$7)/C$8</f>
        <v>3793.9088185661885</v>
      </c>
      <c r="F663" s="80">
        <f>ROUND(2*E663,0)/2</f>
        <v>3794</v>
      </c>
      <c r="G663" s="80">
        <f>+C663-(C$7+F663*C$8)</f>
        <v>-0.25246639999386389</v>
      </c>
      <c r="H663" s="80"/>
      <c r="I663" s="80"/>
      <c r="J663" s="80"/>
      <c r="K663" s="80">
        <f>G663</f>
        <v>-0.25246639999386389</v>
      </c>
      <c r="M663" s="80"/>
      <c r="O663" s="80">
        <f ca="1">+C$11+C$12*$F663</f>
        <v>-0.25031401054995817</v>
      </c>
      <c r="P663" s="80"/>
      <c r="Q663" s="149">
        <f>+C663-15018.5</f>
        <v>41170.413800000002</v>
      </c>
      <c r="S663" s="2">
        <f>S$18</f>
        <v>1</v>
      </c>
      <c r="Z663" s="1">
        <f>F663</f>
        <v>3794</v>
      </c>
      <c r="AA663" s="81">
        <f>AB$3+AB$4*Z663+AB$5*Z663^2+AH663</f>
        <v>-0.26308942799420248</v>
      </c>
      <c r="AB663" s="81">
        <f>IF(S663&lt;&gt;0,G663-AH663,-9999)</f>
        <v>-0.2118424460077738</v>
      </c>
      <c r="AC663" s="81">
        <f>+G663-P663</f>
        <v>-0.25246639999386389</v>
      </c>
      <c r="AD663" s="81">
        <f>IF(S663&lt;&gt;0,G663-AA663,-9999)</f>
        <v>1.0623028000338597E-2</v>
      </c>
      <c r="AE663" s="81">
        <f>+(G663-AA663)^2*S663</f>
        <v>1.1284872389597784E-4</v>
      </c>
      <c r="AF663" s="1">
        <f>IF(S663&lt;&gt;0,G663-P663,-9999)</f>
        <v>-0.25246639999386389</v>
      </c>
      <c r="AG663" s="82"/>
      <c r="AH663" s="1">
        <f>$AB$6*($AB$11/AI663*AJ663+$AB$12)</f>
        <v>-4.0623953986090075E-2</v>
      </c>
      <c r="AI663" s="1">
        <f>1+$AB$7*COS(AL663)</f>
        <v>0.61601651744802521</v>
      </c>
      <c r="AJ663" s="1">
        <f>SIN(AL663+RADIANS($AB$9))</f>
        <v>-0.92843055881318048</v>
      </c>
      <c r="AK663" s="1">
        <f>$AB$7*SIN(AL663)</f>
        <v>5.2114400049580255E-2</v>
      </c>
      <c r="AL663" s="1">
        <f>2*ATAN(AM663)</f>
        <v>-0.1348961869528002</v>
      </c>
      <c r="AM663" s="1">
        <f>SQRT((1+$AB$7)/(1-$AB$7))*TAN(AN663/2)</f>
        <v>-6.7550559244926672E-2</v>
      </c>
      <c r="AN663" s="81">
        <f>$AU663+$AB$7*SIN(AO663)</f>
        <v>12.36372621624345</v>
      </c>
      <c r="AO663" s="81">
        <f>$AU663+$AB$7*SIN(AP663)</f>
        <v>12.363406593332801</v>
      </c>
      <c r="AP663" s="81">
        <f>$AU663+$AB$7*SIN(AQ663)</f>
        <v>12.364248631279743</v>
      </c>
      <c r="AQ663" s="81">
        <f>$AU663+$AB$7*SIN(AR663)</f>
        <v>12.362029990477161</v>
      </c>
      <c r="AR663" s="81">
        <f>$AU663+$AB$7*SIN(AS663)</f>
        <v>12.367873602670652</v>
      </c>
      <c r="AS663" s="81">
        <f>$AU663+$AB$7*SIN(AT663)</f>
        <v>12.352466937513764</v>
      </c>
      <c r="AT663" s="81">
        <f>$AU663+$AB$7*SIN(AU663)</f>
        <v>12.392985717262897</v>
      </c>
      <c r="AU663" s="81">
        <f>RADIANS($AB$9)+$AB$18*(F663-AB$15)</f>
        <v>12.285615753000165</v>
      </c>
    </row>
    <row r="664" spans="1:64" x14ac:dyDescent="0.2">
      <c r="A664" s="112" t="s">
        <v>321</v>
      </c>
      <c r="B664" s="113" t="s">
        <v>98</v>
      </c>
      <c r="C664" s="114">
        <v>56573.775600000001</v>
      </c>
      <c r="D664" s="115"/>
      <c r="E664" s="80">
        <f>+(C664-C$7)/C$8</f>
        <v>3932.9065257612269</v>
      </c>
      <c r="F664" s="80">
        <f>ROUND(2*E664,0)/2</f>
        <v>3933</v>
      </c>
      <c r="G664" s="80">
        <f>+C664-(C$7+F664*C$8)</f>
        <v>-0.25881479999952717</v>
      </c>
      <c r="H664" s="80"/>
      <c r="I664" s="80"/>
      <c r="J664" s="80"/>
      <c r="K664" s="80">
        <f>G664</f>
        <v>-0.25881479999952717</v>
      </c>
      <c r="M664" s="80"/>
      <c r="N664" s="80"/>
      <c r="O664" s="80">
        <f ca="1">+C$11+C$12*$F664</f>
        <v>-0.25692612138024418</v>
      </c>
      <c r="P664" s="80"/>
      <c r="Q664" s="149">
        <f>+C664-15018.5</f>
        <v>41555.275600000001</v>
      </c>
      <c r="S664" s="2">
        <f>S$18</f>
        <v>1</v>
      </c>
      <c r="Z664" s="1">
        <f>F664</f>
        <v>3933</v>
      </c>
      <c r="AA664" s="81">
        <f>AB$3+AB$4*Z664+AB$5*Z664^2+AH664</f>
        <v>-0.27269886657895298</v>
      </c>
      <c r="AB664" s="81">
        <f>IF(S664&lt;&gt;0,G664-AH664,-9999)</f>
        <v>-0.2169536783662821</v>
      </c>
      <c r="AC664" s="81">
        <f>+G664-P664</f>
        <v>-0.25881479999952717</v>
      </c>
      <c r="AD664" s="81">
        <f>IF(S664&lt;&gt;0,G664-AA664,-9999)</f>
        <v>1.3884066579425813E-2</v>
      </c>
      <c r="AE664" s="81">
        <f>+(G664-AA664)^2*S664</f>
        <v>1.927673047819288E-4</v>
      </c>
      <c r="AF664" s="1">
        <f>IF(S664&lt;&gt;0,G664-P664,-9999)</f>
        <v>-0.25881479999952717</v>
      </c>
      <c r="AG664" s="82"/>
      <c r="AH664" s="1">
        <f>$AB$6*($AB$11/AI664*AJ664+$AB$12)</f>
        <v>-4.1861121633245055E-2</v>
      </c>
      <c r="AI664" s="1">
        <f>1+$AB$7*COS(AL664)</f>
        <v>0.61395359393746007</v>
      </c>
      <c r="AJ664" s="1">
        <f>SIN(AL664+RADIANS($AB$9))</f>
        <v>-0.94523189461860491</v>
      </c>
      <c r="AK664" s="1">
        <f>$AB$7*SIN(AL664)</f>
        <v>3.3576746886304888E-2</v>
      </c>
      <c r="AL664" s="1">
        <f>2*ATAN(AM664)</f>
        <v>-8.6757605611501781E-2</v>
      </c>
      <c r="AM664" s="1">
        <f>SQRT((1+$AB$7)/(1-$AB$7))*TAN(AN664/2)</f>
        <v>-4.3406032229177445E-2</v>
      </c>
      <c r="AN664" s="81">
        <f>$AU664+$AB$7*SIN(AO664)</f>
        <v>12.435895174464857</v>
      </c>
      <c r="AO664" s="81">
        <f>$AU664+$AB$7*SIN(AP664)</f>
        <v>12.435671244275909</v>
      </c>
      <c r="AP664" s="81">
        <f>$AU664+$AB$7*SIN(AQ664)</f>
        <v>12.436254071748055</v>
      </c>
      <c r="AQ664" s="81">
        <f>$AU664+$AB$7*SIN(AR664)</f>
        <v>12.434737042089258</v>
      </c>
      <c r="AR664" s="81">
        <f>$AU664+$AB$7*SIN(AS664)</f>
        <v>12.438685060885005</v>
      </c>
      <c r="AS664" s="81">
        <f>$AU664+$AB$7*SIN(AT664)</f>
        <v>12.428406141774326</v>
      </c>
      <c r="AT664" s="81">
        <f>$AU664+$AB$7*SIN(AU664)</f>
        <v>12.455140159941154</v>
      </c>
      <c r="AU664" s="81">
        <f>RADIANS($AB$9)+$AB$18*(F664-AB$15)</f>
        <v>12.385392736993696</v>
      </c>
      <c r="AV664" s="81"/>
      <c r="AW664" s="81"/>
      <c r="AX664" s="97"/>
      <c r="AY664" s="81"/>
      <c r="AZ664" s="81"/>
      <c r="BA664" s="81"/>
      <c r="BB664" s="81"/>
      <c r="BC664" s="81"/>
      <c r="BD664" s="81"/>
      <c r="BE664" s="81"/>
      <c r="BF664" s="81"/>
      <c r="BG664" s="81"/>
      <c r="BH664" s="81"/>
      <c r="BI664" s="81"/>
      <c r="BJ664" s="81"/>
      <c r="BK664" s="81"/>
      <c r="BL664" s="81"/>
    </row>
    <row r="665" spans="1:64" x14ac:dyDescent="0.2">
      <c r="A665" s="125" t="s">
        <v>324</v>
      </c>
      <c r="B665" s="126" t="s">
        <v>98</v>
      </c>
      <c r="C665" s="125">
        <v>56573.775600000001</v>
      </c>
      <c r="D665" s="125">
        <v>1E-4</v>
      </c>
      <c r="E665" s="80">
        <f>+(C665-C$7)/C$8</f>
        <v>3932.9065257612269</v>
      </c>
      <c r="F665" s="80">
        <f>ROUND(2*E665,0)/2</f>
        <v>3933</v>
      </c>
      <c r="G665" s="80">
        <f>+C665-(C$7+F665*C$8)</f>
        <v>-0.25881479999952717</v>
      </c>
      <c r="H665" s="80"/>
      <c r="I665" s="80"/>
      <c r="J665" s="80"/>
      <c r="K665" s="80">
        <f>G665</f>
        <v>-0.25881479999952717</v>
      </c>
      <c r="M665" s="80"/>
      <c r="O665" s="80">
        <f ca="1">+C$11+C$12*$F665</f>
        <v>-0.25692612138024418</v>
      </c>
      <c r="P665" s="80"/>
      <c r="Q665" s="149">
        <f>+C665-15018.5</f>
        <v>41555.275600000001</v>
      </c>
      <c r="S665" s="2">
        <f>S$18</f>
        <v>1</v>
      </c>
      <c r="Z665" s="1">
        <f>F665</f>
        <v>3933</v>
      </c>
      <c r="AA665" s="81">
        <f>AB$3+AB$4*Z665+AB$5*Z665^2+AH665</f>
        <v>-0.27269886657895298</v>
      </c>
      <c r="AB665" s="81">
        <f>IF(S665&lt;&gt;0,G665-AH665,-9999)</f>
        <v>-0.2169536783662821</v>
      </c>
      <c r="AC665" s="81">
        <f>+G665-P665</f>
        <v>-0.25881479999952717</v>
      </c>
      <c r="AD665" s="81">
        <f>IF(S665&lt;&gt;0,G665-AA665,-9999)</f>
        <v>1.3884066579425813E-2</v>
      </c>
      <c r="AE665" s="81">
        <f>+(G665-AA665)^2*S665</f>
        <v>1.927673047819288E-4</v>
      </c>
      <c r="AF665" s="1">
        <f>IF(S665&lt;&gt;0,G665-P665,-9999)</f>
        <v>-0.25881479999952717</v>
      </c>
      <c r="AG665" s="82"/>
      <c r="AH665" s="1">
        <f>$AB$6*($AB$11/AI665*AJ665+$AB$12)</f>
        <v>-4.1861121633245055E-2</v>
      </c>
      <c r="AI665" s="1">
        <f>1+$AB$7*COS(AL665)</f>
        <v>0.61395359393746007</v>
      </c>
      <c r="AJ665" s="1">
        <f>SIN(AL665+RADIANS($AB$9))</f>
        <v>-0.94523189461860491</v>
      </c>
      <c r="AK665" s="1">
        <f>$AB$7*SIN(AL665)</f>
        <v>3.3576746886304888E-2</v>
      </c>
      <c r="AL665" s="1">
        <f>2*ATAN(AM665)</f>
        <v>-8.6757605611501781E-2</v>
      </c>
      <c r="AM665" s="1">
        <f>SQRT((1+$AB$7)/(1-$AB$7))*TAN(AN665/2)</f>
        <v>-4.3406032229177445E-2</v>
      </c>
      <c r="AN665" s="81">
        <f>$AU665+$AB$7*SIN(AO665)</f>
        <v>12.435895174464857</v>
      </c>
      <c r="AO665" s="81">
        <f>$AU665+$AB$7*SIN(AP665)</f>
        <v>12.435671244275909</v>
      </c>
      <c r="AP665" s="81">
        <f>$AU665+$AB$7*SIN(AQ665)</f>
        <v>12.436254071748055</v>
      </c>
      <c r="AQ665" s="81">
        <f>$AU665+$AB$7*SIN(AR665)</f>
        <v>12.434737042089258</v>
      </c>
      <c r="AR665" s="81">
        <f>$AU665+$AB$7*SIN(AS665)</f>
        <v>12.438685060885005</v>
      </c>
      <c r="AS665" s="81">
        <f>$AU665+$AB$7*SIN(AT665)</f>
        <v>12.428406141774326</v>
      </c>
      <c r="AT665" s="81">
        <f>$AU665+$AB$7*SIN(AU665)</f>
        <v>12.455140159941154</v>
      </c>
      <c r="AU665" s="81">
        <f>RADIANS($AB$9)+$AB$18*(F665-AB$15)</f>
        <v>12.385392736993696</v>
      </c>
    </row>
    <row r="666" spans="1:64" x14ac:dyDescent="0.2">
      <c r="A666" s="119" t="s">
        <v>322</v>
      </c>
      <c r="B666" s="99" t="s">
        <v>98</v>
      </c>
      <c r="C666" s="120">
        <v>56634.689299999998</v>
      </c>
      <c r="D666" s="120">
        <v>1E-4</v>
      </c>
      <c r="E666" s="80">
        <f>+(C666-C$7)/C$8</f>
        <v>3954.9062790149042</v>
      </c>
      <c r="F666" s="80">
        <f>ROUND(2*E666,0)/2</f>
        <v>3955</v>
      </c>
      <c r="G666" s="80">
        <f>+C666-(C$7+F666*C$8)</f>
        <v>-0.25949799999943934</v>
      </c>
      <c r="H666" s="80"/>
      <c r="I666" s="80"/>
      <c r="J666" s="80"/>
      <c r="K666" s="80">
        <f>G666</f>
        <v>-0.25949799999943934</v>
      </c>
      <c r="M666" s="80"/>
      <c r="O666" s="80">
        <f ca="1">+C$11+C$12*$F666</f>
        <v>-0.25797264251885055</v>
      </c>
      <c r="P666" s="80"/>
      <c r="Q666" s="149">
        <f>+C666-15018.5</f>
        <v>41616.189299999998</v>
      </c>
      <c r="S666" s="2">
        <f>S$18</f>
        <v>1</v>
      </c>
      <c r="Z666" s="1">
        <f>F666</f>
        <v>3955</v>
      </c>
      <c r="AA666" s="81">
        <f>AB$3+AB$4*Z666+AB$5*Z666^2+AH666</f>
        <v>-0.27421096478085544</v>
      </c>
      <c r="AB666" s="81">
        <f>IF(S666&lt;&gt;0,G666-AH666,-9999)</f>
        <v>-0.21746120931512458</v>
      </c>
      <c r="AC666" s="81">
        <f>+G666-P666</f>
        <v>-0.25949799999943934</v>
      </c>
      <c r="AD666" s="81">
        <f>IF(S666&lt;&gt;0,G666-AA666,-9999)</f>
        <v>1.4712964781416094E-2</v>
      </c>
      <c r="AE666" s="81">
        <f>+(G666-AA666)^2*S666</f>
        <v>2.1647133265919032E-4</v>
      </c>
      <c r="AF666" s="1">
        <f>IF(S666&lt;&gt;0,G666-P666,-9999)</f>
        <v>-0.25949799999943934</v>
      </c>
      <c r="AG666" s="82"/>
      <c r="AH666" s="1">
        <f>$AB$6*($AB$11/AI666*AJ666+$AB$12)</f>
        <v>-4.2036790684314748E-2</v>
      </c>
      <c r="AI666" s="1">
        <f>1+$AB$7*COS(AL666)</f>
        <v>0.61370981278920334</v>
      </c>
      <c r="AJ666" s="1">
        <f>SIN(AL666+RADIANS($AB$9))</f>
        <v>-0.94768259756820195</v>
      </c>
      <c r="AK666" s="1">
        <f>$AB$7*SIN(AL666)</f>
        <v>3.0645013132940761E-2</v>
      </c>
      <c r="AL666" s="1">
        <f>2*ATAN(AM666)</f>
        <v>-7.9165786972224594E-2</v>
      </c>
      <c r="AM666" s="1">
        <f>SQRT((1+$AB$7)/(1-$AB$7))*TAN(AN666/2)</f>
        <v>-3.9603579348333529E-2</v>
      </c>
      <c r="AN666" s="81">
        <f>$AU666+$AB$7*SIN(AO666)</f>
        <v>12.447296795700481</v>
      </c>
      <c r="AO666" s="81">
        <f>$AU666+$AB$7*SIN(AP666)</f>
        <v>12.447090389593232</v>
      </c>
      <c r="AP666" s="81">
        <f>$AU666+$AB$7*SIN(AQ666)</f>
        <v>12.447626839864066</v>
      </c>
      <c r="AQ666" s="81">
        <f>$AU666+$AB$7*SIN(AR666)</f>
        <v>12.446232531797277</v>
      </c>
      <c r="AR666" s="81">
        <f>$AU666+$AB$7*SIN(AS666)</f>
        <v>12.449856049548679</v>
      </c>
      <c r="AS666" s="81">
        <f>$AU666+$AB$7*SIN(AT666)</f>
        <v>12.440435962796577</v>
      </c>
      <c r="AT666" s="81">
        <f>$AU666+$AB$7*SIN(AU666)</f>
        <v>12.464904219819026</v>
      </c>
      <c r="AU666" s="81">
        <f>RADIANS($AB$9)+$AB$18*(F666-AB$15)</f>
        <v>12.401184777625765</v>
      </c>
    </row>
    <row r="667" spans="1:64" x14ac:dyDescent="0.2">
      <c r="A667" s="121" t="s">
        <v>323</v>
      </c>
      <c r="B667" s="123" t="s">
        <v>98</v>
      </c>
      <c r="C667" s="120">
        <v>56723.291400000002</v>
      </c>
      <c r="D667" s="124">
        <v>6.9999999999999999E-4</v>
      </c>
      <c r="E667" s="80">
        <f>+(C667-C$7)/C$8</f>
        <v>3986.9060481597403</v>
      </c>
      <c r="F667" s="80">
        <f>ROUND(2*E667,0)/2</f>
        <v>3987</v>
      </c>
      <c r="G667" s="80">
        <f>+C667-(C$7+F667*C$8)</f>
        <v>-0.2601371999917319</v>
      </c>
      <c r="H667" s="80"/>
      <c r="I667" s="80"/>
      <c r="J667" s="80">
        <f>G667</f>
        <v>-0.2601371999917319</v>
      </c>
      <c r="K667" s="80"/>
      <c r="M667" s="80"/>
      <c r="O667" s="80">
        <f ca="1">+C$11+C$12*$F667</f>
        <v>-0.25949485508409625</v>
      </c>
      <c r="P667" s="80"/>
      <c r="Q667" s="149">
        <f>+C667-15018.5</f>
        <v>41704.791400000002</v>
      </c>
      <c r="R667" s="80"/>
      <c r="S667" s="2">
        <f>S$17</f>
        <v>1</v>
      </c>
      <c r="Z667" s="1">
        <f>F667</f>
        <v>3987</v>
      </c>
      <c r="AA667" s="81">
        <f>AB$3+AB$4*Z667+AB$5*Z667^2+AH667</f>
        <v>-0.27640602837344297</v>
      </c>
      <c r="AB667" s="81">
        <f>IF(S667&lt;&gt;0,G667-AH667,-9999)</f>
        <v>-0.21785476597806505</v>
      </c>
      <c r="AC667" s="81">
        <f>+G667-P667</f>
        <v>-0.2601371999917319</v>
      </c>
      <c r="AD667" s="81">
        <f>IF(S667&lt;&gt;0,G667-AA667,-9999)</f>
        <v>1.6268828381711065E-2</v>
      </c>
      <c r="AE667" s="81">
        <f>+(G667-AA667)^2*S667</f>
        <v>2.6467477691356745E-4</v>
      </c>
      <c r="AF667" s="1">
        <f>IF(S667&lt;&gt;0,G667-P667,-9999)</f>
        <v>-0.2601371999917319</v>
      </c>
      <c r="AG667" s="82"/>
      <c r="AH667" s="1">
        <f>$AB$6*($AB$11/AI667*AJ667+$AB$12)</f>
        <v>-4.2282434013666846E-2</v>
      </c>
      <c r="AI667" s="1">
        <f>1+$AB$7*COS(AL667)</f>
        <v>0.61339524169249271</v>
      </c>
      <c r="AJ667" s="1">
        <f>SIN(AL667+RADIANS($AB$9))</f>
        <v>-0.95114653005283656</v>
      </c>
      <c r="AK667" s="1">
        <f>$AB$7*SIN(AL667)</f>
        <v>2.6381554527061264E-2</v>
      </c>
      <c r="AL667" s="1">
        <f>2*ATAN(AM667)</f>
        <v>-6.8133458742936789E-2</v>
      </c>
      <c r="AM667" s="1">
        <f>SQRT((1+$AB$7)/(1-$AB$7))*TAN(AN667/2)</f>
        <v>-3.4079914116063731E-2</v>
      </c>
      <c r="AN667" s="81">
        <f>$AU667+$AB$7*SIN(AO667)</f>
        <v>12.463873072534504</v>
      </c>
      <c r="AO667" s="81">
        <f>$AU667+$AB$7*SIN(AP667)</f>
        <v>12.463693105291759</v>
      </c>
      <c r="AP667" s="81">
        <f>$AU667+$AB$7*SIN(AQ667)</f>
        <v>12.464159980022325</v>
      </c>
      <c r="AQ667" s="81">
        <f>$AU667+$AB$7*SIN(AR667)</f>
        <v>12.462948757483749</v>
      </c>
      <c r="AR667" s="81">
        <f>$AU667+$AB$7*SIN(AS667)</f>
        <v>12.466090746163676</v>
      </c>
      <c r="AS667" s="81">
        <f>$AU667+$AB$7*SIN(AT667)</f>
        <v>12.457938094368663</v>
      </c>
      <c r="AT667" s="81">
        <f>$AU667+$AB$7*SIN(AU667)</f>
        <v>12.479078529628838</v>
      </c>
      <c r="AU667" s="81">
        <f>RADIANS($AB$9)+$AB$18*(F667-AB$15)</f>
        <v>12.424155018545139</v>
      </c>
    </row>
    <row r="668" spans="1:64" x14ac:dyDescent="0.2">
      <c r="A668" s="125" t="s">
        <v>325</v>
      </c>
      <c r="B668" s="126" t="s">
        <v>98</v>
      </c>
      <c r="C668" s="125">
        <v>57326.892</v>
      </c>
      <c r="D668" s="125">
        <v>1E-4</v>
      </c>
      <c r="E668" s="80">
        <f>+(C668-C$7)/C$8</f>
        <v>4204.9040398064808</v>
      </c>
      <c r="F668" s="80">
        <f>ROUND(2*E668,0)/2</f>
        <v>4205</v>
      </c>
      <c r="G668" s="80">
        <f>+C668-(C$7+F668*C$8)</f>
        <v>-0.26569799999560928</v>
      </c>
      <c r="H668" s="80"/>
      <c r="I668" s="80"/>
      <c r="J668" s="80">
        <f>G668</f>
        <v>-0.26569799999560928</v>
      </c>
      <c r="K668" s="80"/>
      <c r="M668" s="80"/>
      <c r="O668" s="80">
        <f ca="1">+C$11+C$12*$F668</f>
        <v>-0.2698649281848326</v>
      </c>
      <c r="P668" s="80"/>
      <c r="Q668" s="149">
        <f>+C668-15018.5</f>
        <v>42308.392</v>
      </c>
      <c r="R668" s="80"/>
      <c r="S668" s="2">
        <f>S$17</f>
        <v>1</v>
      </c>
      <c r="Z668" s="1">
        <f>F668</f>
        <v>4205</v>
      </c>
      <c r="AA668" s="81">
        <f>AB$3+AB$4*Z668+AB$5*Z668^2+AH668</f>
        <v>-0.29122038306988679</v>
      </c>
      <c r="AB668" s="81">
        <f>IF(S668&lt;&gt;0,G668-AH668,-9999)</f>
        <v>-0.22205583865346529</v>
      </c>
      <c r="AC668" s="81">
        <f>+G668-P668</f>
        <v>-0.26569799999560928</v>
      </c>
      <c r="AD668" s="81">
        <f>IF(S668&lt;&gt;0,G668-AA668,-9999)</f>
        <v>2.552238307427751E-2</v>
      </c>
      <c r="AE668" s="81">
        <f>+(G668-AA668)^2*S668</f>
        <v>6.5139203779016714E-4</v>
      </c>
      <c r="AF668" s="1">
        <f>IF(S668&lt;&gt;0,G668-P668,-9999)</f>
        <v>-0.26569799999560928</v>
      </c>
      <c r="AG668" s="82"/>
      <c r="AH668" s="1">
        <f>$AB$6*($AB$11/AI668*AJ668+$AB$12)</f>
        <v>-4.3642161342143979E-2</v>
      </c>
      <c r="AI668" s="1">
        <f>1+$AB$7*COS(AL668)</f>
        <v>0.61250519727422592</v>
      </c>
      <c r="AJ668" s="1">
        <f>SIN(AL668+RADIANS($AB$9))</f>
        <v>-0.97159768063121066</v>
      </c>
      <c r="AK668" s="1">
        <f>$AB$7*SIN(AL668)</f>
        <v>-2.6463986441677546E-3</v>
      </c>
      <c r="AL668" s="1">
        <f>2*ATAN(AM668)</f>
        <v>6.8294012774109489E-3</v>
      </c>
      <c r="AM668" s="1">
        <f>SQRT((1+$AB$7)/(1-$AB$7))*TAN(AN668/2)</f>
        <v>3.4147139107759219E-3</v>
      </c>
      <c r="AN668" s="81">
        <f>$AU668+$AB$7*SIN(AO668)</f>
        <v>12.576649496988839</v>
      </c>
      <c r="AO668" s="81">
        <f>$AU668+$AB$7*SIN(AP668)</f>
        <v>12.576668211276928</v>
      </c>
      <c r="AP668" s="81">
        <f>$AU668+$AB$7*SIN(AQ668)</f>
        <v>12.576619914269727</v>
      </c>
      <c r="AQ668" s="81">
        <f>$AU668+$AB$7*SIN(AR668)</f>
        <v>12.57674455709938</v>
      </c>
      <c r="AR668" s="81">
        <f>$AU668+$AB$7*SIN(AS668)</f>
        <v>12.576422884593494</v>
      </c>
      <c r="AS668" s="81">
        <f>$AU668+$AB$7*SIN(AT668)</f>
        <v>12.57725304446623</v>
      </c>
      <c r="AT668" s="81">
        <f>$AU668+$AB$7*SIN(AU668)</f>
        <v>12.575110614110121</v>
      </c>
      <c r="AU668" s="81">
        <f>RADIANS($AB$9)+$AB$18*(F668-AB$15)</f>
        <v>12.580639784808376</v>
      </c>
    </row>
    <row r="669" spans="1:64" x14ac:dyDescent="0.2">
      <c r="A669" s="125" t="s">
        <v>326</v>
      </c>
      <c r="B669" s="126" t="s">
        <v>98</v>
      </c>
      <c r="C669" s="125">
        <v>57390.574099999998</v>
      </c>
      <c r="D669" s="125">
        <v>1E-4</v>
      </c>
      <c r="E669" s="80">
        <f>+(C669-C$7)/C$8</f>
        <v>4227.903635737709</v>
      </c>
      <c r="F669" s="80">
        <f>ROUND(2*E669,0)/2</f>
        <v>4228</v>
      </c>
      <c r="G669" s="80">
        <f>+C669-(C$7+F669*C$8)</f>
        <v>-0.26681680000183405</v>
      </c>
      <c r="H669" s="80"/>
      <c r="I669" s="80"/>
      <c r="J669" s="80"/>
      <c r="K669" s="80">
        <f>G669</f>
        <v>-0.26681680000183405</v>
      </c>
      <c r="M669" s="80"/>
      <c r="O669" s="80">
        <f ca="1">+C$11+C$12*$F669</f>
        <v>-0.27095901846610293</v>
      </c>
      <c r="P669" s="80"/>
      <c r="Q669" s="149">
        <f>+C669-15018.5</f>
        <v>42372.074099999998</v>
      </c>
      <c r="S669" s="2">
        <f>S$18</f>
        <v>1</v>
      </c>
      <c r="Z669" s="1">
        <f>F669</f>
        <v>4228</v>
      </c>
      <c r="AA669" s="81">
        <f>AB$3+AB$4*Z669+AB$5*Z669^2+AH669</f>
        <v>-0.29276893770749973</v>
      </c>
      <c r="AB669" s="81">
        <f>IF(S669&lt;&gt;0,G669-AH669,-9999)</f>
        <v>-0.22306332637216858</v>
      </c>
      <c r="AC669" s="81">
        <f>+G669-P669</f>
        <v>-0.26681680000183405</v>
      </c>
      <c r="AD669" s="81">
        <f>IF(S669&lt;&gt;0,G669-AA669,-9999)</f>
        <v>2.5952137705665679E-2</v>
      </c>
      <c r="AE669" s="81">
        <f>+(G669-AA669)^2*S669</f>
        <v>6.7351345149383422E-4</v>
      </c>
      <c r="AF669" s="1">
        <f>IF(S669&lt;&gt;0,G669-P669,-9999)</f>
        <v>-0.26681680000183405</v>
      </c>
      <c r="AG669" s="82"/>
      <c r="AH669" s="1">
        <f>$AB$6*($AB$11/AI669*AJ669+$AB$12)</f>
        <v>-4.375347362966546E-2</v>
      </c>
      <c r="AI669" s="1">
        <f>1+$AB$7*COS(AL669)</f>
        <v>0.61253820881184451</v>
      </c>
      <c r="AJ669" s="1">
        <f>SIN(AL669+RADIANS($AB$9))</f>
        <v>-0.97343733082032835</v>
      </c>
      <c r="AK669" s="1">
        <f>$AB$7*SIN(AL669)</f>
        <v>-5.7084091073258333E-3</v>
      </c>
      <c r="AL669" s="1">
        <f>2*ATAN(AM669)</f>
        <v>1.4731765235987491E-2</v>
      </c>
      <c r="AM669" s="1">
        <f>SQRT((1+$AB$7)/(1-$AB$7))*TAN(AN669/2)</f>
        <v>7.3660158358840652E-3</v>
      </c>
      <c r="AN669" s="81">
        <f>$AU669+$AB$7*SIN(AO669)</f>
        <v>12.588542889684605</v>
      </c>
      <c r="AO669" s="81">
        <f>$AU669+$AB$7*SIN(AP669)</f>
        <v>12.588583203527705</v>
      </c>
      <c r="AP669" s="81">
        <f>$AU669+$AB$7*SIN(AQ669)</f>
        <v>12.58847914328388</v>
      </c>
      <c r="AQ669" s="81">
        <f>$AU669+$AB$7*SIN(AR669)</f>
        <v>12.588747749631544</v>
      </c>
      <c r="AR669" s="81">
        <f>$AU669+$AB$7*SIN(AS669)</f>
        <v>12.588054410568054</v>
      </c>
      <c r="AS669" s="81">
        <f>$AU669+$AB$7*SIN(AT669)</f>
        <v>12.589844111349148</v>
      </c>
      <c r="AT669" s="81">
        <f>$AU669+$AB$7*SIN(AU669)</f>
        <v>12.58522453582151</v>
      </c>
      <c r="AU669" s="81">
        <f>RADIANS($AB$9)+$AB$18*(F669-AB$15)</f>
        <v>12.597149645469177</v>
      </c>
      <c r="AV669" s="81"/>
      <c r="AW669" s="21"/>
      <c r="AX669" s="97"/>
    </row>
    <row r="670" spans="1:64" x14ac:dyDescent="0.2">
      <c r="A670" s="125" t="s">
        <v>327</v>
      </c>
      <c r="B670" s="126" t="s">
        <v>98</v>
      </c>
      <c r="C670" s="125">
        <v>57686.835500000001</v>
      </c>
      <c r="D670" s="125">
        <v>1E-4</v>
      </c>
      <c r="E670" s="80">
        <f>+(C670-C$7)/C$8</f>
        <v>4334.9021877644172</v>
      </c>
      <c r="F670" s="80">
        <f>ROUND(2*E670,0)/2</f>
        <v>4335</v>
      </c>
      <c r="G670" s="80">
        <f>+C670-(C$7+F670*C$8)</f>
        <v>-0.27082599999266677</v>
      </c>
      <c r="H670" s="80"/>
      <c r="I670" s="80"/>
      <c r="J670" s="80">
        <f>G670</f>
        <v>-0.27082599999266677</v>
      </c>
      <c r="K670" s="80"/>
      <c r="M670" s="80"/>
      <c r="O670" s="80">
        <f ca="1">+C$11+C$12*$F670</f>
        <v>-0.27604891673114323</v>
      </c>
      <c r="P670" s="80"/>
      <c r="Q670" s="149">
        <f>+C670-15018.5</f>
        <v>42668.335500000001</v>
      </c>
      <c r="R670" s="80"/>
      <c r="S670" s="2">
        <f>S$17</f>
        <v>1</v>
      </c>
      <c r="Z670" s="1">
        <f>F670</f>
        <v>4335</v>
      </c>
      <c r="AA670" s="81">
        <f>AB$3+AB$4*Z670+AB$5*Z670^2+AH670</f>
        <v>-0.29993607900773306</v>
      </c>
      <c r="AB670" s="81">
        <f>IF(S670&lt;&gt;0,G670-AH670,-9999)</f>
        <v>-0.22663614785042385</v>
      </c>
      <c r="AC670" s="81">
        <f>+G670-P670</f>
        <v>-0.27082599999266677</v>
      </c>
      <c r="AD670" s="81">
        <f>IF(S670&lt;&gt;0,G670-AA670,-9999)</f>
        <v>2.9110079015066292E-2</v>
      </c>
      <c r="AE670" s="81">
        <f>+(G670-AA670)^2*S670</f>
        <v>8.4739670026340297E-4</v>
      </c>
      <c r="AF670" s="1">
        <f>IF(S670&lt;&gt;0,G670-P670,-9999)</f>
        <v>-0.27082599999266677</v>
      </c>
      <c r="AG670" s="82"/>
      <c r="AH670" s="1">
        <f>$AB$6*($AB$11/AI670*AJ670+$AB$12)</f>
        <v>-4.4189852142242914E-2</v>
      </c>
      <c r="AI670" s="1">
        <f>1+$AB$7*COS(AL670)</f>
        <v>0.61301034034557988</v>
      </c>
      <c r="AJ670" s="1">
        <f>SIN(AL670+RADIANS($AB$9))</f>
        <v>-0.98119974518746111</v>
      </c>
      <c r="AK670" s="1">
        <f>$AB$7*SIN(AL670)</f>
        <v>-1.9955673023642127E-2</v>
      </c>
      <c r="AL670" s="1">
        <f>2*ATAN(AM670)</f>
        <v>5.1520790480144518E-2</v>
      </c>
      <c r="AM670" s="1">
        <f>SQRT((1+$AB$7)/(1-$AB$7))*TAN(AN670/2)</f>
        <v>2.576609493493455E-2</v>
      </c>
      <c r="AN670" s="81">
        <f>$AU670+$AB$7*SIN(AO670)</f>
        <v>12.643892876130035</v>
      </c>
      <c r="AO670" s="81">
        <f>$AU670+$AB$7*SIN(AP670)</f>
        <v>12.644031143779587</v>
      </c>
      <c r="AP670" s="81">
        <f>$AU670+$AB$7*SIN(AQ670)</f>
        <v>12.643673253832112</v>
      </c>
      <c r="AQ670" s="81">
        <f>$AU670+$AB$7*SIN(AR670)</f>
        <v>12.64459963140934</v>
      </c>
      <c r="AR670" s="81">
        <f>$AU670+$AB$7*SIN(AS670)</f>
        <v>12.642201892564117</v>
      </c>
      <c r="AS670" s="81">
        <f>$AU670+$AB$7*SIN(AT670)</f>
        <v>12.648408881236429</v>
      </c>
      <c r="AT670" s="81">
        <f>$AU670+$AB$7*SIN(AU670)</f>
        <v>12.632346866121969</v>
      </c>
      <c r="AU670" s="81">
        <f>RADIANS($AB$9)+$AB$18*(F670-AB$15)</f>
        <v>12.673956388543335</v>
      </c>
    </row>
    <row r="671" spans="1:64" x14ac:dyDescent="0.2">
      <c r="A671" s="125" t="s">
        <v>327</v>
      </c>
      <c r="B671" s="126" t="s">
        <v>98</v>
      </c>
      <c r="C671" s="125">
        <v>57761.591699999997</v>
      </c>
      <c r="D671" s="125">
        <v>1E-4</v>
      </c>
      <c r="E671" s="80">
        <f>+(C671-C$7)/C$8</f>
        <v>4361.9013349871693</v>
      </c>
      <c r="F671" s="80">
        <f>ROUND(2*E671,0)/2</f>
        <v>4362</v>
      </c>
      <c r="G671" s="80">
        <f>+C671-(C$7+F671*C$8)</f>
        <v>-0.2731872000003932</v>
      </c>
      <c r="H671" s="80"/>
      <c r="I671" s="80"/>
      <c r="J671" s="80"/>
      <c r="K671" s="80">
        <f>G671</f>
        <v>-0.2731872000003932</v>
      </c>
      <c r="M671" s="80"/>
      <c r="O671" s="80">
        <f ca="1">+C$11+C$12*$F671</f>
        <v>-0.2773332835830693</v>
      </c>
      <c r="P671" s="80"/>
      <c r="Q671" s="149">
        <f>+C671-15018.5</f>
        <v>42743.091699999997</v>
      </c>
      <c r="S671" s="2">
        <f>S$18</f>
        <v>1</v>
      </c>
      <c r="Z671" s="1">
        <f>F671</f>
        <v>4362</v>
      </c>
      <c r="AA671" s="81">
        <f>AB$3+AB$4*Z671+AB$5*Z671^2+AH671</f>
        <v>-0.30173488677828164</v>
      </c>
      <c r="AB671" s="81">
        <f>IF(S671&lt;&gt;0,G671-AH671,-9999)</f>
        <v>-0.22890852130986269</v>
      </c>
      <c r="AC671" s="81">
        <f>+G671-P671</f>
        <v>-0.2731872000003932</v>
      </c>
      <c r="AD671" s="81">
        <f>IF(S671&lt;&gt;0,G671-AA671,-9999)</f>
        <v>2.8547686777888437E-2</v>
      </c>
      <c r="AE671" s="81">
        <f>+(G671-AA671)^2*S671</f>
        <v>8.1497042036842631E-4</v>
      </c>
      <c r="AF671" s="1">
        <f>IF(S671&lt;&gt;0,G671-P671,-9999)</f>
        <v>-0.2731872000003932</v>
      </c>
      <c r="AG671" s="82"/>
      <c r="AH671" s="1">
        <f>$AB$6*($AB$11/AI671*AJ671+$AB$12)</f>
        <v>-4.4278678690530517E-2</v>
      </c>
      <c r="AI671" s="1">
        <f>1+$AB$7*COS(AL671)</f>
        <v>0.61321254084103238</v>
      </c>
      <c r="AJ671" s="1">
        <f>SIN(AL671+RADIANS($AB$9))</f>
        <v>-0.98295120540353409</v>
      </c>
      <c r="AK671" s="1">
        <f>$AB$7*SIN(AL671)</f>
        <v>-2.3551794042501639E-2</v>
      </c>
      <c r="AL671" s="1">
        <f>2*ATAN(AM671)</f>
        <v>6.0815702517986098E-2</v>
      </c>
      <c r="AM671" s="1">
        <f>SQRT((1+$AB$7)/(1-$AB$7))*TAN(AN671/2)</f>
        <v>3.041722680562774E-2</v>
      </c>
      <c r="AN671" s="81">
        <f>$AU671+$AB$7*SIN(AO671)</f>
        <v>12.65786867439763</v>
      </c>
      <c r="AO671" s="81">
        <f>$AU671+$AB$7*SIN(AP671)</f>
        <v>12.658030529780884</v>
      </c>
      <c r="AP671" s="81">
        <f>$AU671+$AB$7*SIN(AQ671)</f>
        <v>12.657611089909913</v>
      </c>
      <c r="AQ671" s="81">
        <f>$AU671+$AB$7*SIN(AR671)</f>
        <v>12.658698080062639</v>
      </c>
      <c r="AR671" s="81">
        <f>$AU671+$AB$7*SIN(AS671)</f>
        <v>12.655881337072785</v>
      </c>
      <c r="AS671" s="81">
        <f>$AU671+$AB$7*SIN(AT671)</f>
        <v>12.663181953397473</v>
      </c>
      <c r="AT671" s="81">
        <f>$AU671+$AB$7*SIN(AU671)</f>
        <v>12.644269445133322</v>
      </c>
      <c r="AU671" s="81">
        <f>RADIANS($AB$9)+$AB$18*(F671-AB$15)</f>
        <v>12.693337529319056</v>
      </c>
    </row>
    <row r="672" spans="1:64" x14ac:dyDescent="0.2">
      <c r="A672" s="127" t="s">
        <v>328</v>
      </c>
      <c r="B672" s="128" t="s">
        <v>98</v>
      </c>
      <c r="C672" s="127">
        <v>58107.689700000003</v>
      </c>
      <c r="D672" s="127">
        <v>1E-4</v>
      </c>
      <c r="E672" s="80">
        <f>+(C672-C$7)/C$8</f>
        <v>4486.8990054880851</v>
      </c>
      <c r="F672" s="80">
        <f>ROUND(2*E672,0)/2</f>
        <v>4487</v>
      </c>
      <c r="G672" s="80">
        <f>+C672-(C$7+F672*C$8)</f>
        <v>-0.27963719999388559</v>
      </c>
      <c r="H672" s="80"/>
      <c r="I672" s="80"/>
      <c r="J672" s="80">
        <f>G672</f>
        <v>-0.27963719999388559</v>
      </c>
      <c r="K672" s="80"/>
      <c r="M672" s="80"/>
      <c r="O672" s="80">
        <f ca="1">+C$11+C$12*$F672</f>
        <v>-0.2832794264160603</v>
      </c>
      <c r="P672" s="80"/>
      <c r="Q672" s="149">
        <f>+C672-15018.5</f>
        <v>43089.189700000003</v>
      </c>
      <c r="R672" s="80"/>
      <c r="S672" s="2">
        <f>S$17</f>
        <v>1</v>
      </c>
      <c r="Z672" s="1">
        <f>F672</f>
        <v>4487</v>
      </c>
      <c r="AA672" s="81">
        <f>AB$3+AB$4*Z672+AB$5*Z672^2+AH672</f>
        <v>-0.31001075302238834</v>
      </c>
      <c r="AB672" s="81">
        <f>IF(S672&lt;&gt;0,G672-AH672,-9999)</f>
        <v>-0.23505996570329277</v>
      </c>
      <c r="AC672" s="81">
        <f>+G672-P672</f>
        <v>-0.27963719999388559</v>
      </c>
      <c r="AD672" s="81">
        <f>IF(S672&lt;&gt;0,G672-AA672,-9999)</f>
        <v>3.0373553028502753E-2</v>
      </c>
      <c r="AE672" s="81">
        <f>+(G672-AA672)^2*S672</f>
        <v>9.2255272357526881E-4</v>
      </c>
      <c r="AF672" s="1">
        <f>IF(S672&lt;&gt;0,G672-P672,-9999)</f>
        <v>-0.27963719999388559</v>
      </c>
      <c r="AG672" s="82"/>
      <c r="AH672" s="1">
        <f>$AB$6*($AB$11/AI672*AJ672+$AB$12)</f>
        <v>-4.4577234290592828E-2</v>
      </c>
      <c r="AI672" s="1">
        <f>1+$AB$7*COS(AL672)</f>
        <v>0.61458798180545093</v>
      </c>
      <c r="AJ672" s="1">
        <f>SIN(AL672+RADIANS($AB$9))</f>
        <v>-0.98996577105012418</v>
      </c>
      <c r="AK672" s="1">
        <f>$AB$7*SIN(AL672)</f>
        <v>-4.0209473964167561E-2</v>
      </c>
      <c r="AL672" s="1">
        <f>2*ATAN(AM672)</f>
        <v>0.1039524756063155</v>
      </c>
      <c r="AM672" s="1">
        <f>SQRT((1+$AB$7)/(1-$AB$7))*TAN(AN672/2)</f>
        <v>5.2023093546384382E-2</v>
      </c>
      <c r="AN672" s="81">
        <f>$AU672+$AB$7*SIN(AO672)</f>
        <v>12.722651690682598</v>
      </c>
      <c r="AO672" s="81">
        <f>$AU672+$AB$7*SIN(AP672)</f>
        <v>12.722913045274014</v>
      </c>
      <c r="AP672" s="81">
        <f>$AU672+$AB$7*SIN(AQ672)</f>
        <v>12.7222302760399</v>
      </c>
      <c r="AQ672" s="81">
        <f>$AU672+$AB$7*SIN(AR672)</f>
        <v>12.724014114498154</v>
      </c>
      <c r="AR672" s="81">
        <f>$AU672+$AB$7*SIN(AS672)</f>
        <v>12.719354615683123</v>
      </c>
      <c r="AS672" s="81">
        <f>$AU672+$AB$7*SIN(AT672)</f>
        <v>12.731532839732052</v>
      </c>
      <c r="AT672" s="81">
        <f>$AU672+$AB$7*SIN(AU672)</f>
        <v>12.69975072775981</v>
      </c>
      <c r="AU672" s="81">
        <f>RADIANS($AB$9)+$AB$18*(F672-AB$15)</f>
        <v>12.783065032910361</v>
      </c>
    </row>
    <row r="673" spans="1:47" x14ac:dyDescent="0.2">
      <c r="A673" s="127" t="s">
        <v>328</v>
      </c>
      <c r="B673" s="128" t="s">
        <v>98</v>
      </c>
      <c r="C673" s="127">
        <v>58132.608</v>
      </c>
      <c r="D673" s="127">
        <v>1E-4</v>
      </c>
      <c r="E673" s="80">
        <f>+(C673-C$7)/C$8</f>
        <v>4495.8985647251866</v>
      </c>
      <c r="F673" s="80">
        <f>ROUND(2*E673,0)/2</f>
        <v>4496</v>
      </c>
      <c r="G673" s="80">
        <f>+C673-(C$7+F673*C$8)</f>
        <v>-0.28085760000249138</v>
      </c>
      <c r="H673" s="80"/>
      <c r="I673" s="80"/>
      <c r="J673" s="80"/>
      <c r="K673" s="80">
        <f>G673</f>
        <v>-0.28085760000249138</v>
      </c>
      <c r="M673" s="80"/>
      <c r="O673" s="80">
        <f ca="1">+C$11+C$12*$F673</f>
        <v>-0.28370754870003567</v>
      </c>
      <c r="P673" s="80"/>
      <c r="Q673" s="149">
        <f>+C673-15018.5</f>
        <v>43114.108</v>
      </c>
      <c r="S673" s="2">
        <f>S$18</f>
        <v>1</v>
      </c>
      <c r="Z673" s="1">
        <f>F673</f>
        <v>4496</v>
      </c>
      <c r="AA673" s="81">
        <f>AB$3+AB$4*Z673+AB$5*Z673^2+AH673</f>
        <v>-0.3106032818590404</v>
      </c>
      <c r="AB673" s="81">
        <f>IF(S673&lt;&gt;0,G673-AH673,-9999)</f>
        <v>-0.23626605805630685</v>
      </c>
      <c r="AC673" s="81">
        <f>+G673-P673</f>
        <v>-0.28085760000249138</v>
      </c>
      <c r="AD673" s="81">
        <f>IF(S673&lt;&gt;0,G673-AA673,-9999)</f>
        <v>2.9745681856549022E-2</v>
      </c>
      <c r="AE673" s="81">
        <f>+(G673-AA673)^2*S673</f>
        <v>8.8480558911102972E-4</v>
      </c>
      <c r="AF673" s="1">
        <f>IF(S673&lt;&gt;0,G673-P673,-9999)</f>
        <v>-0.28085760000249138</v>
      </c>
      <c r="AG673" s="82"/>
      <c r="AH673" s="1">
        <f>$AB$6*($AB$11/AI673*AJ673+$AB$12)</f>
        <v>-4.4591541946184532E-2</v>
      </c>
      <c r="AI673" s="1">
        <f>1+$AB$7*COS(AL673)</f>
        <v>0.61471507167613526</v>
      </c>
      <c r="AJ673" s="1">
        <f>SIN(AL673+RADIANS($AB$9))</f>
        <v>-0.99040103202497021</v>
      </c>
      <c r="AK673" s="1">
        <f>$AB$7*SIN(AL673)</f>
        <v>-4.1409534792664009E-2</v>
      </c>
      <c r="AL673" s="1">
        <f>2*ATAN(AM673)</f>
        <v>0.10706669544079603</v>
      </c>
      <c r="AM673" s="1">
        <f>SQRT((1+$AB$7)/(1-$AB$7))*TAN(AN673/2)</f>
        <v>5.3584545377847514E-2</v>
      </c>
      <c r="AN673" s="81">
        <f>$AU673+$AB$7*SIN(AO673)</f>
        <v>12.727322469537079</v>
      </c>
      <c r="AO673" s="81">
        <f>$AU673+$AB$7*SIN(AP673)</f>
        <v>12.727590239480469</v>
      </c>
      <c r="AP673" s="81">
        <f>$AU673+$AB$7*SIN(AQ673)</f>
        <v>12.726890188300425</v>
      </c>
      <c r="AQ673" s="81">
        <f>$AU673+$AB$7*SIN(AR673)</f>
        <v>12.728720553326795</v>
      </c>
      <c r="AR673" s="81">
        <f>$AU673+$AB$7*SIN(AS673)</f>
        <v>12.723935993416758</v>
      </c>
      <c r="AS673" s="81">
        <f>$AU673+$AB$7*SIN(AT673)</f>
        <v>12.736450762837991</v>
      </c>
      <c r="AT673" s="81">
        <f>$AU673+$AB$7*SIN(AU673)</f>
        <v>12.703767987791128</v>
      </c>
      <c r="AU673" s="81">
        <f>RADIANS($AB$9)+$AB$18*(F673-AB$15)</f>
        <v>12.789525413168935</v>
      </c>
    </row>
    <row r="674" spans="1:47" x14ac:dyDescent="0.2">
      <c r="A674" s="127" t="s">
        <v>328</v>
      </c>
      <c r="B674" s="128" t="s">
        <v>98</v>
      </c>
      <c r="C674" s="127">
        <v>58132.608099999998</v>
      </c>
      <c r="D674" s="127">
        <v>1E-4</v>
      </c>
      <c r="E674" s="80">
        <f>+(C674-C$7)/C$8</f>
        <v>4495.8986008414513</v>
      </c>
      <c r="F674" s="80">
        <f>ROUND(2*E674,0)/2</f>
        <v>4496</v>
      </c>
      <c r="G674" s="80">
        <f>+C674-(C$7+F674*C$8)</f>
        <v>-0.28075760000501759</v>
      </c>
      <c r="H674" s="80"/>
      <c r="I674" s="80"/>
      <c r="J674" s="80">
        <f>G674</f>
        <v>-0.28075760000501759</v>
      </c>
      <c r="K674" s="80"/>
      <c r="M674" s="80"/>
      <c r="O674" s="80">
        <f ca="1">+C$11+C$12*$F674</f>
        <v>-0.28370754870003567</v>
      </c>
      <c r="P674" s="80"/>
      <c r="Q674" s="149">
        <f>+C674-15018.5</f>
        <v>43114.108099999998</v>
      </c>
      <c r="R674" s="80"/>
      <c r="S674" s="2">
        <f>S$17</f>
        <v>1</v>
      </c>
      <c r="Z674" s="1">
        <f>F674</f>
        <v>4496</v>
      </c>
      <c r="AA674" s="81">
        <f>AB$3+AB$4*Z674+AB$5*Z674^2+AH674</f>
        <v>-0.3106032818590404</v>
      </c>
      <c r="AB674" s="81">
        <f>IF(S674&lt;&gt;0,G674-AH674,-9999)</f>
        <v>-0.23616605805883306</v>
      </c>
      <c r="AC674" s="81">
        <f>+G674-P674</f>
        <v>-0.28075760000501759</v>
      </c>
      <c r="AD674" s="81">
        <f>IF(S674&lt;&gt;0,G674-AA674,-9999)</f>
        <v>2.984568185402281E-2</v>
      </c>
      <c r="AE674" s="81">
        <f>+(G674-AA674)^2*S674</f>
        <v>8.907647253315464E-4</v>
      </c>
      <c r="AF674" s="1">
        <f>IF(S674&lt;&gt;0,G674-P674,-9999)</f>
        <v>-0.28075760000501759</v>
      </c>
      <c r="AG674" s="82"/>
      <c r="AH674" s="1">
        <f>$AB$6*($AB$11/AI674*AJ674+$AB$12)</f>
        <v>-4.4591541946184532E-2</v>
      </c>
      <c r="AI674" s="1">
        <f>1+$AB$7*COS(AL674)</f>
        <v>0.61471507167613526</v>
      </c>
      <c r="AJ674" s="1">
        <f>SIN(AL674+RADIANS($AB$9))</f>
        <v>-0.99040103202497021</v>
      </c>
      <c r="AK674" s="1">
        <f>$AB$7*SIN(AL674)</f>
        <v>-4.1409534792664009E-2</v>
      </c>
      <c r="AL674" s="1">
        <f>2*ATAN(AM674)</f>
        <v>0.10706669544079603</v>
      </c>
      <c r="AM674" s="1">
        <f>SQRT((1+$AB$7)/(1-$AB$7))*TAN(AN674/2)</f>
        <v>5.3584545377847514E-2</v>
      </c>
      <c r="AN674" s="81">
        <f>$AU674+$AB$7*SIN(AO674)</f>
        <v>12.727322469537079</v>
      </c>
      <c r="AO674" s="81">
        <f>$AU674+$AB$7*SIN(AP674)</f>
        <v>12.727590239480469</v>
      </c>
      <c r="AP674" s="81">
        <f>$AU674+$AB$7*SIN(AQ674)</f>
        <v>12.726890188300425</v>
      </c>
      <c r="AQ674" s="81">
        <f>$AU674+$AB$7*SIN(AR674)</f>
        <v>12.728720553326795</v>
      </c>
      <c r="AR674" s="81">
        <f>$AU674+$AB$7*SIN(AS674)</f>
        <v>12.723935993416758</v>
      </c>
      <c r="AS674" s="81">
        <f>$AU674+$AB$7*SIN(AT674)</f>
        <v>12.736450762837991</v>
      </c>
      <c r="AT674" s="81">
        <f>$AU674+$AB$7*SIN(AU674)</f>
        <v>12.703767987791128</v>
      </c>
      <c r="AU674" s="81">
        <f>RADIANS($AB$9)+$AB$18*(F674-AB$15)</f>
        <v>12.789525413168935</v>
      </c>
    </row>
    <row r="675" spans="1:47" x14ac:dyDescent="0.2">
      <c r="A675" s="129" t="s">
        <v>329</v>
      </c>
      <c r="B675" s="130" t="s">
        <v>98</v>
      </c>
      <c r="C675" s="129">
        <v>58467.628599999996</v>
      </c>
      <c r="D675" s="129">
        <v>1E-4</v>
      </c>
      <c r="E675" s="80">
        <f>+(C675-C$7)/C$8</f>
        <v>4616.8954920978331</v>
      </c>
      <c r="F675" s="80">
        <f>ROUND(2*E675,0)/2</f>
        <v>4617</v>
      </c>
      <c r="G675" s="80">
        <f>+C675-(C$7+F675*C$8)</f>
        <v>-0.28936520000570454</v>
      </c>
      <c r="H675" s="80"/>
      <c r="I675" s="80"/>
      <c r="J675" s="80"/>
      <c r="K675" s="80">
        <f>G675</f>
        <v>-0.28936520000570454</v>
      </c>
      <c r="M675" s="80"/>
      <c r="O675" s="80">
        <f ca="1">+C$11+C$12*$F675</f>
        <v>-0.28946341496237094</v>
      </c>
      <c r="P675" s="80"/>
      <c r="Q675" s="149">
        <f>+C675-15018.5</f>
        <v>43449.128599999996</v>
      </c>
      <c r="S675" s="2">
        <f>S$18</f>
        <v>1</v>
      </c>
      <c r="Z675" s="1">
        <f>F675</f>
        <v>4617</v>
      </c>
      <c r="AA675" s="81">
        <f>AB$3+AB$4*Z675+AB$5*Z675^2+AH675</f>
        <v>-0.31852524670625298</v>
      </c>
      <c r="AB675" s="81">
        <f>IF(S675&lt;&gt;0,G675-AH675,-9999)</f>
        <v>-0.24467583455954836</v>
      </c>
      <c r="AC675" s="81">
        <f>+G675-P675</f>
        <v>-0.28936520000570454</v>
      </c>
      <c r="AD675" s="81">
        <f>IF(S675&lt;&gt;0,G675-AA675,-9999)</f>
        <v>2.9160046700548448E-2</v>
      </c>
      <c r="AE675" s="81">
        <f>+(G675-AA675)^2*S675</f>
        <v>8.5030832357816635E-4</v>
      </c>
      <c r="AF675" s="1">
        <f>IF(S675&lt;&gt;0,G675-P675,-9999)</f>
        <v>-0.28936520000570454</v>
      </c>
      <c r="AG675" s="82"/>
      <c r="AH675" s="1">
        <f>$AB$6*($AB$11/AI675*AJ675+$AB$12)</f>
        <v>-4.4689365446156169E-2</v>
      </c>
      <c r="AI675" s="1">
        <f>1+$AB$7*COS(AL675)</f>
        <v>0.61679434405771971</v>
      </c>
      <c r="AJ675" s="1">
        <f>SIN(AL675+RADIANS($AB$9))</f>
        <v>-0.99533267754466348</v>
      </c>
      <c r="AK675" s="1">
        <f>$AB$7*SIN(AL675)</f>
        <v>-5.7555632383956286E-2</v>
      </c>
      <c r="AL675" s="1">
        <f>2*ATAN(AM675)</f>
        <v>0.14908080148456729</v>
      </c>
      <c r="AM675" s="1">
        <f>SQRT((1+$AB$7)/(1-$AB$7))*TAN(AN675/2)</f>
        <v>7.467876382773618E-2</v>
      </c>
      <c r="AN675" s="81">
        <f>$AU675+$AB$7*SIN(AO675)</f>
        <v>12.79022910473839</v>
      </c>
      <c r="AO675" s="81">
        <f>$AU675+$AB$7*SIN(AP675)</f>
        <v>12.790571082278195</v>
      </c>
      <c r="AP675" s="81">
        <f>$AU675+$AB$7*SIN(AQ675)</f>
        <v>12.789666007220104</v>
      </c>
      <c r="AQ675" s="81">
        <f>$AU675+$AB$7*SIN(AR675)</f>
        <v>12.792061779229957</v>
      </c>
      <c r="AR675" s="81">
        <f>$AU675+$AB$7*SIN(AS675)</f>
        <v>12.785722901524345</v>
      </c>
      <c r="AS675" s="81">
        <f>$AU675+$AB$7*SIN(AT675)</f>
        <v>12.802514942189298</v>
      </c>
      <c r="AT675" s="81">
        <f>$AU675+$AB$7*SIN(AU675)</f>
        <v>12.758166176196038</v>
      </c>
      <c r="AU675" s="81">
        <f>RADIANS($AB$9)+$AB$18*(F675-AB$15)</f>
        <v>12.876381636645316</v>
      </c>
    </row>
    <row r="676" spans="1:47" ht="12" customHeight="1" x14ac:dyDescent="0.2">
      <c r="A676" s="131" t="s">
        <v>330</v>
      </c>
      <c r="B676" s="132" t="s">
        <v>98</v>
      </c>
      <c r="C676" s="133">
        <v>58763.887000000002</v>
      </c>
      <c r="D676" s="133">
        <v>1E-4</v>
      </c>
      <c r="E676" s="80">
        <f>+(C676-C$7)/C$8</f>
        <v>4723.8929606365955</v>
      </c>
      <c r="F676" s="80">
        <f>ROUND(2*E676,0)/2</f>
        <v>4724</v>
      </c>
      <c r="G676" s="80">
        <f>+C676-(C$7+F676*C$8)</f>
        <v>-0.29637439999351045</v>
      </c>
      <c r="H676" s="80"/>
      <c r="I676" s="80"/>
      <c r="J676" s="80"/>
      <c r="K676" s="80">
        <f>G676</f>
        <v>-0.29637439999351045</v>
      </c>
      <c r="M676" s="80"/>
      <c r="O676" s="80">
        <f ca="1">+C$11+C$12*$F676</f>
        <v>-0.2945533132274113</v>
      </c>
      <c r="P676" s="80"/>
      <c r="Q676" s="149">
        <f>+C676-15018.5</f>
        <v>43745.387000000002</v>
      </c>
      <c r="S676" s="2">
        <f>S$18</f>
        <v>1</v>
      </c>
      <c r="Z676" s="1">
        <f>F676</f>
        <v>4724</v>
      </c>
      <c r="AA676" s="81">
        <f>AB$3+AB$4*Z676+AB$5*Z676^2+AH676</f>
        <v>-0.32546081245098979</v>
      </c>
      <c r="AB676" s="81">
        <f>IF(S676&lt;&gt;0,G676-AH676,-9999)</f>
        <v>-0.25174631608746456</v>
      </c>
      <c r="AC676" s="81">
        <f>+G676-P676</f>
        <v>-0.29637439999351045</v>
      </c>
      <c r="AD676" s="81">
        <f>IF(S676&lt;&gt;0,G676-AA676,-9999)</f>
        <v>2.9086412457479338E-2</v>
      </c>
      <c r="AE676" s="81">
        <f>+(G676-AA676)^2*S676</f>
        <v>8.4601938964660919E-4</v>
      </c>
      <c r="AF676" s="1">
        <f>IF(S676&lt;&gt;0,G676-P676,-9999)</f>
        <v>-0.29637439999351045</v>
      </c>
      <c r="AG676" s="82"/>
      <c r="AH676" s="1">
        <f>$AB$6*($AB$11/AI676*AJ676+$AB$12)</f>
        <v>-4.4628083906045869E-2</v>
      </c>
      <c r="AI676" s="1">
        <f>1+$AB$7*COS(AL676)</f>
        <v>0.61921661436832132</v>
      </c>
      <c r="AJ676" s="1">
        <f>SIN(AL676+RADIANS($AB$9))</f>
        <v>-0.9982468461908488</v>
      </c>
      <c r="AK676" s="1">
        <f>$AB$7*SIN(AL676)</f>
        <v>-7.1855680305364489E-2</v>
      </c>
      <c r="AL676" s="1">
        <f>2*ATAN(AM676)</f>
        <v>0.18651164798208419</v>
      </c>
      <c r="AM676" s="1">
        <f>SQRT((1+$AB$7)/(1-$AB$7))*TAN(AN676/2)</f>
        <v>9.3527105439671479E-2</v>
      </c>
      <c r="AN676" s="81">
        <f>$AU676+$AB$7*SIN(AO676)</f>
        <v>12.846068153254771</v>
      </c>
      <c r="AO676" s="81">
        <f>$AU676+$AB$7*SIN(AP676)</f>
        <v>12.846454800485356</v>
      </c>
      <c r="AP676" s="81">
        <f>$AU676+$AB$7*SIN(AQ676)</f>
        <v>12.845416707609681</v>
      </c>
      <c r="AQ676" s="81">
        <f>$AU676+$AB$7*SIN(AR676)</f>
        <v>12.848204541518186</v>
      </c>
      <c r="AR676" s="81">
        <f>$AU676+$AB$7*SIN(AS676)</f>
        <v>12.840722740320459</v>
      </c>
      <c r="AS676" s="81">
        <f>$AU676+$AB$7*SIN(AT676)</f>
        <v>12.860838867453401</v>
      </c>
      <c r="AT676" s="81">
        <f>$AU676+$AB$7*SIN(AU676)</f>
        <v>12.807005184569322</v>
      </c>
      <c r="AU676" s="81">
        <f>RADIANS($AB$9)+$AB$18*(F676-AB$15)</f>
        <v>12.953188379719474</v>
      </c>
    </row>
    <row r="677" spans="1:47" ht="12" customHeight="1" x14ac:dyDescent="0.2">
      <c r="A677" s="146" t="s">
        <v>2091</v>
      </c>
      <c r="B677" s="147" t="s">
        <v>98</v>
      </c>
      <c r="C677" s="148">
        <v>59159.822800000002</v>
      </c>
      <c r="D677" s="148">
        <v>1E-4</v>
      </c>
      <c r="E677" s="80">
        <f>+(C677-C$7)/C$8</f>
        <v>4866.8901830068944</v>
      </c>
      <c r="F677" s="80">
        <f>ROUND(2*E677,0)/2</f>
        <v>4867</v>
      </c>
      <c r="G677" s="80">
        <f>+C677-(C$7+F677*C$8)</f>
        <v>-0.30406519999814918</v>
      </c>
      <c r="H677" s="80"/>
      <c r="I677" s="80"/>
      <c r="J677" s="80"/>
      <c r="K677" s="80">
        <f>G677</f>
        <v>-0.30406519999814918</v>
      </c>
      <c r="M677" s="80"/>
      <c r="O677" s="80">
        <f ca="1">+C$11+C$12*$F677</f>
        <v>-0.30135570062835298</v>
      </c>
      <c r="P677" s="80"/>
      <c r="Q677" s="149">
        <f>+C677-15018.5</f>
        <v>44141.322800000002</v>
      </c>
      <c r="S677" s="2">
        <f>S$18</f>
        <v>1</v>
      </c>
      <c r="Z677" s="1">
        <f>F677</f>
        <v>4867</v>
      </c>
      <c r="AA677" s="81">
        <f>AB$3+AB$4*Z677+AB$5*Z677^2+AH677</f>
        <v>-0.33462474090125466</v>
      </c>
      <c r="AB677" s="81">
        <f>IF(S677&lt;&gt;0,G677-AH677,-9999)</f>
        <v>-0.2597383843912674</v>
      </c>
      <c r="AC677" s="81">
        <f>+G677-P677</f>
        <v>-0.30406519999814918</v>
      </c>
      <c r="AD677" s="81">
        <f>IF(S677&lt;&gt;0,G677-AA677,-9999)</f>
        <v>3.0559540903105475E-2</v>
      </c>
      <c r="AE677" s="81">
        <f>+(G677-AA677)^2*S677</f>
        <v>9.3388554020857662E-4</v>
      </c>
      <c r="AF677" s="1">
        <f>IF(S677&lt;&gt;0,G677-P677,-9999)</f>
        <v>-0.30406519999814918</v>
      </c>
      <c r="AG677" s="82"/>
      <c r="AH677" s="1">
        <f>$AB$6*($AB$11/AI677*AJ677+$AB$12)</f>
        <v>-4.4326815606881766E-2</v>
      </c>
      <c r="AI677" s="1">
        <f>1+$AB$7*COS(AL677)</f>
        <v>0.62333429612840252</v>
      </c>
      <c r="AJ677" s="1">
        <f>SIN(AL677+RADIANS($AB$9))</f>
        <v>-0.99996244150087299</v>
      </c>
      <c r="AK677" s="1">
        <f>$AB$7*SIN(AL677)</f>
        <v>-9.1006445333198613E-2</v>
      </c>
      <c r="AL677" s="1">
        <f>2*ATAN(AM677)</f>
        <v>0.23706735185511604</v>
      </c>
      <c r="AM677" s="1">
        <f>SQRT((1+$AB$7)/(1-$AB$7))*TAN(AN677/2)</f>
        <v>0.11909195561653939</v>
      </c>
      <c r="AN677" s="81">
        <f>$AU677+$AB$7*SIN(AO677)</f>
        <v>12.921094317643137</v>
      </c>
      <c r="AO677" s="81">
        <f>$AU677+$AB$7*SIN(AP677)</f>
        <v>12.921507472814419</v>
      </c>
      <c r="AP677" s="81">
        <f>$AU677+$AB$7*SIN(AQ677)</f>
        <v>12.920370556141876</v>
      </c>
      <c r="AQ677" s="81">
        <f>$AU677+$AB$7*SIN(AR677)</f>
        <v>12.923500270337367</v>
      </c>
      <c r="AR677" s="81">
        <f>$AU677+$AB$7*SIN(AS677)</f>
        <v>12.914893462985905</v>
      </c>
      <c r="AS677" s="81">
        <f>$AU677+$AB$7*SIN(AT677)</f>
        <v>12.938629720503926</v>
      </c>
      <c r="AT677" s="81">
        <f>$AU677+$AB$7*SIN(AU677)</f>
        <v>12.873649899681634</v>
      </c>
      <c r="AU677" s="81">
        <f>RADIANS($AB$9)+$AB$18*(F677-AB$15)</f>
        <v>13.055836643827927</v>
      </c>
    </row>
    <row r="678" spans="1:47" ht="12" customHeight="1" x14ac:dyDescent="0.2">
      <c r="A678" s="150" t="s">
        <v>2092</v>
      </c>
      <c r="B678" s="151" t="s">
        <v>98</v>
      </c>
      <c r="C678" s="152">
        <v>59505.920299999998</v>
      </c>
      <c r="D678" s="153">
        <v>1E-4</v>
      </c>
      <c r="E678" s="80">
        <f>+(C678-C$7)/C$8</f>
        <v>4991.8876729264821</v>
      </c>
      <c r="F678" s="80">
        <f>ROUND(2*E678,0)/2</f>
        <v>4992</v>
      </c>
      <c r="G678" s="80">
        <f>+C678-(C$7+F678*C$8)</f>
        <v>-0.31101520000083838</v>
      </c>
      <c r="H678" s="80"/>
      <c r="I678" s="80"/>
      <c r="J678" s="80"/>
      <c r="K678" s="80">
        <f>G678</f>
        <v>-0.31101520000083838</v>
      </c>
      <c r="M678" s="80"/>
      <c r="O678" s="80">
        <f ca="1">+C$11+C$12*$F678</f>
        <v>-0.30730184346134404</v>
      </c>
      <c r="P678" s="80"/>
      <c r="Q678" s="149">
        <f>+C678-15018.5</f>
        <v>44487.420299999998</v>
      </c>
      <c r="S678" s="2">
        <f>S$18</f>
        <v>1</v>
      </c>
      <c r="Z678" s="1">
        <f>F678</f>
        <v>4992</v>
      </c>
      <c r="AA678" s="81">
        <f>AB$3+AB$4*Z678+AB$5*Z678^2+AH678</f>
        <v>-0.3425338951770564</v>
      </c>
      <c r="AB678" s="81">
        <f>IF(S678&lt;&gt;0,G678-AH678,-9999)</f>
        <v>-0.26716008168633237</v>
      </c>
      <c r="AC678" s="81">
        <f>+G678-P678</f>
        <v>-0.31101520000083838</v>
      </c>
      <c r="AD678" s="81">
        <f>IF(S678&lt;&gt;0,G678-AA678,-9999)</f>
        <v>3.1518695176218026E-2</v>
      </c>
      <c r="AE678" s="81">
        <f>+(G678-AA678)^2*S678</f>
        <v>9.9342814561134934E-4</v>
      </c>
      <c r="AF678" s="1">
        <f>IF(S678&lt;&gt;0,G678-P678,-9999)</f>
        <v>-0.31101520000083838</v>
      </c>
      <c r="AG678" s="82"/>
      <c r="AH678" s="1">
        <f>$AB$6*($AB$11/AI678*AJ678+$AB$12)</f>
        <v>-4.3855118314506017E-2</v>
      </c>
      <c r="AI678" s="1">
        <f>1+$AB$7*COS(AL678)</f>
        <v>0.62778928660053523</v>
      </c>
      <c r="AJ678" s="1">
        <f>SIN(AL678+RADIANS($AB$9))</f>
        <v>-0.9993468271899113</v>
      </c>
      <c r="AK678" s="1">
        <f>$AB$7*SIN(AL678)</f>
        <v>-0.10778873037535942</v>
      </c>
      <c r="AL678" s="1">
        <f>2*ATAN(AM678)</f>
        <v>0.28187975644807722</v>
      </c>
      <c r="AM678" s="1">
        <f>SQRT((1+$AB$7)/(1-$AB$7))*TAN(AN678/2)</f>
        <v>0.14188056550361819</v>
      </c>
      <c r="AN678" s="81">
        <f>$AU678+$AB$7*SIN(AO678)</f>
        <v>12.987139655395548</v>
      </c>
      <c r="AO678" s="81">
        <f>$AU678+$AB$7*SIN(AP678)</f>
        <v>12.98754593995381</v>
      </c>
      <c r="AP678" s="81">
        <f>$AU678+$AB$7*SIN(AQ678)</f>
        <v>12.986397368786252</v>
      </c>
      <c r="AQ678" s="81">
        <f>$AU678+$AB$7*SIN(AR678)</f>
        <v>12.989645921560479</v>
      </c>
      <c r="AR678" s="81">
        <f>$AU678+$AB$7*SIN(AS678)</f>
        <v>12.980470030939456</v>
      </c>
      <c r="AS678" s="81">
        <f>$AU678+$AB$7*SIN(AT678)</f>
        <v>13.006487386023242</v>
      </c>
      <c r="AT678" s="81">
        <f>$AU678+$AB$7*SIN(AU678)</f>
        <v>12.933464238984737</v>
      </c>
      <c r="AU678" s="81">
        <f>RADIANS($AB$9)+$AB$18*(F678-AB$15)</f>
        <v>13.145564147419233</v>
      </c>
    </row>
    <row r="679" spans="1:47" ht="12" customHeight="1" x14ac:dyDescent="0.2">
      <c r="A679" s="153" t="s">
        <v>2093</v>
      </c>
      <c r="B679" s="151" t="s">
        <v>98</v>
      </c>
      <c r="C679" s="152">
        <v>59619.439599999998</v>
      </c>
      <c r="D679" s="153">
        <v>1E-4</v>
      </c>
      <c r="E679" s="80">
        <f>+(C679-C$7)/C$8</f>
        <v>5032.8866040295061</v>
      </c>
      <c r="F679" s="80">
        <f>ROUND(2*E679,0)/2</f>
        <v>5033</v>
      </c>
      <c r="G679" s="80">
        <f>+C679-(C$7+F679*C$8)</f>
        <v>-0.31397480000305222</v>
      </c>
      <c r="H679" s="80"/>
      <c r="I679" s="80"/>
      <c r="J679" s="80"/>
      <c r="K679" s="80">
        <f>G679</f>
        <v>-0.31397480000305222</v>
      </c>
      <c r="M679" s="80"/>
      <c r="O679" s="80">
        <f ca="1">+C$11+C$12*$F679</f>
        <v>-0.30925217831056506</v>
      </c>
      <c r="P679" s="80"/>
      <c r="Q679" s="149">
        <f>+C679-15018.5</f>
        <v>44600.939599999998</v>
      </c>
      <c r="S679" s="2">
        <f>S$18</f>
        <v>1</v>
      </c>
      <c r="Z679" s="1">
        <f>F679</f>
        <v>5033</v>
      </c>
      <c r="AA679" s="81">
        <f>AB$3+AB$4*Z679+AB$5*Z679^2+AH679</f>
        <v>-0.3451070385434028</v>
      </c>
      <c r="AB679" s="81">
        <f>IF(S679&lt;&gt;0,G679-AH679,-9999)</f>
        <v>-0.27031721208828213</v>
      </c>
      <c r="AC679" s="81">
        <f>+G679-P679</f>
        <v>-0.31397480000305222</v>
      </c>
      <c r="AD679" s="81">
        <f>IF(S679&lt;&gt;0,G679-AA679,-9999)</f>
        <v>3.1132238540350576E-2</v>
      </c>
      <c r="AE679" s="81">
        <f>+(G679-AA679)^2*S679</f>
        <v>9.6921627653328982E-4</v>
      </c>
      <c r="AF679" s="1">
        <f>IF(S679&lt;&gt;0,G679-P679,-9999)</f>
        <v>-0.31397480000305222</v>
      </c>
      <c r="AG679" s="82"/>
      <c r="AH679" s="1">
        <f>$AB$6*($AB$11/AI679*AJ679+$AB$12)</f>
        <v>-4.3657587914770112E-2</v>
      </c>
      <c r="AI679" s="1">
        <f>1+$AB$7*COS(AL679)</f>
        <v>0.629430465196124</v>
      </c>
      <c r="AJ679" s="1">
        <f>SIN(AL679+RADIANS($AB$9))</f>
        <v>-0.99870022695243366</v>
      </c>
      <c r="AK679" s="1">
        <f>$AB$7*SIN(AL679)</f>
        <v>-0.11330245116726033</v>
      </c>
      <c r="AL679" s="1">
        <f>2*ATAN(AM679)</f>
        <v>0.29672565343010271</v>
      </c>
      <c r="AM679" s="1">
        <f>SQRT((1+$AB$7)/(1-$AB$7))*TAN(AN679/2)</f>
        <v>0.14946106144837892</v>
      </c>
      <c r="AN679" s="81">
        <f>$AU679+$AB$7*SIN(AO679)</f>
        <v>13.008911688419458</v>
      </c>
      <c r="AO679" s="81">
        <f>$AU679+$AB$7*SIN(AP679)</f>
        <v>13.009310238390254</v>
      </c>
      <c r="AP679" s="81">
        <f>$AU679+$AB$7*SIN(AQ679)</f>
        <v>13.008172182521255</v>
      </c>
      <c r="AQ679" s="81">
        <f>$AU679+$AB$7*SIN(AR679)</f>
        <v>13.01142352125086</v>
      </c>
      <c r="AR679" s="81">
        <f>$AU679+$AB$7*SIN(AS679)</f>
        <v>13.002147893979195</v>
      </c>
      <c r="AS679" s="81">
        <f>$AU679+$AB$7*SIN(AT679)</f>
        <v>13.028719975836152</v>
      </c>
      <c r="AT679" s="81">
        <f>$AU679+$AB$7*SIN(AU679)</f>
        <v>12.953443629962901</v>
      </c>
      <c r="AU679" s="81">
        <f>RADIANS($AB$9)+$AB$18*(F679-AB$15)</f>
        <v>13.17499476859718</v>
      </c>
    </row>
  </sheetData>
  <sheetProtection selectLockedCells="1" selectUnlockedCells="1"/>
  <sortState xmlns:xlrd2="http://schemas.microsoft.com/office/spreadsheetml/2017/richdata2" ref="A21:AU679">
    <sortCondition ref="C21:C67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7"/>
  <sheetViews>
    <sheetView topLeftCell="A601" workbookViewId="0">
      <selection activeCell="A272" sqref="A272"/>
    </sheetView>
  </sheetViews>
  <sheetFormatPr defaultRowHeight="12.75" x14ac:dyDescent="0.2"/>
  <cols>
    <col min="1" max="1" width="19.7109375" style="115" customWidth="1"/>
    <col min="2" max="2" width="4.42578125" style="15" customWidth="1"/>
    <col min="3" max="3" width="12.7109375" style="115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15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134" t="s">
        <v>331</v>
      </c>
      <c r="I1" s="135" t="s">
        <v>332</v>
      </c>
      <c r="J1" s="136" t="s">
        <v>72</v>
      </c>
    </row>
    <row r="2" spans="1:16" x14ac:dyDescent="0.2">
      <c r="I2" s="137" t="s">
        <v>333</v>
      </c>
      <c r="J2" s="138" t="s">
        <v>68</v>
      </c>
    </row>
    <row r="3" spans="1:16" x14ac:dyDescent="0.2">
      <c r="A3" s="139" t="s">
        <v>334</v>
      </c>
      <c r="I3" s="137" t="s">
        <v>335</v>
      </c>
      <c r="J3" s="138" t="s">
        <v>59</v>
      </c>
    </row>
    <row r="4" spans="1:16" x14ac:dyDescent="0.2">
      <c r="I4" s="137" t="s">
        <v>336</v>
      </c>
      <c r="J4" s="138" t="s">
        <v>59</v>
      </c>
    </row>
    <row r="5" spans="1:16" x14ac:dyDescent="0.2">
      <c r="I5" s="140" t="s">
        <v>337</v>
      </c>
      <c r="J5" s="141" t="s">
        <v>64</v>
      </c>
    </row>
    <row r="11" spans="1:16" ht="12.75" customHeight="1" x14ac:dyDescent="0.2">
      <c r="A11" s="115" t="str">
        <f t="shared" ref="A11:A74" si="0">P11</f>
        <v>BAVM 18 </v>
      </c>
      <c r="B11" s="2" t="str">
        <f t="shared" ref="B11:B74" si="1">IF(H11=INT(H11),"I","II")</f>
        <v>I</v>
      </c>
      <c r="C11" s="115">
        <f t="shared" ref="C11:C74" si="2">1*G11</f>
        <v>38759.341999999997</v>
      </c>
      <c r="D11" s="15" t="str">
        <f t="shared" ref="D11:D74" si="3">VLOOKUP(F11,I$1:J$5,2,FALSE)</f>
        <v>vis</v>
      </c>
      <c r="E11" s="15">
        <f>VLOOKUP(C11,Active!C$21:E$968,3,FALSE)</f>
        <v>-2501.0015040257358</v>
      </c>
      <c r="F11" s="2" t="s">
        <v>337</v>
      </c>
      <c r="G11" s="15" t="str">
        <f t="shared" ref="G11:G74" si="4">MID(I11,3,LEN(I11)-3)</f>
        <v>38759.342</v>
      </c>
      <c r="H11" s="115">
        <f t="shared" ref="H11:H74" si="5">1*K11</f>
        <v>-2501</v>
      </c>
      <c r="I11" s="142" t="s">
        <v>338</v>
      </c>
      <c r="J11" s="143" t="s">
        <v>339</v>
      </c>
      <c r="K11" s="142">
        <v>-2501</v>
      </c>
      <c r="L11" s="142" t="s">
        <v>340</v>
      </c>
      <c r="M11" s="143" t="s">
        <v>341</v>
      </c>
      <c r="N11" s="143"/>
      <c r="O11" s="144" t="s">
        <v>342</v>
      </c>
      <c r="P11" s="145" t="s">
        <v>164</v>
      </c>
    </row>
    <row r="12" spans="1:16" ht="12.75" customHeight="1" x14ac:dyDescent="0.2">
      <c r="A12" s="115" t="str">
        <f t="shared" si="0"/>
        <v> ORI 95 </v>
      </c>
      <c r="B12" s="2" t="str">
        <f t="shared" si="1"/>
        <v>I</v>
      </c>
      <c r="C12" s="115">
        <f t="shared" si="2"/>
        <v>39008.54</v>
      </c>
      <c r="D12" s="15" t="str">
        <f t="shared" si="3"/>
        <v>vis</v>
      </c>
      <c r="E12" s="15">
        <f>VLOOKUP(C12,Active!C$21:E$968,3,FALSE)</f>
        <v>-2411.0004942149676</v>
      </c>
      <c r="F12" s="2" t="s">
        <v>337</v>
      </c>
      <c r="G12" s="15" t="str">
        <f t="shared" si="4"/>
        <v>39008.540</v>
      </c>
      <c r="H12" s="115">
        <f t="shared" si="5"/>
        <v>-2411</v>
      </c>
      <c r="I12" s="142" t="s">
        <v>343</v>
      </c>
      <c r="J12" s="143" t="s">
        <v>344</v>
      </c>
      <c r="K12" s="142">
        <v>-2411</v>
      </c>
      <c r="L12" s="142" t="s">
        <v>345</v>
      </c>
      <c r="M12" s="143" t="s">
        <v>341</v>
      </c>
      <c r="N12" s="143"/>
      <c r="O12" s="144" t="s">
        <v>346</v>
      </c>
      <c r="P12" s="144" t="s">
        <v>347</v>
      </c>
    </row>
    <row r="13" spans="1:16" ht="12.75" customHeight="1" x14ac:dyDescent="0.2">
      <c r="A13" s="115" t="str">
        <f t="shared" si="0"/>
        <v>IBVS 299 </v>
      </c>
      <c r="B13" s="2" t="str">
        <f t="shared" si="1"/>
        <v>I</v>
      </c>
      <c r="C13" s="115">
        <f t="shared" si="2"/>
        <v>39022.39</v>
      </c>
      <c r="D13" s="15" t="str">
        <f t="shared" si="3"/>
        <v>vis</v>
      </c>
      <c r="E13" s="15">
        <f>VLOOKUP(C13,Active!C$21:E$968,3,FALSE)</f>
        <v>-2405.9983915260259</v>
      </c>
      <c r="F13" s="2" t="s">
        <v>337</v>
      </c>
      <c r="G13" s="15" t="str">
        <f t="shared" si="4"/>
        <v>39022.390</v>
      </c>
      <c r="H13" s="115">
        <f t="shared" si="5"/>
        <v>-2406</v>
      </c>
      <c r="I13" s="142" t="s">
        <v>348</v>
      </c>
      <c r="J13" s="143" t="s">
        <v>349</v>
      </c>
      <c r="K13" s="142">
        <v>-2406</v>
      </c>
      <c r="L13" s="142" t="s">
        <v>350</v>
      </c>
      <c r="M13" s="143" t="s">
        <v>351</v>
      </c>
      <c r="N13" s="143"/>
      <c r="O13" s="144" t="s">
        <v>352</v>
      </c>
      <c r="P13" s="145" t="s">
        <v>353</v>
      </c>
    </row>
    <row r="14" spans="1:16" ht="12.75" customHeight="1" x14ac:dyDescent="0.2">
      <c r="A14" s="115" t="str">
        <f t="shared" si="0"/>
        <v>IBVS 119 </v>
      </c>
      <c r="B14" s="2" t="str">
        <f t="shared" si="1"/>
        <v>I</v>
      </c>
      <c r="C14" s="115">
        <f t="shared" si="2"/>
        <v>39077.762000000002</v>
      </c>
      <c r="D14" s="15" t="str">
        <f t="shared" si="3"/>
        <v>vis</v>
      </c>
      <c r="E14" s="15">
        <f>VLOOKUP(C14,Active!C$21:E$968,3,FALSE)</f>
        <v>-2386.0000933244269</v>
      </c>
      <c r="F14" s="2" t="s">
        <v>337</v>
      </c>
      <c r="G14" s="15" t="str">
        <f t="shared" si="4"/>
        <v>39077.762</v>
      </c>
      <c r="H14" s="115">
        <f t="shared" si="5"/>
        <v>-2386</v>
      </c>
      <c r="I14" s="142" t="s">
        <v>354</v>
      </c>
      <c r="J14" s="143" t="s">
        <v>355</v>
      </c>
      <c r="K14" s="142">
        <v>-2386</v>
      </c>
      <c r="L14" s="142" t="s">
        <v>356</v>
      </c>
      <c r="M14" s="143" t="s">
        <v>341</v>
      </c>
      <c r="N14" s="143"/>
      <c r="O14" s="144" t="s">
        <v>357</v>
      </c>
      <c r="P14" s="145" t="s">
        <v>358</v>
      </c>
    </row>
    <row r="15" spans="1:16" ht="12.75" customHeight="1" x14ac:dyDescent="0.2">
      <c r="A15" s="115" t="str">
        <f t="shared" si="0"/>
        <v>IBVS 129 </v>
      </c>
      <c r="B15" s="2" t="str">
        <f t="shared" si="1"/>
        <v>I</v>
      </c>
      <c r="C15" s="115">
        <f t="shared" si="2"/>
        <v>39102.678999999996</v>
      </c>
      <c r="D15" s="15" t="str">
        <f t="shared" si="3"/>
        <v>vis</v>
      </c>
      <c r="E15" s="15">
        <f>VLOOKUP(C15,Active!C$21:E$968,3,FALSE)</f>
        <v>-2377.0010035987698</v>
      </c>
      <c r="F15" s="2" t="s">
        <v>337</v>
      </c>
      <c r="G15" s="15" t="str">
        <f t="shared" si="4"/>
        <v>39102.679</v>
      </c>
      <c r="H15" s="115">
        <f t="shared" si="5"/>
        <v>-2377</v>
      </c>
      <c r="I15" s="142" t="s">
        <v>359</v>
      </c>
      <c r="J15" s="143" t="s">
        <v>360</v>
      </c>
      <c r="K15" s="142">
        <v>-2377</v>
      </c>
      <c r="L15" s="142" t="s">
        <v>361</v>
      </c>
      <c r="M15" s="143" t="s">
        <v>341</v>
      </c>
      <c r="N15" s="143"/>
      <c r="O15" s="144" t="s">
        <v>357</v>
      </c>
      <c r="P15" s="145" t="s">
        <v>362</v>
      </c>
    </row>
    <row r="16" spans="1:16" ht="12.75" customHeight="1" x14ac:dyDescent="0.2">
      <c r="A16" s="115" t="str">
        <f t="shared" si="0"/>
        <v> ORI 97 </v>
      </c>
      <c r="B16" s="2" t="str">
        <f t="shared" si="1"/>
        <v>I</v>
      </c>
      <c r="C16" s="115">
        <f t="shared" si="2"/>
        <v>39202.358</v>
      </c>
      <c r="D16" s="15" t="str">
        <f t="shared" si="3"/>
        <v>vis</v>
      </c>
      <c r="E16" s="15">
        <f>VLOOKUP(C16,Active!C$21:E$968,3,FALSE)</f>
        <v>-2341.0006719069916</v>
      </c>
      <c r="F16" s="2" t="s">
        <v>337</v>
      </c>
      <c r="G16" s="15" t="str">
        <f t="shared" si="4"/>
        <v>39202.358</v>
      </c>
      <c r="H16" s="115">
        <f t="shared" si="5"/>
        <v>-2341</v>
      </c>
      <c r="I16" s="142" t="s">
        <v>363</v>
      </c>
      <c r="J16" s="143" t="s">
        <v>364</v>
      </c>
      <c r="K16" s="142">
        <v>-2341</v>
      </c>
      <c r="L16" s="142" t="s">
        <v>365</v>
      </c>
      <c r="M16" s="143" t="s">
        <v>341</v>
      </c>
      <c r="N16" s="143"/>
      <c r="O16" s="144" t="s">
        <v>342</v>
      </c>
      <c r="P16" s="144" t="s">
        <v>366</v>
      </c>
    </row>
    <row r="17" spans="1:16" ht="12.75" customHeight="1" x14ac:dyDescent="0.2">
      <c r="A17" s="115" t="str">
        <f t="shared" si="0"/>
        <v> ORI 100 </v>
      </c>
      <c r="B17" s="2" t="str">
        <f t="shared" si="1"/>
        <v>I</v>
      </c>
      <c r="C17" s="115">
        <f t="shared" si="2"/>
        <v>39393.408000000003</v>
      </c>
      <c r="D17" s="15" t="str">
        <f t="shared" si="3"/>
        <v>vis</v>
      </c>
      <c r="E17" s="15">
        <f>VLOOKUP(C17,Active!C$21:E$968,3,FALSE)</f>
        <v>-2272.000547811504</v>
      </c>
      <c r="F17" s="2" t="s">
        <v>337</v>
      </c>
      <c r="G17" s="15" t="str">
        <f t="shared" si="4"/>
        <v>39393.408</v>
      </c>
      <c r="H17" s="115">
        <f t="shared" si="5"/>
        <v>-2272</v>
      </c>
      <c r="I17" s="142" t="s">
        <v>367</v>
      </c>
      <c r="J17" s="143" t="s">
        <v>368</v>
      </c>
      <c r="K17" s="142">
        <v>-2272</v>
      </c>
      <c r="L17" s="142" t="s">
        <v>365</v>
      </c>
      <c r="M17" s="143" t="s">
        <v>341</v>
      </c>
      <c r="N17" s="143"/>
      <c r="O17" s="144" t="s">
        <v>342</v>
      </c>
      <c r="P17" s="144" t="s">
        <v>369</v>
      </c>
    </row>
    <row r="18" spans="1:16" ht="12.75" customHeight="1" x14ac:dyDescent="0.2">
      <c r="A18" s="115" t="str">
        <f t="shared" si="0"/>
        <v>IBVS 299 </v>
      </c>
      <c r="B18" s="2" t="str">
        <f t="shared" si="1"/>
        <v>I</v>
      </c>
      <c r="C18" s="115">
        <f t="shared" si="2"/>
        <v>39404.487000000001</v>
      </c>
      <c r="D18" s="15" t="str">
        <f t="shared" si="3"/>
        <v>vis</v>
      </c>
      <c r="E18" s="15">
        <f>VLOOKUP(C18,Active!C$21:E$968,3,FALSE)</f>
        <v>-2267.9992268229998</v>
      </c>
      <c r="F18" s="2" t="s">
        <v>337</v>
      </c>
      <c r="G18" s="15" t="str">
        <f t="shared" si="4"/>
        <v>39404.487</v>
      </c>
      <c r="H18" s="115">
        <f t="shared" si="5"/>
        <v>-2268</v>
      </c>
      <c r="I18" s="142" t="s">
        <v>370</v>
      </c>
      <c r="J18" s="143" t="s">
        <v>371</v>
      </c>
      <c r="K18" s="142">
        <v>-2268</v>
      </c>
      <c r="L18" s="142" t="s">
        <v>372</v>
      </c>
      <c r="M18" s="143" t="s">
        <v>351</v>
      </c>
      <c r="N18" s="143"/>
      <c r="O18" s="144" t="s">
        <v>352</v>
      </c>
      <c r="P18" s="145" t="s">
        <v>353</v>
      </c>
    </row>
    <row r="19" spans="1:16" ht="12.75" customHeight="1" x14ac:dyDescent="0.2">
      <c r="A19" s="115" t="str">
        <f t="shared" si="0"/>
        <v>IBVS 221 </v>
      </c>
      <c r="B19" s="2" t="str">
        <f t="shared" si="1"/>
        <v>I</v>
      </c>
      <c r="C19" s="115">
        <f t="shared" si="2"/>
        <v>39473.703000000001</v>
      </c>
      <c r="D19" s="15" t="str">
        <f t="shared" si="3"/>
        <v>vis</v>
      </c>
      <c r="E19" s="15">
        <f>VLOOKUP(C19,Active!C$21:E$968,3,FALSE)</f>
        <v>-2243.0009929083535</v>
      </c>
      <c r="F19" s="2" t="s">
        <v>337</v>
      </c>
      <c r="G19" s="15" t="str">
        <f t="shared" si="4"/>
        <v>39473.703</v>
      </c>
      <c r="H19" s="115">
        <f t="shared" si="5"/>
        <v>-2243</v>
      </c>
      <c r="I19" s="142" t="s">
        <v>373</v>
      </c>
      <c r="J19" s="143" t="s">
        <v>374</v>
      </c>
      <c r="K19" s="142">
        <v>-2243</v>
      </c>
      <c r="L19" s="142" t="s">
        <v>361</v>
      </c>
      <c r="M19" s="143" t="s">
        <v>341</v>
      </c>
      <c r="N19" s="143"/>
      <c r="O19" s="144" t="s">
        <v>357</v>
      </c>
      <c r="P19" s="145" t="s">
        <v>375</v>
      </c>
    </row>
    <row r="20" spans="1:16" ht="12.75" customHeight="1" x14ac:dyDescent="0.2">
      <c r="A20" s="115" t="str">
        <f t="shared" si="0"/>
        <v>IBVS 247 </v>
      </c>
      <c r="B20" s="2" t="str">
        <f t="shared" si="1"/>
        <v>I</v>
      </c>
      <c r="C20" s="115">
        <f t="shared" si="2"/>
        <v>39534.618000000002</v>
      </c>
      <c r="D20" s="15" t="str">
        <f t="shared" si="3"/>
        <v>vis</v>
      </c>
      <c r="E20" s="15">
        <f>VLOOKUP(C20,Active!C$21:E$968,3,FALSE)</f>
        <v>-2221.000770143231</v>
      </c>
      <c r="F20" s="2" t="s">
        <v>337</v>
      </c>
      <c r="G20" s="15" t="str">
        <f t="shared" si="4"/>
        <v>39534.618</v>
      </c>
      <c r="H20" s="115">
        <f t="shared" si="5"/>
        <v>-2221</v>
      </c>
      <c r="I20" s="142" t="s">
        <v>376</v>
      </c>
      <c r="J20" s="143" t="s">
        <v>377</v>
      </c>
      <c r="K20" s="142">
        <v>-2221</v>
      </c>
      <c r="L20" s="142" t="s">
        <v>365</v>
      </c>
      <c r="M20" s="143" t="s">
        <v>341</v>
      </c>
      <c r="N20" s="143"/>
      <c r="O20" s="144" t="s">
        <v>357</v>
      </c>
      <c r="P20" s="145" t="s">
        <v>378</v>
      </c>
    </row>
    <row r="21" spans="1:16" ht="12.75" customHeight="1" x14ac:dyDescent="0.2">
      <c r="A21" s="115" t="str">
        <f t="shared" si="0"/>
        <v>IBVS 456 </v>
      </c>
      <c r="B21" s="2" t="str">
        <f t="shared" si="1"/>
        <v>I</v>
      </c>
      <c r="C21" s="115">
        <f t="shared" si="2"/>
        <v>40160.375800000002</v>
      </c>
      <c r="D21" s="15" t="str">
        <f t="shared" si="3"/>
        <v>vis</v>
      </c>
      <c r="E21" s="15">
        <f>VLOOKUP(C21,Active!C$21:E$968,3,FALSE)</f>
        <v>-1995.0004254495991</v>
      </c>
      <c r="F21" s="2" t="s">
        <v>337</v>
      </c>
      <c r="G21" s="15" t="str">
        <f t="shared" si="4"/>
        <v>40160.3758</v>
      </c>
      <c r="H21" s="115">
        <f t="shared" si="5"/>
        <v>-1995</v>
      </c>
      <c r="I21" s="142" t="s">
        <v>379</v>
      </c>
      <c r="J21" s="143" t="s">
        <v>380</v>
      </c>
      <c r="K21" s="142">
        <v>-1995</v>
      </c>
      <c r="L21" s="142" t="s">
        <v>381</v>
      </c>
      <c r="M21" s="143" t="s">
        <v>382</v>
      </c>
      <c r="N21" s="143" t="s">
        <v>383</v>
      </c>
      <c r="O21" s="144" t="s">
        <v>384</v>
      </c>
      <c r="P21" s="145" t="s">
        <v>385</v>
      </c>
    </row>
    <row r="22" spans="1:16" ht="12.75" customHeight="1" x14ac:dyDescent="0.2">
      <c r="A22" s="115" t="str">
        <f t="shared" si="0"/>
        <v>IBVS 328 </v>
      </c>
      <c r="B22" s="2" t="str">
        <f t="shared" si="1"/>
        <v>I</v>
      </c>
      <c r="C22" s="115">
        <f t="shared" si="2"/>
        <v>40207.444000000003</v>
      </c>
      <c r="D22" s="15" t="str">
        <f t="shared" si="3"/>
        <v>vis</v>
      </c>
      <c r="E22" s="15">
        <f>VLOOKUP(C22,Active!C$21:E$968,3,FALSE)</f>
        <v>-1978.0011496529423</v>
      </c>
      <c r="F22" s="2" t="s">
        <v>337</v>
      </c>
      <c r="G22" s="15" t="str">
        <f t="shared" si="4"/>
        <v>40207.444</v>
      </c>
      <c r="H22" s="115">
        <f t="shared" si="5"/>
        <v>-1978</v>
      </c>
      <c r="I22" s="142" t="s">
        <v>386</v>
      </c>
      <c r="J22" s="143" t="s">
        <v>387</v>
      </c>
      <c r="K22" s="142">
        <v>-1978</v>
      </c>
      <c r="L22" s="142" t="s">
        <v>361</v>
      </c>
      <c r="M22" s="143" t="s">
        <v>341</v>
      </c>
      <c r="N22" s="143"/>
      <c r="O22" s="144" t="s">
        <v>388</v>
      </c>
      <c r="P22" s="145" t="s">
        <v>389</v>
      </c>
    </row>
    <row r="23" spans="1:16" ht="12.75" customHeight="1" x14ac:dyDescent="0.2">
      <c r="A23" s="115" t="str">
        <f t="shared" si="0"/>
        <v>IBVS 328 </v>
      </c>
      <c r="B23" s="2" t="str">
        <f t="shared" si="1"/>
        <v>I</v>
      </c>
      <c r="C23" s="115">
        <f t="shared" si="2"/>
        <v>40232.368000000002</v>
      </c>
      <c r="D23" s="15" t="str">
        <f t="shared" si="3"/>
        <v>vis</v>
      </c>
      <c r="E23" s="15">
        <f>VLOOKUP(C23,Active!C$21:E$968,3,FALSE)</f>
        <v>-1968.9995317887401</v>
      </c>
      <c r="F23" s="2" t="s">
        <v>337</v>
      </c>
      <c r="G23" s="15" t="str">
        <f t="shared" si="4"/>
        <v>40232.368</v>
      </c>
      <c r="H23" s="115">
        <f t="shared" si="5"/>
        <v>-1969</v>
      </c>
      <c r="I23" s="142" t="s">
        <v>390</v>
      </c>
      <c r="J23" s="143" t="s">
        <v>391</v>
      </c>
      <c r="K23" s="142">
        <v>-1969</v>
      </c>
      <c r="L23" s="142" t="s">
        <v>392</v>
      </c>
      <c r="M23" s="143" t="s">
        <v>341</v>
      </c>
      <c r="N23" s="143"/>
      <c r="O23" s="144" t="s">
        <v>388</v>
      </c>
      <c r="P23" s="145" t="s">
        <v>389</v>
      </c>
    </row>
    <row r="24" spans="1:16" ht="12.75" customHeight="1" x14ac:dyDescent="0.2">
      <c r="A24" s="115" t="str">
        <f t="shared" si="0"/>
        <v> ORI 116 </v>
      </c>
      <c r="B24" s="2" t="str">
        <f t="shared" si="1"/>
        <v>I</v>
      </c>
      <c r="C24" s="115">
        <f t="shared" si="2"/>
        <v>40531.402000000002</v>
      </c>
      <c r="D24" s="15" t="str">
        <f t="shared" si="3"/>
        <v>vis</v>
      </c>
      <c r="E24" s="15">
        <f>VLOOKUP(C24,Active!C$21:E$968,3,FALSE)</f>
        <v>-1860.9996202013567</v>
      </c>
      <c r="F24" s="2" t="s">
        <v>337</v>
      </c>
      <c r="G24" s="15" t="str">
        <f t="shared" si="4"/>
        <v>40531.402</v>
      </c>
      <c r="H24" s="115">
        <f t="shared" si="5"/>
        <v>-1861</v>
      </c>
      <c r="I24" s="142" t="s">
        <v>393</v>
      </c>
      <c r="J24" s="143" t="s">
        <v>394</v>
      </c>
      <c r="K24" s="142">
        <v>-1861</v>
      </c>
      <c r="L24" s="142" t="s">
        <v>392</v>
      </c>
      <c r="M24" s="143" t="s">
        <v>341</v>
      </c>
      <c r="N24" s="143"/>
      <c r="O24" s="144" t="s">
        <v>342</v>
      </c>
      <c r="P24" s="144" t="s">
        <v>395</v>
      </c>
    </row>
    <row r="25" spans="1:16" ht="12.75" customHeight="1" x14ac:dyDescent="0.2">
      <c r="A25" s="115" t="str">
        <f t="shared" si="0"/>
        <v> ORI 116 </v>
      </c>
      <c r="B25" s="2" t="str">
        <f t="shared" si="1"/>
        <v>I</v>
      </c>
      <c r="C25" s="115">
        <f t="shared" si="2"/>
        <v>40531.402999999998</v>
      </c>
      <c r="D25" s="15" t="str">
        <f t="shared" si="3"/>
        <v>vis</v>
      </c>
      <c r="E25" s="15">
        <f>VLOOKUP(C25,Active!C$21:E$968,3,FALSE)</f>
        <v>-1860.9992590387089</v>
      </c>
      <c r="F25" s="2" t="s">
        <v>337</v>
      </c>
      <c r="G25" s="15" t="str">
        <f t="shared" si="4"/>
        <v>40531.403</v>
      </c>
      <c r="H25" s="115">
        <f t="shared" si="5"/>
        <v>-1861</v>
      </c>
      <c r="I25" s="142" t="s">
        <v>396</v>
      </c>
      <c r="J25" s="143" t="s">
        <v>397</v>
      </c>
      <c r="K25" s="142">
        <v>-1861</v>
      </c>
      <c r="L25" s="142" t="s">
        <v>372</v>
      </c>
      <c r="M25" s="143" t="s">
        <v>341</v>
      </c>
      <c r="N25" s="143"/>
      <c r="O25" s="144" t="s">
        <v>398</v>
      </c>
      <c r="P25" s="144" t="s">
        <v>395</v>
      </c>
    </row>
    <row r="26" spans="1:16" ht="12.75" customHeight="1" x14ac:dyDescent="0.2">
      <c r="A26" s="115" t="str">
        <f t="shared" si="0"/>
        <v> ORI 117 </v>
      </c>
      <c r="B26" s="2" t="str">
        <f t="shared" si="1"/>
        <v>I</v>
      </c>
      <c r="C26" s="115">
        <f t="shared" si="2"/>
        <v>40589.546000000002</v>
      </c>
      <c r="D26" s="15" t="str">
        <f t="shared" si="3"/>
        <v>vis</v>
      </c>
      <c r="E26" s="15">
        <f>VLOOKUP(C26,Active!C$21:E$968,3,FALSE)</f>
        <v>-1840.0001791366724</v>
      </c>
      <c r="F26" s="2" t="s">
        <v>337</v>
      </c>
      <c r="G26" s="15" t="str">
        <f t="shared" si="4"/>
        <v>40589.546</v>
      </c>
      <c r="H26" s="115">
        <f t="shared" si="5"/>
        <v>-1840</v>
      </c>
      <c r="I26" s="142" t="s">
        <v>399</v>
      </c>
      <c r="J26" s="143" t="s">
        <v>400</v>
      </c>
      <c r="K26" s="142">
        <v>-1840</v>
      </c>
      <c r="L26" s="142" t="s">
        <v>356</v>
      </c>
      <c r="M26" s="143" t="s">
        <v>341</v>
      </c>
      <c r="N26" s="143"/>
      <c r="O26" s="144" t="s">
        <v>401</v>
      </c>
      <c r="P26" s="144" t="s">
        <v>402</v>
      </c>
    </row>
    <row r="27" spans="1:16" ht="12.75" customHeight="1" x14ac:dyDescent="0.2">
      <c r="A27" s="115" t="str">
        <f t="shared" si="0"/>
        <v> ORI 117 </v>
      </c>
      <c r="B27" s="2" t="str">
        <f t="shared" si="1"/>
        <v>I</v>
      </c>
      <c r="C27" s="115">
        <f t="shared" si="2"/>
        <v>40589.548999999999</v>
      </c>
      <c r="D27" s="15" t="str">
        <f t="shared" si="3"/>
        <v>vis</v>
      </c>
      <c r="E27" s="15">
        <f>VLOOKUP(C27,Active!C$21:E$968,3,FALSE)</f>
        <v>-1839.9990956487263</v>
      </c>
      <c r="F27" s="2" t="s">
        <v>337</v>
      </c>
      <c r="G27" s="15" t="str">
        <f t="shared" si="4"/>
        <v>40589.549</v>
      </c>
      <c r="H27" s="115">
        <f t="shared" si="5"/>
        <v>-1840</v>
      </c>
      <c r="I27" s="142" t="s">
        <v>403</v>
      </c>
      <c r="J27" s="143" t="s">
        <v>404</v>
      </c>
      <c r="K27" s="142">
        <v>-1840</v>
      </c>
      <c r="L27" s="142" t="s">
        <v>405</v>
      </c>
      <c r="M27" s="143" t="s">
        <v>341</v>
      </c>
      <c r="N27" s="143"/>
      <c r="O27" s="144" t="s">
        <v>398</v>
      </c>
      <c r="P27" s="144" t="s">
        <v>402</v>
      </c>
    </row>
    <row r="28" spans="1:16" ht="12.75" customHeight="1" x14ac:dyDescent="0.2">
      <c r="A28" s="115" t="str">
        <f t="shared" si="0"/>
        <v> ORI 122 </v>
      </c>
      <c r="B28" s="2" t="str">
        <f t="shared" si="1"/>
        <v>I</v>
      </c>
      <c r="C28" s="115">
        <f t="shared" si="2"/>
        <v>40913.506000000001</v>
      </c>
      <c r="D28" s="15" t="str">
        <f t="shared" si="3"/>
        <v>vis</v>
      </c>
      <c r="E28" s="15">
        <f>VLOOKUP(C28,Active!C$21:E$968,3,FALSE)</f>
        <v>-1722.9979273597885</v>
      </c>
      <c r="F28" s="2" t="s">
        <v>337</v>
      </c>
      <c r="G28" s="15" t="str">
        <f t="shared" si="4"/>
        <v>40913.506</v>
      </c>
      <c r="H28" s="115">
        <f t="shared" si="5"/>
        <v>-1723</v>
      </c>
      <c r="I28" s="142" t="s">
        <v>406</v>
      </c>
      <c r="J28" s="143" t="s">
        <v>407</v>
      </c>
      <c r="K28" s="142">
        <v>-1723</v>
      </c>
      <c r="L28" s="142" t="s">
        <v>408</v>
      </c>
      <c r="M28" s="143" t="s">
        <v>341</v>
      </c>
      <c r="N28" s="143"/>
      <c r="O28" s="144" t="s">
        <v>398</v>
      </c>
      <c r="P28" s="144" t="s">
        <v>409</v>
      </c>
    </row>
    <row r="29" spans="1:16" ht="12.75" customHeight="1" x14ac:dyDescent="0.2">
      <c r="A29" s="115" t="str">
        <f t="shared" si="0"/>
        <v> ORI 122 </v>
      </c>
      <c r="B29" s="2" t="str">
        <f t="shared" si="1"/>
        <v>I</v>
      </c>
      <c r="C29" s="115">
        <f t="shared" si="2"/>
        <v>40927.347000000002</v>
      </c>
      <c r="D29" s="15" t="str">
        <f t="shared" si="3"/>
        <v>vis</v>
      </c>
      <c r="E29" s="15">
        <f>VLOOKUP(C29,Active!C$21:E$968,3,FALSE)</f>
        <v>-1717.999075134687</v>
      </c>
      <c r="F29" s="2" t="s">
        <v>337</v>
      </c>
      <c r="G29" s="15" t="str">
        <f t="shared" si="4"/>
        <v>40927.347</v>
      </c>
      <c r="H29" s="115">
        <f t="shared" si="5"/>
        <v>-1718</v>
      </c>
      <c r="I29" s="142" t="s">
        <v>410</v>
      </c>
      <c r="J29" s="143" t="s">
        <v>411</v>
      </c>
      <c r="K29" s="142">
        <v>-1718</v>
      </c>
      <c r="L29" s="142" t="s">
        <v>405</v>
      </c>
      <c r="M29" s="143" t="s">
        <v>341</v>
      </c>
      <c r="N29" s="143"/>
      <c r="O29" s="144" t="s">
        <v>412</v>
      </c>
      <c r="P29" s="144" t="s">
        <v>409</v>
      </c>
    </row>
    <row r="30" spans="1:16" ht="12.75" customHeight="1" x14ac:dyDescent="0.2">
      <c r="A30" s="115" t="str">
        <f t="shared" si="0"/>
        <v> ORI 123 </v>
      </c>
      <c r="B30" s="2" t="str">
        <f t="shared" si="1"/>
        <v>I</v>
      </c>
      <c r="C30" s="115">
        <f t="shared" si="2"/>
        <v>40938.428999999996</v>
      </c>
      <c r="D30" s="15" t="str">
        <f t="shared" si="3"/>
        <v>vis</v>
      </c>
      <c r="E30" s="15">
        <f>VLOOKUP(C30,Active!C$21:E$968,3,FALSE)</f>
        <v>-1713.9966706582368</v>
      </c>
      <c r="F30" s="2" t="s">
        <v>337</v>
      </c>
      <c r="G30" s="15" t="str">
        <f t="shared" si="4"/>
        <v>40938.429</v>
      </c>
      <c r="H30" s="115">
        <f t="shared" si="5"/>
        <v>-1714</v>
      </c>
      <c r="I30" s="142" t="s">
        <v>413</v>
      </c>
      <c r="J30" s="143" t="s">
        <v>414</v>
      </c>
      <c r="K30" s="142">
        <v>-1714</v>
      </c>
      <c r="L30" s="142" t="s">
        <v>415</v>
      </c>
      <c r="M30" s="143" t="s">
        <v>341</v>
      </c>
      <c r="N30" s="143"/>
      <c r="O30" s="144" t="s">
        <v>342</v>
      </c>
      <c r="P30" s="144" t="s">
        <v>416</v>
      </c>
    </row>
    <row r="31" spans="1:16" ht="12.75" customHeight="1" x14ac:dyDescent="0.2">
      <c r="A31" s="115" t="str">
        <f t="shared" si="0"/>
        <v> ORI 126 </v>
      </c>
      <c r="B31" s="2" t="str">
        <f t="shared" si="1"/>
        <v>I</v>
      </c>
      <c r="C31" s="115">
        <f t="shared" si="2"/>
        <v>41176.552000000003</v>
      </c>
      <c r="D31" s="15" t="str">
        <f t="shared" si="3"/>
        <v>vis</v>
      </c>
      <c r="E31" s="15">
        <f>VLOOKUP(C31,Active!C$21:E$968,3,FALSE)</f>
        <v>-1627.9955371853766</v>
      </c>
      <c r="F31" s="2" t="s">
        <v>337</v>
      </c>
      <c r="G31" s="15" t="str">
        <f t="shared" si="4"/>
        <v>41176.552</v>
      </c>
      <c r="H31" s="115">
        <f t="shared" si="5"/>
        <v>-1628</v>
      </c>
      <c r="I31" s="142" t="s">
        <v>417</v>
      </c>
      <c r="J31" s="143" t="s">
        <v>418</v>
      </c>
      <c r="K31" s="142">
        <v>-1628</v>
      </c>
      <c r="L31" s="142" t="s">
        <v>419</v>
      </c>
      <c r="M31" s="143" t="s">
        <v>341</v>
      </c>
      <c r="N31" s="143"/>
      <c r="O31" s="144" t="s">
        <v>398</v>
      </c>
      <c r="P31" s="144" t="s">
        <v>420</v>
      </c>
    </row>
    <row r="32" spans="1:16" ht="12.75" customHeight="1" x14ac:dyDescent="0.2">
      <c r="A32" s="115" t="str">
        <f t="shared" si="0"/>
        <v> ORI 127 </v>
      </c>
      <c r="B32" s="2" t="str">
        <f t="shared" si="1"/>
        <v>I</v>
      </c>
      <c r="C32" s="115">
        <f t="shared" si="2"/>
        <v>41212.544000000002</v>
      </c>
      <c r="D32" s="15" t="str">
        <f t="shared" si="3"/>
        <v>vis</v>
      </c>
      <c r="E32" s="15">
        <f>VLOOKUP(C32,Active!C$21:E$968,3,FALSE)</f>
        <v>-1614.9965711218088</v>
      </c>
      <c r="F32" s="2" t="s">
        <v>337</v>
      </c>
      <c r="G32" s="15" t="str">
        <f t="shared" si="4"/>
        <v>41212.544</v>
      </c>
      <c r="H32" s="115">
        <f t="shared" si="5"/>
        <v>-1615</v>
      </c>
      <c r="I32" s="142" t="s">
        <v>421</v>
      </c>
      <c r="J32" s="143" t="s">
        <v>422</v>
      </c>
      <c r="K32" s="142">
        <v>-1615</v>
      </c>
      <c r="L32" s="142" t="s">
        <v>415</v>
      </c>
      <c r="M32" s="143" t="s">
        <v>341</v>
      </c>
      <c r="N32" s="143"/>
      <c r="O32" s="144" t="s">
        <v>398</v>
      </c>
      <c r="P32" s="144" t="s">
        <v>423</v>
      </c>
    </row>
    <row r="33" spans="1:16" ht="12.75" customHeight="1" x14ac:dyDescent="0.2">
      <c r="A33" s="115" t="str">
        <f t="shared" si="0"/>
        <v> ORI 129 </v>
      </c>
      <c r="B33" s="2" t="str">
        <f t="shared" si="1"/>
        <v>I</v>
      </c>
      <c r="C33" s="115">
        <f t="shared" si="2"/>
        <v>41248.538999999997</v>
      </c>
      <c r="D33" s="15" t="str">
        <f t="shared" si="3"/>
        <v>vis</v>
      </c>
      <c r="E33" s="15">
        <f>VLOOKUP(C33,Active!C$21:E$968,3,FALSE)</f>
        <v>-1601.996521570295</v>
      </c>
      <c r="F33" s="2" t="s">
        <v>337</v>
      </c>
      <c r="G33" s="15" t="str">
        <f t="shared" si="4"/>
        <v>41248.539</v>
      </c>
      <c r="H33" s="115">
        <f t="shared" si="5"/>
        <v>-1602</v>
      </c>
      <c r="I33" s="142" t="s">
        <v>424</v>
      </c>
      <c r="J33" s="143" t="s">
        <v>425</v>
      </c>
      <c r="K33" s="142">
        <v>-1602</v>
      </c>
      <c r="L33" s="142" t="s">
        <v>426</v>
      </c>
      <c r="M33" s="143" t="s">
        <v>341</v>
      </c>
      <c r="N33" s="143"/>
      <c r="O33" s="144" t="s">
        <v>401</v>
      </c>
      <c r="P33" s="144" t="s">
        <v>427</v>
      </c>
    </row>
    <row r="34" spans="1:16" ht="12.75" customHeight="1" x14ac:dyDescent="0.2">
      <c r="A34" s="115" t="str">
        <f t="shared" si="0"/>
        <v>BAVM 25 </v>
      </c>
      <c r="B34" s="2" t="str">
        <f t="shared" si="1"/>
        <v>I</v>
      </c>
      <c r="C34" s="115">
        <f t="shared" si="2"/>
        <v>41248.538999999997</v>
      </c>
      <c r="D34" s="15" t="str">
        <f t="shared" si="3"/>
        <v>vis</v>
      </c>
      <c r="E34" s="15">
        <f>VLOOKUP(C34,Active!C$21:E$968,3,FALSE)</f>
        <v>-1601.996521570295</v>
      </c>
      <c r="F34" s="2" t="s">
        <v>337</v>
      </c>
      <c r="G34" s="15" t="str">
        <f t="shared" si="4"/>
        <v>41248.539</v>
      </c>
      <c r="H34" s="115">
        <f t="shared" si="5"/>
        <v>-1602</v>
      </c>
      <c r="I34" s="142" t="s">
        <v>424</v>
      </c>
      <c r="J34" s="143" t="s">
        <v>425</v>
      </c>
      <c r="K34" s="142">
        <v>-1602</v>
      </c>
      <c r="L34" s="142" t="s">
        <v>426</v>
      </c>
      <c r="M34" s="143" t="s">
        <v>341</v>
      </c>
      <c r="N34" s="143"/>
      <c r="O34" s="144" t="s">
        <v>428</v>
      </c>
      <c r="P34" s="145" t="s">
        <v>186</v>
      </c>
    </row>
    <row r="35" spans="1:16" ht="12.75" customHeight="1" x14ac:dyDescent="0.2">
      <c r="A35" s="115" t="str">
        <f t="shared" si="0"/>
        <v> BBS 1 </v>
      </c>
      <c r="B35" s="2" t="str">
        <f t="shared" si="1"/>
        <v>I</v>
      </c>
      <c r="C35" s="115">
        <f t="shared" si="2"/>
        <v>41298.385000000002</v>
      </c>
      <c r="D35" s="15" t="str">
        <f t="shared" si="3"/>
        <v>vis</v>
      </c>
      <c r="E35" s="15">
        <f>VLOOKUP(C35,Active!C$21:E$968,3,FALSE)</f>
        <v>-1583.9940081671862</v>
      </c>
      <c r="F35" s="2" t="s">
        <v>337</v>
      </c>
      <c r="G35" s="15" t="str">
        <f t="shared" si="4"/>
        <v>41298.385</v>
      </c>
      <c r="H35" s="115">
        <f t="shared" si="5"/>
        <v>-1584</v>
      </c>
      <c r="I35" s="142" t="s">
        <v>429</v>
      </c>
      <c r="J35" s="143" t="s">
        <v>430</v>
      </c>
      <c r="K35" s="142">
        <v>-1584</v>
      </c>
      <c r="L35" s="142" t="s">
        <v>431</v>
      </c>
      <c r="M35" s="143" t="s">
        <v>341</v>
      </c>
      <c r="N35" s="143"/>
      <c r="O35" s="144" t="s">
        <v>412</v>
      </c>
      <c r="P35" s="144" t="s">
        <v>432</v>
      </c>
    </row>
    <row r="36" spans="1:16" ht="12.75" customHeight="1" x14ac:dyDescent="0.2">
      <c r="A36" s="115" t="str">
        <f t="shared" si="0"/>
        <v> BBS 1 </v>
      </c>
      <c r="B36" s="2" t="str">
        <f t="shared" si="1"/>
        <v>I</v>
      </c>
      <c r="C36" s="115">
        <f t="shared" si="2"/>
        <v>41334.374000000003</v>
      </c>
      <c r="D36" s="15" t="str">
        <f t="shared" si="3"/>
        <v>vis</v>
      </c>
      <c r="E36" s="15">
        <f>VLOOKUP(C36,Active!C$21:E$968,3,FALSE)</f>
        <v>-1570.9961255915644</v>
      </c>
      <c r="F36" s="2" t="s">
        <v>337</v>
      </c>
      <c r="G36" s="15" t="str">
        <f t="shared" si="4"/>
        <v>41334.374</v>
      </c>
      <c r="H36" s="115">
        <f t="shared" si="5"/>
        <v>-1571</v>
      </c>
      <c r="I36" s="142" t="s">
        <v>433</v>
      </c>
      <c r="J36" s="143" t="s">
        <v>434</v>
      </c>
      <c r="K36" s="142">
        <v>-1571</v>
      </c>
      <c r="L36" s="142" t="s">
        <v>435</v>
      </c>
      <c r="M36" s="143" t="s">
        <v>341</v>
      </c>
      <c r="N36" s="143"/>
      <c r="O36" s="144" t="s">
        <v>412</v>
      </c>
      <c r="P36" s="144" t="s">
        <v>432</v>
      </c>
    </row>
    <row r="37" spans="1:16" ht="12.75" customHeight="1" x14ac:dyDescent="0.2">
      <c r="A37" s="115" t="str">
        <f t="shared" si="0"/>
        <v> BBS 1 </v>
      </c>
      <c r="B37" s="2" t="str">
        <f t="shared" si="1"/>
        <v>I</v>
      </c>
      <c r="C37" s="115">
        <f t="shared" si="2"/>
        <v>41334.377</v>
      </c>
      <c r="D37" s="15" t="str">
        <f t="shared" si="3"/>
        <v>vis</v>
      </c>
      <c r="E37" s="15">
        <f>VLOOKUP(C37,Active!C$21:E$968,3,FALSE)</f>
        <v>-1570.9950421036183</v>
      </c>
      <c r="F37" s="2" t="s">
        <v>337</v>
      </c>
      <c r="G37" s="15" t="str">
        <f t="shared" si="4"/>
        <v>41334.377</v>
      </c>
      <c r="H37" s="115">
        <f t="shared" si="5"/>
        <v>-1571</v>
      </c>
      <c r="I37" s="142" t="s">
        <v>436</v>
      </c>
      <c r="J37" s="143" t="s">
        <v>437</v>
      </c>
      <c r="K37" s="142">
        <v>-1571</v>
      </c>
      <c r="L37" s="142" t="s">
        <v>438</v>
      </c>
      <c r="M37" s="143" t="s">
        <v>341</v>
      </c>
      <c r="N37" s="143"/>
      <c r="O37" s="144" t="s">
        <v>398</v>
      </c>
      <c r="P37" s="144" t="s">
        <v>432</v>
      </c>
    </row>
    <row r="38" spans="1:16" ht="12.75" customHeight="1" x14ac:dyDescent="0.2">
      <c r="A38" s="115" t="str">
        <f t="shared" si="0"/>
        <v> BBS 6 </v>
      </c>
      <c r="B38" s="2" t="str">
        <f t="shared" si="1"/>
        <v>I</v>
      </c>
      <c r="C38" s="115">
        <f t="shared" si="2"/>
        <v>41622.332000000002</v>
      </c>
      <c r="D38" s="15" t="str">
        <f t="shared" si="3"/>
        <v>vis</v>
      </c>
      <c r="E38" s="15">
        <f>VLOOKUP(C38,Active!C$21:E$968,3,FALSE)</f>
        <v>-1466.9964515047393</v>
      </c>
      <c r="F38" s="2" t="s">
        <v>337</v>
      </c>
      <c r="G38" s="15" t="str">
        <f t="shared" si="4"/>
        <v>41622.332</v>
      </c>
      <c r="H38" s="115">
        <f t="shared" si="5"/>
        <v>-1467</v>
      </c>
      <c r="I38" s="142" t="s">
        <v>439</v>
      </c>
      <c r="J38" s="143" t="s">
        <v>440</v>
      </c>
      <c r="K38" s="142">
        <v>-1467</v>
      </c>
      <c r="L38" s="142" t="s">
        <v>426</v>
      </c>
      <c r="M38" s="143" t="s">
        <v>341</v>
      </c>
      <c r="N38" s="143"/>
      <c r="O38" s="144" t="s">
        <v>412</v>
      </c>
      <c r="P38" s="144" t="s">
        <v>441</v>
      </c>
    </row>
    <row r="39" spans="1:16" ht="12.75" customHeight="1" x14ac:dyDescent="0.2">
      <c r="A39" s="115" t="str">
        <f t="shared" si="0"/>
        <v> BBS 6 </v>
      </c>
      <c r="B39" s="2" t="str">
        <f t="shared" si="1"/>
        <v>I</v>
      </c>
      <c r="C39" s="115">
        <f t="shared" si="2"/>
        <v>41622.334000000003</v>
      </c>
      <c r="D39" s="15" t="str">
        <f t="shared" si="3"/>
        <v>vis</v>
      </c>
      <c r="E39" s="15">
        <f>VLOOKUP(C39,Active!C$21:E$968,3,FALSE)</f>
        <v>-1466.995729179441</v>
      </c>
      <c r="F39" s="2" t="s">
        <v>337</v>
      </c>
      <c r="G39" s="15" t="str">
        <f t="shared" si="4"/>
        <v>41622.334</v>
      </c>
      <c r="H39" s="115">
        <f t="shared" si="5"/>
        <v>-1467</v>
      </c>
      <c r="I39" s="142" t="s">
        <v>442</v>
      </c>
      <c r="J39" s="143" t="s">
        <v>443</v>
      </c>
      <c r="K39" s="142">
        <v>-1467</v>
      </c>
      <c r="L39" s="142" t="s">
        <v>419</v>
      </c>
      <c r="M39" s="143" t="s">
        <v>341</v>
      </c>
      <c r="N39" s="143"/>
      <c r="O39" s="144" t="s">
        <v>398</v>
      </c>
      <c r="P39" s="144" t="s">
        <v>441</v>
      </c>
    </row>
    <row r="40" spans="1:16" ht="12.75" customHeight="1" x14ac:dyDescent="0.2">
      <c r="A40" s="115" t="str">
        <f t="shared" si="0"/>
        <v> BBS 7 </v>
      </c>
      <c r="B40" s="2" t="str">
        <f t="shared" si="1"/>
        <v>I</v>
      </c>
      <c r="C40" s="115">
        <f t="shared" si="2"/>
        <v>41658.326999999997</v>
      </c>
      <c r="D40" s="15" t="str">
        <f t="shared" si="3"/>
        <v>vis</v>
      </c>
      <c r="E40" s="15">
        <f>VLOOKUP(C40,Active!C$21:E$968,3,FALSE)</f>
        <v>-1453.9964019532256</v>
      </c>
      <c r="F40" s="2" t="s">
        <v>337</v>
      </c>
      <c r="G40" s="15" t="str">
        <f t="shared" si="4"/>
        <v>41658.327</v>
      </c>
      <c r="H40" s="115">
        <f t="shared" si="5"/>
        <v>-1454</v>
      </c>
      <c r="I40" s="142" t="s">
        <v>444</v>
      </c>
      <c r="J40" s="143" t="s">
        <v>445</v>
      </c>
      <c r="K40" s="142">
        <v>-1454</v>
      </c>
      <c r="L40" s="142" t="s">
        <v>426</v>
      </c>
      <c r="M40" s="143" t="s">
        <v>341</v>
      </c>
      <c r="N40" s="143"/>
      <c r="O40" s="144" t="s">
        <v>342</v>
      </c>
      <c r="P40" s="144" t="s">
        <v>446</v>
      </c>
    </row>
    <row r="41" spans="1:16" ht="12.75" customHeight="1" x14ac:dyDescent="0.2">
      <c r="A41" s="115" t="str">
        <f t="shared" si="0"/>
        <v> BBS 7 </v>
      </c>
      <c r="B41" s="2" t="str">
        <f t="shared" si="1"/>
        <v>I</v>
      </c>
      <c r="C41" s="115">
        <f t="shared" si="2"/>
        <v>41658.330999999998</v>
      </c>
      <c r="D41" s="15" t="str">
        <f t="shared" si="3"/>
        <v>vis</v>
      </c>
      <c r="E41" s="15">
        <f>VLOOKUP(C41,Active!C$21:E$968,3,FALSE)</f>
        <v>-1453.994957302629</v>
      </c>
      <c r="F41" s="2" t="s">
        <v>337</v>
      </c>
      <c r="G41" s="15" t="str">
        <f t="shared" si="4"/>
        <v>41658.331</v>
      </c>
      <c r="H41" s="115">
        <f t="shared" si="5"/>
        <v>-1454</v>
      </c>
      <c r="I41" s="142" t="s">
        <v>447</v>
      </c>
      <c r="J41" s="143" t="s">
        <v>448</v>
      </c>
      <c r="K41" s="142">
        <v>-1454</v>
      </c>
      <c r="L41" s="142" t="s">
        <v>438</v>
      </c>
      <c r="M41" s="143" t="s">
        <v>341</v>
      </c>
      <c r="N41" s="143"/>
      <c r="O41" s="144" t="s">
        <v>412</v>
      </c>
      <c r="P41" s="144" t="s">
        <v>446</v>
      </c>
    </row>
    <row r="42" spans="1:16" ht="12.75" customHeight="1" x14ac:dyDescent="0.2">
      <c r="A42" s="115" t="str">
        <f t="shared" si="0"/>
        <v> BBS 7 </v>
      </c>
      <c r="B42" s="2" t="str">
        <f t="shared" si="1"/>
        <v>I</v>
      </c>
      <c r="C42" s="115">
        <f t="shared" si="2"/>
        <v>41694.321000000004</v>
      </c>
      <c r="D42" s="15" t="str">
        <f t="shared" si="3"/>
        <v>vis</v>
      </c>
      <c r="E42" s="15">
        <f>VLOOKUP(C42,Active!C$21:E$968,3,FALSE)</f>
        <v>-1440.9967135643569</v>
      </c>
      <c r="F42" s="2" t="s">
        <v>337</v>
      </c>
      <c r="G42" s="15" t="str">
        <f t="shared" si="4"/>
        <v>41694.321</v>
      </c>
      <c r="H42" s="115">
        <f t="shared" si="5"/>
        <v>-1441</v>
      </c>
      <c r="I42" s="142" t="s">
        <v>449</v>
      </c>
      <c r="J42" s="143" t="s">
        <v>450</v>
      </c>
      <c r="K42" s="142">
        <v>-1441</v>
      </c>
      <c r="L42" s="142" t="s">
        <v>415</v>
      </c>
      <c r="M42" s="143" t="s">
        <v>341</v>
      </c>
      <c r="N42" s="143"/>
      <c r="O42" s="144" t="s">
        <v>412</v>
      </c>
      <c r="P42" s="144" t="s">
        <v>446</v>
      </c>
    </row>
    <row r="43" spans="1:16" ht="12.75" customHeight="1" x14ac:dyDescent="0.2">
      <c r="A43" s="115" t="str">
        <f t="shared" si="0"/>
        <v> BBS 7 </v>
      </c>
      <c r="B43" s="2" t="str">
        <f t="shared" si="1"/>
        <v>I</v>
      </c>
      <c r="C43" s="115">
        <f t="shared" si="2"/>
        <v>41694.321000000004</v>
      </c>
      <c r="D43" s="15" t="str">
        <f t="shared" si="3"/>
        <v>vis</v>
      </c>
      <c r="E43" s="15">
        <f>VLOOKUP(C43,Active!C$21:E$968,3,FALSE)</f>
        <v>-1440.9967135643569</v>
      </c>
      <c r="F43" s="2" t="s">
        <v>337</v>
      </c>
      <c r="G43" s="15" t="str">
        <f t="shared" si="4"/>
        <v>41694.321</v>
      </c>
      <c r="H43" s="115">
        <f t="shared" si="5"/>
        <v>-1441</v>
      </c>
      <c r="I43" s="142" t="s">
        <v>449</v>
      </c>
      <c r="J43" s="143" t="s">
        <v>450</v>
      </c>
      <c r="K43" s="142">
        <v>-1441</v>
      </c>
      <c r="L43" s="142" t="s">
        <v>415</v>
      </c>
      <c r="M43" s="143" t="s">
        <v>341</v>
      </c>
      <c r="N43" s="143"/>
      <c r="O43" s="144" t="s">
        <v>398</v>
      </c>
      <c r="P43" s="144" t="s">
        <v>446</v>
      </c>
    </row>
    <row r="44" spans="1:16" ht="12.75" customHeight="1" x14ac:dyDescent="0.2">
      <c r="A44" s="115" t="str">
        <f t="shared" si="0"/>
        <v> BBS 7 </v>
      </c>
      <c r="B44" s="2" t="str">
        <f t="shared" si="1"/>
        <v>I</v>
      </c>
      <c r="C44" s="115">
        <f t="shared" si="2"/>
        <v>41694.322</v>
      </c>
      <c r="D44" s="15" t="str">
        <f t="shared" si="3"/>
        <v>vis</v>
      </c>
      <c r="E44" s="15">
        <f>VLOOKUP(C44,Active!C$21:E$968,3,FALSE)</f>
        <v>-1440.9963524017091</v>
      </c>
      <c r="F44" s="2" t="s">
        <v>337</v>
      </c>
      <c r="G44" s="15" t="str">
        <f t="shared" si="4"/>
        <v>41694.322</v>
      </c>
      <c r="H44" s="115">
        <f t="shared" si="5"/>
        <v>-1441</v>
      </c>
      <c r="I44" s="142" t="s">
        <v>451</v>
      </c>
      <c r="J44" s="143" t="s">
        <v>452</v>
      </c>
      <c r="K44" s="142">
        <v>-1441</v>
      </c>
      <c r="L44" s="142" t="s">
        <v>426</v>
      </c>
      <c r="M44" s="143" t="s">
        <v>341</v>
      </c>
      <c r="N44" s="143"/>
      <c r="O44" s="144" t="s">
        <v>342</v>
      </c>
      <c r="P44" s="144" t="s">
        <v>446</v>
      </c>
    </row>
    <row r="45" spans="1:16" ht="12.75" customHeight="1" x14ac:dyDescent="0.2">
      <c r="A45" s="115" t="str">
        <f t="shared" si="0"/>
        <v> BBS 7 </v>
      </c>
      <c r="B45" s="2" t="str">
        <f t="shared" si="1"/>
        <v>I</v>
      </c>
      <c r="C45" s="115">
        <f t="shared" si="2"/>
        <v>41694.324000000001</v>
      </c>
      <c r="D45" s="15" t="str">
        <f t="shared" si="3"/>
        <v>vis</v>
      </c>
      <c r="E45" s="15">
        <f>VLOOKUP(C45,Active!C$21:E$968,3,FALSE)</f>
        <v>-1440.9956300764109</v>
      </c>
      <c r="F45" s="2" t="s">
        <v>337</v>
      </c>
      <c r="G45" s="15" t="str">
        <f t="shared" si="4"/>
        <v>41694.324</v>
      </c>
      <c r="H45" s="115">
        <f t="shared" si="5"/>
        <v>-1441</v>
      </c>
      <c r="I45" s="142" t="s">
        <v>453</v>
      </c>
      <c r="J45" s="143" t="s">
        <v>454</v>
      </c>
      <c r="K45" s="142">
        <v>-1441</v>
      </c>
      <c r="L45" s="142" t="s">
        <v>419</v>
      </c>
      <c r="M45" s="143" t="s">
        <v>341</v>
      </c>
      <c r="N45" s="143"/>
      <c r="O45" s="144" t="s">
        <v>401</v>
      </c>
      <c r="P45" s="144" t="s">
        <v>446</v>
      </c>
    </row>
    <row r="46" spans="1:16" ht="12.75" customHeight="1" x14ac:dyDescent="0.2">
      <c r="A46" s="115" t="str">
        <f t="shared" si="0"/>
        <v> BBS 7 </v>
      </c>
      <c r="B46" s="2" t="str">
        <f t="shared" si="1"/>
        <v>I</v>
      </c>
      <c r="C46" s="115">
        <f t="shared" si="2"/>
        <v>41705.400999999998</v>
      </c>
      <c r="D46" s="15" t="str">
        <f t="shared" si="3"/>
        <v>vis</v>
      </c>
      <c r="E46" s="15">
        <f>VLOOKUP(C46,Active!C$21:E$968,3,FALSE)</f>
        <v>-1436.9950314132047</v>
      </c>
      <c r="F46" s="2" t="s">
        <v>337</v>
      </c>
      <c r="G46" s="15" t="str">
        <f t="shared" si="4"/>
        <v>41705.401</v>
      </c>
      <c r="H46" s="115">
        <f t="shared" si="5"/>
        <v>-1437</v>
      </c>
      <c r="I46" s="142" t="s">
        <v>455</v>
      </c>
      <c r="J46" s="143" t="s">
        <v>456</v>
      </c>
      <c r="K46" s="142">
        <v>-1437</v>
      </c>
      <c r="L46" s="142" t="s">
        <v>438</v>
      </c>
      <c r="M46" s="143" t="s">
        <v>341</v>
      </c>
      <c r="N46" s="143"/>
      <c r="O46" s="144" t="s">
        <v>398</v>
      </c>
      <c r="P46" s="144" t="s">
        <v>446</v>
      </c>
    </row>
    <row r="47" spans="1:16" ht="12.75" customHeight="1" x14ac:dyDescent="0.2">
      <c r="A47" s="115" t="str">
        <f t="shared" si="0"/>
        <v> BBS 8 </v>
      </c>
      <c r="B47" s="2" t="str">
        <f t="shared" si="1"/>
        <v>I</v>
      </c>
      <c r="C47" s="115">
        <f t="shared" si="2"/>
        <v>41719.248</v>
      </c>
      <c r="D47" s="15" t="str">
        <f t="shared" si="3"/>
        <v>vis</v>
      </c>
      <c r="E47" s="15">
        <f>VLOOKUP(C47,Active!C$21:E$968,3,FALSE)</f>
        <v>-1431.9940122122086</v>
      </c>
      <c r="F47" s="2" t="s">
        <v>337</v>
      </c>
      <c r="G47" s="15" t="str">
        <f t="shared" si="4"/>
        <v>41719.248</v>
      </c>
      <c r="H47" s="115">
        <f t="shared" si="5"/>
        <v>-1432</v>
      </c>
      <c r="I47" s="142" t="s">
        <v>457</v>
      </c>
      <c r="J47" s="143" t="s">
        <v>458</v>
      </c>
      <c r="K47" s="142">
        <v>-1432</v>
      </c>
      <c r="L47" s="142" t="s">
        <v>431</v>
      </c>
      <c r="M47" s="143" t="s">
        <v>341</v>
      </c>
      <c r="N47" s="143"/>
      <c r="O47" s="144" t="s">
        <v>412</v>
      </c>
      <c r="P47" s="144" t="s">
        <v>459</v>
      </c>
    </row>
    <row r="48" spans="1:16" ht="12.75" customHeight="1" x14ac:dyDescent="0.2">
      <c r="A48" s="115" t="str">
        <f t="shared" si="0"/>
        <v> BBS 8 </v>
      </c>
      <c r="B48" s="2" t="str">
        <f t="shared" si="1"/>
        <v>I</v>
      </c>
      <c r="C48" s="115">
        <f t="shared" si="2"/>
        <v>41766.313000000002</v>
      </c>
      <c r="D48" s="15" t="str">
        <f t="shared" si="3"/>
        <v>vis</v>
      </c>
      <c r="E48" s="15">
        <f>VLOOKUP(C48,Active!C$21:E$968,3,FALSE)</f>
        <v>-1414.9958921360285</v>
      </c>
      <c r="F48" s="2" t="s">
        <v>337</v>
      </c>
      <c r="G48" s="15" t="str">
        <f t="shared" si="4"/>
        <v>41766.313</v>
      </c>
      <c r="H48" s="115">
        <f t="shared" si="5"/>
        <v>-1415</v>
      </c>
      <c r="I48" s="142" t="s">
        <v>460</v>
      </c>
      <c r="J48" s="143" t="s">
        <v>461</v>
      </c>
      <c r="K48" s="142">
        <v>-1415</v>
      </c>
      <c r="L48" s="142" t="s">
        <v>435</v>
      </c>
      <c r="M48" s="143" t="s">
        <v>341</v>
      </c>
      <c r="N48" s="143"/>
      <c r="O48" s="144" t="s">
        <v>398</v>
      </c>
      <c r="P48" s="144" t="s">
        <v>459</v>
      </c>
    </row>
    <row r="49" spans="1:16" ht="12.75" customHeight="1" x14ac:dyDescent="0.2">
      <c r="A49" s="115" t="str">
        <f t="shared" si="0"/>
        <v> BBS 8 </v>
      </c>
      <c r="B49" s="2" t="str">
        <f t="shared" si="1"/>
        <v>I</v>
      </c>
      <c r="C49" s="115">
        <f t="shared" si="2"/>
        <v>41766.313999999998</v>
      </c>
      <c r="D49" s="15" t="str">
        <f t="shared" si="3"/>
        <v>vis</v>
      </c>
      <c r="E49" s="15">
        <f>VLOOKUP(C49,Active!C$21:E$968,3,FALSE)</f>
        <v>-1414.9955309733807</v>
      </c>
      <c r="F49" s="2" t="s">
        <v>337</v>
      </c>
      <c r="G49" s="15" t="str">
        <f t="shared" si="4"/>
        <v>41766.314</v>
      </c>
      <c r="H49" s="115">
        <f t="shared" si="5"/>
        <v>-1415</v>
      </c>
      <c r="I49" s="142" t="s">
        <v>462</v>
      </c>
      <c r="J49" s="143" t="s">
        <v>463</v>
      </c>
      <c r="K49" s="142">
        <v>-1415</v>
      </c>
      <c r="L49" s="142" t="s">
        <v>419</v>
      </c>
      <c r="M49" s="143" t="s">
        <v>341</v>
      </c>
      <c r="N49" s="143"/>
      <c r="O49" s="144" t="s">
        <v>342</v>
      </c>
      <c r="P49" s="144" t="s">
        <v>459</v>
      </c>
    </row>
    <row r="50" spans="1:16" ht="12.75" customHeight="1" x14ac:dyDescent="0.2">
      <c r="A50" s="115" t="str">
        <f t="shared" si="0"/>
        <v> BBS 11 </v>
      </c>
      <c r="B50" s="2" t="str">
        <f t="shared" si="1"/>
        <v>I</v>
      </c>
      <c r="C50" s="115">
        <f t="shared" si="2"/>
        <v>41907.525999999998</v>
      </c>
      <c r="D50" s="15" t="str">
        <f t="shared" si="3"/>
        <v>vis</v>
      </c>
      <c r="E50" s="15">
        <f>VLOOKUP(C50,Active!C$21:E$968,3,FALSE)</f>
        <v>-1363.9950309798096</v>
      </c>
      <c r="F50" s="2" t="s">
        <v>337</v>
      </c>
      <c r="G50" s="15" t="str">
        <f t="shared" si="4"/>
        <v>41907.526</v>
      </c>
      <c r="H50" s="115">
        <f t="shared" si="5"/>
        <v>-1364</v>
      </c>
      <c r="I50" s="142" t="s">
        <v>464</v>
      </c>
      <c r="J50" s="143" t="s">
        <v>465</v>
      </c>
      <c r="K50" s="142">
        <v>-1364</v>
      </c>
      <c r="L50" s="142" t="s">
        <v>438</v>
      </c>
      <c r="M50" s="143" t="s">
        <v>341</v>
      </c>
      <c r="N50" s="143"/>
      <c r="O50" s="144" t="s">
        <v>398</v>
      </c>
      <c r="P50" s="144" t="s">
        <v>466</v>
      </c>
    </row>
    <row r="51" spans="1:16" ht="12.75" customHeight="1" x14ac:dyDescent="0.2">
      <c r="A51" s="115" t="str">
        <f t="shared" si="0"/>
        <v> BBS 11 </v>
      </c>
      <c r="B51" s="2" t="str">
        <f t="shared" si="1"/>
        <v>I</v>
      </c>
      <c r="C51" s="115">
        <f t="shared" si="2"/>
        <v>41918.599000000002</v>
      </c>
      <c r="D51" s="15" t="str">
        <f t="shared" si="3"/>
        <v>vis</v>
      </c>
      <c r="E51" s="15">
        <f>VLOOKUP(C51,Active!C$21:E$968,3,FALSE)</f>
        <v>-1359.9958769671973</v>
      </c>
      <c r="F51" s="2" t="s">
        <v>337</v>
      </c>
      <c r="G51" s="15" t="str">
        <f t="shared" si="4"/>
        <v>41918.599</v>
      </c>
      <c r="H51" s="115">
        <f t="shared" si="5"/>
        <v>-1360</v>
      </c>
      <c r="I51" s="142" t="s">
        <v>467</v>
      </c>
      <c r="J51" s="143" t="s">
        <v>468</v>
      </c>
      <c r="K51" s="142">
        <v>-1360</v>
      </c>
      <c r="L51" s="142" t="s">
        <v>435</v>
      </c>
      <c r="M51" s="143" t="s">
        <v>341</v>
      </c>
      <c r="N51" s="143"/>
      <c r="O51" s="144" t="s">
        <v>398</v>
      </c>
      <c r="P51" s="144" t="s">
        <v>466</v>
      </c>
    </row>
    <row r="52" spans="1:16" ht="12.75" customHeight="1" x14ac:dyDescent="0.2">
      <c r="A52" s="115" t="str">
        <f t="shared" si="0"/>
        <v> BBS 12 </v>
      </c>
      <c r="B52" s="2" t="str">
        <f t="shared" si="1"/>
        <v>I</v>
      </c>
      <c r="C52" s="115">
        <f t="shared" si="2"/>
        <v>41965.671999999999</v>
      </c>
      <c r="D52" s="15" t="str">
        <f t="shared" si="3"/>
        <v>vis</v>
      </c>
      <c r="E52" s="15">
        <f>VLOOKUP(C52,Active!C$21:E$968,3,FALSE)</f>
        <v>-1342.994867589827</v>
      </c>
      <c r="F52" s="2" t="s">
        <v>337</v>
      </c>
      <c r="G52" s="15" t="str">
        <f t="shared" si="4"/>
        <v>41965.672</v>
      </c>
      <c r="H52" s="115">
        <f t="shared" si="5"/>
        <v>-1343</v>
      </c>
      <c r="I52" s="142" t="s">
        <v>469</v>
      </c>
      <c r="J52" s="143" t="s">
        <v>470</v>
      </c>
      <c r="K52" s="142">
        <v>-1343</v>
      </c>
      <c r="L52" s="142" t="s">
        <v>438</v>
      </c>
      <c r="M52" s="143" t="s">
        <v>341</v>
      </c>
      <c r="N52" s="143"/>
      <c r="O52" s="144" t="s">
        <v>412</v>
      </c>
      <c r="P52" s="144" t="s">
        <v>471</v>
      </c>
    </row>
    <row r="53" spans="1:16" ht="12.75" customHeight="1" x14ac:dyDescent="0.2">
      <c r="A53" s="115" t="str">
        <f t="shared" si="0"/>
        <v> BBS 12 </v>
      </c>
      <c r="B53" s="2" t="str">
        <f t="shared" si="1"/>
        <v>I</v>
      </c>
      <c r="C53" s="115">
        <f t="shared" si="2"/>
        <v>42004.434000000001</v>
      </c>
      <c r="D53" s="15" t="str">
        <f t="shared" si="3"/>
        <v>vis</v>
      </c>
      <c r="E53" s="15">
        <f>VLOOKUP(C53,Active!C$21:E$968,3,FALSE)</f>
        <v>-1328.9954809884691</v>
      </c>
      <c r="F53" s="2" t="s">
        <v>337</v>
      </c>
      <c r="G53" s="15" t="str">
        <f t="shared" si="4"/>
        <v>42004.434</v>
      </c>
      <c r="H53" s="115">
        <f t="shared" si="5"/>
        <v>-1329</v>
      </c>
      <c r="I53" s="142" t="s">
        <v>472</v>
      </c>
      <c r="J53" s="143" t="s">
        <v>473</v>
      </c>
      <c r="K53" s="142">
        <v>-1329</v>
      </c>
      <c r="L53" s="142" t="s">
        <v>474</v>
      </c>
      <c r="M53" s="143" t="s">
        <v>341</v>
      </c>
      <c r="N53" s="143"/>
      <c r="O53" s="144" t="s">
        <v>398</v>
      </c>
      <c r="P53" s="144" t="s">
        <v>471</v>
      </c>
    </row>
    <row r="54" spans="1:16" ht="12.75" customHeight="1" x14ac:dyDescent="0.2">
      <c r="A54" s="115" t="str">
        <f t="shared" si="0"/>
        <v> BBS 12 </v>
      </c>
      <c r="B54" s="2" t="str">
        <f t="shared" si="1"/>
        <v>I</v>
      </c>
      <c r="C54" s="115">
        <f t="shared" si="2"/>
        <v>42004.434999999998</v>
      </c>
      <c r="D54" s="15" t="str">
        <f t="shared" si="3"/>
        <v>vis</v>
      </c>
      <c r="E54" s="15">
        <f>VLOOKUP(C54,Active!C$21:E$968,3,FALSE)</f>
        <v>-1328.9951198258213</v>
      </c>
      <c r="F54" s="2" t="s">
        <v>337</v>
      </c>
      <c r="G54" s="15" t="str">
        <f t="shared" si="4"/>
        <v>42004.435</v>
      </c>
      <c r="H54" s="115">
        <f t="shared" si="5"/>
        <v>-1329</v>
      </c>
      <c r="I54" s="142" t="s">
        <v>475</v>
      </c>
      <c r="J54" s="143" t="s">
        <v>476</v>
      </c>
      <c r="K54" s="142">
        <v>-1329</v>
      </c>
      <c r="L54" s="142" t="s">
        <v>438</v>
      </c>
      <c r="M54" s="143" t="s">
        <v>341</v>
      </c>
      <c r="N54" s="143"/>
      <c r="O54" s="144" t="s">
        <v>342</v>
      </c>
      <c r="P54" s="144" t="s">
        <v>471</v>
      </c>
    </row>
    <row r="55" spans="1:16" ht="12.75" customHeight="1" x14ac:dyDescent="0.2">
      <c r="A55" s="115" t="str">
        <f t="shared" si="0"/>
        <v> BBS 13 </v>
      </c>
      <c r="B55" s="2" t="str">
        <f t="shared" si="1"/>
        <v>I</v>
      </c>
      <c r="C55" s="115">
        <f t="shared" si="2"/>
        <v>42018.281000000003</v>
      </c>
      <c r="D55" s="15" t="str">
        <f t="shared" si="3"/>
        <v>vis</v>
      </c>
      <c r="E55" s="15">
        <f>VLOOKUP(C55,Active!C$21:E$968,3,FALSE)</f>
        <v>-1323.994461787473</v>
      </c>
      <c r="F55" s="2" t="s">
        <v>337</v>
      </c>
      <c r="G55" s="15" t="str">
        <f t="shared" si="4"/>
        <v>42018.281</v>
      </c>
      <c r="H55" s="115">
        <f t="shared" si="5"/>
        <v>-1324</v>
      </c>
      <c r="I55" s="142" t="s">
        <v>477</v>
      </c>
      <c r="J55" s="143" t="s">
        <v>478</v>
      </c>
      <c r="K55" s="142">
        <v>-1324</v>
      </c>
      <c r="L55" s="142" t="s">
        <v>479</v>
      </c>
      <c r="M55" s="143" t="s">
        <v>341</v>
      </c>
      <c r="N55" s="143"/>
      <c r="O55" s="144" t="s">
        <v>398</v>
      </c>
      <c r="P55" s="144" t="s">
        <v>480</v>
      </c>
    </row>
    <row r="56" spans="1:16" ht="12.75" customHeight="1" x14ac:dyDescent="0.2">
      <c r="A56" s="115" t="str">
        <f t="shared" si="0"/>
        <v> BBS 13 </v>
      </c>
      <c r="B56" s="2" t="str">
        <f t="shared" si="1"/>
        <v>I</v>
      </c>
      <c r="C56" s="115">
        <f t="shared" si="2"/>
        <v>42076.423999999999</v>
      </c>
      <c r="D56" s="15" t="str">
        <f t="shared" si="3"/>
        <v>vis</v>
      </c>
      <c r="E56" s="15">
        <f>VLOOKUP(C56,Active!C$21:E$968,3,FALSE)</f>
        <v>-1302.995381885439</v>
      </c>
      <c r="F56" s="2" t="s">
        <v>337</v>
      </c>
      <c r="G56" s="15" t="str">
        <f t="shared" si="4"/>
        <v>42076.424</v>
      </c>
      <c r="H56" s="115">
        <f t="shared" si="5"/>
        <v>-1303</v>
      </c>
      <c r="I56" s="142" t="s">
        <v>481</v>
      </c>
      <c r="J56" s="143" t="s">
        <v>482</v>
      </c>
      <c r="K56" s="142">
        <v>-1303</v>
      </c>
      <c r="L56" s="142" t="s">
        <v>474</v>
      </c>
      <c r="M56" s="143" t="s">
        <v>341</v>
      </c>
      <c r="N56" s="143"/>
      <c r="O56" s="144" t="s">
        <v>398</v>
      </c>
      <c r="P56" s="144" t="s">
        <v>480</v>
      </c>
    </row>
    <row r="57" spans="1:16" ht="12.75" customHeight="1" x14ac:dyDescent="0.2">
      <c r="A57" s="115" t="str">
        <f t="shared" si="0"/>
        <v> BBS 14 </v>
      </c>
      <c r="B57" s="2" t="str">
        <f t="shared" si="1"/>
        <v>I</v>
      </c>
      <c r="C57" s="115">
        <f t="shared" si="2"/>
        <v>42090.269</v>
      </c>
      <c r="D57" s="15" t="str">
        <f t="shared" si="3"/>
        <v>vis</v>
      </c>
      <c r="E57" s="15">
        <f>VLOOKUP(C57,Active!C$21:E$968,3,FALSE)</f>
        <v>-1297.9950850097412</v>
      </c>
      <c r="F57" s="2" t="s">
        <v>337</v>
      </c>
      <c r="G57" s="15" t="str">
        <f t="shared" si="4"/>
        <v>42090.269</v>
      </c>
      <c r="H57" s="115">
        <f t="shared" si="5"/>
        <v>-1298</v>
      </c>
      <c r="I57" s="142" t="s">
        <v>483</v>
      </c>
      <c r="J57" s="143" t="s">
        <v>484</v>
      </c>
      <c r="K57" s="142">
        <v>-1298</v>
      </c>
      <c r="L57" s="142" t="s">
        <v>438</v>
      </c>
      <c r="M57" s="143" t="s">
        <v>341</v>
      </c>
      <c r="N57" s="143"/>
      <c r="O57" s="144" t="s">
        <v>398</v>
      </c>
      <c r="P57" s="144" t="s">
        <v>485</v>
      </c>
    </row>
    <row r="58" spans="1:16" ht="12.75" customHeight="1" x14ac:dyDescent="0.2">
      <c r="A58" s="115" t="str">
        <f t="shared" si="0"/>
        <v> BBS 17 </v>
      </c>
      <c r="B58" s="2" t="str">
        <f t="shared" si="1"/>
        <v>I</v>
      </c>
      <c r="C58" s="115">
        <f t="shared" si="2"/>
        <v>42289.620999999999</v>
      </c>
      <c r="D58" s="15" t="str">
        <f t="shared" si="3"/>
        <v>vis</v>
      </c>
      <c r="E58" s="15">
        <f>VLOOKUP(C58,Active!C$21:E$968,3,FALSE)</f>
        <v>-1225.9965886020818</v>
      </c>
      <c r="F58" s="2" t="s">
        <v>337</v>
      </c>
      <c r="G58" s="15" t="str">
        <f t="shared" si="4"/>
        <v>42289.621</v>
      </c>
      <c r="H58" s="115">
        <f t="shared" si="5"/>
        <v>-1226</v>
      </c>
      <c r="I58" s="142" t="s">
        <v>486</v>
      </c>
      <c r="J58" s="143" t="s">
        <v>487</v>
      </c>
      <c r="K58" s="142">
        <v>-1226</v>
      </c>
      <c r="L58" s="142" t="s">
        <v>415</v>
      </c>
      <c r="M58" s="143" t="s">
        <v>341</v>
      </c>
      <c r="N58" s="143"/>
      <c r="O58" s="144" t="s">
        <v>401</v>
      </c>
      <c r="P58" s="144" t="s">
        <v>488</v>
      </c>
    </row>
    <row r="59" spans="1:16" ht="12.75" customHeight="1" x14ac:dyDescent="0.2">
      <c r="A59" s="115" t="str">
        <f t="shared" si="0"/>
        <v> BBS 17 </v>
      </c>
      <c r="B59" s="2" t="str">
        <f t="shared" si="1"/>
        <v>I</v>
      </c>
      <c r="C59" s="115">
        <f t="shared" si="2"/>
        <v>42289.627999999997</v>
      </c>
      <c r="D59" s="15" t="str">
        <f t="shared" si="3"/>
        <v>vis</v>
      </c>
      <c r="E59" s="15">
        <f>VLOOKUP(C59,Active!C$21:E$968,3,FALSE)</f>
        <v>-1225.9940604635397</v>
      </c>
      <c r="F59" s="2" t="s">
        <v>337</v>
      </c>
      <c r="G59" s="15" t="str">
        <f t="shared" si="4"/>
        <v>42289.628</v>
      </c>
      <c r="H59" s="115">
        <f t="shared" si="5"/>
        <v>-1226</v>
      </c>
      <c r="I59" s="142" t="s">
        <v>489</v>
      </c>
      <c r="J59" s="143" t="s">
        <v>490</v>
      </c>
      <c r="K59" s="142">
        <v>-1226</v>
      </c>
      <c r="L59" s="142" t="s">
        <v>491</v>
      </c>
      <c r="M59" s="143" t="s">
        <v>341</v>
      </c>
      <c r="N59" s="143"/>
      <c r="O59" s="144" t="s">
        <v>398</v>
      </c>
      <c r="P59" s="144" t="s">
        <v>488</v>
      </c>
    </row>
    <row r="60" spans="1:16" ht="12.75" customHeight="1" x14ac:dyDescent="0.2">
      <c r="A60" s="115" t="str">
        <f t="shared" si="0"/>
        <v> BBS 18 </v>
      </c>
      <c r="B60" s="2" t="str">
        <f t="shared" si="1"/>
        <v>I</v>
      </c>
      <c r="C60" s="115">
        <f t="shared" si="2"/>
        <v>42339.466</v>
      </c>
      <c r="D60" s="15" t="str">
        <f t="shared" si="3"/>
        <v>vis</v>
      </c>
      <c r="E60" s="15">
        <f>VLOOKUP(C60,Active!C$21:E$968,3,FALSE)</f>
        <v>-1207.9944363616235</v>
      </c>
      <c r="F60" s="2" t="s">
        <v>337</v>
      </c>
      <c r="G60" s="15" t="str">
        <f t="shared" si="4"/>
        <v>42339.466</v>
      </c>
      <c r="H60" s="115">
        <f t="shared" si="5"/>
        <v>-1208</v>
      </c>
      <c r="I60" s="142" t="s">
        <v>492</v>
      </c>
      <c r="J60" s="143" t="s">
        <v>493</v>
      </c>
      <c r="K60" s="142">
        <v>-1208</v>
      </c>
      <c r="L60" s="142" t="s">
        <v>479</v>
      </c>
      <c r="M60" s="143" t="s">
        <v>341</v>
      </c>
      <c r="N60" s="143"/>
      <c r="O60" s="144" t="s">
        <v>412</v>
      </c>
      <c r="P60" s="144" t="s">
        <v>494</v>
      </c>
    </row>
    <row r="61" spans="1:16" ht="12.75" customHeight="1" x14ac:dyDescent="0.2">
      <c r="A61" s="115" t="str">
        <f t="shared" si="0"/>
        <v> BBS 18 </v>
      </c>
      <c r="B61" s="2" t="str">
        <f t="shared" si="1"/>
        <v>I</v>
      </c>
      <c r="C61" s="115">
        <f t="shared" si="2"/>
        <v>42361.616000000002</v>
      </c>
      <c r="D61" s="15" t="str">
        <f t="shared" si="3"/>
        <v>vis</v>
      </c>
      <c r="E61" s="15">
        <f>VLOOKUP(C61,Active!C$21:E$968,3,FALSE)</f>
        <v>-1199.9946836858051</v>
      </c>
      <c r="F61" s="2" t="s">
        <v>337</v>
      </c>
      <c r="G61" s="15" t="str">
        <f t="shared" si="4"/>
        <v>42361.616</v>
      </c>
      <c r="H61" s="115">
        <f t="shared" si="5"/>
        <v>-1200</v>
      </c>
      <c r="I61" s="142" t="s">
        <v>495</v>
      </c>
      <c r="J61" s="143" t="s">
        <v>496</v>
      </c>
      <c r="K61" s="142">
        <v>-1200</v>
      </c>
      <c r="L61" s="142" t="s">
        <v>479</v>
      </c>
      <c r="M61" s="143" t="s">
        <v>341</v>
      </c>
      <c r="N61" s="143"/>
      <c r="O61" s="144" t="s">
        <v>412</v>
      </c>
      <c r="P61" s="144" t="s">
        <v>494</v>
      </c>
    </row>
    <row r="62" spans="1:16" ht="12.75" customHeight="1" x14ac:dyDescent="0.2">
      <c r="A62" s="115" t="str">
        <f t="shared" si="0"/>
        <v> BBS 19 </v>
      </c>
      <c r="B62" s="2" t="str">
        <f t="shared" si="1"/>
        <v>I</v>
      </c>
      <c r="C62" s="115">
        <f t="shared" si="2"/>
        <v>42364.383999999998</v>
      </c>
      <c r="D62" s="15" t="str">
        <f t="shared" si="3"/>
        <v>vis</v>
      </c>
      <c r="E62" s="15">
        <f>VLOOKUP(C62,Active!C$21:E$968,3,FALSE)</f>
        <v>-1198.9949854733159</v>
      </c>
      <c r="F62" s="2" t="s">
        <v>337</v>
      </c>
      <c r="G62" s="15" t="str">
        <f t="shared" si="4"/>
        <v>42364.384</v>
      </c>
      <c r="H62" s="115">
        <f t="shared" si="5"/>
        <v>-1199</v>
      </c>
      <c r="I62" s="142" t="s">
        <v>497</v>
      </c>
      <c r="J62" s="143" t="s">
        <v>498</v>
      </c>
      <c r="K62" s="142">
        <v>-1199</v>
      </c>
      <c r="L62" s="142" t="s">
        <v>438</v>
      </c>
      <c r="M62" s="143" t="s">
        <v>341</v>
      </c>
      <c r="N62" s="143"/>
      <c r="O62" s="144" t="s">
        <v>499</v>
      </c>
      <c r="P62" s="144" t="s">
        <v>500</v>
      </c>
    </row>
    <row r="63" spans="1:16" ht="12.75" customHeight="1" x14ac:dyDescent="0.2">
      <c r="A63" s="115" t="str">
        <f t="shared" si="0"/>
        <v> BBS 19 </v>
      </c>
      <c r="B63" s="2" t="str">
        <f t="shared" si="1"/>
        <v>I</v>
      </c>
      <c r="C63" s="115">
        <f t="shared" si="2"/>
        <v>42364.383999999998</v>
      </c>
      <c r="D63" s="15" t="str">
        <f t="shared" si="3"/>
        <v>vis</v>
      </c>
      <c r="E63" s="15">
        <f>VLOOKUP(C63,Active!C$21:E$968,3,FALSE)</f>
        <v>-1198.9949854733159</v>
      </c>
      <c r="F63" s="2" t="s">
        <v>337</v>
      </c>
      <c r="G63" s="15" t="str">
        <f t="shared" si="4"/>
        <v>42364.384</v>
      </c>
      <c r="H63" s="115">
        <f t="shared" si="5"/>
        <v>-1199</v>
      </c>
      <c r="I63" s="142" t="s">
        <v>497</v>
      </c>
      <c r="J63" s="143" t="s">
        <v>498</v>
      </c>
      <c r="K63" s="142">
        <v>-1199</v>
      </c>
      <c r="L63" s="142" t="s">
        <v>438</v>
      </c>
      <c r="M63" s="143" t="s">
        <v>341</v>
      </c>
      <c r="N63" s="143"/>
      <c r="O63" s="144" t="s">
        <v>501</v>
      </c>
      <c r="P63" s="144" t="s">
        <v>500</v>
      </c>
    </row>
    <row r="64" spans="1:16" ht="12.75" customHeight="1" x14ac:dyDescent="0.2">
      <c r="A64" s="115" t="str">
        <f t="shared" si="0"/>
        <v> BBS 19 </v>
      </c>
      <c r="B64" s="2" t="str">
        <f t="shared" si="1"/>
        <v>I</v>
      </c>
      <c r="C64" s="115">
        <f t="shared" si="2"/>
        <v>42389.303</v>
      </c>
      <c r="D64" s="15" t="str">
        <f t="shared" si="3"/>
        <v>vis</v>
      </c>
      <c r="E64" s="15">
        <f>VLOOKUP(C64,Active!C$21:E$968,3,FALSE)</f>
        <v>-1189.9951734223578</v>
      </c>
      <c r="F64" s="2" t="s">
        <v>337</v>
      </c>
      <c r="G64" s="15" t="str">
        <f t="shared" si="4"/>
        <v>42389.303</v>
      </c>
      <c r="H64" s="115">
        <f t="shared" si="5"/>
        <v>-1190</v>
      </c>
      <c r="I64" s="142" t="s">
        <v>502</v>
      </c>
      <c r="J64" s="143" t="s">
        <v>503</v>
      </c>
      <c r="K64" s="142">
        <v>-1190</v>
      </c>
      <c r="L64" s="142" t="s">
        <v>474</v>
      </c>
      <c r="M64" s="143" t="s">
        <v>341</v>
      </c>
      <c r="N64" s="143"/>
      <c r="O64" s="144" t="s">
        <v>398</v>
      </c>
      <c r="P64" s="144" t="s">
        <v>500</v>
      </c>
    </row>
    <row r="65" spans="1:16" ht="12.75" customHeight="1" x14ac:dyDescent="0.2">
      <c r="A65" s="115" t="str">
        <f t="shared" si="0"/>
        <v> BBS 20 </v>
      </c>
      <c r="B65" s="2" t="str">
        <f t="shared" si="1"/>
        <v>I</v>
      </c>
      <c r="C65" s="115">
        <f t="shared" si="2"/>
        <v>42425.296999999999</v>
      </c>
      <c r="D65" s="15" t="str">
        <f t="shared" si="3"/>
        <v>vis</v>
      </c>
      <c r="E65" s="15">
        <f>VLOOKUP(C65,Active!C$21:E$968,3,FALSE)</f>
        <v>-1176.9954850334918</v>
      </c>
      <c r="F65" s="2" t="s">
        <v>337</v>
      </c>
      <c r="G65" s="15" t="str">
        <f t="shared" si="4"/>
        <v>42425.297</v>
      </c>
      <c r="H65" s="115">
        <f t="shared" si="5"/>
        <v>-1177</v>
      </c>
      <c r="I65" s="142" t="s">
        <v>504</v>
      </c>
      <c r="J65" s="143" t="s">
        <v>505</v>
      </c>
      <c r="K65" s="142">
        <v>-1177</v>
      </c>
      <c r="L65" s="142" t="s">
        <v>474</v>
      </c>
      <c r="M65" s="143" t="s">
        <v>341</v>
      </c>
      <c r="N65" s="143"/>
      <c r="O65" s="144" t="s">
        <v>398</v>
      </c>
      <c r="P65" s="144" t="s">
        <v>506</v>
      </c>
    </row>
    <row r="66" spans="1:16" ht="12.75" customHeight="1" x14ac:dyDescent="0.2">
      <c r="A66" s="115" t="str">
        <f t="shared" si="0"/>
        <v> BBS 21 </v>
      </c>
      <c r="B66" s="2" t="str">
        <f t="shared" si="1"/>
        <v>I</v>
      </c>
      <c r="C66" s="115">
        <f t="shared" si="2"/>
        <v>42447.447999999997</v>
      </c>
      <c r="D66" s="15" t="str">
        <f t="shared" si="3"/>
        <v>vis</v>
      </c>
      <c r="E66" s="15">
        <f>VLOOKUP(C66,Active!C$21:E$968,3,FALSE)</f>
        <v>-1168.9953711950254</v>
      </c>
      <c r="F66" s="2" t="s">
        <v>337</v>
      </c>
      <c r="G66" s="15" t="str">
        <f t="shared" si="4"/>
        <v>42447.448</v>
      </c>
      <c r="H66" s="115">
        <f t="shared" si="5"/>
        <v>-1169</v>
      </c>
      <c r="I66" s="142" t="s">
        <v>507</v>
      </c>
      <c r="J66" s="143" t="s">
        <v>508</v>
      </c>
      <c r="K66" s="142">
        <v>-1169</v>
      </c>
      <c r="L66" s="142" t="s">
        <v>474</v>
      </c>
      <c r="M66" s="143" t="s">
        <v>341</v>
      </c>
      <c r="N66" s="143"/>
      <c r="O66" s="144" t="s">
        <v>398</v>
      </c>
      <c r="P66" s="144" t="s">
        <v>509</v>
      </c>
    </row>
    <row r="67" spans="1:16" ht="12.75" customHeight="1" x14ac:dyDescent="0.2">
      <c r="A67" s="115" t="str">
        <f t="shared" si="0"/>
        <v> BBS 21 </v>
      </c>
      <c r="B67" s="2" t="str">
        <f t="shared" si="1"/>
        <v>I</v>
      </c>
      <c r="C67" s="115">
        <f t="shared" si="2"/>
        <v>42461.294000000002</v>
      </c>
      <c r="D67" s="15" t="str">
        <f t="shared" si="3"/>
        <v>vis</v>
      </c>
      <c r="E67" s="15">
        <f>VLOOKUP(C67,Active!C$21:E$968,3,FALSE)</f>
        <v>-1163.9947131566771</v>
      </c>
      <c r="F67" s="2" t="s">
        <v>337</v>
      </c>
      <c r="G67" s="15" t="str">
        <f t="shared" si="4"/>
        <v>42461.294</v>
      </c>
      <c r="H67" s="115">
        <f t="shared" si="5"/>
        <v>-1164</v>
      </c>
      <c r="I67" s="142" t="s">
        <v>510</v>
      </c>
      <c r="J67" s="143" t="s">
        <v>511</v>
      </c>
      <c r="K67" s="142">
        <v>-1164</v>
      </c>
      <c r="L67" s="142" t="s">
        <v>479</v>
      </c>
      <c r="M67" s="143" t="s">
        <v>341</v>
      </c>
      <c r="N67" s="143"/>
      <c r="O67" s="144" t="s">
        <v>342</v>
      </c>
      <c r="P67" s="144" t="s">
        <v>509</v>
      </c>
    </row>
    <row r="68" spans="1:16" ht="12.75" customHeight="1" x14ac:dyDescent="0.2">
      <c r="A68" s="115" t="str">
        <f t="shared" si="0"/>
        <v> BBS 21 </v>
      </c>
      <c r="B68" s="2" t="str">
        <f t="shared" si="1"/>
        <v>I</v>
      </c>
      <c r="C68" s="115">
        <f t="shared" si="2"/>
        <v>42472.368999999999</v>
      </c>
      <c r="D68" s="15" t="str">
        <f t="shared" si="3"/>
        <v>vis</v>
      </c>
      <c r="E68" s="15">
        <f>VLOOKUP(C68,Active!C$21:E$968,3,FALSE)</f>
        <v>-1159.9948368187693</v>
      </c>
      <c r="F68" s="2" t="s">
        <v>337</v>
      </c>
      <c r="G68" s="15" t="str">
        <f t="shared" si="4"/>
        <v>42472.369</v>
      </c>
      <c r="H68" s="115">
        <f t="shared" si="5"/>
        <v>-1160</v>
      </c>
      <c r="I68" s="142" t="s">
        <v>512</v>
      </c>
      <c r="J68" s="143" t="s">
        <v>513</v>
      </c>
      <c r="K68" s="142">
        <v>-1160</v>
      </c>
      <c r="L68" s="142" t="s">
        <v>438</v>
      </c>
      <c r="M68" s="143" t="s">
        <v>341</v>
      </c>
      <c r="N68" s="143"/>
      <c r="O68" s="144" t="s">
        <v>342</v>
      </c>
      <c r="P68" s="144" t="s">
        <v>509</v>
      </c>
    </row>
    <row r="69" spans="1:16" ht="12.75" customHeight="1" x14ac:dyDescent="0.2">
      <c r="A69" s="115" t="str">
        <f t="shared" si="0"/>
        <v> BBS 26 </v>
      </c>
      <c r="B69" s="2" t="str">
        <f t="shared" si="1"/>
        <v>I</v>
      </c>
      <c r="C69" s="115">
        <f t="shared" si="2"/>
        <v>42782.474000000002</v>
      </c>
      <c r="D69" s="15" t="str">
        <f t="shared" si="3"/>
        <v>vis</v>
      </c>
      <c r="E69" s="15">
        <f>VLOOKUP(C69,Active!C$21:E$968,3,FALSE)</f>
        <v>-1047.9964935440717</v>
      </c>
      <c r="F69" s="2" t="s">
        <v>337</v>
      </c>
      <c r="G69" s="15" t="str">
        <f t="shared" si="4"/>
        <v>42782.474</v>
      </c>
      <c r="H69" s="115">
        <f t="shared" si="5"/>
        <v>-1048</v>
      </c>
      <c r="I69" s="142" t="s">
        <v>514</v>
      </c>
      <c r="J69" s="143" t="s">
        <v>515</v>
      </c>
      <c r="K69" s="142">
        <v>-1048</v>
      </c>
      <c r="L69" s="142" t="s">
        <v>426</v>
      </c>
      <c r="M69" s="143" t="s">
        <v>341</v>
      </c>
      <c r="N69" s="143"/>
      <c r="O69" s="144" t="s">
        <v>398</v>
      </c>
      <c r="P69" s="144" t="s">
        <v>516</v>
      </c>
    </row>
    <row r="70" spans="1:16" ht="12.75" customHeight="1" x14ac:dyDescent="0.2">
      <c r="A70" s="115" t="str">
        <f t="shared" si="0"/>
        <v> BBS 26 </v>
      </c>
      <c r="B70" s="2" t="str">
        <f t="shared" si="1"/>
        <v>I</v>
      </c>
      <c r="C70" s="115">
        <f t="shared" si="2"/>
        <v>42782.474000000002</v>
      </c>
      <c r="D70" s="15" t="str">
        <f t="shared" si="3"/>
        <v>vis</v>
      </c>
      <c r="E70" s="15">
        <f>VLOOKUP(C70,Active!C$21:E$968,3,FALSE)</f>
        <v>-1047.9964935440717</v>
      </c>
      <c r="F70" s="2" t="s">
        <v>337</v>
      </c>
      <c r="G70" s="15" t="str">
        <f t="shared" si="4"/>
        <v>42782.474</v>
      </c>
      <c r="H70" s="115">
        <f t="shared" si="5"/>
        <v>-1048</v>
      </c>
      <c r="I70" s="142" t="s">
        <v>514</v>
      </c>
      <c r="J70" s="143" t="s">
        <v>515</v>
      </c>
      <c r="K70" s="142">
        <v>-1048</v>
      </c>
      <c r="L70" s="142" t="s">
        <v>426</v>
      </c>
      <c r="M70" s="143" t="s">
        <v>341</v>
      </c>
      <c r="N70" s="143"/>
      <c r="O70" s="144" t="s">
        <v>342</v>
      </c>
      <c r="P70" s="144" t="s">
        <v>516</v>
      </c>
    </row>
    <row r="71" spans="1:16" ht="12.75" customHeight="1" x14ac:dyDescent="0.2">
      <c r="A71" s="115" t="str">
        <f t="shared" si="0"/>
        <v> BBS 26 </v>
      </c>
      <c r="B71" s="2" t="str">
        <f t="shared" si="1"/>
        <v>I</v>
      </c>
      <c r="C71" s="115">
        <f t="shared" si="2"/>
        <v>42785.245999999999</v>
      </c>
      <c r="D71" s="15" t="str">
        <f t="shared" si="3"/>
        <v>vis</v>
      </c>
      <c r="E71" s="15">
        <f>VLOOKUP(C71,Active!C$21:E$968,3,FALSE)</f>
        <v>-1046.9953506809861</v>
      </c>
      <c r="F71" s="2" t="s">
        <v>337</v>
      </c>
      <c r="G71" s="15" t="str">
        <f t="shared" si="4"/>
        <v>42785.246</v>
      </c>
      <c r="H71" s="115">
        <f t="shared" si="5"/>
        <v>-1047</v>
      </c>
      <c r="I71" s="142" t="s">
        <v>517</v>
      </c>
      <c r="J71" s="143" t="s">
        <v>518</v>
      </c>
      <c r="K71" s="142">
        <v>-1047</v>
      </c>
      <c r="L71" s="142" t="s">
        <v>474</v>
      </c>
      <c r="M71" s="143" t="s">
        <v>341</v>
      </c>
      <c r="N71" s="143"/>
      <c r="O71" s="144" t="s">
        <v>398</v>
      </c>
      <c r="P71" s="144" t="s">
        <v>516</v>
      </c>
    </row>
    <row r="72" spans="1:16" ht="12.75" customHeight="1" x14ac:dyDescent="0.2">
      <c r="A72" s="115" t="str">
        <f t="shared" si="0"/>
        <v> BBS 26 </v>
      </c>
      <c r="B72" s="2" t="str">
        <f t="shared" si="1"/>
        <v>I</v>
      </c>
      <c r="C72" s="115">
        <f t="shared" si="2"/>
        <v>42785.247000000003</v>
      </c>
      <c r="D72" s="15" t="str">
        <f t="shared" si="3"/>
        <v>vis</v>
      </c>
      <c r="E72" s="15">
        <f>VLOOKUP(C72,Active!C$21:E$968,3,FALSE)</f>
        <v>-1046.9949895183356</v>
      </c>
      <c r="F72" s="2" t="s">
        <v>337</v>
      </c>
      <c r="G72" s="15" t="str">
        <f t="shared" si="4"/>
        <v>42785.247</v>
      </c>
      <c r="H72" s="115">
        <f t="shared" si="5"/>
        <v>-1047</v>
      </c>
      <c r="I72" s="142" t="s">
        <v>519</v>
      </c>
      <c r="J72" s="143" t="s">
        <v>520</v>
      </c>
      <c r="K72" s="142">
        <v>-1047</v>
      </c>
      <c r="L72" s="142" t="s">
        <v>438</v>
      </c>
      <c r="M72" s="143" t="s">
        <v>341</v>
      </c>
      <c r="N72" s="143"/>
      <c r="O72" s="144" t="s">
        <v>412</v>
      </c>
      <c r="P72" s="144" t="s">
        <v>516</v>
      </c>
    </row>
    <row r="73" spans="1:16" ht="12.75" customHeight="1" x14ac:dyDescent="0.2">
      <c r="A73" s="115" t="str">
        <f t="shared" si="0"/>
        <v> BBS 26 </v>
      </c>
      <c r="B73" s="2" t="str">
        <f t="shared" si="1"/>
        <v>I</v>
      </c>
      <c r="C73" s="115">
        <f t="shared" si="2"/>
        <v>42796.319000000003</v>
      </c>
      <c r="D73" s="15" t="str">
        <f t="shared" si="3"/>
        <v>vis</v>
      </c>
      <c r="E73" s="15">
        <f>VLOOKUP(C73,Active!C$21:E$968,3,FALSE)</f>
        <v>-1042.9961966683738</v>
      </c>
      <c r="F73" s="2" t="s">
        <v>337</v>
      </c>
      <c r="G73" s="15" t="str">
        <f t="shared" si="4"/>
        <v>42796.319</v>
      </c>
      <c r="H73" s="115">
        <f t="shared" si="5"/>
        <v>-1043</v>
      </c>
      <c r="I73" s="142" t="s">
        <v>521</v>
      </c>
      <c r="J73" s="143" t="s">
        <v>522</v>
      </c>
      <c r="K73" s="142">
        <v>-1043</v>
      </c>
      <c r="L73" s="142" t="s">
        <v>435</v>
      </c>
      <c r="M73" s="143" t="s">
        <v>341</v>
      </c>
      <c r="N73" s="143"/>
      <c r="O73" s="144" t="s">
        <v>412</v>
      </c>
      <c r="P73" s="144" t="s">
        <v>516</v>
      </c>
    </row>
    <row r="74" spans="1:16" ht="12.75" customHeight="1" x14ac:dyDescent="0.2">
      <c r="A74" s="115" t="str">
        <f t="shared" si="0"/>
        <v> BBS 26 </v>
      </c>
      <c r="B74" s="2" t="str">
        <f t="shared" si="1"/>
        <v>I</v>
      </c>
      <c r="C74" s="115">
        <f t="shared" si="2"/>
        <v>42796.319000000003</v>
      </c>
      <c r="D74" s="15" t="str">
        <f t="shared" si="3"/>
        <v>vis</v>
      </c>
      <c r="E74" s="15">
        <f>VLOOKUP(C74,Active!C$21:E$968,3,FALSE)</f>
        <v>-1042.9961966683738</v>
      </c>
      <c r="F74" s="2" t="s">
        <v>337</v>
      </c>
      <c r="G74" s="15" t="str">
        <f t="shared" si="4"/>
        <v>42796.319</v>
      </c>
      <c r="H74" s="115">
        <f t="shared" si="5"/>
        <v>-1043</v>
      </c>
      <c r="I74" s="142" t="s">
        <v>521</v>
      </c>
      <c r="J74" s="143" t="s">
        <v>522</v>
      </c>
      <c r="K74" s="142">
        <v>-1043</v>
      </c>
      <c r="L74" s="142" t="s">
        <v>435</v>
      </c>
      <c r="M74" s="143" t="s">
        <v>341</v>
      </c>
      <c r="N74" s="143"/>
      <c r="O74" s="144" t="s">
        <v>523</v>
      </c>
      <c r="P74" s="144" t="s">
        <v>516</v>
      </c>
    </row>
    <row r="75" spans="1:16" ht="12.75" customHeight="1" x14ac:dyDescent="0.2">
      <c r="A75" s="115" t="str">
        <f t="shared" ref="A75:A138" si="6">P75</f>
        <v> BBS 26 </v>
      </c>
      <c r="B75" s="2" t="str">
        <f t="shared" ref="B75:B138" si="7">IF(H75=INT(H75),"I","II")</f>
        <v>I</v>
      </c>
      <c r="C75" s="115">
        <f t="shared" ref="C75:C138" si="8">1*G75</f>
        <v>42796.321000000004</v>
      </c>
      <c r="D75" s="15" t="str">
        <f t="shared" ref="D75:D138" si="9">VLOOKUP(F75,I$1:J$5,2,FALSE)</f>
        <v>vis</v>
      </c>
      <c r="E75" s="15">
        <f>VLOOKUP(C75,Active!C$21:E$968,3,FALSE)</f>
        <v>-1042.9954743430756</v>
      </c>
      <c r="F75" s="2" t="s">
        <v>337</v>
      </c>
      <c r="G75" s="15" t="str">
        <f t="shared" ref="G75:G138" si="10">MID(I75,3,LEN(I75)-3)</f>
        <v>42796.321</v>
      </c>
      <c r="H75" s="115">
        <f t="shared" ref="H75:H138" si="11">1*K75</f>
        <v>-1043</v>
      </c>
      <c r="I75" s="142" t="s">
        <v>524</v>
      </c>
      <c r="J75" s="143" t="s">
        <v>525</v>
      </c>
      <c r="K75" s="142">
        <v>-1043</v>
      </c>
      <c r="L75" s="142" t="s">
        <v>474</v>
      </c>
      <c r="M75" s="143" t="s">
        <v>341</v>
      </c>
      <c r="N75" s="143"/>
      <c r="O75" s="144" t="s">
        <v>398</v>
      </c>
      <c r="P75" s="144" t="s">
        <v>516</v>
      </c>
    </row>
    <row r="76" spans="1:16" ht="12.75" customHeight="1" x14ac:dyDescent="0.2">
      <c r="A76" s="115" t="str">
        <f t="shared" si="6"/>
        <v> BBS 26 </v>
      </c>
      <c r="B76" s="2" t="str">
        <f t="shared" si="7"/>
        <v>I</v>
      </c>
      <c r="C76" s="115">
        <f t="shared" si="8"/>
        <v>42807.394</v>
      </c>
      <c r="D76" s="15" t="str">
        <f t="shared" si="9"/>
        <v>vis</v>
      </c>
      <c r="E76" s="15">
        <f>VLOOKUP(C76,Active!C$21:E$968,3,FALSE)</f>
        <v>-1038.9963203304658</v>
      </c>
      <c r="F76" s="2" t="s">
        <v>337</v>
      </c>
      <c r="G76" s="15" t="str">
        <f t="shared" si="10"/>
        <v>42807.394</v>
      </c>
      <c r="H76" s="115">
        <f t="shared" si="11"/>
        <v>-1039</v>
      </c>
      <c r="I76" s="142" t="s">
        <v>526</v>
      </c>
      <c r="J76" s="143" t="s">
        <v>527</v>
      </c>
      <c r="K76" s="142">
        <v>-1039</v>
      </c>
      <c r="L76" s="142" t="s">
        <v>426</v>
      </c>
      <c r="M76" s="143" t="s">
        <v>341</v>
      </c>
      <c r="N76" s="143"/>
      <c r="O76" s="144" t="s">
        <v>398</v>
      </c>
      <c r="P76" s="144" t="s">
        <v>516</v>
      </c>
    </row>
    <row r="77" spans="1:16" ht="12.75" customHeight="1" x14ac:dyDescent="0.2">
      <c r="A77" s="115" t="str">
        <f t="shared" si="6"/>
        <v> AOEB 1 </v>
      </c>
      <c r="B77" s="2" t="str">
        <f t="shared" si="7"/>
        <v>I</v>
      </c>
      <c r="C77" s="115">
        <f t="shared" si="8"/>
        <v>42815.701000000001</v>
      </c>
      <c r="D77" s="15" t="str">
        <f t="shared" si="9"/>
        <v>vis</v>
      </c>
      <c r="E77" s="15">
        <f>VLOOKUP(C77,Active!C$21:E$968,3,FALSE)</f>
        <v>-1035.9961422050471</v>
      </c>
      <c r="F77" s="2" t="s">
        <v>337</v>
      </c>
      <c r="G77" s="15" t="str">
        <f t="shared" si="10"/>
        <v>42815.701</v>
      </c>
      <c r="H77" s="115">
        <f t="shared" si="11"/>
        <v>-1036</v>
      </c>
      <c r="I77" s="142" t="s">
        <v>528</v>
      </c>
      <c r="J77" s="143" t="s">
        <v>529</v>
      </c>
      <c r="K77" s="142">
        <v>-1036</v>
      </c>
      <c r="L77" s="142" t="s">
        <v>435</v>
      </c>
      <c r="M77" s="143" t="s">
        <v>341</v>
      </c>
      <c r="N77" s="143"/>
      <c r="O77" s="144" t="s">
        <v>530</v>
      </c>
      <c r="P77" s="144" t="s">
        <v>209</v>
      </c>
    </row>
    <row r="78" spans="1:16" ht="12.75" customHeight="1" x14ac:dyDescent="0.2">
      <c r="A78" s="115" t="str">
        <f t="shared" si="6"/>
        <v> AOEB 1 </v>
      </c>
      <c r="B78" s="2" t="str">
        <f t="shared" si="7"/>
        <v>I</v>
      </c>
      <c r="C78" s="115">
        <f t="shared" si="8"/>
        <v>42815.701000000001</v>
      </c>
      <c r="D78" s="15" t="str">
        <f t="shared" si="9"/>
        <v>vis</v>
      </c>
      <c r="E78" s="15">
        <f>VLOOKUP(C78,Active!C$21:E$968,3,FALSE)</f>
        <v>-1035.9961422050471</v>
      </c>
      <c r="F78" s="2" t="s">
        <v>337</v>
      </c>
      <c r="G78" s="15" t="str">
        <f t="shared" si="10"/>
        <v>42815.701</v>
      </c>
      <c r="H78" s="115">
        <f t="shared" si="11"/>
        <v>-1036</v>
      </c>
      <c r="I78" s="142" t="s">
        <v>528</v>
      </c>
      <c r="J78" s="143" t="s">
        <v>529</v>
      </c>
      <c r="K78" s="142">
        <v>-1036</v>
      </c>
      <c r="L78" s="142" t="s">
        <v>435</v>
      </c>
      <c r="M78" s="143" t="s">
        <v>341</v>
      </c>
      <c r="N78" s="143"/>
      <c r="O78" s="144" t="s">
        <v>531</v>
      </c>
      <c r="P78" s="144" t="s">
        <v>209</v>
      </c>
    </row>
    <row r="79" spans="1:16" ht="12.75" customHeight="1" x14ac:dyDescent="0.2">
      <c r="A79" s="115" t="str">
        <f t="shared" si="6"/>
        <v> BBS 26 </v>
      </c>
      <c r="B79" s="2" t="str">
        <f t="shared" si="7"/>
        <v>I</v>
      </c>
      <c r="C79" s="115">
        <f t="shared" si="8"/>
        <v>42832.317000000003</v>
      </c>
      <c r="D79" s="15" t="str">
        <f t="shared" si="9"/>
        <v>vis</v>
      </c>
      <c r="E79" s="15">
        <f>VLOOKUP(C79,Active!C$21:E$968,3,FALSE)</f>
        <v>-1029.9950636289113</v>
      </c>
      <c r="F79" s="2" t="s">
        <v>337</v>
      </c>
      <c r="G79" s="15" t="str">
        <f t="shared" si="10"/>
        <v>42832.317</v>
      </c>
      <c r="H79" s="115">
        <f t="shared" si="11"/>
        <v>-1030</v>
      </c>
      <c r="I79" s="142" t="s">
        <v>532</v>
      </c>
      <c r="J79" s="143" t="s">
        <v>533</v>
      </c>
      <c r="K79" s="142">
        <v>-1030</v>
      </c>
      <c r="L79" s="142" t="s">
        <v>438</v>
      </c>
      <c r="M79" s="143" t="s">
        <v>341</v>
      </c>
      <c r="N79" s="143"/>
      <c r="O79" s="144" t="s">
        <v>342</v>
      </c>
      <c r="P79" s="144" t="s">
        <v>516</v>
      </c>
    </row>
    <row r="80" spans="1:16" ht="12.75" customHeight="1" x14ac:dyDescent="0.2">
      <c r="A80" s="115" t="str">
        <f t="shared" si="6"/>
        <v> AOEB 1 </v>
      </c>
      <c r="B80" s="2" t="str">
        <f t="shared" si="7"/>
        <v>I</v>
      </c>
      <c r="C80" s="115">
        <f t="shared" si="8"/>
        <v>43006.752</v>
      </c>
      <c r="D80" s="15" t="str">
        <f t="shared" si="9"/>
        <v>vis</v>
      </c>
      <c r="E80" s="15">
        <f>VLOOKUP(C80,Active!C$21:E$968,3,FALSE)</f>
        <v>-966.99565694691205</v>
      </c>
      <c r="F80" s="2" t="s">
        <v>337</v>
      </c>
      <c r="G80" s="15" t="str">
        <f t="shared" si="10"/>
        <v>43006.752</v>
      </c>
      <c r="H80" s="115">
        <f t="shared" si="11"/>
        <v>-967</v>
      </c>
      <c r="I80" s="142" t="s">
        <v>534</v>
      </c>
      <c r="J80" s="143" t="s">
        <v>535</v>
      </c>
      <c r="K80" s="142">
        <v>-967</v>
      </c>
      <c r="L80" s="142" t="s">
        <v>419</v>
      </c>
      <c r="M80" s="143" t="s">
        <v>341</v>
      </c>
      <c r="N80" s="143"/>
      <c r="O80" s="144" t="s">
        <v>531</v>
      </c>
      <c r="P80" s="144" t="s">
        <v>209</v>
      </c>
    </row>
    <row r="81" spans="1:16" ht="12.75" customHeight="1" x14ac:dyDescent="0.2">
      <c r="A81" s="115" t="str">
        <f t="shared" si="6"/>
        <v> AOEB 1 </v>
      </c>
      <c r="B81" s="2" t="str">
        <f t="shared" si="7"/>
        <v>I</v>
      </c>
      <c r="C81" s="115">
        <f t="shared" si="8"/>
        <v>43017.826000000001</v>
      </c>
      <c r="D81" s="15" t="str">
        <f t="shared" si="9"/>
        <v>vis</v>
      </c>
      <c r="E81" s="15">
        <f>VLOOKUP(C81,Active!C$21:E$968,3,FALSE)</f>
        <v>-962.99614177165188</v>
      </c>
      <c r="F81" s="2" t="s">
        <v>337</v>
      </c>
      <c r="G81" s="15" t="str">
        <f t="shared" si="10"/>
        <v>43017.826</v>
      </c>
      <c r="H81" s="115">
        <f t="shared" si="11"/>
        <v>-963</v>
      </c>
      <c r="I81" s="142" t="s">
        <v>536</v>
      </c>
      <c r="J81" s="143" t="s">
        <v>537</v>
      </c>
      <c r="K81" s="142">
        <v>-963</v>
      </c>
      <c r="L81" s="142" t="s">
        <v>435</v>
      </c>
      <c r="M81" s="143" t="s">
        <v>341</v>
      </c>
      <c r="N81" s="143"/>
      <c r="O81" s="144" t="s">
        <v>531</v>
      </c>
      <c r="P81" s="144" t="s">
        <v>209</v>
      </c>
    </row>
    <row r="82" spans="1:16" ht="12.75" customHeight="1" x14ac:dyDescent="0.2">
      <c r="A82" s="115" t="str">
        <f t="shared" si="6"/>
        <v> AOEB 1 </v>
      </c>
      <c r="B82" s="2" t="str">
        <f t="shared" si="7"/>
        <v>I</v>
      </c>
      <c r="C82" s="115">
        <f t="shared" si="8"/>
        <v>43128.576999999997</v>
      </c>
      <c r="D82" s="15" t="str">
        <f t="shared" si="9"/>
        <v>vis</v>
      </c>
      <c r="E82" s="15">
        <f>VLOOKUP(C82,Active!C$21:E$968,3,FALSE)</f>
        <v>-922.99701722991438</v>
      </c>
      <c r="F82" s="2" t="s">
        <v>337</v>
      </c>
      <c r="G82" s="15" t="str">
        <f t="shared" si="10"/>
        <v>43128.577</v>
      </c>
      <c r="H82" s="115">
        <f t="shared" si="11"/>
        <v>-923</v>
      </c>
      <c r="I82" s="142" t="s">
        <v>538</v>
      </c>
      <c r="J82" s="143" t="s">
        <v>539</v>
      </c>
      <c r="K82" s="142">
        <v>-923</v>
      </c>
      <c r="L82" s="142" t="s">
        <v>540</v>
      </c>
      <c r="M82" s="143" t="s">
        <v>341</v>
      </c>
      <c r="N82" s="143"/>
      <c r="O82" s="144" t="s">
        <v>357</v>
      </c>
      <c r="P82" s="144" t="s">
        <v>209</v>
      </c>
    </row>
    <row r="83" spans="1:16" ht="12.75" customHeight="1" x14ac:dyDescent="0.2">
      <c r="A83" s="115" t="str">
        <f t="shared" si="6"/>
        <v> AOEB 1 </v>
      </c>
      <c r="B83" s="2" t="str">
        <f t="shared" si="7"/>
        <v>I</v>
      </c>
      <c r="C83" s="115">
        <f t="shared" si="8"/>
        <v>43139.652999999998</v>
      </c>
      <c r="D83" s="15" t="str">
        <f t="shared" si="9"/>
        <v>vis</v>
      </c>
      <c r="E83" s="15">
        <f>VLOOKUP(C83,Active!C$21:E$968,3,FALSE)</f>
        <v>-918.99677972935604</v>
      </c>
      <c r="F83" s="2" t="s">
        <v>337</v>
      </c>
      <c r="G83" s="15" t="str">
        <f t="shared" si="10"/>
        <v>43139.653</v>
      </c>
      <c r="H83" s="115">
        <f t="shared" si="11"/>
        <v>-919</v>
      </c>
      <c r="I83" s="142" t="s">
        <v>541</v>
      </c>
      <c r="J83" s="143" t="s">
        <v>542</v>
      </c>
      <c r="K83" s="142">
        <v>-919</v>
      </c>
      <c r="L83" s="142" t="s">
        <v>415</v>
      </c>
      <c r="M83" s="143" t="s">
        <v>341</v>
      </c>
      <c r="N83" s="143"/>
      <c r="O83" s="144" t="s">
        <v>543</v>
      </c>
      <c r="P83" s="144" t="s">
        <v>209</v>
      </c>
    </row>
    <row r="84" spans="1:16" ht="12.75" customHeight="1" x14ac:dyDescent="0.2">
      <c r="A84" s="115" t="str">
        <f t="shared" si="6"/>
        <v> AOEB 1 </v>
      </c>
      <c r="B84" s="2" t="str">
        <f t="shared" si="7"/>
        <v>I</v>
      </c>
      <c r="C84" s="115">
        <f t="shared" si="8"/>
        <v>43164.571000000004</v>
      </c>
      <c r="D84" s="15" t="str">
        <f t="shared" si="9"/>
        <v>vis</v>
      </c>
      <c r="E84" s="15">
        <f>VLOOKUP(C84,Active!C$21:E$968,3,FALSE)</f>
        <v>-909.99732884104583</v>
      </c>
      <c r="F84" s="2" t="s">
        <v>337</v>
      </c>
      <c r="G84" s="15" t="str">
        <f t="shared" si="10"/>
        <v>43164.571</v>
      </c>
      <c r="H84" s="115">
        <f t="shared" si="11"/>
        <v>-910</v>
      </c>
      <c r="I84" s="142" t="s">
        <v>544</v>
      </c>
      <c r="J84" s="143" t="s">
        <v>545</v>
      </c>
      <c r="K84" s="142">
        <v>-910</v>
      </c>
      <c r="L84" s="142" t="s">
        <v>546</v>
      </c>
      <c r="M84" s="143" t="s">
        <v>341</v>
      </c>
      <c r="N84" s="143"/>
      <c r="O84" s="144" t="s">
        <v>543</v>
      </c>
      <c r="P84" s="144" t="s">
        <v>209</v>
      </c>
    </row>
    <row r="85" spans="1:16" ht="12.75" customHeight="1" x14ac:dyDescent="0.2">
      <c r="A85" s="115" t="str">
        <f t="shared" si="6"/>
        <v> AOEB 1 </v>
      </c>
      <c r="B85" s="2" t="str">
        <f t="shared" si="7"/>
        <v>I</v>
      </c>
      <c r="C85" s="115">
        <f t="shared" si="8"/>
        <v>43175.648999999998</v>
      </c>
      <c r="D85" s="15" t="str">
        <f t="shared" si="9"/>
        <v>vis</v>
      </c>
      <c r="E85" s="15">
        <f>VLOOKUP(C85,Active!C$21:E$968,3,FALSE)</f>
        <v>-905.99636901519193</v>
      </c>
      <c r="F85" s="2" t="s">
        <v>337</v>
      </c>
      <c r="G85" s="15" t="str">
        <f t="shared" si="10"/>
        <v>43175.649</v>
      </c>
      <c r="H85" s="115">
        <f t="shared" si="11"/>
        <v>-906</v>
      </c>
      <c r="I85" s="142" t="s">
        <v>547</v>
      </c>
      <c r="J85" s="143" t="s">
        <v>548</v>
      </c>
      <c r="K85" s="142">
        <v>-906</v>
      </c>
      <c r="L85" s="142" t="s">
        <v>426</v>
      </c>
      <c r="M85" s="143" t="s">
        <v>341</v>
      </c>
      <c r="N85" s="143"/>
      <c r="O85" s="144" t="s">
        <v>530</v>
      </c>
      <c r="P85" s="144" t="s">
        <v>209</v>
      </c>
    </row>
    <row r="86" spans="1:16" ht="12.75" customHeight="1" x14ac:dyDescent="0.2">
      <c r="A86" s="115" t="str">
        <f t="shared" si="6"/>
        <v> AOEB 1 </v>
      </c>
      <c r="B86" s="2" t="str">
        <f t="shared" si="7"/>
        <v>I</v>
      </c>
      <c r="C86" s="115">
        <f t="shared" si="8"/>
        <v>43175.648999999998</v>
      </c>
      <c r="D86" s="15" t="str">
        <f t="shared" si="9"/>
        <v>vis</v>
      </c>
      <c r="E86" s="15">
        <f>VLOOKUP(C86,Active!C$21:E$968,3,FALSE)</f>
        <v>-905.99636901519193</v>
      </c>
      <c r="F86" s="2" t="s">
        <v>337</v>
      </c>
      <c r="G86" s="15" t="str">
        <f t="shared" si="10"/>
        <v>43175.649</v>
      </c>
      <c r="H86" s="115">
        <f t="shared" si="11"/>
        <v>-906</v>
      </c>
      <c r="I86" s="142" t="s">
        <v>547</v>
      </c>
      <c r="J86" s="143" t="s">
        <v>548</v>
      </c>
      <c r="K86" s="142">
        <v>-906</v>
      </c>
      <c r="L86" s="142" t="s">
        <v>426</v>
      </c>
      <c r="M86" s="143" t="s">
        <v>341</v>
      </c>
      <c r="N86" s="143"/>
      <c r="O86" s="144" t="s">
        <v>531</v>
      </c>
      <c r="P86" s="144" t="s">
        <v>209</v>
      </c>
    </row>
    <row r="87" spans="1:16" ht="12.75" customHeight="1" x14ac:dyDescent="0.2">
      <c r="A87" s="115" t="str">
        <f t="shared" si="6"/>
        <v> BBS 32 </v>
      </c>
      <c r="B87" s="2" t="str">
        <f t="shared" si="7"/>
        <v>I</v>
      </c>
      <c r="C87" s="115">
        <f t="shared" si="8"/>
        <v>43203.336000000003</v>
      </c>
      <c r="D87" s="15" t="str">
        <f t="shared" si="9"/>
        <v>vis</v>
      </c>
      <c r="E87" s="15">
        <f>VLOOKUP(C87,Active!C$21:E$968,3,FALSE)</f>
        <v>-895.99685875174202</v>
      </c>
      <c r="F87" s="2" t="s">
        <v>337</v>
      </c>
      <c r="G87" s="15" t="str">
        <f t="shared" si="10"/>
        <v>43203.336</v>
      </c>
      <c r="H87" s="115">
        <f t="shared" si="11"/>
        <v>-896</v>
      </c>
      <c r="I87" s="142" t="s">
        <v>549</v>
      </c>
      <c r="J87" s="143" t="s">
        <v>550</v>
      </c>
      <c r="K87" s="142">
        <v>-896</v>
      </c>
      <c r="L87" s="142" t="s">
        <v>415</v>
      </c>
      <c r="M87" s="143" t="s">
        <v>341</v>
      </c>
      <c r="N87" s="143"/>
      <c r="O87" s="144" t="s">
        <v>412</v>
      </c>
      <c r="P87" s="144" t="s">
        <v>551</v>
      </c>
    </row>
    <row r="88" spans="1:16" ht="12.75" customHeight="1" x14ac:dyDescent="0.2">
      <c r="A88" s="115" t="str">
        <f t="shared" si="6"/>
        <v> BBS 32 </v>
      </c>
      <c r="B88" s="2" t="str">
        <f t="shared" si="7"/>
        <v>I</v>
      </c>
      <c r="C88" s="115">
        <f t="shared" si="8"/>
        <v>43203.336000000003</v>
      </c>
      <c r="D88" s="15" t="str">
        <f t="shared" si="9"/>
        <v>vis</v>
      </c>
      <c r="E88" s="15">
        <f>VLOOKUP(C88,Active!C$21:E$968,3,FALSE)</f>
        <v>-895.99685875174202</v>
      </c>
      <c r="F88" s="2" t="s">
        <v>337</v>
      </c>
      <c r="G88" s="15" t="str">
        <f t="shared" si="10"/>
        <v>43203.336</v>
      </c>
      <c r="H88" s="115">
        <f t="shared" si="11"/>
        <v>-896</v>
      </c>
      <c r="I88" s="142" t="s">
        <v>549</v>
      </c>
      <c r="J88" s="143" t="s">
        <v>550</v>
      </c>
      <c r="K88" s="142">
        <v>-896</v>
      </c>
      <c r="L88" s="142" t="s">
        <v>415</v>
      </c>
      <c r="M88" s="143" t="s">
        <v>341</v>
      </c>
      <c r="N88" s="143"/>
      <c r="O88" s="144" t="s">
        <v>342</v>
      </c>
      <c r="P88" s="144" t="s">
        <v>551</v>
      </c>
    </row>
    <row r="89" spans="1:16" ht="12.75" customHeight="1" x14ac:dyDescent="0.2">
      <c r="A89" s="115" t="str">
        <f t="shared" si="6"/>
        <v> BBS 32 </v>
      </c>
      <c r="B89" s="2" t="str">
        <f t="shared" si="7"/>
        <v>I</v>
      </c>
      <c r="C89" s="115">
        <f t="shared" si="8"/>
        <v>43203.337</v>
      </c>
      <c r="D89" s="15" t="str">
        <f t="shared" si="9"/>
        <v>vis</v>
      </c>
      <c r="E89" s="15">
        <f>VLOOKUP(C89,Active!C$21:E$968,3,FALSE)</f>
        <v>-895.99649758909425</v>
      </c>
      <c r="F89" s="2" t="s">
        <v>337</v>
      </c>
      <c r="G89" s="15" t="str">
        <f t="shared" si="10"/>
        <v>43203.337</v>
      </c>
      <c r="H89" s="115">
        <f t="shared" si="11"/>
        <v>-896</v>
      </c>
      <c r="I89" s="142" t="s">
        <v>552</v>
      </c>
      <c r="J89" s="143" t="s">
        <v>553</v>
      </c>
      <c r="K89" s="142">
        <v>-896</v>
      </c>
      <c r="L89" s="142" t="s">
        <v>426</v>
      </c>
      <c r="M89" s="143" t="s">
        <v>341</v>
      </c>
      <c r="N89" s="143"/>
      <c r="O89" s="144" t="s">
        <v>398</v>
      </c>
      <c r="P89" s="144" t="s">
        <v>551</v>
      </c>
    </row>
    <row r="90" spans="1:16" ht="12.75" customHeight="1" x14ac:dyDescent="0.2">
      <c r="A90" s="115" t="str">
        <f t="shared" si="6"/>
        <v> BBS 33 </v>
      </c>
      <c r="B90" s="2" t="str">
        <f t="shared" si="7"/>
        <v>I</v>
      </c>
      <c r="C90" s="115">
        <f t="shared" si="8"/>
        <v>43239.33</v>
      </c>
      <c r="D90" s="15" t="str">
        <f t="shared" si="9"/>
        <v>vis</v>
      </c>
      <c r="E90" s="15">
        <f>VLOOKUP(C90,Active!C$21:E$968,3,FALSE)</f>
        <v>-882.99717036287609</v>
      </c>
      <c r="F90" s="2" t="s">
        <v>337</v>
      </c>
      <c r="G90" s="15" t="str">
        <f t="shared" si="10"/>
        <v>43239.330</v>
      </c>
      <c r="H90" s="115">
        <f t="shared" si="11"/>
        <v>-883</v>
      </c>
      <c r="I90" s="142" t="s">
        <v>554</v>
      </c>
      <c r="J90" s="143" t="s">
        <v>555</v>
      </c>
      <c r="K90" s="142">
        <v>-883</v>
      </c>
      <c r="L90" s="142" t="s">
        <v>540</v>
      </c>
      <c r="M90" s="143" t="s">
        <v>341</v>
      </c>
      <c r="N90" s="143"/>
      <c r="O90" s="144" t="s">
        <v>342</v>
      </c>
      <c r="P90" s="144" t="s">
        <v>556</v>
      </c>
    </row>
    <row r="91" spans="1:16" ht="12.75" customHeight="1" x14ac:dyDescent="0.2">
      <c r="A91" s="115" t="str">
        <f t="shared" si="6"/>
        <v> AOEB 1 </v>
      </c>
      <c r="B91" s="2" t="str">
        <f t="shared" si="7"/>
        <v>I</v>
      </c>
      <c r="C91" s="115">
        <f t="shared" si="8"/>
        <v>43571.589</v>
      </c>
      <c r="D91" s="15" t="str">
        <f t="shared" si="9"/>
        <v>vis</v>
      </c>
      <c r="E91" s="15">
        <f>VLOOKUP(C91,Active!C$21:E$968,3,FALSE)</f>
        <v>-762.99762976176623</v>
      </c>
      <c r="F91" s="2" t="s">
        <v>337</v>
      </c>
      <c r="G91" s="15" t="str">
        <f t="shared" si="10"/>
        <v>43571.589</v>
      </c>
      <c r="H91" s="115">
        <f t="shared" si="11"/>
        <v>-763</v>
      </c>
      <c r="I91" s="142" t="s">
        <v>557</v>
      </c>
      <c r="J91" s="143" t="s">
        <v>558</v>
      </c>
      <c r="K91" s="142">
        <v>-763</v>
      </c>
      <c r="L91" s="142" t="s">
        <v>546</v>
      </c>
      <c r="M91" s="143" t="s">
        <v>341</v>
      </c>
      <c r="N91" s="143"/>
      <c r="O91" s="144" t="s">
        <v>531</v>
      </c>
      <c r="P91" s="144" t="s">
        <v>209</v>
      </c>
    </row>
    <row r="92" spans="1:16" ht="12.75" customHeight="1" x14ac:dyDescent="0.2">
      <c r="A92" s="115" t="str">
        <f t="shared" si="6"/>
        <v> BBS 39 </v>
      </c>
      <c r="B92" s="2" t="str">
        <f t="shared" si="7"/>
        <v>I</v>
      </c>
      <c r="C92" s="115">
        <f t="shared" si="8"/>
        <v>43762.633999999998</v>
      </c>
      <c r="D92" s="15" t="str">
        <f t="shared" si="9"/>
        <v>vis</v>
      </c>
      <c r="E92" s="15">
        <f>VLOOKUP(C92,Active!C$21:E$968,3,FALSE)</f>
        <v>-693.99931147952577</v>
      </c>
      <c r="F92" s="2" t="s">
        <v>337</v>
      </c>
      <c r="G92" s="15" t="str">
        <f t="shared" si="10"/>
        <v>43762.634</v>
      </c>
      <c r="H92" s="115">
        <f t="shared" si="11"/>
        <v>-694</v>
      </c>
      <c r="I92" s="142" t="s">
        <v>559</v>
      </c>
      <c r="J92" s="143" t="s">
        <v>560</v>
      </c>
      <c r="K92" s="142">
        <v>-694</v>
      </c>
      <c r="L92" s="142" t="s">
        <v>372</v>
      </c>
      <c r="M92" s="143" t="s">
        <v>341</v>
      </c>
      <c r="N92" s="143"/>
      <c r="O92" s="144" t="s">
        <v>398</v>
      </c>
      <c r="P92" s="144" t="s">
        <v>561</v>
      </c>
    </row>
    <row r="93" spans="1:16" ht="12.75" customHeight="1" x14ac:dyDescent="0.2">
      <c r="A93" s="115" t="str">
        <f t="shared" si="6"/>
        <v> BBS 39 </v>
      </c>
      <c r="B93" s="2" t="str">
        <f t="shared" si="7"/>
        <v>I</v>
      </c>
      <c r="C93" s="115">
        <f t="shared" si="8"/>
        <v>43765.406999999999</v>
      </c>
      <c r="D93" s="15" t="str">
        <f t="shared" si="9"/>
        <v>vis</v>
      </c>
      <c r="E93" s="15">
        <f>VLOOKUP(C93,Active!C$21:E$968,3,FALSE)</f>
        <v>-692.99780745378985</v>
      </c>
      <c r="F93" s="2" t="s">
        <v>337</v>
      </c>
      <c r="G93" s="15" t="str">
        <f t="shared" si="10"/>
        <v>43765.407</v>
      </c>
      <c r="H93" s="115">
        <f t="shared" si="11"/>
        <v>-693</v>
      </c>
      <c r="I93" s="142" t="s">
        <v>562</v>
      </c>
      <c r="J93" s="143" t="s">
        <v>563</v>
      </c>
      <c r="K93" s="142">
        <v>-693</v>
      </c>
      <c r="L93" s="142" t="s">
        <v>408</v>
      </c>
      <c r="M93" s="143" t="s">
        <v>341</v>
      </c>
      <c r="N93" s="143"/>
      <c r="O93" s="144" t="s">
        <v>398</v>
      </c>
      <c r="P93" s="144" t="s">
        <v>561</v>
      </c>
    </row>
    <row r="94" spans="1:16" ht="12.75" customHeight="1" x14ac:dyDescent="0.2">
      <c r="A94" s="115" t="str">
        <f t="shared" si="6"/>
        <v> BBS 39 </v>
      </c>
      <c r="B94" s="2" t="str">
        <f t="shared" si="7"/>
        <v>I</v>
      </c>
      <c r="C94" s="115">
        <f t="shared" si="8"/>
        <v>43776.481</v>
      </c>
      <c r="D94" s="15" t="str">
        <f t="shared" si="9"/>
        <v>vis</v>
      </c>
      <c r="E94" s="15">
        <f>VLOOKUP(C94,Active!C$21:E$968,3,FALSE)</f>
        <v>-688.99829227852968</v>
      </c>
      <c r="F94" s="2" t="s">
        <v>337</v>
      </c>
      <c r="G94" s="15" t="str">
        <f t="shared" si="10"/>
        <v>43776.481</v>
      </c>
      <c r="H94" s="115">
        <f t="shared" si="11"/>
        <v>-689</v>
      </c>
      <c r="I94" s="142" t="s">
        <v>564</v>
      </c>
      <c r="J94" s="143" t="s">
        <v>565</v>
      </c>
      <c r="K94" s="142">
        <v>-689</v>
      </c>
      <c r="L94" s="142" t="s">
        <v>566</v>
      </c>
      <c r="M94" s="143" t="s">
        <v>341</v>
      </c>
      <c r="N94" s="143"/>
      <c r="O94" s="144" t="s">
        <v>398</v>
      </c>
      <c r="P94" s="144" t="s">
        <v>561</v>
      </c>
    </row>
    <row r="95" spans="1:16" ht="12.75" customHeight="1" x14ac:dyDescent="0.2">
      <c r="A95" s="115" t="str">
        <f t="shared" si="6"/>
        <v>IBVS 1839 </v>
      </c>
      <c r="B95" s="2" t="str">
        <f t="shared" si="7"/>
        <v>I</v>
      </c>
      <c r="C95" s="115">
        <f t="shared" si="8"/>
        <v>43820.783499999998</v>
      </c>
      <c r="D95" s="15" t="str">
        <f t="shared" si="9"/>
        <v>vis</v>
      </c>
      <c r="E95" s="15">
        <f>VLOOKUP(C95,Active!C$21:E$968,3,FALSE)</f>
        <v>-672.99788402027195</v>
      </c>
      <c r="F95" s="2" t="s">
        <v>337</v>
      </c>
      <c r="G95" s="15" t="str">
        <f t="shared" si="10"/>
        <v>43820.7835</v>
      </c>
      <c r="H95" s="115">
        <f t="shared" si="11"/>
        <v>-673</v>
      </c>
      <c r="I95" s="142" t="s">
        <v>567</v>
      </c>
      <c r="J95" s="143" t="s">
        <v>568</v>
      </c>
      <c r="K95" s="142">
        <v>-673</v>
      </c>
      <c r="L95" s="142" t="s">
        <v>569</v>
      </c>
      <c r="M95" s="143" t="s">
        <v>382</v>
      </c>
      <c r="N95" s="143" t="s">
        <v>383</v>
      </c>
      <c r="O95" s="144" t="s">
        <v>570</v>
      </c>
      <c r="P95" s="145" t="s">
        <v>571</v>
      </c>
    </row>
    <row r="96" spans="1:16" ht="12.75" customHeight="1" x14ac:dyDescent="0.2">
      <c r="A96" s="115" t="str">
        <f t="shared" si="6"/>
        <v> BBS 40 </v>
      </c>
      <c r="B96" s="2" t="str">
        <f t="shared" si="7"/>
        <v>I</v>
      </c>
      <c r="C96" s="115">
        <f t="shared" si="8"/>
        <v>43837.396999999997</v>
      </c>
      <c r="D96" s="15" t="str">
        <f t="shared" si="9"/>
        <v>vis</v>
      </c>
      <c r="E96" s="15">
        <f>VLOOKUP(C96,Active!C$21:E$968,3,FALSE)</f>
        <v>-666.99770835075969</v>
      </c>
      <c r="F96" s="2" t="s">
        <v>337</v>
      </c>
      <c r="G96" s="15" t="str">
        <f t="shared" si="10"/>
        <v>43837.397</v>
      </c>
      <c r="H96" s="115">
        <f t="shared" si="11"/>
        <v>-667</v>
      </c>
      <c r="I96" s="142" t="s">
        <v>572</v>
      </c>
      <c r="J96" s="143" t="s">
        <v>573</v>
      </c>
      <c r="K96" s="142">
        <v>-667</v>
      </c>
      <c r="L96" s="142" t="s">
        <v>408</v>
      </c>
      <c r="M96" s="143" t="s">
        <v>341</v>
      </c>
      <c r="N96" s="143"/>
      <c r="O96" s="144" t="s">
        <v>342</v>
      </c>
      <c r="P96" s="144" t="s">
        <v>574</v>
      </c>
    </row>
    <row r="97" spans="1:16" ht="12.75" customHeight="1" x14ac:dyDescent="0.2">
      <c r="A97" s="115" t="str">
        <f t="shared" si="6"/>
        <v> BBS 41 </v>
      </c>
      <c r="B97" s="2" t="str">
        <f t="shared" si="7"/>
        <v>I</v>
      </c>
      <c r="C97" s="115">
        <f t="shared" si="8"/>
        <v>43848.470999999998</v>
      </c>
      <c r="D97" s="15" t="str">
        <f t="shared" si="9"/>
        <v>vis</v>
      </c>
      <c r="E97" s="15">
        <f>VLOOKUP(C97,Active!C$21:E$968,3,FALSE)</f>
        <v>-662.99819317549952</v>
      </c>
      <c r="F97" s="2" t="s">
        <v>337</v>
      </c>
      <c r="G97" s="15" t="str">
        <f t="shared" si="10"/>
        <v>43848.471</v>
      </c>
      <c r="H97" s="115">
        <f t="shared" si="11"/>
        <v>-663</v>
      </c>
      <c r="I97" s="142" t="s">
        <v>575</v>
      </c>
      <c r="J97" s="143" t="s">
        <v>576</v>
      </c>
      <c r="K97" s="142">
        <v>-663</v>
      </c>
      <c r="L97" s="142" t="s">
        <v>566</v>
      </c>
      <c r="M97" s="143" t="s">
        <v>341</v>
      </c>
      <c r="N97" s="143"/>
      <c r="O97" s="144" t="s">
        <v>398</v>
      </c>
      <c r="P97" s="144" t="s">
        <v>577</v>
      </c>
    </row>
    <row r="98" spans="1:16" ht="12.75" customHeight="1" x14ac:dyDescent="0.2">
      <c r="A98" s="115" t="str">
        <f t="shared" si="6"/>
        <v> BBS 45 </v>
      </c>
      <c r="B98" s="2" t="str">
        <f t="shared" si="7"/>
        <v>I</v>
      </c>
      <c r="C98" s="115">
        <f t="shared" si="8"/>
        <v>44122.589</v>
      </c>
      <c r="D98" s="15" t="str">
        <f t="shared" si="9"/>
        <v>vis</v>
      </c>
      <c r="E98" s="15">
        <f>VLOOKUP(C98,Active!C$21:E$968,3,FALSE)</f>
        <v>-563.99701015112555</v>
      </c>
      <c r="F98" s="2" t="s">
        <v>337</v>
      </c>
      <c r="G98" s="15" t="str">
        <f t="shared" si="10"/>
        <v>44122.589</v>
      </c>
      <c r="H98" s="115">
        <f t="shared" si="11"/>
        <v>-564</v>
      </c>
      <c r="I98" s="142" t="s">
        <v>578</v>
      </c>
      <c r="J98" s="143" t="s">
        <v>579</v>
      </c>
      <c r="K98" s="142">
        <v>-564</v>
      </c>
      <c r="L98" s="142" t="s">
        <v>540</v>
      </c>
      <c r="M98" s="143" t="s">
        <v>341</v>
      </c>
      <c r="N98" s="143"/>
      <c r="O98" s="144" t="s">
        <v>398</v>
      </c>
      <c r="P98" s="144" t="s">
        <v>580</v>
      </c>
    </row>
    <row r="99" spans="1:16" ht="12.75" customHeight="1" x14ac:dyDescent="0.2">
      <c r="A99" s="115" t="str">
        <f t="shared" si="6"/>
        <v> MVS 8.193 </v>
      </c>
      <c r="B99" s="2" t="str">
        <f t="shared" si="7"/>
        <v>I</v>
      </c>
      <c r="C99" s="115">
        <f t="shared" si="8"/>
        <v>44147.506000000001</v>
      </c>
      <c r="D99" s="15" t="str">
        <f t="shared" si="9"/>
        <v>vis</v>
      </c>
      <c r="E99" s="15">
        <f>VLOOKUP(C99,Active!C$21:E$968,3,FALSE)</f>
        <v>-554.99792042546574</v>
      </c>
      <c r="F99" s="2" t="s">
        <v>337</v>
      </c>
      <c r="G99" s="15" t="str">
        <f t="shared" si="10"/>
        <v>44147.506</v>
      </c>
      <c r="H99" s="115">
        <f t="shared" si="11"/>
        <v>-555</v>
      </c>
      <c r="I99" s="142" t="s">
        <v>581</v>
      </c>
      <c r="J99" s="143" t="s">
        <v>582</v>
      </c>
      <c r="K99" s="142">
        <v>-555</v>
      </c>
      <c r="L99" s="142" t="s">
        <v>408</v>
      </c>
      <c r="M99" s="143" t="s">
        <v>341</v>
      </c>
      <c r="N99" s="143"/>
      <c r="O99" s="144" t="s">
        <v>583</v>
      </c>
      <c r="P99" s="144" t="s">
        <v>584</v>
      </c>
    </row>
    <row r="100" spans="1:16" ht="12.75" customHeight="1" x14ac:dyDescent="0.2">
      <c r="A100" s="115" t="str">
        <f t="shared" si="6"/>
        <v> MVS 8.193 </v>
      </c>
      <c r="B100" s="2" t="str">
        <f t="shared" si="7"/>
        <v>I</v>
      </c>
      <c r="C100" s="115">
        <f t="shared" si="8"/>
        <v>44172.425000000003</v>
      </c>
      <c r="D100" s="15" t="str">
        <f t="shared" si="9"/>
        <v>vis</v>
      </c>
      <c r="E100" s="15">
        <f>VLOOKUP(C100,Active!C$21:E$968,3,FALSE)</f>
        <v>-545.99810837450764</v>
      </c>
      <c r="F100" s="2" t="s">
        <v>337</v>
      </c>
      <c r="G100" s="15" t="str">
        <f t="shared" si="10"/>
        <v>44172.425</v>
      </c>
      <c r="H100" s="115">
        <f t="shared" si="11"/>
        <v>-546</v>
      </c>
      <c r="I100" s="142" t="s">
        <v>585</v>
      </c>
      <c r="J100" s="143" t="s">
        <v>586</v>
      </c>
      <c r="K100" s="142">
        <v>-546</v>
      </c>
      <c r="L100" s="142" t="s">
        <v>566</v>
      </c>
      <c r="M100" s="143" t="s">
        <v>341</v>
      </c>
      <c r="N100" s="143"/>
      <c r="O100" s="144" t="s">
        <v>583</v>
      </c>
      <c r="P100" s="144" t="s">
        <v>584</v>
      </c>
    </row>
    <row r="101" spans="1:16" ht="12.75" customHeight="1" x14ac:dyDescent="0.2">
      <c r="A101" s="115" t="str">
        <f t="shared" si="6"/>
        <v>IBVS 1839 </v>
      </c>
      <c r="B101" s="2" t="str">
        <f t="shared" si="7"/>
        <v>I</v>
      </c>
      <c r="C101" s="115">
        <f t="shared" si="8"/>
        <v>44180.731899999999</v>
      </c>
      <c r="D101" s="15" t="str">
        <f t="shared" si="9"/>
        <v>vis</v>
      </c>
      <c r="E101" s="15">
        <f>VLOOKUP(C101,Active!C$21:E$968,3,FALSE)</f>
        <v>-542.99796636535552</v>
      </c>
      <c r="F101" s="2" t="s">
        <v>337</v>
      </c>
      <c r="G101" s="15" t="str">
        <f t="shared" si="10"/>
        <v>44180.7319</v>
      </c>
      <c r="H101" s="115">
        <f t="shared" si="11"/>
        <v>-543</v>
      </c>
      <c r="I101" s="142" t="s">
        <v>587</v>
      </c>
      <c r="J101" s="143" t="s">
        <v>588</v>
      </c>
      <c r="K101" s="142">
        <v>-543</v>
      </c>
      <c r="L101" s="142" t="s">
        <v>589</v>
      </c>
      <c r="M101" s="143" t="s">
        <v>382</v>
      </c>
      <c r="N101" s="143" t="s">
        <v>383</v>
      </c>
      <c r="O101" s="144" t="s">
        <v>570</v>
      </c>
      <c r="P101" s="145" t="s">
        <v>571</v>
      </c>
    </row>
    <row r="102" spans="1:16" ht="12.75" customHeight="1" x14ac:dyDescent="0.2">
      <c r="A102" s="115" t="str">
        <f t="shared" si="6"/>
        <v>IBVS 1839 </v>
      </c>
      <c r="B102" s="2" t="str">
        <f t="shared" si="7"/>
        <v>I</v>
      </c>
      <c r="C102" s="115">
        <f t="shared" si="8"/>
        <v>44191.807399999998</v>
      </c>
      <c r="D102" s="15" t="str">
        <f t="shared" si="9"/>
        <v>vis</v>
      </c>
      <c r="E102" s="15">
        <f>VLOOKUP(C102,Active!C$21:E$968,3,FALSE)</f>
        <v>-538.99790944612243</v>
      </c>
      <c r="F102" s="2" t="s">
        <v>337</v>
      </c>
      <c r="G102" s="15" t="str">
        <f t="shared" si="10"/>
        <v>44191.8074</v>
      </c>
      <c r="H102" s="115">
        <f t="shared" si="11"/>
        <v>-539</v>
      </c>
      <c r="I102" s="142" t="s">
        <v>590</v>
      </c>
      <c r="J102" s="143" t="s">
        <v>591</v>
      </c>
      <c r="K102" s="142">
        <v>-539</v>
      </c>
      <c r="L102" s="142" t="s">
        <v>592</v>
      </c>
      <c r="M102" s="143" t="s">
        <v>382</v>
      </c>
      <c r="N102" s="143" t="s">
        <v>383</v>
      </c>
      <c r="O102" s="144" t="s">
        <v>570</v>
      </c>
      <c r="P102" s="145" t="s">
        <v>571</v>
      </c>
    </row>
    <row r="103" spans="1:16" ht="12.75" customHeight="1" x14ac:dyDescent="0.2">
      <c r="A103" s="115" t="str">
        <f t="shared" si="6"/>
        <v> AOEB 1 </v>
      </c>
      <c r="B103" s="2" t="str">
        <f t="shared" si="7"/>
        <v>I</v>
      </c>
      <c r="C103" s="115">
        <f t="shared" si="8"/>
        <v>44191.807999999997</v>
      </c>
      <c r="D103" s="15" t="str">
        <f t="shared" si="9"/>
        <v>vis</v>
      </c>
      <c r="E103" s="15">
        <f>VLOOKUP(C103,Active!C$21:E$968,3,FALSE)</f>
        <v>-538.99769274853327</v>
      </c>
      <c r="F103" s="2" t="s">
        <v>337</v>
      </c>
      <c r="G103" s="15" t="str">
        <f t="shared" si="10"/>
        <v>44191.808</v>
      </c>
      <c r="H103" s="115">
        <f t="shared" si="11"/>
        <v>-539</v>
      </c>
      <c r="I103" s="142" t="s">
        <v>593</v>
      </c>
      <c r="J103" s="143" t="s">
        <v>594</v>
      </c>
      <c r="K103" s="142">
        <v>-539</v>
      </c>
      <c r="L103" s="142" t="s">
        <v>408</v>
      </c>
      <c r="M103" s="143" t="s">
        <v>341</v>
      </c>
      <c r="N103" s="143"/>
      <c r="O103" s="144" t="s">
        <v>531</v>
      </c>
      <c r="P103" s="144" t="s">
        <v>209</v>
      </c>
    </row>
    <row r="104" spans="1:16" ht="12.75" customHeight="1" x14ac:dyDescent="0.2">
      <c r="A104" s="115" t="str">
        <f t="shared" si="6"/>
        <v> BBS 45 </v>
      </c>
      <c r="B104" s="2" t="str">
        <f t="shared" si="7"/>
        <v>I</v>
      </c>
      <c r="C104" s="115">
        <f t="shared" si="8"/>
        <v>44208.425000000003</v>
      </c>
      <c r="D104" s="15" t="str">
        <f t="shared" si="9"/>
        <v>vis</v>
      </c>
      <c r="E104" s="15">
        <f>VLOOKUP(C104,Active!C$21:E$968,3,FALSE)</f>
        <v>-532.99625300974708</v>
      </c>
      <c r="F104" s="2" t="s">
        <v>337</v>
      </c>
      <c r="G104" s="15" t="str">
        <f t="shared" si="10"/>
        <v>44208.425</v>
      </c>
      <c r="H104" s="115">
        <f t="shared" si="11"/>
        <v>-533</v>
      </c>
      <c r="I104" s="142" t="s">
        <v>595</v>
      </c>
      <c r="J104" s="143" t="s">
        <v>596</v>
      </c>
      <c r="K104" s="142">
        <v>-533</v>
      </c>
      <c r="L104" s="142" t="s">
        <v>426</v>
      </c>
      <c r="M104" s="143" t="s">
        <v>341</v>
      </c>
      <c r="N104" s="143"/>
      <c r="O104" s="144" t="s">
        <v>342</v>
      </c>
      <c r="P104" s="144" t="s">
        <v>580</v>
      </c>
    </row>
    <row r="105" spans="1:16" ht="12.75" customHeight="1" x14ac:dyDescent="0.2">
      <c r="A105" s="115" t="str">
        <f t="shared" si="6"/>
        <v> AOEB 1 </v>
      </c>
      <c r="B105" s="2" t="str">
        <f t="shared" si="7"/>
        <v>I</v>
      </c>
      <c r="C105" s="115">
        <f t="shared" si="8"/>
        <v>44216.726999999999</v>
      </c>
      <c r="D105" s="15" t="str">
        <f t="shared" si="9"/>
        <v>vis</v>
      </c>
      <c r="E105" s="15">
        <f>VLOOKUP(C105,Active!C$21:E$968,3,FALSE)</f>
        <v>-529.99788069757517</v>
      </c>
      <c r="F105" s="2" t="s">
        <v>337</v>
      </c>
      <c r="G105" s="15" t="str">
        <f t="shared" si="10"/>
        <v>44216.727</v>
      </c>
      <c r="H105" s="115">
        <f t="shared" si="11"/>
        <v>-530</v>
      </c>
      <c r="I105" s="142" t="s">
        <v>597</v>
      </c>
      <c r="J105" s="143" t="s">
        <v>598</v>
      </c>
      <c r="K105" s="142">
        <v>-530</v>
      </c>
      <c r="L105" s="142" t="s">
        <v>408</v>
      </c>
      <c r="M105" s="143" t="s">
        <v>341</v>
      </c>
      <c r="N105" s="143"/>
      <c r="O105" s="144" t="s">
        <v>599</v>
      </c>
      <c r="P105" s="144" t="s">
        <v>209</v>
      </c>
    </row>
    <row r="106" spans="1:16" ht="12.75" customHeight="1" x14ac:dyDescent="0.2">
      <c r="A106" s="115" t="str">
        <f t="shared" si="6"/>
        <v> BBS 46 </v>
      </c>
      <c r="B106" s="2" t="str">
        <f t="shared" si="7"/>
        <v>I</v>
      </c>
      <c r="C106" s="115">
        <f t="shared" si="8"/>
        <v>44258.258999999998</v>
      </c>
      <c r="D106" s="15" t="str">
        <f t="shared" si="9"/>
        <v>vis</v>
      </c>
      <c r="E106" s="15">
        <f>VLOOKUP(C106,Active!C$21:E$968,3,FALSE)</f>
        <v>-514.99807355842995</v>
      </c>
      <c r="F106" s="2" t="s">
        <v>337</v>
      </c>
      <c r="G106" s="15" t="str">
        <f t="shared" si="10"/>
        <v>44258.259</v>
      </c>
      <c r="H106" s="115">
        <f t="shared" si="11"/>
        <v>-515</v>
      </c>
      <c r="I106" s="142" t="s">
        <v>600</v>
      </c>
      <c r="J106" s="143" t="s">
        <v>601</v>
      </c>
      <c r="K106" s="142">
        <v>-515</v>
      </c>
      <c r="L106" s="142" t="s">
        <v>566</v>
      </c>
      <c r="M106" s="143" t="s">
        <v>341</v>
      </c>
      <c r="N106" s="143"/>
      <c r="O106" s="144" t="s">
        <v>412</v>
      </c>
      <c r="P106" s="144" t="s">
        <v>602</v>
      </c>
    </row>
    <row r="107" spans="1:16" ht="12.75" customHeight="1" x14ac:dyDescent="0.2">
      <c r="A107" s="115" t="str">
        <f t="shared" si="6"/>
        <v> MVS 8.193 </v>
      </c>
      <c r="B107" s="2" t="str">
        <f t="shared" si="7"/>
        <v>I</v>
      </c>
      <c r="C107" s="115">
        <f t="shared" si="8"/>
        <v>44258.26</v>
      </c>
      <c r="D107" s="15" t="str">
        <f t="shared" si="9"/>
        <v>vis</v>
      </c>
      <c r="E107" s="15">
        <f>VLOOKUP(C107,Active!C$21:E$968,3,FALSE)</f>
        <v>-514.99771239577956</v>
      </c>
      <c r="F107" s="2" t="s">
        <v>337</v>
      </c>
      <c r="G107" s="15" t="str">
        <f t="shared" si="10"/>
        <v>44258.260</v>
      </c>
      <c r="H107" s="115">
        <f t="shared" si="11"/>
        <v>-515</v>
      </c>
      <c r="I107" s="142" t="s">
        <v>603</v>
      </c>
      <c r="J107" s="143" t="s">
        <v>604</v>
      </c>
      <c r="K107" s="142">
        <v>-515</v>
      </c>
      <c r="L107" s="142" t="s">
        <v>408</v>
      </c>
      <c r="M107" s="143" t="s">
        <v>341</v>
      </c>
      <c r="N107" s="143"/>
      <c r="O107" s="144" t="s">
        <v>583</v>
      </c>
      <c r="P107" s="144" t="s">
        <v>584</v>
      </c>
    </row>
    <row r="108" spans="1:16" ht="12.75" customHeight="1" x14ac:dyDescent="0.2">
      <c r="A108" s="115" t="str">
        <f t="shared" si="6"/>
        <v> BBS 47 </v>
      </c>
      <c r="B108" s="2" t="str">
        <f t="shared" si="7"/>
        <v>I</v>
      </c>
      <c r="C108" s="115">
        <f t="shared" si="8"/>
        <v>44316.400999999998</v>
      </c>
      <c r="D108" s="15" t="str">
        <f t="shared" si="9"/>
        <v>vis</v>
      </c>
      <c r="E108" s="15">
        <f>VLOOKUP(C108,Active!C$21:E$968,3,FALSE)</f>
        <v>-493.99935481904373</v>
      </c>
      <c r="F108" s="2" t="s">
        <v>337</v>
      </c>
      <c r="G108" s="15" t="str">
        <f t="shared" si="10"/>
        <v>44316.401</v>
      </c>
      <c r="H108" s="115">
        <f t="shared" si="11"/>
        <v>-494</v>
      </c>
      <c r="I108" s="142" t="s">
        <v>605</v>
      </c>
      <c r="J108" s="143" t="s">
        <v>606</v>
      </c>
      <c r="K108" s="142">
        <v>-494</v>
      </c>
      <c r="L108" s="142" t="s">
        <v>372</v>
      </c>
      <c r="M108" s="143" t="s">
        <v>341</v>
      </c>
      <c r="N108" s="143"/>
      <c r="O108" s="144" t="s">
        <v>398</v>
      </c>
      <c r="P108" s="144" t="s">
        <v>607</v>
      </c>
    </row>
    <row r="109" spans="1:16" ht="12.75" customHeight="1" x14ac:dyDescent="0.2">
      <c r="A109" s="115" t="str">
        <f t="shared" si="6"/>
        <v> BBS 51 </v>
      </c>
      <c r="B109" s="2" t="str">
        <f t="shared" si="7"/>
        <v>I</v>
      </c>
      <c r="C109" s="115">
        <f t="shared" si="8"/>
        <v>44543.451999999997</v>
      </c>
      <c r="D109" s="15" t="str">
        <f t="shared" si="9"/>
        <v>vis</v>
      </c>
      <c r="E109" s="15">
        <f>VLOOKUP(C109,Active!C$21:E$968,3,FALSE)</f>
        <v>-411.99701419614814</v>
      </c>
      <c r="F109" s="2" t="s">
        <v>337</v>
      </c>
      <c r="G109" s="15" t="str">
        <f t="shared" si="10"/>
        <v>44543.452</v>
      </c>
      <c r="H109" s="115">
        <f t="shared" si="11"/>
        <v>-412</v>
      </c>
      <c r="I109" s="142" t="s">
        <v>608</v>
      </c>
      <c r="J109" s="143" t="s">
        <v>609</v>
      </c>
      <c r="K109" s="142">
        <v>-412</v>
      </c>
      <c r="L109" s="142" t="s">
        <v>540</v>
      </c>
      <c r="M109" s="143" t="s">
        <v>341</v>
      </c>
      <c r="N109" s="143"/>
      <c r="O109" s="144" t="s">
        <v>342</v>
      </c>
      <c r="P109" s="144" t="s">
        <v>610</v>
      </c>
    </row>
    <row r="110" spans="1:16" ht="12.75" customHeight="1" x14ac:dyDescent="0.2">
      <c r="A110" s="115" t="str">
        <f t="shared" si="6"/>
        <v> AOEB 1 </v>
      </c>
      <c r="B110" s="2" t="str">
        <f t="shared" si="7"/>
        <v>I</v>
      </c>
      <c r="C110" s="115">
        <f t="shared" si="8"/>
        <v>44576.675999999999</v>
      </c>
      <c r="D110" s="15" t="str">
        <f t="shared" si="9"/>
        <v>vis</v>
      </c>
      <c r="E110" s="15">
        <f>VLOOKUP(C110,Active!C$21:E$968,3,FALSE)</f>
        <v>-399.99774634506952</v>
      </c>
      <c r="F110" s="2" t="s">
        <v>337</v>
      </c>
      <c r="G110" s="15" t="str">
        <f t="shared" si="10"/>
        <v>44576.676</v>
      </c>
      <c r="H110" s="115">
        <f t="shared" si="11"/>
        <v>-400</v>
      </c>
      <c r="I110" s="142" t="s">
        <v>611</v>
      </c>
      <c r="J110" s="143" t="s">
        <v>612</v>
      </c>
      <c r="K110" s="142">
        <v>-400</v>
      </c>
      <c r="L110" s="142" t="s">
        <v>408</v>
      </c>
      <c r="M110" s="143" t="s">
        <v>341</v>
      </c>
      <c r="N110" s="143"/>
      <c r="O110" s="144" t="s">
        <v>531</v>
      </c>
      <c r="P110" s="144" t="s">
        <v>209</v>
      </c>
    </row>
    <row r="111" spans="1:16" ht="12.75" customHeight="1" x14ac:dyDescent="0.2">
      <c r="A111" s="115" t="str">
        <f t="shared" si="6"/>
        <v> AOEB 1 </v>
      </c>
      <c r="B111" s="2" t="str">
        <f t="shared" si="7"/>
        <v>I</v>
      </c>
      <c r="C111" s="115">
        <f t="shared" si="8"/>
        <v>44598.828000000001</v>
      </c>
      <c r="D111" s="15" t="str">
        <f t="shared" si="9"/>
        <v>vis</v>
      </c>
      <c r="E111" s="15">
        <f>VLOOKUP(C111,Active!C$21:E$968,3,FALSE)</f>
        <v>-391.99727134395289</v>
      </c>
      <c r="F111" s="2" t="s">
        <v>337</v>
      </c>
      <c r="G111" s="15" t="str">
        <f t="shared" si="10"/>
        <v>44598.828</v>
      </c>
      <c r="H111" s="115">
        <f t="shared" si="11"/>
        <v>-392</v>
      </c>
      <c r="I111" s="142" t="s">
        <v>613</v>
      </c>
      <c r="J111" s="143" t="s">
        <v>614</v>
      </c>
      <c r="K111" s="142">
        <v>-392</v>
      </c>
      <c r="L111" s="142" t="s">
        <v>540</v>
      </c>
      <c r="M111" s="143" t="s">
        <v>341</v>
      </c>
      <c r="N111" s="143"/>
      <c r="O111" s="144" t="s">
        <v>615</v>
      </c>
      <c r="P111" s="144" t="s">
        <v>209</v>
      </c>
    </row>
    <row r="112" spans="1:16" ht="12.75" customHeight="1" x14ac:dyDescent="0.2">
      <c r="A112" s="115" t="str">
        <f t="shared" si="6"/>
        <v> BBS 52 </v>
      </c>
      <c r="B112" s="2" t="str">
        <f t="shared" si="7"/>
        <v>I</v>
      </c>
      <c r="C112" s="115">
        <f t="shared" si="8"/>
        <v>44604.362000000001</v>
      </c>
      <c r="D112" s="15" t="str">
        <f t="shared" si="9"/>
        <v>vis</v>
      </c>
      <c r="E112" s="15">
        <f>VLOOKUP(C112,Active!C$21:E$968,3,FALSE)</f>
        <v>-389.99859724427006</v>
      </c>
      <c r="F112" s="2" t="s">
        <v>337</v>
      </c>
      <c r="G112" s="15" t="str">
        <f t="shared" si="10"/>
        <v>44604.362</v>
      </c>
      <c r="H112" s="115">
        <f t="shared" si="11"/>
        <v>-390</v>
      </c>
      <c r="I112" s="142" t="s">
        <v>616</v>
      </c>
      <c r="J112" s="143" t="s">
        <v>617</v>
      </c>
      <c r="K112" s="142">
        <v>-390</v>
      </c>
      <c r="L112" s="142" t="s">
        <v>350</v>
      </c>
      <c r="M112" s="143" t="s">
        <v>341</v>
      </c>
      <c r="N112" s="143"/>
      <c r="O112" s="144" t="s">
        <v>342</v>
      </c>
      <c r="P112" s="144" t="s">
        <v>618</v>
      </c>
    </row>
    <row r="113" spans="1:16" ht="12.75" customHeight="1" x14ac:dyDescent="0.2">
      <c r="A113" s="115" t="str">
        <f t="shared" si="6"/>
        <v> AOEB 1 </v>
      </c>
      <c r="B113" s="2" t="str">
        <f t="shared" si="7"/>
        <v>I</v>
      </c>
      <c r="C113" s="115">
        <f t="shared" si="8"/>
        <v>44612.669000000002</v>
      </c>
      <c r="D113" s="15" t="str">
        <f t="shared" si="9"/>
        <v>vis</v>
      </c>
      <c r="E113" s="15">
        <f>VLOOKUP(C113,Active!C$21:E$968,3,FALSE)</f>
        <v>-386.9984191188513</v>
      </c>
      <c r="F113" s="2" t="s">
        <v>337</v>
      </c>
      <c r="G113" s="15" t="str">
        <f t="shared" si="10"/>
        <v>44612.669</v>
      </c>
      <c r="H113" s="115">
        <f t="shared" si="11"/>
        <v>-387</v>
      </c>
      <c r="I113" s="142" t="s">
        <v>619</v>
      </c>
      <c r="J113" s="143" t="s">
        <v>620</v>
      </c>
      <c r="K113" s="142">
        <v>-387</v>
      </c>
      <c r="L113" s="142" t="s">
        <v>350</v>
      </c>
      <c r="M113" s="143" t="s">
        <v>341</v>
      </c>
      <c r="N113" s="143"/>
      <c r="O113" s="144" t="s">
        <v>599</v>
      </c>
      <c r="P113" s="144" t="s">
        <v>209</v>
      </c>
    </row>
    <row r="114" spans="1:16" ht="12.75" customHeight="1" x14ac:dyDescent="0.2">
      <c r="A114" s="115" t="str">
        <f t="shared" si="6"/>
        <v> BBS 52 </v>
      </c>
      <c r="B114" s="2" t="str">
        <f t="shared" si="7"/>
        <v>I</v>
      </c>
      <c r="C114" s="115">
        <f t="shared" si="8"/>
        <v>44626.512999999999</v>
      </c>
      <c r="D114" s="15" t="str">
        <f t="shared" si="9"/>
        <v>vis</v>
      </c>
      <c r="E114" s="15">
        <f>VLOOKUP(C114,Active!C$21:E$968,3,FALSE)</f>
        <v>-381.99848340580382</v>
      </c>
      <c r="F114" s="2" t="s">
        <v>337</v>
      </c>
      <c r="G114" s="15" t="str">
        <f t="shared" si="10"/>
        <v>44626.513</v>
      </c>
      <c r="H114" s="115">
        <f t="shared" si="11"/>
        <v>-382</v>
      </c>
      <c r="I114" s="142" t="s">
        <v>621</v>
      </c>
      <c r="J114" s="143" t="s">
        <v>622</v>
      </c>
      <c r="K114" s="142">
        <v>-382</v>
      </c>
      <c r="L114" s="142" t="s">
        <v>350</v>
      </c>
      <c r="M114" s="143" t="s">
        <v>341</v>
      </c>
      <c r="N114" s="143"/>
      <c r="O114" s="144" t="s">
        <v>398</v>
      </c>
      <c r="P114" s="144" t="s">
        <v>618</v>
      </c>
    </row>
    <row r="115" spans="1:16" ht="12.75" customHeight="1" x14ac:dyDescent="0.2">
      <c r="A115" s="115" t="str">
        <f t="shared" si="6"/>
        <v> BBS 52 </v>
      </c>
      <c r="B115" s="2" t="str">
        <f t="shared" si="7"/>
        <v>I</v>
      </c>
      <c r="C115" s="115">
        <f t="shared" si="8"/>
        <v>44629.284</v>
      </c>
      <c r="D115" s="15" t="str">
        <f t="shared" si="9"/>
        <v>vis</v>
      </c>
      <c r="E115" s="15">
        <f>VLOOKUP(C115,Active!C$21:E$968,3,FALSE)</f>
        <v>-380.99770170536607</v>
      </c>
      <c r="F115" s="2" t="s">
        <v>337</v>
      </c>
      <c r="G115" s="15" t="str">
        <f t="shared" si="10"/>
        <v>44629.284</v>
      </c>
      <c r="H115" s="115">
        <f t="shared" si="11"/>
        <v>-381</v>
      </c>
      <c r="I115" s="142" t="s">
        <v>623</v>
      </c>
      <c r="J115" s="143" t="s">
        <v>624</v>
      </c>
      <c r="K115" s="142">
        <v>-381</v>
      </c>
      <c r="L115" s="142" t="s">
        <v>408</v>
      </c>
      <c r="M115" s="143" t="s">
        <v>341</v>
      </c>
      <c r="N115" s="143"/>
      <c r="O115" s="144" t="s">
        <v>412</v>
      </c>
      <c r="P115" s="144" t="s">
        <v>618</v>
      </c>
    </row>
    <row r="116" spans="1:16" ht="12.75" customHeight="1" x14ac:dyDescent="0.2">
      <c r="A116" s="115" t="str">
        <f t="shared" si="6"/>
        <v> BBS 56 </v>
      </c>
      <c r="B116" s="2" t="str">
        <f t="shared" si="7"/>
        <v>I</v>
      </c>
      <c r="C116" s="115">
        <f t="shared" si="8"/>
        <v>44842.485999999997</v>
      </c>
      <c r="D116" s="15" t="str">
        <f t="shared" si="9"/>
        <v>vis</v>
      </c>
      <c r="E116" s="15">
        <f>VLOOKUP(C116,Active!C$21:E$968,3,FALSE)</f>
        <v>-303.99710260876475</v>
      </c>
      <c r="F116" s="2" t="s">
        <v>337</v>
      </c>
      <c r="G116" s="15" t="str">
        <f t="shared" si="10"/>
        <v>44842.486</v>
      </c>
      <c r="H116" s="115">
        <f t="shared" si="11"/>
        <v>-304</v>
      </c>
      <c r="I116" s="142" t="s">
        <v>625</v>
      </c>
      <c r="J116" s="143" t="s">
        <v>626</v>
      </c>
      <c r="K116" s="142">
        <v>-304</v>
      </c>
      <c r="L116" s="142" t="s">
        <v>540</v>
      </c>
      <c r="M116" s="143" t="s">
        <v>341</v>
      </c>
      <c r="N116" s="143"/>
      <c r="O116" s="144" t="s">
        <v>398</v>
      </c>
      <c r="P116" s="144" t="s">
        <v>627</v>
      </c>
    </row>
    <row r="117" spans="1:16" ht="12.75" customHeight="1" x14ac:dyDescent="0.2">
      <c r="A117" s="115" t="str">
        <f t="shared" si="6"/>
        <v> MVS 9.164 </v>
      </c>
      <c r="B117" s="2" t="str">
        <f t="shared" si="7"/>
        <v>I</v>
      </c>
      <c r="C117" s="115">
        <f t="shared" si="8"/>
        <v>44853.56</v>
      </c>
      <c r="D117" s="15" t="str">
        <f t="shared" si="9"/>
        <v>vis</v>
      </c>
      <c r="E117" s="15">
        <f>VLOOKUP(C117,Active!C$21:E$968,3,FALSE)</f>
        <v>-299.99758743350463</v>
      </c>
      <c r="F117" s="2" t="s">
        <v>337</v>
      </c>
      <c r="G117" s="15" t="str">
        <f t="shared" si="10"/>
        <v>44853.560</v>
      </c>
      <c r="H117" s="115">
        <f t="shared" si="11"/>
        <v>-300</v>
      </c>
      <c r="I117" s="142" t="s">
        <v>628</v>
      </c>
      <c r="J117" s="143" t="s">
        <v>629</v>
      </c>
      <c r="K117" s="142">
        <v>-300</v>
      </c>
      <c r="L117" s="142" t="s">
        <v>546</v>
      </c>
      <c r="M117" s="143" t="s">
        <v>341</v>
      </c>
      <c r="N117" s="143"/>
      <c r="O117" s="144" t="s">
        <v>583</v>
      </c>
      <c r="P117" s="144" t="s">
        <v>630</v>
      </c>
    </row>
    <row r="118" spans="1:16" ht="12.75" customHeight="1" x14ac:dyDescent="0.2">
      <c r="A118" s="115" t="str">
        <f t="shared" si="6"/>
        <v> MVS 9.164 </v>
      </c>
      <c r="B118" s="2" t="str">
        <f t="shared" si="7"/>
        <v>I</v>
      </c>
      <c r="C118" s="115">
        <f t="shared" si="8"/>
        <v>44878.476000000002</v>
      </c>
      <c r="D118" s="15" t="str">
        <f t="shared" si="9"/>
        <v>vis</v>
      </c>
      <c r="E118" s="15">
        <f>VLOOKUP(C118,Active!C$21:E$968,3,FALSE)</f>
        <v>-290.99885887049254</v>
      </c>
      <c r="F118" s="2" t="s">
        <v>337</v>
      </c>
      <c r="G118" s="15" t="str">
        <f t="shared" si="10"/>
        <v>44878.476</v>
      </c>
      <c r="H118" s="115">
        <f t="shared" si="11"/>
        <v>-291</v>
      </c>
      <c r="I118" s="142" t="s">
        <v>631</v>
      </c>
      <c r="J118" s="143" t="s">
        <v>632</v>
      </c>
      <c r="K118" s="142">
        <v>-291</v>
      </c>
      <c r="L118" s="142" t="s">
        <v>405</v>
      </c>
      <c r="M118" s="143" t="s">
        <v>341</v>
      </c>
      <c r="N118" s="143"/>
      <c r="O118" s="144" t="s">
        <v>583</v>
      </c>
      <c r="P118" s="144" t="s">
        <v>630</v>
      </c>
    </row>
    <row r="119" spans="1:16" ht="12.75" customHeight="1" x14ac:dyDescent="0.2">
      <c r="A119" s="115" t="str">
        <f t="shared" si="6"/>
        <v> BBS 56 </v>
      </c>
      <c r="B119" s="2" t="str">
        <f t="shared" si="7"/>
        <v>I</v>
      </c>
      <c r="C119" s="115">
        <f t="shared" si="8"/>
        <v>44878.48</v>
      </c>
      <c r="D119" s="15" t="str">
        <f t="shared" si="9"/>
        <v>vis</v>
      </c>
      <c r="E119" s="15">
        <f>VLOOKUP(C119,Active!C$21:E$968,3,FALSE)</f>
        <v>-290.99741421989614</v>
      </c>
      <c r="F119" s="2" t="s">
        <v>337</v>
      </c>
      <c r="G119" s="15" t="str">
        <f t="shared" si="10"/>
        <v>44878.480</v>
      </c>
      <c r="H119" s="115">
        <f t="shared" si="11"/>
        <v>-291</v>
      </c>
      <c r="I119" s="142" t="s">
        <v>633</v>
      </c>
      <c r="J119" s="143" t="s">
        <v>634</v>
      </c>
      <c r="K119" s="142">
        <v>-291</v>
      </c>
      <c r="L119" s="142" t="s">
        <v>546</v>
      </c>
      <c r="M119" s="143" t="s">
        <v>341</v>
      </c>
      <c r="N119" s="143"/>
      <c r="O119" s="144" t="s">
        <v>398</v>
      </c>
      <c r="P119" s="144" t="s">
        <v>627</v>
      </c>
    </row>
    <row r="120" spans="1:16" ht="12.75" customHeight="1" x14ac:dyDescent="0.2">
      <c r="A120" s="115" t="str">
        <f t="shared" si="6"/>
        <v> BBS 58 </v>
      </c>
      <c r="B120" s="2" t="str">
        <f t="shared" si="7"/>
        <v>I</v>
      </c>
      <c r="C120" s="115">
        <f t="shared" si="8"/>
        <v>44914.478000000003</v>
      </c>
      <c r="D120" s="15" t="str">
        <f t="shared" si="9"/>
        <v>vis</v>
      </c>
      <c r="E120" s="15">
        <f>VLOOKUP(C120,Active!C$21:E$968,3,FALSE)</f>
        <v>-277.99628118043381</v>
      </c>
      <c r="F120" s="2" t="s">
        <v>337</v>
      </c>
      <c r="G120" s="15" t="str">
        <f t="shared" si="10"/>
        <v>44914.478</v>
      </c>
      <c r="H120" s="115">
        <f t="shared" si="11"/>
        <v>-278</v>
      </c>
      <c r="I120" s="142" t="s">
        <v>635</v>
      </c>
      <c r="J120" s="143" t="s">
        <v>636</v>
      </c>
      <c r="K120" s="142">
        <v>-278</v>
      </c>
      <c r="L120" s="142" t="s">
        <v>426</v>
      </c>
      <c r="M120" s="143" t="s">
        <v>341</v>
      </c>
      <c r="N120" s="143"/>
      <c r="O120" s="144" t="s">
        <v>637</v>
      </c>
      <c r="P120" s="144" t="s">
        <v>638</v>
      </c>
    </row>
    <row r="121" spans="1:16" ht="12.75" customHeight="1" x14ac:dyDescent="0.2">
      <c r="A121" s="115" t="str">
        <f t="shared" si="6"/>
        <v> MVS 9.164 </v>
      </c>
      <c r="B121" s="2" t="str">
        <f t="shared" si="7"/>
        <v>I</v>
      </c>
      <c r="C121" s="115">
        <f t="shared" si="8"/>
        <v>44928.315999999999</v>
      </c>
      <c r="D121" s="15" t="str">
        <f t="shared" si="9"/>
        <v>vis</v>
      </c>
      <c r="E121" s="15">
        <f>VLOOKUP(C121,Active!C$21:E$968,3,FALSE)</f>
        <v>-272.99851244328084</v>
      </c>
      <c r="F121" s="2" t="s">
        <v>337</v>
      </c>
      <c r="G121" s="15" t="str">
        <f t="shared" si="10"/>
        <v>44928.316</v>
      </c>
      <c r="H121" s="115">
        <f t="shared" si="11"/>
        <v>-273</v>
      </c>
      <c r="I121" s="142" t="s">
        <v>639</v>
      </c>
      <c r="J121" s="143" t="s">
        <v>640</v>
      </c>
      <c r="K121" s="142">
        <v>-273</v>
      </c>
      <c r="L121" s="142" t="s">
        <v>350</v>
      </c>
      <c r="M121" s="143" t="s">
        <v>341</v>
      </c>
      <c r="N121" s="143"/>
      <c r="O121" s="144" t="s">
        <v>583</v>
      </c>
      <c r="P121" s="144" t="s">
        <v>630</v>
      </c>
    </row>
    <row r="122" spans="1:16" ht="12.75" customHeight="1" x14ac:dyDescent="0.2">
      <c r="A122" s="115" t="str">
        <f t="shared" si="6"/>
        <v> BBS 58 </v>
      </c>
      <c r="B122" s="2" t="str">
        <f t="shared" si="7"/>
        <v>I</v>
      </c>
      <c r="C122" s="115">
        <f t="shared" si="8"/>
        <v>44928.322999999997</v>
      </c>
      <c r="D122" s="15" t="str">
        <f t="shared" si="9"/>
        <v>vis</v>
      </c>
      <c r="E122" s="15">
        <f>VLOOKUP(C122,Active!C$21:E$968,3,FALSE)</f>
        <v>-272.9959843047385</v>
      </c>
      <c r="F122" s="2" t="s">
        <v>337</v>
      </c>
      <c r="G122" s="15" t="str">
        <f t="shared" si="10"/>
        <v>44928.323</v>
      </c>
      <c r="H122" s="115">
        <f t="shared" si="11"/>
        <v>-273</v>
      </c>
      <c r="I122" s="142" t="s">
        <v>641</v>
      </c>
      <c r="J122" s="143" t="s">
        <v>642</v>
      </c>
      <c r="K122" s="142">
        <v>-273</v>
      </c>
      <c r="L122" s="142" t="s">
        <v>435</v>
      </c>
      <c r="M122" s="143" t="s">
        <v>341</v>
      </c>
      <c r="N122" s="143"/>
      <c r="O122" s="144" t="s">
        <v>643</v>
      </c>
      <c r="P122" s="144" t="s">
        <v>638</v>
      </c>
    </row>
    <row r="123" spans="1:16" ht="12.75" customHeight="1" x14ac:dyDescent="0.2">
      <c r="A123" s="115" t="str">
        <f t="shared" si="6"/>
        <v> AOEB 1 </v>
      </c>
      <c r="B123" s="2" t="str">
        <f t="shared" si="7"/>
        <v>I</v>
      </c>
      <c r="C123" s="115">
        <f t="shared" si="8"/>
        <v>44958.777999999998</v>
      </c>
      <c r="D123" s="15" t="str">
        <f t="shared" si="9"/>
        <v>vis</v>
      </c>
      <c r="E123" s="15">
        <f>VLOOKUP(C123,Active!C$21:E$968,3,FALSE)</f>
        <v>-261.99677582879946</v>
      </c>
      <c r="F123" s="2" t="s">
        <v>337</v>
      </c>
      <c r="G123" s="15" t="str">
        <f t="shared" si="10"/>
        <v>44958.778</v>
      </c>
      <c r="H123" s="115">
        <f t="shared" si="11"/>
        <v>-262</v>
      </c>
      <c r="I123" s="142" t="s">
        <v>644</v>
      </c>
      <c r="J123" s="143" t="s">
        <v>645</v>
      </c>
      <c r="K123" s="142">
        <v>-262</v>
      </c>
      <c r="L123" s="142" t="s">
        <v>415</v>
      </c>
      <c r="M123" s="143" t="s">
        <v>341</v>
      </c>
      <c r="N123" s="143"/>
      <c r="O123" s="144" t="s">
        <v>531</v>
      </c>
      <c r="P123" s="144" t="s">
        <v>209</v>
      </c>
    </row>
    <row r="124" spans="1:16" ht="12.75" customHeight="1" x14ac:dyDescent="0.2">
      <c r="A124" s="115" t="str">
        <f t="shared" si="6"/>
        <v> BBS 58 </v>
      </c>
      <c r="B124" s="2" t="str">
        <f t="shared" si="7"/>
        <v>I</v>
      </c>
      <c r="C124" s="115">
        <f t="shared" si="8"/>
        <v>44964.32</v>
      </c>
      <c r="D124" s="15" t="str">
        <f t="shared" si="9"/>
        <v>vis</v>
      </c>
      <c r="E124" s="15">
        <f>VLOOKUP(C124,Active!C$21:E$968,3,FALSE)</f>
        <v>-259.99521242792395</v>
      </c>
      <c r="F124" s="2" t="s">
        <v>337</v>
      </c>
      <c r="G124" s="15" t="str">
        <f t="shared" si="10"/>
        <v>44964.320</v>
      </c>
      <c r="H124" s="115">
        <f t="shared" si="11"/>
        <v>-260</v>
      </c>
      <c r="I124" s="142" t="s">
        <v>646</v>
      </c>
      <c r="J124" s="143" t="s">
        <v>647</v>
      </c>
      <c r="K124" s="142">
        <v>-260</v>
      </c>
      <c r="L124" s="142" t="s">
        <v>474</v>
      </c>
      <c r="M124" s="143" t="s">
        <v>341</v>
      </c>
      <c r="N124" s="143"/>
      <c r="O124" s="144" t="s">
        <v>637</v>
      </c>
      <c r="P124" s="144" t="s">
        <v>638</v>
      </c>
    </row>
    <row r="125" spans="1:16" ht="12.75" customHeight="1" x14ac:dyDescent="0.2">
      <c r="A125" s="115" t="str">
        <f t="shared" si="6"/>
        <v> MVS 9.164 </v>
      </c>
      <c r="B125" s="2" t="str">
        <f t="shared" si="7"/>
        <v>I</v>
      </c>
      <c r="C125" s="115">
        <f t="shared" si="8"/>
        <v>44989.232000000004</v>
      </c>
      <c r="D125" s="15" t="str">
        <f t="shared" si="9"/>
        <v>vis</v>
      </c>
      <c r="E125" s="15">
        <f>VLOOKUP(C125,Active!C$21:E$968,3,FALSE)</f>
        <v>-250.99792851550822</v>
      </c>
      <c r="F125" s="2" t="s">
        <v>337</v>
      </c>
      <c r="G125" s="15" t="str">
        <f t="shared" si="10"/>
        <v>44989.232</v>
      </c>
      <c r="H125" s="115">
        <f t="shared" si="11"/>
        <v>-251</v>
      </c>
      <c r="I125" s="142" t="s">
        <v>648</v>
      </c>
      <c r="J125" s="143" t="s">
        <v>649</v>
      </c>
      <c r="K125" s="142">
        <v>-251</v>
      </c>
      <c r="L125" s="142" t="s">
        <v>408</v>
      </c>
      <c r="M125" s="143" t="s">
        <v>341</v>
      </c>
      <c r="N125" s="143"/>
      <c r="O125" s="144" t="s">
        <v>583</v>
      </c>
      <c r="P125" s="144" t="s">
        <v>630</v>
      </c>
    </row>
    <row r="126" spans="1:16" ht="12.75" customHeight="1" x14ac:dyDescent="0.2">
      <c r="A126" s="115" t="str">
        <f t="shared" si="6"/>
        <v> AOEB 1 </v>
      </c>
      <c r="B126" s="2" t="str">
        <f t="shared" si="7"/>
        <v>I</v>
      </c>
      <c r="C126" s="115">
        <f t="shared" si="8"/>
        <v>45008.616000000002</v>
      </c>
      <c r="D126" s="15" t="str">
        <f t="shared" si="9"/>
        <v>vis</v>
      </c>
      <c r="E126" s="15">
        <f>VLOOKUP(C126,Active!C$21:E$968,3,FALSE)</f>
        <v>-243.99715172688335</v>
      </c>
      <c r="F126" s="2" t="s">
        <v>337</v>
      </c>
      <c r="G126" s="15" t="str">
        <f t="shared" si="10"/>
        <v>45008.616</v>
      </c>
      <c r="H126" s="115">
        <f t="shared" si="11"/>
        <v>-244</v>
      </c>
      <c r="I126" s="142" t="s">
        <v>650</v>
      </c>
      <c r="J126" s="143" t="s">
        <v>651</v>
      </c>
      <c r="K126" s="142">
        <v>-244</v>
      </c>
      <c r="L126" s="142" t="s">
        <v>540</v>
      </c>
      <c r="M126" s="143" t="s">
        <v>341</v>
      </c>
      <c r="N126" s="143"/>
      <c r="O126" s="144" t="s">
        <v>599</v>
      </c>
      <c r="P126" s="144" t="s">
        <v>209</v>
      </c>
    </row>
    <row r="127" spans="1:16" ht="12.75" customHeight="1" x14ac:dyDescent="0.2">
      <c r="A127" s="115" t="str">
        <f t="shared" si="6"/>
        <v> BBS 59 </v>
      </c>
      <c r="B127" s="2" t="str">
        <f t="shared" si="7"/>
        <v>I</v>
      </c>
      <c r="C127" s="115">
        <f t="shared" si="8"/>
        <v>45011.381999999998</v>
      </c>
      <c r="D127" s="15" t="str">
        <f t="shared" si="9"/>
        <v>vis</v>
      </c>
      <c r="E127" s="15">
        <f>VLOOKUP(C127,Active!C$21:E$968,3,FALSE)</f>
        <v>-242.99817583969235</v>
      </c>
      <c r="F127" s="2" t="s">
        <v>337</v>
      </c>
      <c r="G127" s="15" t="str">
        <f t="shared" si="10"/>
        <v>45011.382</v>
      </c>
      <c r="H127" s="115">
        <f t="shared" si="11"/>
        <v>-243</v>
      </c>
      <c r="I127" s="142" t="s">
        <v>652</v>
      </c>
      <c r="J127" s="143" t="s">
        <v>653</v>
      </c>
      <c r="K127" s="142">
        <v>-243</v>
      </c>
      <c r="L127" s="142" t="s">
        <v>566</v>
      </c>
      <c r="M127" s="143" t="s">
        <v>341</v>
      </c>
      <c r="N127" s="143"/>
      <c r="O127" s="144" t="s">
        <v>398</v>
      </c>
      <c r="P127" s="144" t="s">
        <v>654</v>
      </c>
    </row>
    <row r="128" spans="1:16" ht="12.75" customHeight="1" x14ac:dyDescent="0.2">
      <c r="A128" s="115" t="str">
        <f t="shared" si="6"/>
        <v> BBS 59 </v>
      </c>
      <c r="B128" s="2" t="str">
        <f t="shared" si="7"/>
        <v>I</v>
      </c>
      <c r="C128" s="115">
        <f t="shared" si="8"/>
        <v>45011.387000000002</v>
      </c>
      <c r="D128" s="15" t="str">
        <f t="shared" si="9"/>
        <v>vis</v>
      </c>
      <c r="E128" s="15">
        <f>VLOOKUP(C128,Active!C$21:E$968,3,FALSE)</f>
        <v>-242.99637002644556</v>
      </c>
      <c r="F128" s="2" t="s">
        <v>337</v>
      </c>
      <c r="G128" s="15" t="str">
        <f t="shared" si="10"/>
        <v>45011.387</v>
      </c>
      <c r="H128" s="115">
        <f t="shared" si="11"/>
        <v>-243</v>
      </c>
      <c r="I128" s="142" t="s">
        <v>655</v>
      </c>
      <c r="J128" s="143" t="s">
        <v>656</v>
      </c>
      <c r="K128" s="142">
        <v>-243</v>
      </c>
      <c r="L128" s="142" t="s">
        <v>426</v>
      </c>
      <c r="M128" s="143" t="s">
        <v>341</v>
      </c>
      <c r="N128" s="143"/>
      <c r="O128" s="144" t="s">
        <v>657</v>
      </c>
      <c r="P128" s="144" t="s">
        <v>654</v>
      </c>
    </row>
    <row r="129" spans="1:16" ht="12.75" customHeight="1" x14ac:dyDescent="0.2">
      <c r="A129" s="115" t="str">
        <f t="shared" si="6"/>
        <v> MVS 9.164 </v>
      </c>
      <c r="B129" s="2" t="str">
        <f t="shared" si="7"/>
        <v>I</v>
      </c>
      <c r="C129" s="115">
        <f t="shared" si="8"/>
        <v>45036.3</v>
      </c>
      <c r="D129" s="15" t="str">
        <f t="shared" si="9"/>
        <v>vis</v>
      </c>
      <c r="E129" s="15">
        <f>VLOOKUP(C129,Active!C$21:E$968,3,FALSE)</f>
        <v>-233.99872495138209</v>
      </c>
      <c r="F129" s="2" t="s">
        <v>337</v>
      </c>
      <c r="G129" s="15" t="str">
        <f t="shared" si="10"/>
        <v>45036.300</v>
      </c>
      <c r="H129" s="115">
        <f t="shared" si="11"/>
        <v>-234</v>
      </c>
      <c r="I129" s="142" t="s">
        <v>658</v>
      </c>
      <c r="J129" s="143" t="s">
        <v>659</v>
      </c>
      <c r="K129" s="142">
        <v>-234</v>
      </c>
      <c r="L129" s="142" t="s">
        <v>350</v>
      </c>
      <c r="M129" s="143" t="s">
        <v>341</v>
      </c>
      <c r="N129" s="143"/>
      <c r="O129" s="144" t="s">
        <v>583</v>
      </c>
      <c r="P129" s="144" t="s">
        <v>630</v>
      </c>
    </row>
    <row r="130" spans="1:16" ht="12.75" customHeight="1" x14ac:dyDescent="0.2">
      <c r="A130" s="115" t="str">
        <f t="shared" si="6"/>
        <v> BBS 59 </v>
      </c>
      <c r="B130" s="2" t="str">
        <f t="shared" si="7"/>
        <v>I</v>
      </c>
      <c r="C130" s="115">
        <f t="shared" si="8"/>
        <v>45036.3</v>
      </c>
      <c r="D130" s="15" t="str">
        <f t="shared" si="9"/>
        <v>vis</v>
      </c>
      <c r="E130" s="15">
        <f>VLOOKUP(C130,Active!C$21:E$968,3,FALSE)</f>
        <v>-233.99872495138209</v>
      </c>
      <c r="F130" s="2" t="s">
        <v>337</v>
      </c>
      <c r="G130" s="15" t="str">
        <f t="shared" si="10"/>
        <v>45036.300</v>
      </c>
      <c r="H130" s="115">
        <f t="shared" si="11"/>
        <v>-234</v>
      </c>
      <c r="I130" s="142" t="s">
        <v>658</v>
      </c>
      <c r="J130" s="143" t="s">
        <v>659</v>
      </c>
      <c r="K130" s="142">
        <v>-234</v>
      </c>
      <c r="L130" s="142" t="s">
        <v>350</v>
      </c>
      <c r="M130" s="143" t="s">
        <v>341</v>
      </c>
      <c r="N130" s="143"/>
      <c r="O130" s="144" t="s">
        <v>398</v>
      </c>
      <c r="P130" s="144" t="s">
        <v>654</v>
      </c>
    </row>
    <row r="131" spans="1:16" ht="12.75" customHeight="1" x14ac:dyDescent="0.2">
      <c r="A131" s="115" t="str">
        <f t="shared" si="6"/>
        <v>IBVS 2321 </v>
      </c>
      <c r="B131" s="2" t="str">
        <f t="shared" si="7"/>
        <v>I</v>
      </c>
      <c r="C131" s="115">
        <f t="shared" si="8"/>
        <v>45221.814299999998</v>
      </c>
      <c r="D131" s="15" t="str">
        <f t="shared" si="9"/>
        <v>vis</v>
      </c>
      <c r="E131" s="15">
        <f>VLOOKUP(C131,Active!C$21:E$968,3,FALSE)</f>
        <v>-166.99788893208384</v>
      </c>
      <c r="F131" s="2" t="s">
        <v>337</v>
      </c>
      <c r="G131" s="15" t="str">
        <f t="shared" si="10"/>
        <v>45221.8143</v>
      </c>
      <c r="H131" s="115">
        <f t="shared" si="11"/>
        <v>-167</v>
      </c>
      <c r="I131" s="142" t="s">
        <v>660</v>
      </c>
      <c r="J131" s="143" t="s">
        <v>661</v>
      </c>
      <c r="K131" s="142">
        <v>-167</v>
      </c>
      <c r="L131" s="142" t="s">
        <v>592</v>
      </c>
      <c r="M131" s="143" t="s">
        <v>382</v>
      </c>
      <c r="N131" s="143" t="s">
        <v>383</v>
      </c>
      <c r="O131" s="144" t="s">
        <v>662</v>
      </c>
      <c r="P131" s="145" t="s">
        <v>663</v>
      </c>
    </row>
    <row r="132" spans="1:16" ht="12.75" customHeight="1" x14ac:dyDescent="0.2">
      <c r="A132" s="115" t="str">
        <f t="shared" si="6"/>
        <v>IBVS 2321 </v>
      </c>
      <c r="B132" s="2" t="str">
        <f t="shared" si="7"/>
        <v>I</v>
      </c>
      <c r="C132" s="115">
        <f t="shared" si="8"/>
        <v>45257.808599999997</v>
      </c>
      <c r="D132" s="15" t="str">
        <f t="shared" si="9"/>
        <v>vis</v>
      </c>
      <c r="E132" s="15">
        <f>VLOOKUP(C132,Active!C$21:E$968,3,FALSE)</f>
        <v>-153.99809219442326</v>
      </c>
      <c r="F132" s="2" t="s">
        <v>337</v>
      </c>
      <c r="G132" s="15" t="str">
        <f t="shared" si="10"/>
        <v>45257.8086</v>
      </c>
      <c r="H132" s="115">
        <f t="shared" si="11"/>
        <v>-154</v>
      </c>
      <c r="I132" s="142" t="s">
        <v>664</v>
      </c>
      <c r="J132" s="143" t="s">
        <v>665</v>
      </c>
      <c r="K132" s="142">
        <v>-154</v>
      </c>
      <c r="L132" s="142" t="s">
        <v>666</v>
      </c>
      <c r="M132" s="143" t="s">
        <v>382</v>
      </c>
      <c r="N132" s="143" t="s">
        <v>383</v>
      </c>
      <c r="O132" s="144" t="s">
        <v>662</v>
      </c>
      <c r="P132" s="145" t="s">
        <v>663</v>
      </c>
    </row>
    <row r="133" spans="1:16" ht="12.75" customHeight="1" x14ac:dyDescent="0.2">
      <c r="A133" s="115" t="str">
        <f t="shared" si="6"/>
        <v> BBS 63 </v>
      </c>
      <c r="B133" s="2" t="str">
        <f t="shared" si="7"/>
        <v>I</v>
      </c>
      <c r="C133" s="115">
        <f t="shared" si="8"/>
        <v>45274.421000000002</v>
      </c>
      <c r="D133" s="15" t="str">
        <f t="shared" si="9"/>
        <v>vis</v>
      </c>
      <c r="E133" s="15">
        <f>VLOOKUP(C133,Active!C$21:E$968,3,FALSE)</f>
        <v>-147.99831380382273</v>
      </c>
      <c r="F133" s="2" t="s">
        <v>337</v>
      </c>
      <c r="G133" s="15" t="str">
        <f t="shared" si="10"/>
        <v>45274.421</v>
      </c>
      <c r="H133" s="115">
        <f t="shared" si="11"/>
        <v>-148</v>
      </c>
      <c r="I133" s="142" t="s">
        <v>667</v>
      </c>
      <c r="J133" s="143" t="s">
        <v>668</v>
      </c>
      <c r="K133" s="142">
        <v>-148</v>
      </c>
      <c r="L133" s="142" t="s">
        <v>566</v>
      </c>
      <c r="M133" s="143" t="s">
        <v>341</v>
      </c>
      <c r="N133" s="143"/>
      <c r="O133" s="144" t="s">
        <v>398</v>
      </c>
      <c r="P133" s="144" t="s">
        <v>669</v>
      </c>
    </row>
    <row r="134" spans="1:16" ht="12.75" customHeight="1" x14ac:dyDescent="0.2">
      <c r="A134" s="115" t="str">
        <f t="shared" si="6"/>
        <v> BBS 64 </v>
      </c>
      <c r="B134" s="2" t="str">
        <f t="shared" si="7"/>
        <v>I</v>
      </c>
      <c r="C134" s="115">
        <f t="shared" si="8"/>
        <v>45299.336000000003</v>
      </c>
      <c r="D134" s="15" t="str">
        <f t="shared" si="9"/>
        <v>vis</v>
      </c>
      <c r="E134" s="15">
        <f>VLOOKUP(C134,Active!C$21:E$968,3,FALSE)</f>
        <v>-138.99994640346105</v>
      </c>
      <c r="F134" s="2" t="s">
        <v>337</v>
      </c>
      <c r="G134" s="15" t="str">
        <f t="shared" si="10"/>
        <v>45299.336</v>
      </c>
      <c r="H134" s="115">
        <f t="shared" si="11"/>
        <v>-139</v>
      </c>
      <c r="I134" s="142" t="s">
        <v>670</v>
      </c>
      <c r="J134" s="143" t="s">
        <v>671</v>
      </c>
      <c r="K134" s="142">
        <v>-139</v>
      </c>
      <c r="L134" s="142" t="s">
        <v>672</v>
      </c>
      <c r="M134" s="143" t="s">
        <v>341</v>
      </c>
      <c r="N134" s="143"/>
      <c r="O134" s="144" t="s">
        <v>637</v>
      </c>
      <c r="P134" s="144" t="s">
        <v>673</v>
      </c>
    </row>
    <row r="135" spans="1:16" ht="12.75" customHeight="1" x14ac:dyDescent="0.2">
      <c r="A135" s="115" t="str">
        <f t="shared" si="6"/>
        <v> BBS 64 </v>
      </c>
      <c r="B135" s="2" t="str">
        <f t="shared" si="7"/>
        <v>I</v>
      </c>
      <c r="C135" s="115">
        <f t="shared" si="8"/>
        <v>45335.341</v>
      </c>
      <c r="D135" s="15" t="str">
        <f t="shared" si="9"/>
        <v>vis</v>
      </c>
      <c r="E135" s="15">
        <f>VLOOKUP(C135,Active!C$21:E$968,3,FALSE)</f>
        <v>-125.99628522545635</v>
      </c>
      <c r="F135" s="2" t="s">
        <v>337</v>
      </c>
      <c r="G135" s="15" t="str">
        <f t="shared" si="10"/>
        <v>45335.341</v>
      </c>
      <c r="H135" s="115">
        <f t="shared" si="11"/>
        <v>-126</v>
      </c>
      <c r="I135" s="142" t="s">
        <v>674</v>
      </c>
      <c r="J135" s="143" t="s">
        <v>675</v>
      </c>
      <c r="K135" s="142">
        <v>-126</v>
      </c>
      <c r="L135" s="142" t="s">
        <v>426</v>
      </c>
      <c r="M135" s="143" t="s">
        <v>341</v>
      </c>
      <c r="N135" s="143"/>
      <c r="O135" s="144" t="s">
        <v>398</v>
      </c>
      <c r="P135" s="144" t="s">
        <v>673</v>
      </c>
    </row>
    <row r="136" spans="1:16" ht="12.75" customHeight="1" x14ac:dyDescent="0.2">
      <c r="A136" s="115" t="str">
        <f t="shared" si="6"/>
        <v> BBS 64 </v>
      </c>
      <c r="B136" s="2" t="str">
        <f t="shared" si="7"/>
        <v>I</v>
      </c>
      <c r="C136" s="115">
        <f t="shared" si="8"/>
        <v>45346.411999999997</v>
      </c>
      <c r="D136" s="15" t="str">
        <f t="shared" si="9"/>
        <v>vis</v>
      </c>
      <c r="E136" s="15">
        <f>VLOOKUP(C136,Active!C$21:E$968,3,FALSE)</f>
        <v>-121.9978535381448</v>
      </c>
      <c r="F136" s="2" t="s">
        <v>337</v>
      </c>
      <c r="G136" s="15" t="str">
        <f t="shared" si="10"/>
        <v>45346.412</v>
      </c>
      <c r="H136" s="115">
        <f t="shared" si="11"/>
        <v>-122</v>
      </c>
      <c r="I136" s="142" t="s">
        <v>676</v>
      </c>
      <c r="J136" s="143" t="s">
        <v>677</v>
      </c>
      <c r="K136" s="142">
        <v>-122</v>
      </c>
      <c r="L136" s="142" t="s">
        <v>408</v>
      </c>
      <c r="M136" s="143" t="s">
        <v>341</v>
      </c>
      <c r="N136" s="143"/>
      <c r="O136" s="144" t="s">
        <v>342</v>
      </c>
      <c r="P136" s="144" t="s">
        <v>673</v>
      </c>
    </row>
    <row r="137" spans="1:16" ht="12.75" customHeight="1" x14ac:dyDescent="0.2">
      <c r="A137" s="115" t="str">
        <f t="shared" si="6"/>
        <v> BBS 64 </v>
      </c>
      <c r="B137" s="2" t="str">
        <f t="shared" si="7"/>
        <v>I</v>
      </c>
      <c r="C137" s="115">
        <f t="shared" si="8"/>
        <v>45357.487999999998</v>
      </c>
      <c r="D137" s="15" t="str">
        <f t="shared" si="9"/>
        <v>vis</v>
      </c>
      <c r="E137" s="15">
        <f>VLOOKUP(C137,Active!C$21:E$968,3,FALSE)</f>
        <v>-117.99761603758647</v>
      </c>
      <c r="F137" s="2" t="s">
        <v>337</v>
      </c>
      <c r="G137" s="15" t="str">
        <f t="shared" si="10"/>
        <v>45357.488</v>
      </c>
      <c r="H137" s="115">
        <f t="shared" si="11"/>
        <v>-118</v>
      </c>
      <c r="I137" s="142" t="s">
        <v>678</v>
      </c>
      <c r="J137" s="143" t="s">
        <v>679</v>
      </c>
      <c r="K137" s="142">
        <v>-118</v>
      </c>
      <c r="L137" s="142" t="s">
        <v>546</v>
      </c>
      <c r="M137" s="143" t="s">
        <v>341</v>
      </c>
      <c r="N137" s="143"/>
      <c r="O137" s="144" t="s">
        <v>342</v>
      </c>
      <c r="P137" s="144" t="s">
        <v>673</v>
      </c>
    </row>
    <row r="138" spans="1:16" ht="12.75" customHeight="1" x14ac:dyDescent="0.2">
      <c r="A138" s="115" t="str">
        <f t="shared" si="6"/>
        <v> MVS 10.43 </v>
      </c>
      <c r="B138" s="2" t="str">
        <f t="shared" si="7"/>
        <v>I</v>
      </c>
      <c r="C138" s="115">
        <f t="shared" si="8"/>
        <v>45382.404999999999</v>
      </c>
      <c r="D138" s="15" t="str">
        <f t="shared" si="9"/>
        <v>vis</v>
      </c>
      <c r="E138" s="15">
        <f>VLOOKUP(C138,Active!C$21:E$968,3,FALSE)</f>
        <v>-108.9985263119266</v>
      </c>
      <c r="F138" s="2" t="s">
        <v>337</v>
      </c>
      <c r="G138" s="15" t="str">
        <f t="shared" si="10"/>
        <v>45382.405</v>
      </c>
      <c r="H138" s="115">
        <f t="shared" si="11"/>
        <v>-109</v>
      </c>
      <c r="I138" s="142" t="s">
        <v>680</v>
      </c>
      <c r="J138" s="143" t="s">
        <v>681</v>
      </c>
      <c r="K138" s="142">
        <v>-109</v>
      </c>
      <c r="L138" s="142" t="s">
        <v>350</v>
      </c>
      <c r="M138" s="143" t="s">
        <v>341</v>
      </c>
      <c r="N138" s="143"/>
      <c r="O138" s="144" t="s">
        <v>583</v>
      </c>
      <c r="P138" s="144" t="s">
        <v>682</v>
      </c>
    </row>
    <row r="139" spans="1:16" ht="12.75" customHeight="1" x14ac:dyDescent="0.2">
      <c r="A139" s="115" t="str">
        <f t="shared" ref="A139:A202" si="12">P139</f>
        <v> MVS 10.43 </v>
      </c>
      <c r="B139" s="2" t="str">
        <f t="shared" ref="B139:B202" si="13">IF(H139=INT(H139),"I","II")</f>
        <v>I</v>
      </c>
      <c r="C139" s="115">
        <f t="shared" ref="C139:C202" si="14">1*G139</f>
        <v>45407.324000000001</v>
      </c>
      <c r="D139" s="15" t="str">
        <f t="shared" ref="D139:D202" si="15">VLOOKUP(F139,I$1:J$5,2,FALSE)</f>
        <v>vis</v>
      </c>
      <c r="E139" s="15">
        <f>VLOOKUP(C139,Active!C$21:E$968,3,FALSE)</f>
        <v>-99.998714260968541</v>
      </c>
      <c r="F139" s="2" t="s">
        <v>337</v>
      </c>
      <c r="G139" s="15" t="str">
        <f t="shared" ref="G139:G202" si="16">MID(I139,3,LEN(I139)-3)</f>
        <v>45407.324</v>
      </c>
      <c r="H139" s="115">
        <f t="shared" ref="H139:H202" si="17">1*K139</f>
        <v>-100</v>
      </c>
      <c r="I139" s="142" t="s">
        <v>683</v>
      </c>
      <c r="J139" s="143" t="s">
        <v>684</v>
      </c>
      <c r="K139" s="142">
        <v>-100</v>
      </c>
      <c r="L139" s="142" t="s">
        <v>350</v>
      </c>
      <c r="M139" s="143" t="s">
        <v>341</v>
      </c>
      <c r="N139" s="143"/>
      <c r="O139" s="144" t="s">
        <v>583</v>
      </c>
      <c r="P139" s="144" t="s">
        <v>682</v>
      </c>
    </row>
    <row r="140" spans="1:16" ht="12.75" customHeight="1" x14ac:dyDescent="0.2">
      <c r="A140" s="115" t="str">
        <f t="shared" si="12"/>
        <v>BAVM 36 </v>
      </c>
      <c r="B140" s="2" t="str">
        <f t="shared" si="13"/>
        <v>I</v>
      </c>
      <c r="C140" s="115">
        <f t="shared" si="14"/>
        <v>45407.326999999997</v>
      </c>
      <c r="D140" s="15" t="str">
        <f t="shared" si="15"/>
        <v>vis</v>
      </c>
      <c r="E140" s="15">
        <f>VLOOKUP(C140,Active!C$21:E$968,3,FALSE)</f>
        <v>-99.997630773022564</v>
      </c>
      <c r="F140" s="2" t="s">
        <v>337</v>
      </c>
      <c r="G140" s="15" t="str">
        <f t="shared" si="16"/>
        <v>45407.327</v>
      </c>
      <c r="H140" s="115">
        <f t="shared" si="17"/>
        <v>-100</v>
      </c>
      <c r="I140" s="142" t="s">
        <v>685</v>
      </c>
      <c r="J140" s="143" t="s">
        <v>686</v>
      </c>
      <c r="K140" s="142">
        <v>-100</v>
      </c>
      <c r="L140" s="142" t="s">
        <v>546</v>
      </c>
      <c r="M140" s="143" t="s">
        <v>341</v>
      </c>
      <c r="N140" s="143"/>
      <c r="O140" s="144" t="s">
        <v>687</v>
      </c>
      <c r="P140" s="145" t="s">
        <v>688</v>
      </c>
    </row>
    <row r="141" spans="1:16" ht="12.75" customHeight="1" x14ac:dyDescent="0.2">
      <c r="A141" s="115" t="str">
        <f t="shared" si="12"/>
        <v> BBS 65 </v>
      </c>
      <c r="B141" s="2" t="str">
        <f t="shared" si="13"/>
        <v>I</v>
      </c>
      <c r="C141" s="115">
        <f t="shared" si="14"/>
        <v>45407.326999999997</v>
      </c>
      <c r="D141" s="15" t="str">
        <f t="shared" si="15"/>
        <v>vis</v>
      </c>
      <c r="E141" s="15">
        <f>VLOOKUP(C141,Active!C$21:E$968,3,FALSE)</f>
        <v>-99.997630773022564</v>
      </c>
      <c r="F141" s="2" t="s">
        <v>337</v>
      </c>
      <c r="G141" s="15" t="str">
        <f t="shared" si="16"/>
        <v>45407.327</v>
      </c>
      <c r="H141" s="115">
        <f t="shared" si="17"/>
        <v>-100</v>
      </c>
      <c r="I141" s="142" t="s">
        <v>685</v>
      </c>
      <c r="J141" s="143" t="s">
        <v>686</v>
      </c>
      <c r="K141" s="142">
        <v>-100</v>
      </c>
      <c r="L141" s="142" t="s">
        <v>546</v>
      </c>
      <c r="M141" s="143" t="s">
        <v>341</v>
      </c>
      <c r="N141" s="143"/>
      <c r="O141" s="144" t="s">
        <v>412</v>
      </c>
      <c r="P141" s="144" t="s">
        <v>689</v>
      </c>
    </row>
    <row r="142" spans="1:16" ht="12.75" customHeight="1" x14ac:dyDescent="0.2">
      <c r="A142" s="115" t="str">
        <f t="shared" si="12"/>
        <v>BAVM 36 </v>
      </c>
      <c r="B142" s="2" t="str">
        <f t="shared" si="13"/>
        <v>I</v>
      </c>
      <c r="C142" s="115">
        <f t="shared" si="14"/>
        <v>45407.328000000001</v>
      </c>
      <c r="D142" s="15" t="str">
        <f t="shared" si="15"/>
        <v>vis</v>
      </c>
      <c r="E142" s="15">
        <f>VLOOKUP(C142,Active!C$21:E$968,3,FALSE)</f>
        <v>-99.997269610372157</v>
      </c>
      <c r="F142" s="2" t="s">
        <v>337</v>
      </c>
      <c r="G142" s="15" t="str">
        <f t="shared" si="16"/>
        <v>45407.328</v>
      </c>
      <c r="H142" s="115">
        <f t="shared" si="17"/>
        <v>-100</v>
      </c>
      <c r="I142" s="142" t="s">
        <v>690</v>
      </c>
      <c r="J142" s="143" t="s">
        <v>691</v>
      </c>
      <c r="K142" s="142">
        <v>-100</v>
      </c>
      <c r="L142" s="142" t="s">
        <v>540</v>
      </c>
      <c r="M142" s="143" t="s">
        <v>341</v>
      </c>
      <c r="N142" s="143"/>
      <c r="O142" s="144" t="s">
        <v>692</v>
      </c>
      <c r="P142" s="145" t="s">
        <v>688</v>
      </c>
    </row>
    <row r="143" spans="1:16" ht="12.75" customHeight="1" x14ac:dyDescent="0.2">
      <c r="A143" s="115" t="str">
        <f t="shared" si="12"/>
        <v> BBS 65 </v>
      </c>
      <c r="B143" s="2" t="str">
        <f t="shared" si="13"/>
        <v>I</v>
      </c>
      <c r="C143" s="115">
        <f t="shared" si="14"/>
        <v>45407.328000000001</v>
      </c>
      <c r="D143" s="15" t="str">
        <f t="shared" si="15"/>
        <v>vis</v>
      </c>
      <c r="E143" s="15">
        <f>VLOOKUP(C143,Active!C$21:E$968,3,FALSE)</f>
        <v>-99.997269610372157</v>
      </c>
      <c r="F143" s="2" t="s">
        <v>337</v>
      </c>
      <c r="G143" s="15" t="str">
        <f t="shared" si="16"/>
        <v>45407.328</v>
      </c>
      <c r="H143" s="115">
        <f t="shared" si="17"/>
        <v>-100</v>
      </c>
      <c r="I143" s="142" t="s">
        <v>690</v>
      </c>
      <c r="J143" s="143" t="s">
        <v>691</v>
      </c>
      <c r="K143" s="142">
        <v>-100</v>
      </c>
      <c r="L143" s="142" t="s">
        <v>540</v>
      </c>
      <c r="M143" s="143" t="s">
        <v>341</v>
      </c>
      <c r="N143" s="143"/>
      <c r="O143" s="144" t="s">
        <v>398</v>
      </c>
      <c r="P143" s="144" t="s">
        <v>689</v>
      </c>
    </row>
    <row r="144" spans="1:16" ht="12.75" customHeight="1" x14ac:dyDescent="0.2">
      <c r="A144" s="115" t="str">
        <f t="shared" si="12"/>
        <v> BBS 65 </v>
      </c>
      <c r="B144" s="2" t="str">
        <f t="shared" si="13"/>
        <v>I</v>
      </c>
      <c r="C144" s="115">
        <f t="shared" si="14"/>
        <v>45407.328000000001</v>
      </c>
      <c r="D144" s="15" t="str">
        <f t="shared" si="15"/>
        <v>vis</v>
      </c>
      <c r="E144" s="15">
        <f>VLOOKUP(C144,Active!C$21:E$968,3,FALSE)</f>
        <v>-99.997269610372157</v>
      </c>
      <c r="F144" s="2" t="s">
        <v>337</v>
      </c>
      <c r="G144" s="15" t="str">
        <f t="shared" si="16"/>
        <v>45407.328</v>
      </c>
      <c r="H144" s="115">
        <f t="shared" si="17"/>
        <v>-100</v>
      </c>
      <c r="I144" s="142" t="s">
        <v>690</v>
      </c>
      <c r="J144" s="143" t="s">
        <v>691</v>
      </c>
      <c r="K144" s="142">
        <v>-100</v>
      </c>
      <c r="L144" s="142" t="s">
        <v>540</v>
      </c>
      <c r="M144" s="143" t="s">
        <v>341</v>
      </c>
      <c r="N144" s="143"/>
      <c r="O144" s="144" t="s">
        <v>342</v>
      </c>
      <c r="P144" s="144" t="s">
        <v>689</v>
      </c>
    </row>
    <row r="145" spans="1:16" ht="12.75" customHeight="1" x14ac:dyDescent="0.2">
      <c r="A145" s="115" t="str">
        <f t="shared" si="12"/>
        <v> MVS 10.105 </v>
      </c>
      <c r="B145" s="2" t="str">
        <f t="shared" si="13"/>
        <v>I</v>
      </c>
      <c r="C145" s="115">
        <f t="shared" si="14"/>
        <v>45684.203999999998</v>
      </c>
      <c r="D145" s="15" t="str">
        <f t="shared" si="15"/>
        <v>vis</v>
      </c>
      <c r="E145" s="15">
        <f>VLOOKUP(C145,Active!C$21:E$968,3,FALSE)</f>
        <v>0</v>
      </c>
      <c r="F145" s="2" t="s">
        <v>337</v>
      </c>
      <c r="G145" s="15" t="str">
        <f t="shared" si="16"/>
        <v>45684.204</v>
      </c>
      <c r="H145" s="115">
        <f t="shared" si="17"/>
        <v>0</v>
      </c>
      <c r="I145" s="142" t="s">
        <v>693</v>
      </c>
      <c r="J145" s="143" t="s">
        <v>694</v>
      </c>
      <c r="K145" s="142">
        <v>0</v>
      </c>
      <c r="L145" s="142" t="s">
        <v>672</v>
      </c>
      <c r="M145" s="143" t="s">
        <v>341</v>
      </c>
      <c r="N145" s="143"/>
      <c r="O145" s="144" t="s">
        <v>583</v>
      </c>
      <c r="P145" s="144" t="s">
        <v>695</v>
      </c>
    </row>
    <row r="146" spans="1:16" ht="12.75" customHeight="1" x14ac:dyDescent="0.2">
      <c r="A146" s="115" t="str">
        <f t="shared" si="12"/>
        <v> BBS 70 </v>
      </c>
      <c r="B146" s="2" t="str">
        <f t="shared" si="13"/>
        <v>I</v>
      </c>
      <c r="C146" s="115">
        <f t="shared" si="14"/>
        <v>45731.275999999998</v>
      </c>
      <c r="D146" s="15" t="str">
        <f t="shared" si="15"/>
        <v>vis</v>
      </c>
      <c r="E146" s="15">
        <f>VLOOKUP(C146,Active!C$21:E$968,3,FALSE)</f>
        <v>17.000648214722506</v>
      </c>
      <c r="F146" s="2" t="s">
        <v>337</v>
      </c>
      <c r="G146" s="15" t="str">
        <f t="shared" si="16"/>
        <v>45731.276</v>
      </c>
      <c r="H146" s="115">
        <f t="shared" si="17"/>
        <v>17</v>
      </c>
      <c r="I146" s="142" t="s">
        <v>696</v>
      </c>
      <c r="J146" s="143" t="s">
        <v>697</v>
      </c>
      <c r="K146" s="142">
        <v>17</v>
      </c>
      <c r="L146" s="142" t="s">
        <v>372</v>
      </c>
      <c r="M146" s="143" t="s">
        <v>341</v>
      </c>
      <c r="N146" s="143"/>
      <c r="O146" s="144" t="s">
        <v>398</v>
      </c>
      <c r="P146" s="144" t="s">
        <v>698</v>
      </c>
    </row>
    <row r="147" spans="1:16" ht="12.75" customHeight="1" x14ac:dyDescent="0.2">
      <c r="A147" s="115" t="str">
        <f t="shared" si="12"/>
        <v> BBS 71 </v>
      </c>
      <c r="B147" s="2" t="str">
        <f t="shared" si="13"/>
        <v>I</v>
      </c>
      <c r="C147" s="115">
        <f t="shared" si="14"/>
        <v>45731.284</v>
      </c>
      <c r="D147" s="15" t="str">
        <f t="shared" si="15"/>
        <v>vis</v>
      </c>
      <c r="E147" s="15">
        <f>VLOOKUP(C147,Active!C$21:E$968,3,FALSE)</f>
        <v>17.003537515915262</v>
      </c>
      <c r="F147" s="2" t="s">
        <v>337</v>
      </c>
      <c r="G147" s="15" t="str">
        <f t="shared" si="16"/>
        <v>45731.284</v>
      </c>
      <c r="H147" s="115">
        <f t="shared" si="17"/>
        <v>17</v>
      </c>
      <c r="I147" s="142" t="s">
        <v>699</v>
      </c>
      <c r="J147" s="143" t="s">
        <v>700</v>
      </c>
      <c r="K147" s="142">
        <v>17</v>
      </c>
      <c r="L147" s="142" t="s">
        <v>426</v>
      </c>
      <c r="M147" s="143" t="s">
        <v>341</v>
      </c>
      <c r="N147" s="143"/>
      <c r="O147" s="144" t="s">
        <v>657</v>
      </c>
      <c r="P147" s="144" t="s">
        <v>701</v>
      </c>
    </row>
    <row r="148" spans="1:16" ht="12.75" customHeight="1" x14ac:dyDescent="0.2">
      <c r="A148" s="115" t="str">
        <f t="shared" si="12"/>
        <v> VSSC 61.19 </v>
      </c>
      <c r="B148" s="2" t="str">
        <f t="shared" si="13"/>
        <v>I</v>
      </c>
      <c r="C148" s="115">
        <f t="shared" si="14"/>
        <v>45731.288999999997</v>
      </c>
      <c r="D148" s="15" t="str">
        <f t="shared" si="15"/>
        <v>vis</v>
      </c>
      <c r="E148" s="15">
        <f>VLOOKUP(C148,Active!C$21:E$968,3,FALSE)</f>
        <v>17.005343329159423</v>
      </c>
      <c r="F148" s="2" t="s">
        <v>337</v>
      </c>
      <c r="G148" s="15" t="str">
        <f t="shared" si="16"/>
        <v>45731.289</v>
      </c>
      <c r="H148" s="115">
        <f t="shared" si="17"/>
        <v>17</v>
      </c>
      <c r="I148" s="142" t="s">
        <v>702</v>
      </c>
      <c r="J148" s="143" t="s">
        <v>703</v>
      </c>
      <c r="K148" s="142">
        <v>17</v>
      </c>
      <c r="L148" s="142" t="s">
        <v>479</v>
      </c>
      <c r="M148" s="143" t="s">
        <v>341</v>
      </c>
      <c r="N148" s="143"/>
      <c r="O148" s="144" t="s">
        <v>704</v>
      </c>
      <c r="P148" s="144" t="s">
        <v>705</v>
      </c>
    </row>
    <row r="149" spans="1:16" ht="12.75" customHeight="1" x14ac:dyDescent="0.2">
      <c r="A149" s="115" t="str">
        <f t="shared" si="12"/>
        <v> MVS 10.105 </v>
      </c>
      <c r="B149" s="2" t="str">
        <f t="shared" si="13"/>
        <v>I</v>
      </c>
      <c r="C149" s="115">
        <f t="shared" si="14"/>
        <v>45742.349000000002</v>
      </c>
      <c r="D149" s="15" t="str">
        <f t="shared" si="15"/>
        <v>vis</v>
      </c>
      <c r="E149" s="15">
        <f>VLOOKUP(C149,Active!C$21:E$968,3,FALSE)</f>
        <v>20.999802227334868</v>
      </c>
      <c r="F149" s="2" t="s">
        <v>337</v>
      </c>
      <c r="G149" s="15" t="str">
        <f t="shared" si="16"/>
        <v>45742.349</v>
      </c>
      <c r="H149" s="115">
        <f t="shared" si="17"/>
        <v>21</v>
      </c>
      <c r="I149" s="142" t="s">
        <v>706</v>
      </c>
      <c r="J149" s="143" t="s">
        <v>707</v>
      </c>
      <c r="K149" s="142">
        <v>21</v>
      </c>
      <c r="L149" s="142" t="s">
        <v>345</v>
      </c>
      <c r="M149" s="143" t="s">
        <v>341</v>
      </c>
      <c r="N149" s="143"/>
      <c r="O149" s="144" t="s">
        <v>583</v>
      </c>
      <c r="P149" s="144" t="s">
        <v>695</v>
      </c>
    </row>
    <row r="150" spans="1:16" ht="12.75" customHeight="1" x14ac:dyDescent="0.2">
      <c r="A150" s="115" t="str">
        <f t="shared" si="12"/>
        <v> BBS 71 </v>
      </c>
      <c r="B150" s="2" t="str">
        <f t="shared" si="13"/>
        <v>I</v>
      </c>
      <c r="C150" s="115">
        <f t="shared" si="14"/>
        <v>45753.425999999999</v>
      </c>
      <c r="D150" s="15" t="str">
        <f t="shared" si="15"/>
        <v>vis</v>
      </c>
      <c r="E150" s="15">
        <f>VLOOKUP(C150,Active!C$21:E$968,3,FALSE)</f>
        <v>25.00040089054098</v>
      </c>
      <c r="F150" s="2" t="s">
        <v>337</v>
      </c>
      <c r="G150" s="15" t="str">
        <f t="shared" si="16"/>
        <v>45753.426</v>
      </c>
      <c r="H150" s="115">
        <f t="shared" si="17"/>
        <v>25</v>
      </c>
      <c r="I150" s="142" t="s">
        <v>708</v>
      </c>
      <c r="J150" s="143" t="s">
        <v>709</v>
      </c>
      <c r="K150" s="142">
        <v>25</v>
      </c>
      <c r="L150" s="142" t="s">
        <v>392</v>
      </c>
      <c r="M150" s="143" t="s">
        <v>341</v>
      </c>
      <c r="N150" s="143"/>
      <c r="O150" s="144" t="s">
        <v>657</v>
      </c>
      <c r="P150" s="144" t="s">
        <v>701</v>
      </c>
    </row>
    <row r="151" spans="1:16" ht="12.75" customHeight="1" x14ac:dyDescent="0.2">
      <c r="A151" s="115" t="str">
        <f t="shared" si="12"/>
        <v> BRNO 26 </v>
      </c>
      <c r="B151" s="2" t="str">
        <f t="shared" si="13"/>
        <v>I</v>
      </c>
      <c r="C151" s="115">
        <f t="shared" si="14"/>
        <v>45756.197</v>
      </c>
      <c r="D151" s="15" t="str">
        <f t="shared" si="15"/>
        <v>vis</v>
      </c>
      <c r="E151" s="15">
        <f>VLOOKUP(C151,Active!C$21:E$968,3,FALSE)</f>
        <v>26.001182590978754</v>
      </c>
      <c r="F151" s="2" t="s">
        <v>337</v>
      </c>
      <c r="G151" s="15" t="str">
        <f t="shared" si="16"/>
        <v>45756.197</v>
      </c>
      <c r="H151" s="115">
        <f t="shared" si="17"/>
        <v>26</v>
      </c>
      <c r="I151" s="142" t="s">
        <v>710</v>
      </c>
      <c r="J151" s="143" t="s">
        <v>711</v>
      </c>
      <c r="K151" s="142">
        <v>26</v>
      </c>
      <c r="L151" s="142" t="s">
        <v>405</v>
      </c>
      <c r="M151" s="143" t="s">
        <v>341</v>
      </c>
      <c r="N151" s="143"/>
      <c r="O151" s="144" t="s">
        <v>712</v>
      </c>
      <c r="P151" s="144" t="s">
        <v>713</v>
      </c>
    </row>
    <row r="152" spans="1:16" ht="12.75" customHeight="1" x14ac:dyDescent="0.2">
      <c r="A152" s="115" t="str">
        <f t="shared" si="12"/>
        <v> BRNO 26 </v>
      </c>
      <c r="B152" s="2" t="str">
        <f t="shared" si="13"/>
        <v>I</v>
      </c>
      <c r="C152" s="115">
        <f t="shared" si="14"/>
        <v>45761.733</v>
      </c>
      <c r="D152" s="15" t="str">
        <f t="shared" si="15"/>
        <v>vis</v>
      </c>
      <c r="E152" s="15">
        <f>VLOOKUP(C152,Active!C$21:E$968,3,FALSE)</f>
        <v>28.00057901595973</v>
      </c>
      <c r="F152" s="2" t="s">
        <v>337</v>
      </c>
      <c r="G152" s="15" t="str">
        <f t="shared" si="16"/>
        <v>45761.733</v>
      </c>
      <c r="H152" s="115">
        <f t="shared" si="17"/>
        <v>28</v>
      </c>
      <c r="I152" s="142" t="s">
        <v>714</v>
      </c>
      <c r="J152" s="143" t="s">
        <v>715</v>
      </c>
      <c r="K152" s="142">
        <v>28</v>
      </c>
      <c r="L152" s="142" t="s">
        <v>372</v>
      </c>
      <c r="M152" s="143" t="s">
        <v>341</v>
      </c>
      <c r="N152" s="143"/>
      <c r="O152" s="144" t="s">
        <v>716</v>
      </c>
      <c r="P152" s="144" t="s">
        <v>713</v>
      </c>
    </row>
    <row r="153" spans="1:16" ht="12.75" customHeight="1" x14ac:dyDescent="0.2">
      <c r="A153" s="115" t="str">
        <f t="shared" si="12"/>
        <v> BRNO 26 </v>
      </c>
      <c r="B153" s="2" t="str">
        <f t="shared" si="13"/>
        <v>I</v>
      </c>
      <c r="C153" s="115">
        <f t="shared" si="14"/>
        <v>45761.739000000001</v>
      </c>
      <c r="D153" s="15" t="str">
        <f t="shared" si="15"/>
        <v>vis</v>
      </c>
      <c r="E153" s="15">
        <f>VLOOKUP(C153,Active!C$21:E$968,3,FALSE)</f>
        <v>28.002745991854297</v>
      </c>
      <c r="F153" s="2" t="s">
        <v>337</v>
      </c>
      <c r="G153" s="15" t="str">
        <f t="shared" si="16"/>
        <v>45761.739</v>
      </c>
      <c r="H153" s="115">
        <f t="shared" si="17"/>
        <v>28</v>
      </c>
      <c r="I153" s="142" t="s">
        <v>717</v>
      </c>
      <c r="J153" s="143" t="s">
        <v>718</v>
      </c>
      <c r="K153" s="142">
        <v>28</v>
      </c>
      <c r="L153" s="142" t="s">
        <v>540</v>
      </c>
      <c r="M153" s="143" t="s">
        <v>341</v>
      </c>
      <c r="N153" s="143"/>
      <c r="O153" s="144" t="s">
        <v>719</v>
      </c>
      <c r="P153" s="144" t="s">
        <v>713</v>
      </c>
    </row>
    <row r="154" spans="1:16" ht="12.75" customHeight="1" x14ac:dyDescent="0.2">
      <c r="A154" s="115" t="str">
        <f t="shared" si="12"/>
        <v> MVS 10.105 </v>
      </c>
      <c r="B154" s="2" t="str">
        <f t="shared" si="13"/>
        <v>I</v>
      </c>
      <c r="C154" s="115">
        <f t="shared" si="14"/>
        <v>45767.266000000003</v>
      </c>
      <c r="D154" s="15" t="str">
        <f t="shared" si="15"/>
        <v>vis</v>
      </c>
      <c r="E154" s="15">
        <f>VLOOKUP(C154,Active!C$21:E$968,3,FALSE)</f>
        <v>29.998891952994736</v>
      </c>
      <c r="F154" s="2" t="s">
        <v>337</v>
      </c>
      <c r="G154" s="15" t="str">
        <f t="shared" si="16"/>
        <v>45767.266</v>
      </c>
      <c r="H154" s="115">
        <f t="shared" si="17"/>
        <v>30</v>
      </c>
      <c r="I154" s="142" t="s">
        <v>720</v>
      </c>
      <c r="J154" s="143" t="s">
        <v>721</v>
      </c>
      <c r="K154" s="142">
        <v>30</v>
      </c>
      <c r="L154" s="142" t="s">
        <v>361</v>
      </c>
      <c r="M154" s="143" t="s">
        <v>341</v>
      </c>
      <c r="N154" s="143"/>
      <c r="O154" s="144" t="s">
        <v>583</v>
      </c>
      <c r="P154" s="144" t="s">
        <v>695</v>
      </c>
    </row>
    <row r="155" spans="1:16" ht="12.75" customHeight="1" x14ac:dyDescent="0.2">
      <c r="A155" s="115" t="str">
        <f t="shared" si="12"/>
        <v> MVS 10.105 </v>
      </c>
      <c r="B155" s="2" t="str">
        <f t="shared" si="13"/>
        <v>I</v>
      </c>
      <c r="C155" s="115">
        <f t="shared" si="14"/>
        <v>45778.345000000001</v>
      </c>
      <c r="D155" s="15" t="str">
        <f t="shared" si="15"/>
        <v>vis</v>
      </c>
      <c r="E155" s="15">
        <f>VLOOKUP(C155,Active!C$21:E$968,3,FALSE)</f>
        <v>34.000212941499036</v>
      </c>
      <c r="F155" s="2" t="s">
        <v>337</v>
      </c>
      <c r="G155" s="15" t="str">
        <f t="shared" si="16"/>
        <v>45778.345</v>
      </c>
      <c r="H155" s="115">
        <f t="shared" si="17"/>
        <v>34</v>
      </c>
      <c r="I155" s="142" t="s">
        <v>722</v>
      </c>
      <c r="J155" s="143" t="s">
        <v>723</v>
      </c>
      <c r="K155" s="142">
        <v>34</v>
      </c>
      <c r="L155" s="142" t="s">
        <v>392</v>
      </c>
      <c r="M155" s="143" t="s">
        <v>341</v>
      </c>
      <c r="N155" s="143"/>
      <c r="O155" s="144" t="s">
        <v>583</v>
      </c>
      <c r="P155" s="144" t="s">
        <v>695</v>
      </c>
    </row>
    <row r="156" spans="1:16" ht="12.75" customHeight="1" x14ac:dyDescent="0.2">
      <c r="A156" s="115" t="str">
        <f t="shared" si="12"/>
        <v> BBS 73 </v>
      </c>
      <c r="B156" s="2" t="str">
        <f t="shared" si="13"/>
        <v>I</v>
      </c>
      <c r="C156" s="115">
        <f t="shared" si="14"/>
        <v>45919.557000000001</v>
      </c>
      <c r="D156" s="15" t="str">
        <f t="shared" si="15"/>
        <v>vis</v>
      </c>
      <c r="E156" s="15">
        <f>VLOOKUP(C156,Active!C$21:E$968,3,FALSE)</f>
        <v>85.000712935070169</v>
      </c>
      <c r="F156" s="2" t="s">
        <v>337</v>
      </c>
      <c r="G156" s="15" t="str">
        <f t="shared" si="16"/>
        <v>45919.557</v>
      </c>
      <c r="H156" s="115">
        <f t="shared" si="17"/>
        <v>85</v>
      </c>
      <c r="I156" s="142" t="s">
        <v>724</v>
      </c>
      <c r="J156" s="143" t="s">
        <v>725</v>
      </c>
      <c r="K156" s="142">
        <v>85</v>
      </c>
      <c r="L156" s="142" t="s">
        <v>372</v>
      </c>
      <c r="M156" s="143" t="s">
        <v>341</v>
      </c>
      <c r="N156" s="143"/>
      <c r="O156" s="144" t="s">
        <v>398</v>
      </c>
      <c r="P156" s="144" t="s">
        <v>726</v>
      </c>
    </row>
    <row r="157" spans="1:16" ht="12.75" customHeight="1" x14ac:dyDescent="0.2">
      <c r="A157" s="115" t="str">
        <f t="shared" si="12"/>
        <v> BBS 74 </v>
      </c>
      <c r="B157" s="2" t="str">
        <f t="shared" si="13"/>
        <v>I</v>
      </c>
      <c r="C157" s="115">
        <f t="shared" si="14"/>
        <v>45944.474000000002</v>
      </c>
      <c r="D157" s="15" t="str">
        <f t="shared" si="15"/>
        <v>vis</v>
      </c>
      <c r="E157" s="15">
        <f>VLOOKUP(C157,Active!C$21:E$968,3,FALSE)</f>
        <v>93.99980266073004</v>
      </c>
      <c r="F157" s="2" t="s">
        <v>337</v>
      </c>
      <c r="G157" s="15" t="str">
        <f t="shared" si="16"/>
        <v>45944.474</v>
      </c>
      <c r="H157" s="115">
        <f t="shared" si="17"/>
        <v>94</v>
      </c>
      <c r="I157" s="142" t="s">
        <v>727</v>
      </c>
      <c r="J157" s="143" t="s">
        <v>728</v>
      </c>
      <c r="K157" s="142">
        <v>94</v>
      </c>
      <c r="L157" s="142" t="s">
        <v>345</v>
      </c>
      <c r="M157" s="143" t="s">
        <v>341</v>
      </c>
      <c r="N157" s="143"/>
      <c r="O157" s="144" t="s">
        <v>657</v>
      </c>
      <c r="P157" s="144" t="s">
        <v>729</v>
      </c>
    </row>
    <row r="158" spans="1:16" ht="12.75" customHeight="1" x14ac:dyDescent="0.2">
      <c r="A158" s="115" t="str">
        <f t="shared" si="12"/>
        <v> AOEB 1 </v>
      </c>
      <c r="B158" s="2" t="str">
        <f t="shared" si="13"/>
        <v>I</v>
      </c>
      <c r="C158" s="115">
        <f t="shared" si="14"/>
        <v>45999.845999999998</v>
      </c>
      <c r="D158" s="15" t="str">
        <f t="shared" si="15"/>
        <v>vis</v>
      </c>
      <c r="E158" s="15">
        <f>VLOOKUP(C158,Active!C$21:E$968,3,FALSE)</f>
        <v>113.99810086232633</v>
      </c>
      <c r="F158" s="2" t="s">
        <v>337</v>
      </c>
      <c r="G158" s="15" t="str">
        <f t="shared" si="16"/>
        <v>45999.846</v>
      </c>
      <c r="H158" s="115">
        <f t="shared" si="17"/>
        <v>114</v>
      </c>
      <c r="I158" s="142" t="s">
        <v>730</v>
      </c>
      <c r="J158" s="143" t="s">
        <v>731</v>
      </c>
      <c r="K158" s="142">
        <v>114</v>
      </c>
      <c r="L158" s="142" t="s">
        <v>732</v>
      </c>
      <c r="M158" s="143" t="s">
        <v>341</v>
      </c>
      <c r="N158" s="143"/>
      <c r="O158" s="144" t="s">
        <v>733</v>
      </c>
      <c r="P158" s="144" t="s">
        <v>209</v>
      </c>
    </row>
    <row r="159" spans="1:16" ht="12.75" customHeight="1" x14ac:dyDescent="0.2">
      <c r="A159" s="115" t="str">
        <f t="shared" si="12"/>
        <v> BBS 74 </v>
      </c>
      <c r="B159" s="2" t="str">
        <f t="shared" si="13"/>
        <v>I</v>
      </c>
      <c r="C159" s="115">
        <f t="shared" si="14"/>
        <v>46005.385999999999</v>
      </c>
      <c r="D159" s="15" t="str">
        <f t="shared" si="15"/>
        <v>vis</v>
      </c>
      <c r="E159" s="15">
        <f>VLOOKUP(C159,Active!C$21:E$968,3,FALSE)</f>
        <v>115.99894193790368</v>
      </c>
      <c r="F159" s="2" t="s">
        <v>337</v>
      </c>
      <c r="G159" s="15" t="str">
        <f t="shared" si="16"/>
        <v>46005.386</v>
      </c>
      <c r="H159" s="115">
        <f t="shared" si="17"/>
        <v>116</v>
      </c>
      <c r="I159" s="142" t="s">
        <v>734</v>
      </c>
      <c r="J159" s="143" t="s">
        <v>735</v>
      </c>
      <c r="K159" s="142">
        <v>116</v>
      </c>
      <c r="L159" s="142" t="s">
        <v>361</v>
      </c>
      <c r="M159" s="143" t="s">
        <v>341</v>
      </c>
      <c r="N159" s="143"/>
      <c r="O159" s="144" t="s">
        <v>398</v>
      </c>
      <c r="P159" s="144" t="s">
        <v>729</v>
      </c>
    </row>
    <row r="160" spans="1:16" ht="12.75" customHeight="1" x14ac:dyDescent="0.2">
      <c r="A160" s="115" t="str">
        <f t="shared" si="12"/>
        <v> BBS 74 </v>
      </c>
      <c r="B160" s="2" t="str">
        <f t="shared" si="13"/>
        <v>I</v>
      </c>
      <c r="C160" s="115">
        <f t="shared" si="14"/>
        <v>46005.387000000002</v>
      </c>
      <c r="D160" s="15" t="str">
        <f t="shared" si="15"/>
        <v>vis</v>
      </c>
      <c r="E160" s="15">
        <f>VLOOKUP(C160,Active!C$21:E$968,3,FALSE)</f>
        <v>115.99930310055409</v>
      </c>
      <c r="F160" s="2" t="s">
        <v>337</v>
      </c>
      <c r="G160" s="15" t="str">
        <f t="shared" si="16"/>
        <v>46005.387</v>
      </c>
      <c r="H160" s="115">
        <f t="shared" si="17"/>
        <v>116</v>
      </c>
      <c r="I160" s="142" t="s">
        <v>736</v>
      </c>
      <c r="J160" s="143" t="s">
        <v>737</v>
      </c>
      <c r="K160" s="142">
        <v>116</v>
      </c>
      <c r="L160" s="142" t="s">
        <v>365</v>
      </c>
      <c r="M160" s="143" t="s">
        <v>341</v>
      </c>
      <c r="N160" s="143"/>
      <c r="O160" s="144" t="s">
        <v>657</v>
      </c>
      <c r="P160" s="144" t="s">
        <v>729</v>
      </c>
    </row>
    <row r="161" spans="1:16" ht="12.75" customHeight="1" x14ac:dyDescent="0.2">
      <c r="A161" s="115" t="str">
        <f t="shared" si="12"/>
        <v> AOEB 1 </v>
      </c>
      <c r="B161" s="2" t="str">
        <f t="shared" si="13"/>
        <v>I</v>
      </c>
      <c r="C161" s="115">
        <f t="shared" si="14"/>
        <v>46038.612000000001</v>
      </c>
      <c r="D161" s="15" t="str">
        <f t="shared" si="15"/>
        <v>vis</v>
      </c>
      <c r="E161" s="15">
        <f>VLOOKUP(C161,Active!C$21:E$968,3,FALSE)</f>
        <v>127.99893211428049</v>
      </c>
      <c r="F161" s="2" t="s">
        <v>337</v>
      </c>
      <c r="G161" s="15" t="str">
        <f t="shared" si="16"/>
        <v>46038.612</v>
      </c>
      <c r="H161" s="115">
        <f t="shared" si="17"/>
        <v>128</v>
      </c>
      <c r="I161" s="142" t="s">
        <v>738</v>
      </c>
      <c r="J161" s="143" t="s">
        <v>739</v>
      </c>
      <c r="K161" s="142">
        <v>128</v>
      </c>
      <c r="L161" s="142" t="s">
        <v>361</v>
      </c>
      <c r="M161" s="143" t="s">
        <v>341</v>
      </c>
      <c r="N161" s="143"/>
      <c r="O161" s="144" t="s">
        <v>733</v>
      </c>
      <c r="P161" s="144" t="s">
        <v>209</v>
      </c>
    </row>
    <row r="162" spans="1:16" ht="12.75" customHeight="1" x14ac:dyDescent="0.2">
      <c r="A162" s="115" t="str">
        <f t="shared" si="12"/>
        <v> AOEB 1 </v>
      </c>
      <c r="B162" s="2" t="str">
        <f t="shared" si="13"/>
        <v>I</v>
      </c>
      <c r="C162" s="115">
        <f t="shared" si="14"/>
        <v>46038.612999999998</v>
      </c>
      <c r="D162" s="15" t="str">
        <f t="shared" si="15"/>
        <v>vis</v>
      </c>
      <c r="E162" s="15">
        <f>VLOOKUP(C162,Active!C$21:E$968,3,FALSE)</f>
        <v>127.99929327692827</v>
      </c>
      <c r="F162" s="2" t="s">
        <v>337</v>
      </c>
      <c r="G162" s="15" t="str">
        <f t="shared" si="16"/>
        <v>46038.613</v>
      </c>
      <c r="H162" s="115">
        <f t="shared" si="17"/>
        <v>128</v>
      </c>
      <c r="I162" s="142" t="s">
        <v>740</v>
      </c>
      <c r="J162" s="143" t="s">
        <v>741</v>
      </c>
      <c r="K162" s="142">
        <v>128</v>
      </c>
      <c r="L162" s="142" t="s">
        <v>365</v>
      </c>
      <c r="M162" s="143" t="s">
        <v>341</v>
      </c>
      <c r="N162" s="143"/>
      <c r="O162" s="144" t="s">
        <v>357</v>
      </c>
      <c r="P162" s="144" t="s">
        <v>209</v>
      </c>
    </row>
    <row r="163" spans="1:16" ht="12.75" customHeight="1" x14ac:dyDescent="0.2">
      <c r="A163" s="115" t="str">
        <f t="shared" si="12"/>
        <v> VSSC 61.19 </v>
      </c>
      <c r="B163" s="2" t="str">
        <f t="shared" si="13"/>
        <v>I</v>
      </c>
      <c r="C163" s="115">
        <f t="shared" si="14"/>
        <v>46052.457000000002</v>
      </c>
      <c r="D163" s="15" t="str">
        <f t="shared" si="15"/>
        <v>vis</v>
      </c>
      <c r="E163" s="15">
        <f>VLOOKUP(C163,Active!C$21:E$968,3,FALSE)</f>
        <v>132.99922898997841</v>
      </c>
      <c r="F163" s="2" t="s">
        <v>337</v>
      </c>
      <c r="G163" s="15" t="str">
        <f t="shared" si="16"/>
        <v>46052.457</v>
      </c>
      <c r="H163" s="115">
        <f t="shared" si="17"/>
        <v>133</v>
      </c>
      <c r="I163" s="142" t="s">
        <v>742</v>
      </c>
      <c r="J163" s="143" t="s">
        <v>743</v>
      </c>
      <c r="K163" s="142">
        <v>133</v>
      </c>
      <c r="L163" s="142" t="s">
        <v>365</v>
      </c>
      <c r="M163" s="143" t="s">
        <v>341</v>
      </c>
      <c r="N163" s="143"/>
      <c r="O163" s="144" t="s">
        <v>704</v>
      </c>
      <c r="P163" s="144" t="s">
        <v>705</v>
      </c>
    </row>
    <row r="164" spans="1:16" ht="12.75" customHeight="1" x14ac:dyDescent="0.2">
      <c r="A164" s="115" t="str">
        <f t="shared" si="12"/>
        <v> BBS 75 </v>
      </c>
      <c r="B164" s="2" t="str">
        <f t="shared" si="13"/>
        <v>I</v>
      </c>
      <c r="C164" s="115">
        <f t="shared" si="14"/>
        <v>46052.461000000003</v>
      </c>
      <c r="D164" s="15" t="str">
        <f t="shared" si="15"/>
        <v>vis</v>
      </c>
      <c r="E164" s="15">
        <f>VLOOKUP(C164,Active!C$21:E$968,3,FALSE)</f>
        <v>133.00067364057477</v>
      </c>
      <c r="F164" s="2" t="s">
        <v>337</v>
      </c>
      <c r="G164" s="15" t="str">
        <f t="shared" si="16"/>
        <v>46052.461</v>
      </c>
      <c r="H164" s="115">
        <f t="shared" si="17"/>
        <v>133</v>
      </c>
      <c r="I164" s="142" t="s">
        <v>744</v>
      </c>
      <c r="J164" s="143" t="s">
        <v>745</v>
      </c>
      <c r="K164" s="142">
        <v>133</v>
      </c>
      <c r="L164" s="142" t="s">
        <v>372</v>
      </c>
      <c r="M164" s="143" t="s">
        <v>341</v>
      </c>
      <c r="N164" s="143"/>
      <c r="O164" s="144" t="s">
        <v>398</v>
      </c>
      <c r="P164" s="144" t="s">
        <v>746</v>
      </c>
    </row>
    <row r="165" spans="1:16" ht="12.75" customHeight="1" x14ac:dyDescent="0.2">
      <c r="A165" s="115" t="str">
        <f t="shared" si="12"/>
        <v> BBS 75 </v>
      </c>
      <c r="B165" s="2" t="str">
        <f t="shared" si="13"/>
        <v>I</v>
      </c>
      <c r="C165" s="115">
        <f t="shared" si="14"/>
        <v>46055.233</v>
      </c>
      <c r="D165" s="15" t="str">
        <f t="shared" si="15"/>
        <v>vis</v>
      </c>
      <c r="E165" s="15">
        <f>VLOOKUP(C165,Active!C$21:E$968,3,FALSE)</f>
        <v>134.00181650366034</v>
      </c>
      <c r="F165" s="2" t="s">
        <v>337</v>
      </c>
      <c r="G165" s="15" t="str">
        <f t="shared" si="16"/>
        <v>46055.233</v>
      </c>
      <c r="H165" s="115">
        <f t="shared" si="17"/>
        <v>134</v>
      </c>
      <c r="I165" s="142" t="s">
        <v>747</v>
      </c>
      <c r="J165" s="143" t="s">
        <v>748</v>
      </c>
      <c r="K165" s="142">
        <v>134</v>
      </c>
      <c r="L165" s="142" t="s">
        <v>566</v>
      </c>
      <c r="M165" s="143" t="s">
        <v>341</v>
      </c>
      <c r="N165" s="143"/>
      <c r="O165" s="144" t="s">
        <v>398</v>
      </c>
      <c r="P165" s="144" t="s">
        <v>746</v>
      </c>
    </row>
    <row r="166" spans="1:16" ht="12.75" customHeight="1" x14ac:dyDescent="0.2">
      <c r="A166" s="115" t="str">
        <f t="shared" si="12"/>
        <v> VSSC 61.19 </v>
      </c>
      <c r="B166" s="2" t="str">
        <f t="shared" si="13"/>
        <v>I</v>
      </c>
      <c r="C166" s="115">
        <f t="shared" si="14"/>
        <v>46066.31</v>
      </c>
      <c r="D166" s="15" t="str">
        <f t="shared" si="15"/>
        <v>vis</v>
      </c>
      <c r="E166" s="15">
        <f>VLOOKUP(C166,Active!C$21:E$968,3,FALSE)</f>
        <v>138.00241516686646</v>
      </c>
      <c r="F166" s="2" t="s">
        <v>337</v>
      </c>
      <c r="G166" s="15" t="str">
        <f t="shared" si="16"/>
        <v>46066.310</v>
      </c>
      <c r="H166" s="115">
        <f t="shared" si="17"/>
        <v>138</v>
      </c>
      <c r="I166" s="142" t="s">
        <v>749</v>
      </c>
      <c r="J166" s="143" t="s">
        <v>750</v>
      </c>
      <c r="K166" s="142">
        <v>138</v>
      </c>
      <c r="L166" s="142" t="s">
        <v>546</v>
      </c>
      <c r="M166" s="143" t="s">
        <v>341</v>
      </c>
      <c r="N166" s="143"/>
      <c r="O166" s="144" t="s">
        <v>704</v>
      </c>
      <c r="P166" s="144" t="s">
        <v>705</v>
      </c>
    </row>
    <row r="167" spans="1:16" ht="12.75" customHeight="1" x14ac:dyDescent="0.2">
      <c r="A167" s="115" t="str">
        <f t="shared" si="12"/>
        <v> AOEB 1 </v>
      </c>
      <c r="B167" s="2" t="str">
        <f t="shared" si="13"/>
        <v>I</v>
      </c>
      <c r="C167" s="115">
        <f t="shared" si="14"/>
        <v>46074.608</v>
      </c>
      <c r="D167" s="15" t="str">
        <f t="shared" si="15"/>
        <v>vis</v>
      </c>
      <c r="E167" s="15">
        <f>VLOOKUP(C167,Active!C$21:E$968,3,FALSE)</f>
        <v>140.99934282844467</v>
      </c>
      <c r="F167" s="2" t="s">
        <v>337</v>
      </c>
      <c r="G167" s="15" t="str">
        <f t="shared" si="16"/>
        <v>46074.608</v>
      </c>
      <c r="H167" s="115">
        <f t="shared" si="17"/>
        <v>141</v>
      </c>
      <c r="I167" s="142" t="s">
        <v>751</v>
      </c>
      <c r="J167" s="143" t="s">
        <v>752</v>
      </c>
      <c r="K167" s="142">
        <v>141</v>
      </c>
      <c r="L167" s="142" t="s">
        <v>365</v>
      </c>
      <c r="M167" s="143" t="s">
        <v>341</v>
      </c>
      <c r="N167" s="143"/>
      <c r="O167" s="144" t="s">
        <v>733</v>
      </c>
      <c r="P167" s="144" t="s">
        <v>209</v>
      </c>
    </row>
    <row r="168" spans="1:16" ht="12.75" customHeight="1" x14ac:dyDescent="0.2">
      <c r="A168" s="115" t="str">
        <f t="shared" si="12"/>
        <v> BBS 76 </v>
      </c>
      <c r="B168" s="2" t="str">
        <f t="shared" si="13"/>
        <v>I</v>
      </c>
      <c r="C168" s="115">
        <f t="shared" si="14"/>
        <v>46113.375</v>
      </c>
      <c r="D168" s="15" t="str">
        <f t="shared" si="15"/>
        <v>vis</v>
      </c>
      <c r="E168" s="15">
        <f>VLOOKUP(C168,Active!C$21:E$968,3,FALSE)</f>
        <v>155.00053524304661</v>
      </c>
      <c r="F168" s="2" t="s">
        <v>337</v>
      </c>
      <c r="G168" s="15" t="str">
        <f t="shared" si="16"/>
        <v>46113.375</v>
      </c>
      <c r="H168" s="115">
        <f t="shared" si="17"/>
        <v>155</v>
      </c>
      <c r="I168" s="142" t="s">
        <v>753</v>
      </c>
      <c r="J168" s="143" t="s">
        <v>754</v>
      </c>
      <c r="K168" s="142">
        <v>155</v>
      </c>
      <c r="L168" s="142" t="s">
        <v>392</v>
      </c>
      <c r="M168" s="143" t="s">
        <v>341</v>
      </c>
      <c r="N168" s="143"/>
      <c r="O168" s="144" t="s">
        <v>755</v>
      </c>
      <c r="P168" s="144" t="s">
        <v>756</v>
      </c>
    </row>
    <row r="169" spans="1:16" ht="12.75" customHeight="1" x14ac:dyDescent="0.2">
      <c r="A169" s="115" t="str">
        <f t="shared" si="12"/>
        <v> AOEB 1 </v>
      </c>
      <c r="B169" s="2" t="str">
        <f t="shared" si="13"/>
        <v>I</v>
      </c>
      <c r="C169" s="115">
        <f t="shared" si="14"/>
        <v>46121.675999999999</v>
      </c>
      <c r="D169" s="15" t="str">
        <f t="shared" si="15"/>
        <v>vis</v>
      </c>
      <c r="E169" s="15">
        <f>VLOOKUP(C169,Active!C$21:E$968,3,FALSE)</f>
        <v>157.99854639257077</v>
      </c>
      <c r="F169" s="2" t="s">
        <v>337</v>
      </c>
      <c r="G169" s="15" t="str">
        <f t="shared" si="16"/>
        <v>46121.676</v>
      </c>
      <c r="H169" s="115">
        <f t="shared" si="17"/>
        <v>158</v>
      </c>
      <c r="I169" s="142" t="s">
        <v>757</v>
      </c>
      <c r="J169" s="143" t="s">
        <v>758</v>
      </c>
      <c r="K169" s="142">
        <v>158</v>
      </c>
      <c r="L169" s="142" t="s">
        <v>340</v>
      </c>
      <c r="M169" s="143" t="s">
        <v>341</v>
      </c>
      <c r="N169" s="143"/>
      <c r="O169" s="144" t="s">
        <v>759</v>
      </c>
      <c r="P169" s="144" t="s">
        <v>209</v>
      </c>
    </row>
    <row r="170" spans="1:16" ht="12.75" customHeight="1" x14ac:dyDescent="0.2">
      <c r="A170" s="115" t="str">
        <f t="shared" si="12"/>
        <v> BBS 78 </v>
      </c>
      <c r="B170" s="2" t="str">
        <f t="shared" si="13"/>
        <v>I</v>
      </c>
      <c r="C170" s="115">
        <f t="shared" si="14"/>
        <v>46290.572999999997</v>
      </c>
      <c r="D170" s="15" t="str">
        <f t="shared" si="15"/>
        <v>vis</v>
      </c>
      <c r="E170" s="15">
        <f>VLOOKUP(C170,Active!C$21:E$968,3,FALSE)</f>
        <v>218.99783432429098</v>
      </c>
      <c r="F170" s="2" t="s">
        <v>337</v>
      </c>
      <c r="G170" s="15" t="str">
        <f t="shared" si="16"/>
        <v>46290.573</v>
      </c>
      <c r="H170" s="115">
        <f t="shared" si="17"/>
        <v>219</v>
      </c>
      <c r="I170" s="142" t="s">
        <v>760</v>
      </c>
      <c r="J170" s="143" t="s">
        <v>761</v>
      </c>
      <c r="K170" s="142">
        <v>219</v>
      </c>
      <c r="L170" s="142" t="s">
        <v>762</v>
      </c>
      <c r="M170" s="143" t="s">
        <v>341</v>
      </c>
      <c r="N170" s="143"/>
      <c r="O170" s="144" t="s">
        <v>412</v>
      </c>
      <c r="P170" s="144" t="s">
        <v>763</v>
      </c>
    </row>
    <row r="171" spans="1:16" ht="12.75" customHeight="1" x14ac:dyDescent="0.2">
      <c r="A171" s="115" t="str">
        <f t="shared" si="12"/>
        <v>BAVM 43 </v>
      </c>
      <c r="B171" s="2" t="str">
        <f t="shared" si="13"/>
        <v>I</v>
      </c>
      <c r="C171" s="115">
        <f t="shared" si="14"/>
        <v>46351.487999999998</v>
      </c>
      <c r="D171" s="15" t="str">
        <f t="shared" si="15"/>
        <v>vis</v>
      </c>
      <c r="E171" s="15">
        <f>VLOOKUP(C171,Active!C$21:E$968,3,FALSE)</f>
        <v>240.99805708941318</v>
      </c>
      <c r="F171" s="2" t="s">
        <v>337</v>
      </c>
      <c r="G171" s="15" t="str">
        <f t="shared" si="16"/>
        <v>46351.488</v>
      </c>
      <c r="H171" s="115">
        <f t="shared" si="17"/>
        <v>241</v>
      </c>
      <c r="I171" s="142" t="s">
        <v>764</v>
      </c>
      <c r="J171" s="143" t="s">
        <v>765</v>
      </c>
      <c r="K171" s="142">
        <v>241</v>
      </c>
      <c r="L171" s="142" t="s">
        <v>732</v>
      </c>
      <c r="M171" s="143" t="s">
        <v>341</v>
      </c>
      <c r="N171" s="143"/>
      <c r="O171" s="144" t="s">
        <v>766</v>
      </c>
      <c r="P171" s="145" t="s">
        <v>767</v>
      </c>
    </row>
    <row r="172" spans="1:16" ht="12.75" customHeight="1" x14ac:dyDescent="0.2">
      <c r="A172" s="115" t="str">
        <f t="shared" si="12"/>
        <v> BBS 79 </v>
      </c>
      <c r="B172" s="2" t="str">
        <f t="shared" si="13"/>
        <v>I</v>
      </c>
      <c r="C172" s="115">
        <f t="shared" si="14"/>
        <v>46373.637000000002</v>
      </c>
      <c r="D172" s="15" t="str">
        <f t="shared" si="15"/>
        <v>vis</v>
      </c>
      <c r="E172" s="15">
        <f>VLOOKUP(C172,Active!C$21:E$968,3,FALSE)</f>
        <v>248.99744860258389</v>
      </c>
      <c r="F172" s="2" t="s">
        <v>337</v>
      </c>
      <c r="G172" s="15" t="str">
        <f t="shared" si="16"/>
        <v>46373.637</v>
      </c>
      <c r="H172" s="115">
        <f t="shared" si="17"/>
        <v>249</v>
      </c>
      <c r="I172" s="142" t="s">
        <v>768</v>
      </c>
      <c r="J172" s="143" t="s">
        <v>769</v>
      </c>
      <c r="K172" s="142">
        <v>249</v>
      </c>
      <c r="L172" s="142" t="s">
        <v>770</v>
      </c>
      <c r="M172" s="143" t="s">
        <v>341</v>
      </c>
      <c r="N172" s="143"/>
      <c r="O172" s="144" t="s">
        <v>412</v>
      </c>
      <c r="P172" s="144" t="s">
        <v>771</v>
      </c>
    </row>
    <row r="173" spans="1:16" ht="12.75" customHeight="1" x14ac:dyDescent="0.2">
      <c r="A173" s="115" t="str">
        <f t="shared" si="12"/>
        <v> BBS 79 </v>
      </c>
      <c r="B173" s="2" t="str">
        <f t="shared" si="13"/>
        <v>I</v>
      </c>
      <c r="C173" s="115">
        <f t="shared" si="14"/>
        <v>46376.415999999997</v>
      </c>
      <c r="D173" s="15" t="str">
        <f t="shared" si="15"/>
        <v>vis</v>
      </c>
      <c r="E173" s="15">
        <f>VLOOKUP(C173,Active!C$21:E$968,3,FALSE)</f>
        <v>250.00111960421179</v>
      </c>
      <c r="F173" s="2" t="s">
        <v>337</v>
      </c>
      <c r="G173" s="15" t="str">
        <f t="shared" si="16"/>
        <v>46376.416</v>
      </c>
      <c r="H173" s="115">
        <f t="shared" si="17"/>
        <v>250</v>
      </c>
      <c r="I173" s="142" t="s">
        <v>772</v>
      </c>
      <c r="J173" s="143" t="s">
        <v>773</v>
      </c>
      <c r="K173" s="142">
        <v>250</v>
      </c>
      <c r="L173" s="142" t="s">
        <v>405</v>
      </c>
      <c r="M173" s="143" t="s">
        <v>341</v>
      </c>
      <c r="N173" s="143"/>
      <c r="O173" s="144" t="s">
        <v>657</v>
      </c>
      <c r="P173" s="144" t="s">
        <v>771</v>
      </c>
    </row>
    <row r="174" spans="1:16" ht="12.75" customHeight="1" x14ac:dyDescent="0.2">
      <c r="A174" s="115" t="str">
        <f t="shared" si="12"/>
        <v> BBS 79 </v>
      </c>
      <c r="B174" s="2" t="str">
        <f t="shared" si="13"/>
        <v>I</v>
      </c>
      <c r="C174" s="115">
        <f t="shared" si="14"/>
        <v>46376.415999999997</v>
      </c>
      <c r="D174" s="15" t="str">
        <f t="shared" si="15"/>
        <v>vis</v>
      </c>
      <c r="E174" s="15">
        <f>VLOOKUP(C174,Active!C$21:E$968,3,FALSE)</f>
        <v>250.00111960421179</v>
      </c>
      <c r="F174" s="2" t="s">
        <v>337</v>
      </c>
      <c r="G174" s="15" t="str">
        <f t="shared" si="16"/>
        <v>46376.416</v>
      </c>
      <c r="H174" s="115">
        <f t="shared" si="17"/>
        <v>250</v>
      </c>
      <c r="I174" s="142" t="s">
        <v>772</v>
      </c>
      <c r="J174" s="143" t="s">
        <v>773</v>
      </c>
      <c r="K174" s="142">
        <v>250</v>
      </c>
      <c r="L174" s="142" t="s">
        <v>405</v>
      </c>
      <c r="M174" s="143" t="s">
        <v>341</v>
      </c>
      <c r="N174" s="143"/>
      <c r="O174" s="144" t="s">
        <v>774</v>
      </c>
      <c r="P174" s="144" t="s">
        <v>771</v>
      </c>
    </row>
    <row r="175" spans="1:16" ht="12.75" customHeight="1" x14ac:dyDescent="0.2">
      <c r="A175" s="115" t="str">
        <f t="shared" si="12"/>
        <v> AOEB 1 </v>
      </c>
      <c r="B175" s="2" t="str">
        <f t="shared" si="13"/>
        <v>I</v>
      </c>
      <c r="C175" s="115">
        <f t="shared" si="14"/>
        <v>46384.712</v>
      </c>
      <c r="D175" s="15" t="str">
        <f t="shared" si="15"/>
        <v>vis</v>
      </c>
      <c r="E175" s="15">
        <f>VLOOKUP(C175,Active!C$21:E$968,3,FALSE)</f>
        <v>252.99732494049181</v>
      </c>
      <c r="F175" s="2" t="s">
        <v>337</v>
      </c>
      <c r="G175" s="15" t="str">
        <f t="shared" si="16"/>
        <v>46384.712</v>
      </c>
      <c r="H175" s="115">
        <f t="shared" si="17"/>
        <v>253</v>
      </c>
      <c r="I175" s="142" t="s">
        <v>775</v>
      </c>
      <c r="J175" s="143" t="s">
        <v>776</v>
      </c>
      <c r="K175" s="142">
        <v>253</v>
      </c>
      <c r="L175" s="142" t="s">
        <v>770</v>
      </c>
      <c r="M175" s="143" t="s">
        <v>341</v>
      </c>
      <c r="N175" s="143"/>
      <c r="O175" s="144" t="s">
        <v>759</v>
      </c>
      <c r="P175" s="144" t="s">
        <v>209</v>
      </c>
    </row>
    <row r="176" spans="1:16" ht="12.75" customHeight="1" x14ac:dyDescent="0.2">
      <c r="A176" s="115" t="str">
        <f t="shared" si="12"/>
        <v> BBS 79 </v>
      </c>
      <c r="B176" s="2" t="str">
        <f t="shared" si="13"/>
        <v>I</v>
      </c>
      <c r="C176" s="115">
        <f t="shared" si="14"/>
        <v>46401.322</v>
      </c>
      <c r="D176" s="15" t="str">
        <f t="shared" si="15"/>
        <v>vis</v>
      </c>
      <c r="E176" s="15">
        <f>VLOOKUP(C176,Active!C$21:E$968,3,FALSE)</f>
        <v>258.99623654073292</v>
      </c>
      <c r="F176" s="2" t="s">
        <v>337</v>
      </c>
      <c r="G176" s="15" t="str">
        <f t="shared" si="16"/>
        <v>46401.322</v>
      </c>
      <c r="H176" s="115">
        <f t="shared" si="17"/>
        <v>259</v>
      </c>
      <c r="I176" s="142" t="s">
        <v>777</v>
      </c>
      <c r="J176" s="143" t="s">
        <v>778</v>
      </c>
      <c r="K176" s="142">
        <v>259</v>
      </c>
      <c r="L176" s="142" t="s">
        <v>779</v>
      </c>
      <c r="M176" s="143" t="s">
        <v>341</v>
      </c>
      <c r="N176" s="143"/>
      <c r="O176" s="144" t="s">
        <v>780</v>
      </c>
      <c r="P176" s="144" t="s">
        <v>771</v>
      </c>
    </row>
    <row r="177" spans="1:16" ht="12.75" customHeight="1" x14ac:dyDescent="0.2">
      <c r="A177" s="115" t="str">
        <f t="shared" si="12"/>
        <v> BBS 79 </v>
      </c>
      <c r="B177" s="2" t="str">
        <f t="shared" si="13"/>
        <v>I</v>
      </c>
      <c r="C177" s="115">
        <f t="shared" si="14"/>
        <v>46401.326999999997</v>
      </c>
      <c r="D177" s="15" t="str">
        <f t="shared" si="15"/>
        <v>vis</v>
      </c>
      <c r="E177" s="15">
        <f>VLOOKUP(C177,Active!C$21:E$968,3,FALSE)</f>
        <v>258.9980423539771</v>
      </c>
      <c r="F177" s="2" t="s">
        <v>337</v>
      </c>
      <c r="G177" s="15" t="str">
        <f t="shared" si="16"/>
        <v>46401.327</v>
      </c>
      <c r="H177" s="115">
        <f t="shared" si="17"/>
        <v>259</v>
      </c>
      <c r="I177" s="142" t="s">
        <v>781</v>
      </c>
      <c r="J177" s="143" t="s">
        <v>782</v>
      </c>
      <c r="K177" s="142">
        <v>259</v>
      </c>
      <c r="L177" s="142" t="s">
        <v>732</v>
      </c>
      <c r="M177" s="143" t="s">
        <v>341</v>
      </c>
      <c r="N177" s="143"/>
      <c r="O177" s="144" t="s">
        <v>398</v>
      </c>
      <c r="P177" s="144" t="s">
        <v>771</v>
      </c>
    </row>
    <row r="178" spans="1:16" ht="12.75" customHeight="1" x14ac:dyDescent="0.2">
      <c r="A178" s="115" t="str">
        <f t="shared" si="12"/>
        <v> BBS 79 </v>
      </c>
      <c r="B178" s="2" t="str">
        <f t="shared" si="13"/>
        <v>I</v>
      </c>
      <c r="C178" s="115">
        <f t="shared" si="14"/>
        <v>46401.334000000003</v>
      </c>
      <c r="D178" s="15" t="str">
        <f t="shared" si="15"/>
        <v>vis</v>
      </c>
      <c r="E178" s="15">
        <f>VLOOKUP(C178,Active!C$21:E$968,3,FALSE)</f>
        <v>259.00057049252206</v>
      </c>
      <c r="F178" s="2" t="s">
        <v>337</v>
      </c>
      <c r="G178" s="15" t="str">
        <f t="shared" si="16"/>
        <v>46401.334</v>
      </c>
      <c r="H178" s="115">
        <f t="shared" si="17"/>
        <v>259</v>
      </c>
      <c r="I178" s="142" t="s">
        <v>783</v>
      </c>
      <c r="J178" s="143" t="s">
        <v>784</v>
      </c>
      <c r="K178" s="142">
        <v>259</v>
      </c>
      <c r="L178" s="142" t="s">
        <v>372</v>
      </c>
      <c r="M178" s="143" t="s">
        <v>341</v>
      </c>
      <c r="N178" s="143"/>
      <c r="O178" s="144" t="s">
        <v>774</v>
      </c>
      <c r="P178" s="144" t="s">
        <v>771</v>
      </c>
    </row>
    <row r="179" spans="1:16" ht="12.75" customHeight="1" x14ac:dyDescent="0.2">
      <c r="A179" s="115" t="str">
        <f t="shared" si="12"/>
        <v> AOEB 1 </v>
      </c>
      <c r="B179" s="2" t="str">
        <f t="shared" si="13"/>
        <v>I</v>
      </c>
      <c r="C179" s="115">
        <f t="shared" si="14"/>
        <v>46420.714</v>
      </c>
      <c r="D179" s="15" t="str">
        <f t="shared" si="15"/>
        <v>vis</v>
      </c>
      <c r="E179" s="15">
        <f>VLOOKUP(C179,Active!C$21:E$968,3,FALSE)</f>
        <v>265.99990263055054</v>
      </c>
      <c r="F179" s="2" t="s">
        <v>337</v>
      </c>
      <c r="G179" s="15" t="str">
        <f t="shared" si="16"/>
        <v>46420.714</v>
      </c>
      <c r="H179" s="115">
        <f t="shared" si="17"/>
        <v>266</v>
      </c>
      <c r="I179" s="142" t="s">
        <v>785</v>
      </c>
      <c r="J179" s="143" t="s">
        <v>786</v>
      </c>
      <c r="K179" s="142">
        <v>266</v>
      </c>
      <c r="L179" s="142" t="s">
        <v>356</v>
      </c>
      <c r="M179" s="143" t="s">
        <v>341</v>
      </c>
      <c r="N179" s="143"/>
      <c r="O179" s="144" t="s">
        <v>531</v>
      </c>
      <c r="P179" s="144" t="s">
        <v>209</v>
      </c>
    </row>
    <row r="180" spans="1:16" ht="12.75" customHeight="1" x14ac:dyDescent="0.2">
      <c r="A180" s="115" t="str">
        <f t="shared" si="12"/>
        <v> AOEB 1 </v>
      </c>
      <c r="B180" s="2" t="str">
        <f t="shared" si="13"/>
        <v>I</v>
      </c>
      <c r="C180" s="115">
        <f t="shared" si="14"/>
        <v>46445.627999999997</v>
      </c>
      <c r="D180" s="15" t="str">
        <f t="shared" si="15"/>
        <v>vis</v>
      </c>
      <c r="E180" s="15">
        <f>VLOOKUP(C180,Active!C$21:E$968,3,FALSE)</f>
        <v>274.99790886826185</v>
      </c>
      <c r="F180" s="2" t="s">
        <v>337</v>
      </c>
      <c r="G180" s="15" t="str">
        <f t="shared" si="16"/>
        <v>46445.628</v>
      </c>
      <c r="H180" s="115">
        <f t="shared" si="17"/>
        <v>275</v>
      </c>
      <c r="I180" s="142" t="s">
        <v>787</v>
      </c>
      <c r="J180" s="143" t="s">
        <v>788</v>
      </c>
      <c r="K180" s="142">
        <v>275</v>
      </c>
      <c r="L180" s="142" t="s">
        <v>762</v>
      </c>
      <c r="M180" s="143" t="s">
        <v>341</v>
      </c>
      <c r="N180" s="143"/>
      <c r="O180" s="144" t="s">
        <v>531</v>
      </c>
      <c r="P180" s="144" t="s">
        <v>209</v>
      </c>
    </row>
    <row r="181" spans="1:16" ht="12.75" customHeight="1" x14ac:dyDescent="0.2">
      <c r="A181" s="115" t="str">
        <f t="shared" si="12"/>
        <v> AOEB 1 </v>
      </c>
      <c r="B181" s="2" t="str">
        <f t="shared" si="13"/>
        <v>I</v>
      </c>
      <c r="C181" s="115">
        <f t="shared" si="14"/>
        <v>46456.697</v>
      </c>
      <c r="D181" s="15" t="str">
        <f t="shared" si="15"/>
        <v>vis</v>
      </c>
      <c r="E181" s="15">
        <f>VLOOKUP(C181,Active!C$21:E$968,3,FALSE)</f>
        <v>278.99561823027778</v>
      </c>
      <c r="F181" s="2" t="s">
        <v>337</v>
      </c>
      <c r="G181" s="15" t="str">
        <f t="shared" si="16"/>
        <v>46456.697</v>
      </c>
      <c r="H181" s="115">
        <f t="shared" si="17"/>
        <v>279</v>
      </c>
      <c r="I181" s="142" t="s">
        <v>789</v>
      </c>
      <c r="J181" s="143" t="s">
        <v>790</v>
      </c>
      <c r="K181" s="142">
        <v>279</v>
      </c>
      <c r="L181" s="142" t="s">
        <v>791</v>
      </c>
      <c r="M181" s="143" t="s">
        <v>341</v>
      </c>
      <c r="N181" s="143"/>
      <c r="O181" s="144" t="s">
        <v>792</v>
      </c>
      <c r="P181" s="144" t="s">
        <v>209</v>
      </c>
    </row>
    <row r="182" spans="1:16" ht="12.75" customHeight="1" x14ac:dyDescent="0.2">
      <c r="A182" s="115" t="str">
        <f t="shared" si="12"/>
        <v> AOEB 1 </v>
      </c>
      <c r="B182" s="2" t="str">
        <f t="shared" si="13"/>
        <v>I</v>
      </c>
      <c r="C182" s="115">
        <f t="shared" si="14"/>
        <v>46766.807000000001</v>
      </c>
      <c r="D182" s="15" t="str">
        <f t="shared" si="15"/>
        <v>vis</v>
      </c>
      <c r="E182" s="15">
        <f>VLOOKUP(C182,Active!C$21:E$968,3,FALSE)</f>
        <v>390.99576731821952</v>
      </c>
      <c r="F182" s="2" t="s">
        <v>337</v>
      </c>
      <c r="G182" s="15" t="str">
        <f t="shared" si="16"/>
        <v>46766.807</v>
      </c>
      <c r="H182" s="115">
        <f t="shared" si="17"/>
        <v>391</v>
      </c>
      <c r="I182" s="142" t="s">
        <v>793</v>
      </c>
      <c r="J182" s="143" t="s">
        <v>794</v>
      </c>
      <c r="K182" s="142">
        <v>391</v>
      </c>
      <c r="L182" s="142" t="s">
        <v>791</v>
      </c>
      <c r="M182" s="143" t="s">
        <v>341</v>
      </c>
      <c r="N182" s="143"/>
      <c r="O182" s="144" t="s">
        <v>759</v>
      </c>
      <c r="P182" s="144" t="s">
        <v>209</v>
      </c>
    </row>
    <row r="183" spans="1:16" ht="12.75" customHeight="1" x14ac:dyDescent="0.2">
      <c r="A183" s="115" t="str">
        <f t="shared" si="12"/>
        <v> AOEB 1 </v>
      </c>
      <c r="B183" s="2" t="str">
        <f t="shared" si="13"/>
        <v>I</v>
      </c>
      <c r="C183" s="115">
        <f t="shared" si="14"/>
        <v>46769.576000000001</v>
      </c>
      <c r="D183" s="15" t="str">
        <f t="shared" si="15"/>
        <v>vis</v>
      </c>
      <c r="E183" s="15">
        <f>VLOOKUP(C183,Active!C$21:E$968,3,FALSE)</f>
        <v>391.99582669335911</v>
      </c>
      <c r="F183" s="2" t="s">
        <v>337</v>
      </c>
      <c r="G183" s="15" t="str">
        <f t="shared" si="16"/>
        <v>46769.576</v>
      </c>
      <c r="H183" s="115">
        <f t="shared" si="17"/>
        <v>392</v>
      </c>
      <c r="I183" s="142" t="s">
        <v>795</v>
      </c>
      <c r="J183" s="143" t="s">
        <v>796</v>
      </c>
      <c r="K183" s="142">
        <v>392</v>
      </c>
      <c r="L183" s="142" t="s">
        <v>791</v>
      </c>
      <c r="M183" s="143" t="s">
        <v>341</v>
      </c>
      <c r="N183" s="143"/>
      <c r="O183" s="144" t="s">
        <v>531</v>
      </c>
      <c r="P183" s="144" t="s">
        <v>209</v>
      </c>
    </row>
    <row r="184" spans="1:16" ht="12.75" customHeight="1" x14ac:dyDescent="0.2">
      <c r="A184" s="115" t="str">
        <f t="shared" si="12"/>
        <v> BBS 82 </v>
      </c>
      <c r="B184" s="2" t="str">
        <f t="shared" si="13"/>
        <v>I</v>
      </c>
      <c r="C184" s="115">
        <f t="shared" si="14"/>
        <v>46808.343999999997</v>
      </c>
      <c r="D184" s="15" t="str">
        <f t="shared" si="15"/>
        <v>vis</v>
      </c>
      <c r="E184" s="15">
        <f>VLOOKUP(C184,Active!C$21:E$968,3,FALSE)</f>
        <v>405.99738027060886</v>
      </c>
      <c r="F184" s="2" t="s">
        <v>337</v>
      </c>
      <c r="G184" s="15" t="str">
        <f t="shared" si="16"/>
        <v>46808.344</v>
      </c>
      <c r="H184" s="115">
        <f t="shared" si="17"/>
        <v>406</v>
      </c>
      <c r="I184" s="142" t="s">
        <v>797</v>
      </c>
      <c r="J184" s="143" t="s">
        <v>798</v>
      </c>
      <c r="K184" s="142">
        <v>406</v>
      </c>
      <c r="L184" s="142" t="s">
        <v>770</v>
      </c>
      <c r="M184" s="143" t="s">
        <v>341</v>
      </c>
      <c r="N184" s="143"/>
      <c r="O184" s="144" t="s">
        <v>398</v>
      </c>
      <c r="P184" s="144" t="s">
        <v>799</v>
      </c>
    </row>
    <row r="185" spans="1:16" ht="12.75" customHeight="1" x14ac:dyDescent="0.2">
      <c r="A185" s="115" t="str">
        <f t="shared" si="12"/>
        <v> BBS 83 </v>
      </c>
      <c r="B185" s="2" t="str">
        <f t="shared" si="13"/>
        <v>I</v>
      </c>
      <c r="C185" s="115">
        <f t="shared" si="14"/>
        <v>46819.415000000001</v>
      </c>
      <c r="D185" s="15" t="str">
        <f t="shared" si="15"/>
        <v>vis</v>
      </c>
      <c r="E185" s="15">
        <f>VLOOKUP(C185,Active!C$21:E$968,3,FALSE)</f>
        <v>409.99581195792302</v>
      </c>
      <c r="F185" s="2" t="s">
        <v>337</v>
      </c>
      <c r="G185" s="15" t="str">
        <f t="shared" si="16"/>
        <v>46819.415</v>
      </c>
      <c r="H185" s="115">
        <f t="shared" si="17"/>
        <v>410</v>
      </c>
      <c r="I185" s="142" t="s">
        <v>800</v>
      </c>
      <c r="J185" s="143" t="s">
        <v>801</v>
      </c>
      <c r="K185" s="142">
        <v>410</v>
      </c>
      <c r="L185" s="142" t="s">
        <v>791</v>
      </c>
      <c r="M185" s="143" t="s">
        <v>341</v>
      </c>
      <c r="N185" s="143"/>
      <c r="O185" s="144" t="s">
        <v>342</v>
      </c>
      <c r="P185" s="144" t="s">
        <v>802</v>
      </c>
    </row>
    <row r="186" spans="1:16" ht="12.75" customHeight="1" x14ac:dyDescent="0.2">
      <c r="A186" s="115" t="str">
        <f t="shared" si="12"/>
        <v> AOEB 1 </v>
      </c>
      <c r="B186" s="2" t="str">
        <f t="shared" si="13"/>
        <v>I</v>
      </c>
      <c r="C186" s="115">
        <f t="shared" si="14"/>
        <v>46827.720999999998</v>
      </c>
      <c r="D186" s="15" t="str">
        <f t="shared" si="15"/>
        <v>vis</v>
      </c>
      <c r="E186" s="15">
        <f>VLOOKUP(C186,Active!C$21:E$968,3,FALSE)</f>
        <v>412.99562892069133</v>
      </c>
      <c r="F186" s="2" t="s">
        <v>337</v>
      </c>
      <c r="G186" s="15" t="str">
        <f t="shared" si="16"/>
        <v>46827.721</v>
      </c>
      <c r="H186" s="115">
        <f t="shared" si="17"/>
        <v>413</v>
      </c>
      <c r="I186" s="142" t="s">
        <v>803</v>
      </c>
      <c r="J186" s="143" t="s">
        <v>804</v>
      </c>
      <c r="K186" s="142">
        <v>413</v>
      </c>
      <c r="L186" s="142" t="s">
        <v>791</v>
      </c>
      <c r="M186" s="143" t="s">
        <v>341</v>
      </c>
      <c r="N186" s="143"/>
      <c r="O186" s="144" t="s">
        <v>759</v>
      </c>
      <c r="P186" s="144" t="s">
        <v>209</v>
      </c>
    </row>
    <row r="187" spans="1:16" ht="12.75" customHeight="1" x14ac:dyDescent="0.2">
      <c r="A187" s="115" t="str">
        <f t="shared" si="12"/>
        <v> BBS 83 </v>
      </c>
      <c r="B187" s="2" t="str">
        <f t="shared" si="13"/>
        <v>I</v>
      </c>
      <c r="C187" s="115">
        <f t="shared" si="14"/>
        <v>46844.334999999999</v>
      </c>
      <c r="D187" s="15" t="str">
        <f t="shared" si="15"/>
        <v>vis</v>
      </c>
      <c r="E187" s="15">
        <f>VLOOKUP(C187,Active!C$21:E$968,3,FALSE)</f>
        <v>418.99598517152884</v>
      </c>
      <c r="F187" s="2" t="s">
        <v>337</v>
      </c>
      <c r="G187" s="15" t="str">
        <f t="shared" si="16"/>
        <v>46844.335</v>
      </c>
      <c r="H187" s="115">
        <f t="shared" si="17"/>
        <v>419</v>
      </c>
      <c r="I187" s="142" t="s">
        <v>805</v>
      </c>
      <c r="J187" s="143" t="s">
        <v>806</v>
      </c>
      <c r="K187" s="142">
        <v>419</v>
      </c>
      <c r="L187" s="142" t="s">
        <v>807</v>
      </c>
      <c r="M187" s="143" t="s">
        <v>341</v>
      </c>
      <c r="N187" s="143"/>
      <c r="O187" s="144" t="s">
        <v>637</v>
      </c>
      <c r="P187" s="144" t="s">
        <v>802</v>
      </c>
    </row>
    <row r="188" spans="1:16" ht="12.75" customHeight="1" x14ac:dyDescent="0.2">
      <c r="A188" s="115" t="str">
        <f t="shared" si="12"/>
        <v> AOEB 1 </v>
      </c>
      <c r="B188" s="2" t="str">
        <f t="shared" si="13"/>
        <v>I</v>
      </c>
      <c r="C188" s="115">
        <f t="shared" si="14"/>
        <v>46877.57</v>
      </c>
      <c r="D188" s="15" t="str">
        <f t="shared" si="15"/>
        <v>vis</v>
      </c>
      <c r="E188" s="15">
        <f>VLOOKUP(C188,Active!C$21:E$968,3,FALSE)</f>
        <v>430.99922581174621</v>
      </c>
      <c r="F188" s="2" t="s">
        <v>337</v>
      </c>
      <c r="G188" s="15" t="str">
        <f t="shared" si="16"/>
        <v>46877.570</v>
      </c>
      <c r="H188" s="115">
        <f t="shared" si="17"/>
        <v>431</v>
      </c>
      <c r="I188" s="142" t="s">
        <v>808</v>
      </c>
      <c r="J188" s="143" t="s">
        <v>809</v>
      </c>
      <c r="K188" s="142">
        <v>431</v>
      </c>
      <c r="L188" s="142" t="s">
        <v>365</v>
      </c>
      <c r="M188" s="143" t="s">
        <v>341</v>
      </c>
      <c r="N188" s="143"/>
      <c r="O188" s="144" t="s">
        <v>357</v>
      </c>
      <c r="P188" s="144" t="s">
        <v>209</v>
      </c>
    </row>
    <row r="189" spans="1:16" x14ac:dyDescent="0.2">
      <c r="A189" s="115" t="str">
        <f t="shared" si="12"/>
        <v> BBS 85 </v>
      </c>
      <c r="B189" s="2" t="str">
        <f t="shared" si="13"/>
        <v>I</v>
      </c>
      <c r="C189" s="115">
        <f t="shared" si="14"/>
        <v>47057.53</v>
      </c>
      <c r="D189" s="15" t="str">
        <f t="shared" si="15"/>
        <v>vis</v>
      </c>
      <c r="E189" s="15">
        <f>VLOOKUP(C189,Active!C$21:E$968,3,FALSE)</f>
        <v>495.99405612958782</v>
      </c>
      <c r="F189" s="2" t="s">
        <v>337</v>
      </c>
      <c r="G189" s="15" t="str">
        <f t="shared" si="16"/>
        <v>47057.530</v>
      </c>
      <c r="H189" s="115">
        <f t="shared" si="17"/>
        <v>496</v>
      </c>
      <c r="I189" s="142" t="s">
        <v>810</v>
      </c>
      <c r="J189" s="143" t="s">
        <v>811</v>
      </c>
      <c r="K189" s="142">
        <v>496</v>
      </c>
      <c r="L189" s="142" t="s">
        <v>812</v>
      </c>
      <c r="M189" s="143" t="s">
        <v>341</v>
      </c>
      <c r="N189" s="143"/>
      <c r="O189" s="144" t="s">
        <v>398</v>
      </c>
      <c r="P189" s="144" t="s">
        <v>813</v>
      </c>
    </row>
    <row r="190" spans="1:16" x14ac:dyDescent="0.2">
      <c r="A190" s="115" t="str">
        <f t="shared" si="12"/>
        <v> BBS 86 </v>
      </c>
      <c r="B190" s="2" t="str">
        <f t="shared" si="13"/>
        <v>I</v>
      </c>
      <c r="C190" s="115">
        <f t="shared" si="14"/>
        <v>47082.453999999998</v>
      </c>
      <c r="D190" s="15" t="str">
        <f t="shared" si="15"/>
        <v>vis</v>
      </c>
      <c r="E190" s="15">
        <f>VLOOKUP(C190,Active!C$21:E$968,3,FALSE)</f>
        <v>504.99567399379004</v>
      </c>
      <c r="F190" s="2" t="s">
        <v>337</v>
      </c>
      <c r="G190" s="15" t="str">
        <f t="shared" si="16"/>
        <v>47082.454</v>
      </c>
      <c r="H190" s="115">
        <f t="shared" si="17"/>
        <v>505</v>
      </c>
      <c r="I190" s="142" t="s">
        <v>814</v>
      </c>
      <c r="J190" s="143" t="s">
        <v>815</v>
      </c>
      <c r="K190" s="142">
        <v>505</v>
      </c>
      <c r="L190" s="142" t="s">
        <v>791</v>
      </c>
      <c r="M190" s="143" t="s">
        <v>341</v>
      </c>
      <c r="N190" s="143"/>
      <c r="O190" s="144" t="s">
        <v>637</v>
      </c>
      <c r="P190" s="144" t="s">
        <v>816</v>
      </c>
    </row>
    <row r="191" spans="1:16" x14ac:dyDescent="0.2">
      <c r="A191" s="115" t="str">
        <f t="shared" si="12"/>
        <v> AOEB 1 </v>
      </c>
      <c r="B191" s="2" t="str">
        <f t="shared" si="13"/>
        <v>I</v>
      </c>
      <c r="C191" s="115">
        <f t="shared" si="14"/>
        <v>47126.749000000003</v>
      </c>
      <c r="D191" s="15" t="str">
        <f t="shared" si="15"/>
        <v>vis</v>
      </c>
      <c r="E191" s="15">
        <f>VLOOKUP(C191,Active!C$21:E$968,3,FALSE)</f>
        <v>520.99337353218277</v>
      </c>
      <c r="F191" s="2" t="s">
        <v>337</v>
      </c>
      <c r="G191" s="15" t="str">
        <f t="shared" si="16"/>
        <v>47126.749</v>
      </c>
      <c r="H191" s="115">
        <f t="shared" si="17"/>
        <v>521</v>
      </c>
      <c r="I191" s="142" t="s">
        <v>817</v>
      </c>
      <c r="J191" s="143" t="s">
        <v>818</v>
      </c>
      <c r="K191" s="142">
        <v>521</v>
      </c>
      <c r="L191" s="142" t="s">
        <v>819</v>
      </c>
      <c r="M191" s="143" t="s">
        <v>341</v>
      </c>
      <c r="N191" s="143"/>
      <c r="O191" s="144" t="s">
        <v>759</v>
      </c>
      <c r="P191" s="144" t="s">
        <v>209</v>
      </c>
    </row>
    <row r="192" spans="1:16" x14ac:dyDescent="0.2">
      <c r="A192" s="115" t="str">
        <f t="shared" si="12"/>
        <v> AOEB 1 </v>
      </c>
      <c r="B192" s="2" t="str">
        <f t="shared" si="13"/>
        <v>I</v>
      </c>
      <c r="C192" s="115">
        <f t="shared" si="14"/>
        <v>47140.593999999997</v>
      </c>
      <c r="D192" s="15" t="str">
        <f t="shared" si="15"/>
        <v>vis</v>
      </c>
      <c r="E192" s="15">
        <f>VLOOKUP(C192,Active!C$21:E$968,3,FALSE)</f>
        <v>525.99367040787808</v>
      </c>
      <c r="F192" s="2" t="s">
        <v>337</v>
      </c>
      <c r="G192" s="15" t="str">
        <f t="shared" si="16"/>
        <v>47140.594</v>
      </c>
      <c r="H192" s="115">
        <f t="shared" si="17"/>
        <v>526</v>
      </c>
      <c r="I192" s="142" t="s">
        <v>820</v>
      </c>
      <c r="J192" s="143" t="s">
        <v>821</v>
      </c>
      <c r="K192" s="142">
        <v>526</v>
      </c>
      <c r="L192" s="142" t="s">
        <v>819</v>
      </c>
      <c r="M192" s="143" t="s">
        <v>341</v>
      </c>
      <c r="N192" s="143"/>
      <c r="O192" s="144" t="s">
        <v>357</v>
      </c>
      <c r="P192" s="144" t="s">
        <v>209</v>
      </c>
    </row>
    <row r="193" spans="1:16" x14ac:dyDescent="0.2">
      <c r="A193" s="115" t="str">
        <f t="shared" si="12"/>
        <v> AOEB 1 </v>
      </c>
      <c r="B193" s="2" t="str">
        <f t="shared" si="13"/>
        <v>I</v>
      </c>
      <c r="C193" s="115">
        <f t="shared" si="14"/>
        <v>47151.67</v>
      </c>
      <c r="D193" s="15" t="str">
        <f t="shared" si="15"/>
        <v>vis</v>
      </c>
      <c r="E193" s="15">
        <f>VLOOKUP(C193,Active!C$21:E$968,3,FALSE)</f>
        <v>529.99390790843643</v>
      </c>
      <c r="F193" s="2" t="s">
        <v>337</v>
      </c>
      <c r="G193" s="15" t="str">
        <f t="shared" si="16"/>
        <v>47151.670</v>
      </c>
      <c r="H193" s="115">
        <f t="shared" si="17"/>
        <v>530</v>
      </c>
      <c r="I193" s="142" t="s">
        <v>822</v>
      </c>
      <c r="J193" s="143" t="s">
        <v>823</v>
      </c>
      <c r="K193" s="142">
        <v>530</v>
      </c>
      <c r="L193" s="142" t="s">
        <v>824</v>
      </c>
      <c r="M193" s="143" t="s">
        <v>341</v>
      </c>
      <c r="N193" s="143"/>
      <c r="O193" s="144" t="s">
        <v>357</v>
      </c>
      <c r="P193" s="144" t="s">
        <v>209</v>
      </c>
    </row>
    <row r="194" spans="1:16" x14ac:dyDescent="0.2">
      <c r="A194" s="115" t="str">
        <f t="shared" si="12"/>
        <v> BRNO 30 </v>
      </c>
      <c r="B194" s="2" t="str">
        <f t="shared" si="13"/>
        <v>I</v>
      </c>
      <c r="C194" s="115">
        <f t="shared" si="14"/>
        <v>47154.436000000002</v>
      </c>
      <c r="D194" s="15" t="str">
        <f t="shared" si="15"/>
        <v>vis</v>
      </c>
      <c r="E194" s="15">
        <f>VLOOKUP(C194,Active!C$21:E$968,3,FALSE)</f>
        <v>530.99288379563006</v>
      </c>
      <c r="F194" s="2" t="s">
        <v>337</v>
      </c>
      <c r="G194" s="15" t="str">
        <f t="shared" si="16"/>
        <v>47154.436</v>
      </c>
      <c r="H194" s="115">
        <f t="shared" si="17"/>
        <v>531</v>
      </c>
      <c r="I194" s="142" t="s">
        <v>825</v>
      </c>
      <c r="J194" s="143" t="s">
        <v>826</v>
      </c>
      <c r="K194" s="142">
        <v>531</v>
      </c>
      <c r="L194" s="142" t="s">
        <v>827</v>
      </c>
      <c r="M194" s="143" t="s">
        <v>341</v>
      </c>
      <c r="N194" s="143"/>
      <c r="O194" s="144" t="s">
        <v>828</v>
      </c>
      <c r="P194" s="144" t="s">
        <v>829</v>
      </c>
    </row>
    <row r="195" spans="1:16" x14ac:dyDescent="0.2">
      <c r="A195" s="115" t="str">
        <f t="shared" si="12"/>
        <v> AOEB 1 </v>
      </c>
      <c r="B195" s="2" t="str">
        <f t="shared" si="13"/>
        <v>I</v>
      </c>
      <c r="C195" s="115">
        <f t="shared" si="14"/>
        <v>47212.584000000003</v>
      </c>
      <c r="D195" s="15" t="str">
        <f t="shared" si="15"/>
        <v>vis</v>
      </c>
      <c r="E195" s="15">
        <f>VLOOKUP(C195,Active!C$21:E$968,3,FALSE)</f>
        <v>551.99376951091085</v>
      </c>
      <c r="F195" s="2" t="s">
        <v>337</v>
      </c>
      <c r="G195" s="15" t="str">
        <f t="shared" si="16"/>
        <v>47212.584</v>
      </c>
      <c r="H195" s="115">
        <f t="shared" si="17"/>
        <v>552</v>
      </c>
      <c r="I195" s="142" t="s">
        <v>830</v>
      </c>
      <c r="J195" s="143" t="s">
        <v>831</v>
      </c>
      <c r="K195" s="142">
        <v>552</v>
      </c>
      <c r="L195" s="142" t="s">
        <v>824</v>
      </c>
      <c r="M195" s="143" t="s">
        <v>341</v>
      </c>
      <c r="N195" s="143"/>
      <c r="O195" s="144" t="s">
        <v>531</v>
      </c>
      <c r="P195" s="144" t="s">
        <v>209</v>
      </c>
    </row>
    <row r="196" spans="1:16" x14ac:dyDescent="0.2">
      <c r="A196" s="115" t="str">
        <f t="shared" si="12"/>
        <v> BBS 89 </v>
      </c>
      <c r="B196" s="2" t="str">
        <f t="shared" si="13"/>
        <v>I</v>
      </c>
      <c r="C196" s="115">
        <f t="shared" si="14"/>
        <v>47392.553</v>
      </c>
      <c r="D196" s="15" t="str">
        <f t="shared" si="15"/>
        <v>vis</v>
      </c>
      <c r="E196" s="15">
        <f>VLOOKUP(C196,Active!C$21:E$968,3,FALSE)</f>
        <v>616.99185029259297</v>
      </c>
      <c r="F196" s="2" t="s">
        <v>337</v>
      </c>
      <c r="G196" s="15" t="str">
        <f t="shared" si="16"/>
        <v>47392.553</v>
      </c>
      <c r="H196" s="115">
        <f t="shared" si="17"/>
        <v>617</v>
      </c>
      <c r="I196" s="142" t="s">
        <v>832</v>
      </c>
      <c r="J196" s="143" t="s">
        <v>833</v>
      </c>
      <c r="K196" s="142">
        <v>617</v>
      </c>
      <c r="L196" s="142" t="s">
        <v>834</v>
      </c>
      <c r="M196" s="143" t="s">
        <v>341</v>
      </c>
      <c r="N196" s="143"/>
      <c r="O196" s="144" t="s">
        <v>398</v>
      </c>
      <c r="P196" s="144" t="s">
        <v>835</v>
      </c>
    </row>
    <row r="197" spans="1:16" x14ac:dyDescent="0.2">
      <c r="A197" s="115" t="str">
        <f t="shared" si="12"/>
        <v>IBVS 3423 </v>
      </c>
      <c r="B197" s="2" t="str">
        <f t="shared" si="13"/>
        <v>I</v>
      </c>
      <c r="C197" s="115">
        <f t="shared" si="14"/>
        <v>47525.448600000003</v>
      </c>
      <c r="D197" s="15" t="str">
        <f t="shared" si="15"/>
        <v>vis</v>
      </c>
      <c r="E197" s="15">
        <f>VLOOKUP(C197,Active!C$21:E$968,3,FALSE)</f>
        <v>664.98877723184626</v>
      </c>
      <c r="F197" s="2" t="s">
        <v>337</v>
      </c>
      <c r="G197" s="15" t="str">
        <f t="shared" si="16"/>
        <v>47525.4486</v>
      </c>
      <c r="H197" s="115">
        <f t="shared" si="17"/>
        <v>665</v>
      </c>
      <c r="I197" s="142" t="s">
        <v>836</v>
      </c>
      <c r="J197" s="143" t="s">
        <v>837</v>
      </c>
      <c r="K197" s="142">
        <v>665</v>
      </c>
      <c r="L197" s="142" t="s">
        <v>838</v>
      </c>
      <c r="M197" s="143" t="s">
        <v>382</v>
      </c>
      <c r="N197" s="143" t="s">
        <v>383</v>
      </c>
      <c r="O197" s="144" t="s">
        <v>839</v>
      </c>
      <c r="P197" s="145" t="s">
        <v>840</v>
      </c>
    </row>
    <row r="198" spans="1:16" x14ac:dyDescent="0.2">
      <c r="A198" s="115" t="str">
        <f t="shared" si="12"/>
        <v> BBS 90 </v>
      </c>
      <c r="B198" s="2" t="str">
        <f t="shared" si="13"/>
        <v>I</v>
      </c>
      <c r="C198" s="115">
        <f t="shared" si="14"/>
        <v>47525.45</v>
      </c>
      <c r="D198" s="15" t="str">
        <f t="shared" si="15"/>
        <v>vis</v>
      </c>
      <c r="E198" s="15">
        <f>VLOOKUP(C198,Active!C$21:E$968,3,FALSE)</f>
        <v>664.98928285955265</v>
      </c>
      <c r="F198" s="2" t="s">
        <v>337</v>
      </c>
      <c r="G198" s="15" t="str">
        <f t="shared" si="16"/>
        <v>47525.450</v>
      </c>
      <c r="H198" s="115">
        <f t="shared" si="17"/>
        <v>665</v>
      </c>
      <c r="I198" s="142" t="s">
        <v>841</v>
      </c>
      <c r="J198" s="143" t="s">
        <v>842</v>
      </c>
      <c r="K198" s="142">
        <v>665</v>
      </c>
      <c r="L198" s="142" t="s">
        <v>843</v>
      </c>
      <c r="M198" s="143" t="s">
        <v>341</v>
      </c>
      <c r="N198" s="143"/>
      <c r="O198" s="144" t="s">
        <v>342</v>
      </c>
      <c r="P198" s="144" t="s">
        <v>844</v>
      </c>
    </row>
    <row r="199" spans="1:16" x14ac:dyDescent="0.2">
      <c r="A199" s="115" t="str">
        <f t="shared" si="12"/>
        <v> AOEB 1 </v>
      </c>
      <c r="B199" s="2" t="str">
        <f t="shared" si="13"/>
        <v>I</v>
      </c>
      <c r="C199" s="115">
        <f t="shared" si="14"/>
        <v>47547.607000000004</v>
      </c>
      <c r="D199" s="15" t="str">
        <f t="shared" si="15"/>
        <v>vis</v>
      </c>
      <c r="E199" s="15">
        <f>VLOOKUP(C199,Active!C$21:E$968,3,FALSE)</f>
        <v>672.99156367391606</v>
      </c>
      <c r="F199" s="2" t="s">
        <v>337</v>
      </c>
      <c r="G199" s="15" t="str">
        <f t="shared" si="16"/>
        <v>47547.607</v>
      </c>
      <c r="H199" s="115">
        <f t="shared" si="17"/>
        <v>673</v>
      </c>
      <c r="I199" s="142" t="s">
        <v>845</v>
      </c>
      <c r="J199" s="143" t="s">
        <v>846</v>
      </c>
      <c r="K199" s="142">
        <v>673</v>
      </c>
      <c r="L199" s="142" t="s">
        <v>834</v>
      </c>
      <c r="M199" s="143" t="s">
        <v>341</v>
      </c>
      <c r="N199" s="143"/>
      <c r="O199" s="144" t="s">
        <v>847</v>
      </c>
      <c r="P199" s="144" t="s">
        <v>209</v>
      </c>
    </row>
    <row r="200" spans="1:16" x14ac:dyDescent="0.2">
      <c r="A200" s="115" t="str">
        <f t="shared" si="12"/>
        <v> AOEB 1 </v>
      </c>
      <c r="B200" s="2" t="str">
        <f t="shared" si="13"/>
        <v>I</v>
      </c>
      <c r="C200" s="115">
        <f t="shared" si="14"/>
        <v>47583.595999999998</v>
      </c>
      <c r="D200" s="15" t="str">
        <f t="shared" si="15"/>
        <v>vis</v>
      </c>
      <c r="E200" s="15">
        <f>VLOOKUP(C200,Active!C$21:E$968,3,FALSE)</f>
        <v>685.98944624953526</v>
      </c>
      <c r="F200" s="2" t="s">
        <v>337</v>
      </c>
      <c r="G200" s="15" t="str">
        <f t="shared" si="16"/>
        <v>47583.596</v>
      </c>
      <c r="H200" s="115">
        <f t="shared" si="17"/>
        <v>686</v>
      </c>
      <c r="I200" s="142" t="s">
        <v>848</v>
      </c>
      <c r="J200" s="143" t="s">
        <v>849</v>
      </c>
      <c r="K200" s="142">
        <v>686</v>
      </c>
      <c r="L200" s="142" t="s">
        <v>850</v>
      </c>
      <c r="M200" s="143" t="s">
        <v>341</v>
      </c>
      <c r="N200" s="143"/>
      <c r="O200" s="144" t="s">
        <v>851</v>
      </c>
      <c r="P200" s="144" t="s">
        <v>209</v>
      </c>
    </row>
    <row r="201" spans="1:16" x14ac:dyDescent="0.2">
      <c r="A201" s="115" t="str">
        <f t="shared" si="12"/>
        <v> BBS 91 </v>
      </c>
      <c r="B201" s="2" t="str">
        <f t="shared" si="13"/>
        <v>I</v>
      </c>
      <c r="C201" s="115">
        <f t="shared" si="14"/>
        <v>47586.362999999998</v>
      </c>
      <c r="D201" s="15" t="str">
        <f t="shared" si="15"/>
        <v>vis</v>
      </c>
      <c r="E201" s="15">
        <f>VLOOKUP(C201,Active!C$21:E$968,3,FALSE)</f>
        <v>686.98878329937668</v>
      </c>
      <c r="F201" s="2" t="s">
        <v>337</v>
      </c>
      <c r="G201" s="15" t="str">
        <f t="shared" si="16"/>
        <v>47586.363</v>
      </c>
      <c r="H201" s="115">
        <f t="shared" si="17"/>
        <v>687</v>
      </c>
      <c r="I201" s="142" t="s">
        <v>852</v>
      </c>
      <c r="J201" s="143" t="s">
        <v>853</v>
      </c>
      <c r="K201" s="142">
        <v>687</v>
      </c>
      <c r="L201" s="142" t="s">
        <v>854</v>
      </c>
      <c r="M201" s="143" t="s">
        <v>341</v>
      </c>
      <c r="N201" s="143"/>
      <c r="O201" s="144" t="s">
        <v>342</v>
      </c>
      <c r="P201" s="144" t="s">
        <v>855</v>
      </c>
    </row>
    <row r="202" spans="1:16" x14ac:dyDescent="0.2">
      <c r="A202" s="115" t="str">
        <f t="shared" si="12"/>
        <v> BBS 92 </v>
      </c>
      <c r="B202" s="2" t="str">
        <f t="shared" si="13"/>
        <v>I</v>
      </c>
      <c r="C202" s="115">
        <f t="shared" si="14"/>
        <v>47763.569000000003</v>
      </c>
      <c r="D202" s="15" t="str">
        <f t="shared" si="15"/>
        <v>vis</v>
      </c>
      <c r="E202" s="15">
        <f>VLOOKUP(C202,Active!C$21:E$968,3,FALSE)</f>
        <v>750.98897168181645</v>
      </c>
      <c r="F202" s="2" t="s">
        <v>337</v>
      </c>
      <c r="G202" s="15" t="str">
        <f t="shared" si="16"/>
        <v>47763.569</v>
      </c>
      <c r="H202" s="115">
        <f t="shared" si="17"/>
        <v>751</v>
      </c>
      <c r="I202" s="142" t="s">
        <v>856</v>
      </c>
      <c r="J202" s="143" t="s">
        <v>857</v>
      </c>
      <c r="K202" s="142">
        <v>751</v>
      </c>
      <c r="L202" s="142" t="s">
        <v>854</v>
      </c>
      <c r="M202" s="143" t="s">
        <v>341</v>
      </c>
      <c r="N202" s="143"/>
      <c r="O202" s="144" t="s">
        <v>398</v>
      </c>
      <c r="P202" s="144" t="s">
        <v>858</v>
      </c>
    </row>
    <row r="203" spans="1:16" x14ac:dyDescent="0.2">
      <c r="A203" s="115" t="str">
        <f t="shared" ref="A203:A266" si="18">P203</f>
        <v> AOEB 1 </v>
      </c>
      <c r="B203" s="2" t="str">
        <f t="shared" ref="B203:B266" si="19">IF(H203=INT(H203),"I","II")</f>
        <v>I</v>
      </c>
      <c r="C203" s="115">
        <f t="shared" ref="C203:C266" si="20">1*G203</f>
        <v>47807.862999999998</v>
      </c>
      <c r="D203" s="15" t="str">
        <f t="shared" ref="D203:D266" si="21">VLOOKUP(F203,I$1:J$5,2,FALSE)</f>
        <v>vis</v>
      </c>
      <c r="E203" s="15">
        <f>VLOOKUP(C203,Active!C$21:E$968,3,FALSE)</f>
        <v>766.98631005755612</v>
      </c>
      <c r="F203" s="2" t="s">
        <v>337</v>
      </c>
      <c r="G203" s="15" t="str">
        <f t="shared" ref="G203:G266" si="22">MID(I203,3,LEN(I203)-3)</f>
        <v>47807.863</v>
      </c>
      <c r="H203" s="115">
        <f t="shared" ref="H203:H266" si="23">1*K203</f>
        <v>767</v>
      </c>
      <c r="I203" s="142" t="s">
        <v>859</v>
      </c>
      <c r="J203" s="143" t="s">
        <v>860</v>
      </c>
      <c r="K203" s="142">
        <v>767</v>
      </c>
      <c r="L203" s="142" t="s">
        <v>861</v>
      </c>
      <c r="M203" s="143" t="s">
        <v>341</v>
      </c>
      <c r="N203" s="143"/>
      <c r="O203" s="144" t="s">
        <v>531</v>
      </c>
      <c r="P203" s="144" t="s">
        <v>209</v>
      </c>
    </row>
    <row r="204" spans="1:16" x14ac:dyDescent="0.2">
      <c r="A204" s="115" t="str">
        <f t="shared" si="18"/>
        <v> BBS 93 </v>
      </c>
      <c r="B204" s="2" t="str">
        <f t="shared" si="19"/>
        <v>I</v>
      </c>
      <c r="C204" s="115">
        <f t="shared" si="20"/>
        <v>47824.476000000002</v>
      </c>
      <c r="D204" s="15" t="str">
        <f t="shared" si="21"/>
        <v>vis</v>
      </c>
      <c r="E204" s="15">
        <f>VLOOKUP(C204,Active!C$21:E$968,3,FALSE)</f>
        <v>772.98630514574586</v>
      </c>
      <c r="F204" s="2" t="s">
        <v>337</v>
      </c>
      <c r="G204" s="15" t="str">
        <f t="shared" si="22"/>
        <v>47824.476</v>
      </c>
      <c r="H204" s="115">
        <f t="shared" si="23"/>
        <v>773</v>
      </c>
      <c r="I204" s="142" t="s">
        <v>862</v>
      </c>
      <c r="J204" s="143" t="s">
        <v>863</v>
      </c>
      <c r="K204" s="142">
        <v>773</v>
      </c>
      <c r="L204" s="142" t="s">
        <v>861</v>
      </c>
      <c r="M204" s="143" t="s">
        <v>341</v>
      </c>
      <c r="N204" s="143"/>
      <c r="O204" s="144" t="s">
        <v>342</v>
      </c>
      <c r="P204" s="144" t="s">
        <v>864</v>
      </c>
    </row>
    <row r="205" spans="1:16" x14ac:dyDescent="0.2">
      <c r="A205" s="115" t="str">
        <f t="shared" si="18"/>
        <v> BRNO 30 </v>
      </c>
      <c r="B205" s="2" t="str">
        <f t="shared" si="19"/>
        <v>I</v>
      </c>
      <c r="C205" s="115">
        <f t="shared" si="20"/>
        <v>47849.4</v>
      </c>
      <c r="D205" s="15" t="str">
        <f t="shared" si="21"/>
        <v>vis</v>
      </c>
      <c r="E205" s="15">
        <f>VLOOKUP(C205,Active!C$21:E$968,3,FALSE)</f>
        <v>781.98792300994808</v>
      </c>
      <c r="F205" s="2" t="s">
        <v>337</v>
      </c>
      <c r="G205" s="15" t="str">
        <f t="shared" si="22"/>
        <v>47849.400</v>
      </c>
      <c r="H205" s="115">
        <f t="shared" si="23"/>
        <v>782</v>
      </c>
      <c r="I205" s="142" t="s">
        <v>865</v>
      </c>
      <c r="J205" s="143" t="s">
        <v>866</v>
      </c>
      <c r="K205" s="142">
        <v>782</v>
      </c>
      <c r="L205" s="142" t="s">
        <v>867</v>
      </c>
      <c r="M205" s="143" t="s">
        <v>341</v>
      </c>
      <c r="N205" s="143"/>
      <c r="O205" s="144" t="s">
        <v>868</v>
      </c>
      <c r="P205" s="144" t="s">
        <v>829</v>
      </c>
    </row>
    <row r="206" spans="1:16" x14ac:dyDescent="0.2">
      <c r="A206" s="115" t="str">
        <f t="shared" si="18"/>
        <v> AOEB 1 </v>
      </c>
      <c r="B206" s="2" t="str">
        <f t="shared" si="19"/>
        <v>I</v>
      </c>
      <c r="C206" s="115">
        <f t="shared" si="20"/>
        <v>47907.538</v>
      </c>
      <c r="D206" s="15" t="str">
        <f t="shared" si="21"/>
        <v>vis</v>
      </c>
      <c r="E206" s="15">
        <f>VLOOKUP(C206,Active!C$21:E$968,3,FALSE)</f>
        <v>802.98519709873801</v>
      </c>
      <c r="F206" s="2" t="s">
        <v>337</v>
      </c>
      <c r="G206" s="15" t="str">
        <f t="shared" si="22"/>
        <v>47907.538</v>
      </c>
      <c r="H206" s="115">
        <f t="shared" si="23"/>
        <v>803</v>
      </c>
      <c r="I206" s="142" t="s">
        <v>869</v>
      </c>
      <c r="J206" s="143" t="s">
        <v>870</v>
      </c>
      <c r="K206" s="142">
        <v>803</v>
      </c>
      <c r="L206" s="142" t="s">
        <v>871</v>
      </c>
      <c r="M206" s="143" t="s">
        <v>341</v>
      </c>
      <c r="N206" s="143"/>
      <c r="O206" s="144" t="s">
        <v>357</v>
      </c>
      <c r="P206" s="144" t="s">
        <v>209</v>
      </c>
    </row>
    <row r="207" spans="1:16" x14ac:dyDescent="0.2">
      <c r="A207" s="115" t="str">
        <f t="shared" si="18"/>
        <v> BBS 94 </v>
      </c>
      <c r="B207" s="2" t="str">
        <f t="shared" si="19"/>
        <v>I</v>
      </c>
      <c r="C207" s="115">
        <f t="shared" si="20"/>
        <v>47910.302000000003</v>
      </c>
      <c r="D207" s="15" t="str">
        <f t="shared" si="21"/>
        <v>vis</v>
      </c>
      <c r="E207" s="15">
        <f>VLOOKUP(C207,Active!C$21:E$968,3,FALSE)</f>
        <v>803.98345066063348</v>
      </c>
      <c r="F207" s="2" t="s">
        <v>337</v>
      </c>
      <c r="G207" s="15" t="str">
        <f t="shared" si="22"/>
        <v>47910.302</v>
      </c>
      <c r="H207" s="115">
        <f t="shared" si="23"/>
        <v>804</v>
      </c>
      <c r="I207" s="142" t="s">
        <v>872</v>
      </c>
      <c r="J207" s="143" t="s">
        <v>873</v>
      </c>
      <c r="K207" s="142">
        <v>804</v>
      </c>
      <c r="L207" s="142" t="s">
        <v>874</v>
      </c>
      <c r="M207" s="143" t="s">
        <v>341</v>
      </c>
      <c r="N207" s="143"/>
      <c r="O207" s="144" t="s">
        <v>398</v>
      </c>
      <c r="P207" s="144" t="s">
        <v>875</v>
      </c>
    </row>
    <row r="208" spans="1:16" x14ac:dyDescent="0.2">
      <c r="A208" s="115" t="str">
        <f t="shared" si="18"/>
        <v> BBS 94 </v>
      </c>
      <c r="B208" s="2" t="str">
        <f t="shared" si="19"/>
        <v>I</v>
      </c>
      <c r="C208" s="115">
        <f t="shared" si="20"/>
        <v>47910.305</v>
      </c>
      <c r="D208" s="15" t="str">
        <f t="shared" si="21"/>
        <v>vis</v>
      </c>
      <c r="E208" s="15">
        <f>VLOOKUP(C208,Active!C$21:E$968,3,FALSE)</f>
        <v>803.98453414857943</v>
      </c>
      <c r="F208" s="2" t="s">
        <v>337</v>
      </c>
      <c r="G208" s="15" t="str">
        <f t="shared" si="22"/>
        <v>47910.305</v>
      </c>
      <c r="H208" s="115">
        <f t="shared" si="23"/>
        <v>804</v>
      </c>
      <c r="I208" s="142" t="s">
        <v>876</v>
      </c>
      <c r="J208" s="143" t="s">
        <v>877</v>
      </c>
      <c r="K208" s="142">
        <v>804</v>
      </c>
      <c r="L208" s="142" t="s">
        <v>878</v>
      </c>
      <c r="M208" s="143" t="s">
        <v>341</v>
      </c>
      <c r="N208" s="143"/>
      <c r="O208" s="144" t="s">
        <v>342</v>
      </c>
      <c r="P208" s="144" t="s">
        <v>875</v>
      </c>
    </row>
    <row r="209" spans="1:16" x14ac:dyDescent="0.2">
      <c r="A209" s="115" t="str">
        <f t="shared" si="18"/>
        <v> AOEB 1 </v>
      </c>
      <c r="B209" s="2" t="str">
        <f t="shared" si="19"/>
        <v>I</v>
      </c>
      <c r="C209" s="115">
        <f t="shared" si="20"/>
        <v>47918.618000000002</v>
      </c>
      <c r="D209" s="15" t="str">
        <f t="shared" si="21"/>
        <v>vis</v>
      </c>
      <c r="E209" s="15">
        <f>VLOOKUP(C209,Active!C$21:E$968,3,FALSE)</f>
        <v>806.9868792498927</v>
      </c>
      <c r="F209" s="2" t="s">
        <v>337</v>
      </c>
      <c r="G209" s="15" t="str">
        <f t="shared" si="22"/>
        <v>47918.618</v>
      </c>
      <c r="H209" s="115">
        <f t="shared" si="23"/>
        <v>807</v>
      </c>
      <c r="I209" s="142" t="s">
        <v>879</v>
      </c>
      <c r="J209" s="143" t="s">
        <v>880</v>
      </c>
      <c r="K209" s="142">
        <v>807</v>
      </c>
      <c r="L209" s="142" t="s">
        <v>881</v>
      </c>
      <c r="M209" s="143" t="s">
        <v>341</v>
      </c>
      <c r="N209" s="143"/>
      <c r="O209" s="144" t="s">
        <v>357</v>
      </c>
      <c r="P209" s="144" t="s">
        <v>209</v>
      </c>
    </row>
    <row r="210" spans="1:16" x14ac:dyDescent="0.2">
      <c r="A210" s="115" t="str">
        <f t="shared" si="18"/>
        <v> BBS 94 </v>
      </c>
      <c r="B210" s="2" t="str">
        <f t="shared" si="19"/>
        <v>I</v>
      </c>
      <c r="C210" s="115">
        <f t="shared" si="20"/>
        <v>47946.300999999999</v>
      </c>
      <c r="D210" s="15" t="str">
        <f t="shared" si="21"/>
        <v>vis</v>
      </c>
      <c r="E210" s="15">
        <f>VLOOKUP(C210,Active!C$21:E$968,3,FALSE)</f>
        <v>816.98494486274353</v>
      </c>
      <c r="F210" s="2" t="s">
        <v>337</v>
      </c>
      <c r="G210" s="15" t="str">
        <f t="shared" si="22"/>
        <v>47946.301</v>
      </c>
      <c r="H210" s="115">
        <f t="shared" si="23"/>
        <v>817</v>
      </c>
      <c r="I210" s="142" t="s">
        <v>882</v>
      </c>
      <c r="J210" s="143" t="s">
        <v>883</v>
      </c>
      <c r="K210" s="142">
        <v>817</v>
      </c>
      <c r="L210" s="142" t="s">
        <v>884</v>
      </c>
      <c r="M210" s="143" t="s">
        <v>341</v>
      </c>
      <c r="N210" s="143"/>
      <c r="O210" s="144" t="s">
        <v>342</v>
      </c>
      <c r="P210" s="144" t="s">
        <v>875</v>
      </c>
    </row>
    <row r="211" spans="1:16" x14ac:dyDescent="0.2">
      <c r="A211" s="115" t="str">
        <f t="shared" si="18"/>
        <v> BBS 94 </v>
      </c>
      <c r="B211" s="2" t="str">
        <f t="shared" si="19"/>
        <v>I</v>
      </c>
      <c r="C211" s="115">
        <f t="shared" si="20"/>
        <v>47946.303</v>
      </c>
      <c r="D211" s="15" t="str">
        <f t="shared" si="21"/>
        <v>vis</v>
      </c>
      <c r="E211" s="15">
        <f>VLOOKUP(C211,Active!C$21:E$968,3,FALSE)</f>
        <v>816.98566718804182</v>
      </c>
      <c r="F211" s="2" t="s">
        <v>337</v>
      </c>
      <c r="G211" s="15" t="str">
        <f t="shared" si="22"/>
        <v>47946.303</v>
      </c>
      <c r="H211" s="115">
        <f t="shared" si="23"/>
        <v>817</v>
      </c>
      <c r="I211" s="142" t="s">
        <v>885</v>
      </c>
      <c r="J211" s="143" t="s">
        <v>886</v>
      </c>
      <c r="K211" s="142">
        <v>817</v>
      </c>
      <c r="L211" s="142" t="s">
        <v>887</v>
      </c>
      <c r="M211" s="143" t="s">
        <v>341</v>
      </c>
      <c r="N211" s="143"/>
      <c r="O211" s="144" t="s">
        <v>657</v>
      </c>
      <c r="P211" s="144" t="s">
        <v>875</v>
      </c>
    </row>
    <row r="212" spans="1:16" x14ac:dyDescent="0.2">
      <c r="A212" s="115" t="str">
        <f t="shared" si="18"/>
        <v> BRNO 31 </v>
      </c>
      <c r="B212" s="2" t="str">
        <f t="shared" si="19"/>
        <v>I</v>
      </c>
      <c r="C212" s="115">
        <f t="shared" si="20"/>
        <v>47946.31</v>
      </c>
      <c r="D212" s="15" t="str">
        <f t="shared" si="21"/>
        <v>vis</v>
      </c>
      <c r="E212" s="15">
        <f>VLOOKUP(C212,Active!C$21:E$968,3,FALSE)</f>
        <v>816.9881953265841</v>
      </c>
      <c r="F212" s="2" t="s">
        <v>337</v>
      </c>
      <c r="G212" s="15" t="str">
        <f t="shared" si="22"/>
        <v>47946.310</v>
      </c>
      <c r="H212" s="115">
        <f t="shared" si="23"/>
        <v>817</v>
      </c>
      <c r="I212" s="142" t="s">
        <v>888</v>
      </c>
      <c r="J212" s="143" t="s">
        <v>889</v>
      </c>
      <c r="K212" s="142">
        <v>817</v>
      </c>
      <c r="L212" s="142" t="s">
        <v>867</v>
      </c>
      <c r="M212" s="143" t="s">
        <v>341</v>
      </c>
      <c r="N212" s="143"/>
      <c r="O212" s="144" t="s">
        <v>890</v>
      </c>
      <c r="P212" s="144" t="s">
        <v>891</v>
      </c>
    </row>
    <row r="213" spans="1:16" x14ac:dyDescent="0.2">
      <c r="A213" s="115" t="str">
        <f t="shared" si="18"/>
        <v> BBS 97 </v>
      </c>
      <c r="B213" s="2" t="str">
        <f t="shared" si="19"/>
        <v>I</v>
      </c>
      <c r="C213" s="115">
        <f t="shared" si="20"/>
        <v>48234.254999999997</v>
      </c>
      <c r="D213" s="15" t="str">
        <f t="shared" si="21"/>
        <v>vis</v>
      </c>
      <c r="E213" s="15">
        <f>VLOOKUP(C213,Active!C$21:E$968,3,FALSE)</f>
        <v>920.98317429897224</v>
      </c>
      <c r="F213" s="2" t="s">
        <v>337</v>
      </c>
      <c r="G213" s="15" t="str">
        <f t="shared" si="22"/>
        <v>48234.255</v>
      </c>
      <c r="H213" s="115">
        <f t="shared" si="23"/>
        <v>921</v>
      </c>
      <c r="I213" s="142" t="s">
        <v>892</v>
      </c>
      <c r="J213" s="143" t="s">
        <v>893</v>
      </c>
      <c r="K213" s="142">
        <v>921</v>
      </c>
      <c r="L213" s="142" t="s">
        <v>894</v>
      </c>
      <c r="M213" s="143" t="s">
        <v>341</v>
      </c>
      <c r="N213" s="143"/>
      <c r="O213" s="144" t="s">
        <v>398</v>
      </c>
      <c r="P213" s="144" t="s">
        <v>895</v>
      </c>
    </row>
    <row r="214" spans="1:16" x14ac:dyDescent="0.2">
      <c r="A214" s="115" t="str">
        <f t="shared" si="18"/>
        <v> BBS 97 </v>
      </c>
      <c r="B214" s="2" t="str">
        <f t="shared" si="19"/>
        <v>I</v>
      </c>
      <c r="C214" s="115">
        <f t="shared" si="20"/>
        <v>48292.396000000001</v>
      </c>
      <c r="D214" s="15" t="str">
        <f t="shared" si="21"/>
        <v>vis</v>
      </c>
      <c r="E214" s="15">
        <f>VLOOKUP(C214,Active!C$21:E$968,3,FALSE)</f>
        <v>941.98153187571074</v>
      </c>
      <c r="F214" s="2" t="s">
        <v>337</v>
      </c>
      <c r="G214" s="15" t="str">
        <f t="shared" si="22"/>
        <v>48292.396</v>
      </c>
      <c r="H214" s="115">
        <f t="shared" si="23"/>
        <v>942</v>
      </c>
      <c r="I214" s="142" t="s">
        <v>896</v>
      </c>
      <c r="J214" s="143" t="s">
        <v>897</v>
      </c>
      <c r="K214" s="142">
        <v>942</v>
      </c>
      <c r="L214" s="142" t="s">
        <v>898</v>
      </c>
      <c r="M214" s="143" t="s">
        <v>341</v>
      </c>
      <c r="N214" s="143"/>
      <c r="O214" s="144" t="s">
        <v>342</v>
      </c>
      <c r="P214" s="144" t="s">
        <v>895</v>
      </c>
    </row>
    <row r="215" spans="1:16" x14ac:dyDescent="0.2">
      <c r="A215" s="115" t="str">
        <f t="shared" si="18"/>
        <v> BBS 99 </v>
      </c>
      <c r="B215" s="2" t="str">
        <f t="shared" si="19"/>
        <v>I</v>
      </c>
      <c r="C215" s="115">
        <f t="shared" si="20"/>
        <v>48519.434999999998</v>
      </c>
      <c r="D215" s="15" t="str">
        <f t="shared" si="21"/>
        <v>vis</v>
      </c>
      <c r="E215" s="15">
        <f>VLOOKUP(C215,Active!C$21:E$968,3,FALSE)</f>
        <v>1023.9795385468171</v>
      </c>
      <c r="F215" s="2" t="s">
        <v>337</v>
      </c>
      <c r="G215" s="15" t="str">
        <f t="shared" si="22"/>
        <v>48519.435</v>
      </c>
      <c r="H215" s="115">
        <f t="shared" si="23"/>
        <v>1024</v>
      </c>
      <c r="I215" s="142" t="s">
        <v>899</v>
      </c>
      <c r="J215" s="143" t="s">
        <v>900</v>
      </c>
      <c r="K215" s="142">
        <v>1024</v>
      </c>
      <c r="L215" s="142" t="s">
        <v>901</v>
      </c>
      <c r="M215" s="143" t="s">
        <v>341</v>
      </c>
      <c r="N215" s="143"/>
      <c r="O215" s="144" t="s">
        <v>398</v>
      </c>
      <c r="P215" s="144" t="s">
        <v>902</v>
      </c>
    </row>
    <row r="216" spans="1:16" x14ac:dyDescent="0.2">
      <c r="A216" s="115" t="str">
        <f t="shared" si="18"/>
        <v> AOEB 6 </v>
      </c>
      <c r="B216" s="2" t="str">
        <f t="shared" si="19"/>
        <v>I</v>
      </c>
      <c r="C216" s="115">
        <f t="shared" si="20"/>
        <v>48635.724000000002</v>
      </c>
      <c r="D216" s="15" t="str">
        <f t="shared" si="21"/>
        <v>vis</v>
      </c>
      <c r="E216" s="15">
        <f>VLOOKUP(C216,Active!C$21:E$968,3,FALSE)</f>
        <v>1065.9787818388365</v>
      </c>
      <c r="F216" s="2" t="s">
        <v>337</v>
      </c>
      <c r="G216" s="15" t="str">
        <f t="shared" si="22"/>
        <v>48635.724</v>
      </c>
      <c r="H216" s="115">
        <f t="shared" si="23"/>
        <v>1066</v>
      </c>
      <c r="I216" s="142" t="s">
        <v>903</v>
      </c>
      <c r="J216" s="143" t="s">
        <v>904</v>
      </c>
      <c r="K216" s="142">
        <v>1066</v>
      </c>
      <c r="L216" s="142" t="s">
        <v>905</v>
      </c>
      <c r="M216" s="143" t="s">
        <v>341</v>
      </c>
      <c r="N216" s="143"/>
      <c r="O216" s="144" t="s">
        <v>792</v>
      </c>
      <c r="P216" s="144" t="s">
        <v>906</v>
      </c>
    </row>
    <row r="217" spans="1:16" x14ac:dyDescent="0.2">
      <c r="A217" s="115" t="str">
        <f t="shared" si="18"/>
        <v> BBS 100 </v>
      </c>
      <c r="B217" s="2" t="str">
        <f t="shared" si="19"/>
        <v>I</v>
      </c>
      <c r="C217" s="115">
        <f t="shared" si="20"/>
        <v>48652.334000000003</v>
      </c>
      <c r="D217" s="15" t="str">
        <f t="shared" si="21"/>
        <v>vis</v>
      </c>
      <c r="E217" s="15">
        <f>VLOOKUP(C217,Active!C$21:E$968,3,FALSE)</f>
        <v>1071.9776934390777</v>
      </c>
      <c r="F217" s="2" t="s">
        <v>337</v>
      </c>
      <c r="G217" s="15" t="str">
        <f t="shared" si="22"/>
        <v>48652.334</v>
      </c>
      <c r="H217" s="115">
        <f t="shared" si="23"/>
        <v>1072</v>
      </c>
      <c r="I217" s="142" t="s">
        <v>907</v>
      </c>
      <c r="J217" s="143" t="s">
        <v>908</v>
      </c>
      <c r="K217" s="142">
        <v>1072</v>
      </c>
      <c r="L217" s="142" t="s">
        <v>909</v>
      </c>
      <c r="M217" s="143" t="s">
        <v>341</v>
      </c>
      <c r="N217" s="143"/>
      <c r="O217" s="144" t="s">
        <v>342</v>
      </c>
      <c r="P217" s="144" t="s">
        <v>910</v>
      </c>
    </row>
    <row r="218" spans="1:16" x14ac:dyDescent="0.2">
      <c r="A218" s="115" t="str">
        <f t="shared" si="18"/>
        <v> BBS 100 </v>
      </c>
      <c r="B218" s="2" t="str">
        <f t="shared" si="19"/>
        <v>I</v>
      </c>
      <c r="C218" s="115">
        <f t="shared" si="20"/>
        <v>48652.338000000003</v>
      </c>
      <c r="D218" s="15" t="str">
        <f t="shared" si="21"/>
        <v>vis</v>
      </c>
      <c r="E218" s="15">
        <f>VLOOKUP(C218,Active!C$21:E$968,3,FALSE)</f>
        <v>1071.9791380896741</v>
      </c>
      <c r="F218" s="2" t="s">
        <v>337</v>
      </c>
      <c r="G218" s="15" t="str">
        <f t="shared" si="22"/>
        <v>48652.338</v>
      </c>
      <c r="H218" s="115">
        <f t="shared" si="23"/>
        <v>1072</v>
      </c>
      <c r="I218" s="142" t="s">
        <v>911</v>
      </c>
      <c r="J218" s="143" t="s">
        <v>912</v>
      </c>
      <c r="K218" s="142">
        <v>1072</v>
      </c>
      <c r="L218" s="142" t="s">
        <v>913</v>
      </c>
      <c r="M218" s="143" t="s">
        <v>341</v>
      </c>
      <c r="N218" s="143"/>
      <c r="O218" s="144" t="s">
        <v>398</v>
      </c>
      <c r="P218" s="144" t="s">
        <v>910</v>
      </c>
    </row>
    <row r="219" spans="1:16" x14ac:dyDescent="0.2">
      <c r="A219" s="115" t="str">
        <f t="shared" si="18"/>
        <v> BBS 100 </v>
      </c>
      <c r="B219" s="2" t="str">
        <f t="shared" si="19"/>
        <v>I</v>
      </c>
      <c r="C219" s="115">
        <f t="shared" si="20"/>
        <v>48677.269</v>
      </c>
      <c r="D219" s="15" t="str">
        <f t="shared" si="21"/>
        <v>vis</v>
      </c>
      <c r="E219" s="15">
        <f>VLOOKUP(C219,Active!C$21:E$968,3,FALSE)</f>
        <v>1080.9832840924187</v>
      </c>
      <c r="F219" s="2" t="s">
        <v>337</v>
      </c>
      <c r="G219" s="15" t="str">
        <f t="shared" si="22"/>
        <v>48677.269</v>
      </c>
      <c r="H219" s="115">
        <f t="shared" si="23"/>
        <v>1081</v>
      </c>
      <c r="I219" s="142" t="s">
        <v>914</v>
      </c>
      <c r="J219" s="143" t="s">
        <v>915</v>
      </c>
      <c r="K219" s="142">
        <v>1081</v>
      </c>
      <c r="L219" s="142" t="s">
        <v>874</v>
      </c>
      <c r="M219" s="143" t="s">
        <v>341</v>
      </c>
      <c r="N219" s="143"/>
      <c r="O219" s="144" t="s">
        <v>342</v>
      </c>
      <c r="P219" s="144" t="s">
        <v>910</v>
      </c>
    </row>
    <row r="220" spans="1:16" x14ac:dyDescent="0.2">
      <c r="A220" s="115" t="str">
        <f t="shared" si="18"/>
        <v> BBS 101 </v>
      </c>
      <c r="B220" s="2" t="str">
        <f t="shared" si="19"/>
        <v>I</v>
      </c>
      <c r="C220" s="115">
        <f t="shared" si="20"/>
        <v>48688.326999999997</v>
      </c>
      <c r="D220" s="15" t="str">
        <f t="shared" si="21"/>
        <v>vis</v>
      </c>
      <c r="E220" s="15">
        <f>VLOOKUP(C220,Active!C$21:E$968,3,FALSE)</f>
        <v>1084.9770206652931</v>
      </c>
      <c r="F220" s="2" t="s">
        <v>337</v>
      </c>
      <c r="G220" s="15" t="str">
        <f t="shared" si="22"/>
        <v>48688.327</v>
      </c>
      <c r="H220" s="115">
        <f t="shared" si="23"/>
        <v>1085</v>
      </c>
      <c r="I220" s="142" t="s">
        <v>916</v>
      </c>
      <c r="J220" s="143" t="s">
        <v>917</v>
      </c>
      <c r="K220" s="142">
        <v>1085</v>
      </c>
      <c r="L220" s="142" t="s">
        <v>918</v>
      </c>
      <c r="M220" s="143" t="s">
        <v>341</v>
      </c>
      <c r="N220" s="143"/>
      <c r="O220" s="144" t="s">
        <v>342</v>
      </c>
      <c r="P220" s="144" t="s">
        <v>919</v>
      </c>
    </row>
    <row r="221" spans="1:16" x14ac:dyDescent="0.2">
      <c r="A221" s="115" t="str">
        <f t="shared" si="18"/>
        <v> AOEB 6 </v>
      </c>
      <c r="B221" s="2" t="str">
        <f t="shared" si="19"/>
        <v>I</v>
      </c>
      <c r="C221" s="115">
        <f t="shared" si="20"/>
        <v>48898.754999999997</v>
      </c>
      <c r="D221" s="15" t="str">
        <f t="shared" si="21"/>
        <v>vis</v>
      </c>
      <c r="E221" s="15">
        <f>VLOOKUP(C221,Active!C$21:E$968,3,FALSE)</f>
        <v>1160.9757545735108</v>
      </c>
      <c r="F221" s="2" t="s">
        <v>337</v>
      </c>
      <c r="G221" s="15" t="str">
        <f t="shared" si="22"/>
        <v>48898.755</v>
      </c>
      <c r="H221" s="115">
        <f t="shared" si="23"/>
        <v>1161</v>
      </c>
      <c r="I221" s="142" t="s">
        <v>920</v>
      </c>
      <c r="J221" s="143" t="s">
        <v>921</v>
      </c>
      <c r="K221" s="142">
        <v>1161</v>
      </c>
      <c r="L221" s="142" t="s">
        <v>922</v>
      </c>
      <c r="M221" s="143" t="s">
        <v>341</v>
      </c>
      <c r="N221" s="143"/>
      <c r="O221" s="144" t="s">
        <v>357</v>
      </c>
      <c r="P221" s="144" t="s">
        <v>906</v>
      </c>
    </row>
    <row r="222" spans="1:16" x14ac:dyDescent="0.2">
      <c r="A222" s="115" t="str">
        <f t="shared" si="18"/>
        <v> BBS 103 </v>
      </c>
      <c r="B222" s="2" t="str">
        <f t="shared" si="19"/>
        <v>I</v>
      </c>
      <c r="C222" s="115">
        <f t="shared" si="20"/>
        <v>49023.347999999998</v>
      </c>
      <c r="D222" s="15" t="str">
        <f t="shared" si="21"/>
        <v>vis</v>
      </c>
      <c r="E222" s="15">
        <f>VLOOKUP(C222,Active!C$21:E$968,3,FALSE)</f>
        <v>1205.9740925030003</v>
      </c>
      <c r="F222" s="2" t="s">
        <v>337</v>
      </c>
      <c r="G222" s="15" t="str">
        <f t="shared" si="22"/>
        <v>49023.348</v>
      </c>
      <c r="H222" s="115">
        <f t="shared" si="23"/>
        <v>1206</v>
      </c>
      <c r="I222" s="142" t="s">
        <v>923</v>
      </c>
      <c r="J222" s="143" t="s">
        <v>924</v>
      </c>
      <c r="K222" s="142">
        <v>1206</v>
      </c>
      <c r="L222" s="142" t="s">
        <v>925</v>
      </c>
      <c r="M222" s="143" t="s">
        <v>341</v>
      </c>
      <c r="N222" s="143"/>
      <c r="O222" s="144" t="s">
        <v>398</v>
      </c>
      <c r="P222" s="144" t="s">
        <v>926</v>
      </c>
    </row>
    <row r="223" spans="1:16" x14ac:dyDescent="0.2">
      <c r="A223" s="115" t="str">
        <f t="shared" si="18"/>
        <v> BBS 103 </v>
      </c>
      <c r="B223" s="2" t="str">
        <f t="shared" si="19"/>
        <v>I</v>
      </c>
      <c r="C223" s="115">
        <f t="shared" si="20"/>
        <v>49059.343000000001</v>
      </c>
      <c r="D223" s="15" t="str">
        <f t="shared" si="21"/>
        <v>vis</v>
      </c>
      <c r="E223" s="15">
        <f>VLOOKUP(C223,Active!C$21:E$968,3,FALSE)</f>
        <v>1218.9741420545167</v>
      </c>
      <c r="F223" s="2" t="s">
        <v>337</v>
      </c>
      <c r="G223" s="15" t="str">
        <f t="shared" si="22"/>
        <v>49059.343</v>
      </c>
      <c r="H223" s="115">
        <f t="shared" si="23"/>
        <v>1219</v>
      </c>
      <c r="I223" s="142" t="s">
        <v>927</v>
      </c>
      <c r="J223" s="143" t="s">
        <v>928</v>
      </c>
      <c r="K223" s="142">
        <v>1219</v>
      </c>
      <c r="L223" s="142" t="s">
        <v>925</v>
      </c>
      <c r="M223" s="143" t="s">
        <v>341</v>
      </c>
      <c r="N223" s="143"/>
      <c r="O223" s="144" t="s">
        <v>342</v>
      </c>
      <c r="P223" s="144" t="s">
        <v>926</v>
      </c>
    </row>
    <row r="224" spans="1:16" x14ac:dyDescent="0.2">
      <c r="A224" s="115" t="str">
        <f t="shared" si="18"/>
        <v> BBS 104 </v>
      </c>
      <c r="B224" s="2" t="str">
        <f t="shared" si="19"/>
        <v>I</v>
      </c>
      <c r="C224" s="115">
        <f t="shared" si="20"/>
        <v>49200.553</v>
      </c>
      <c r="D224" s="15" t="str">
        <f t="shared" si="21"/>
        <v>vis</v>
      </c>
      <c r="E224" s="15">
        <f>VLOOKUP(C224,Active!C$21:E$968,3,FALSE)</f>
        <v>1269.9739197227896</v>
      </c>
      <c r="F224" s="2" t="s">
        <v>337</v>
      </c>
      <c r="G224" s="15" t="str">
        <f t="shared" si="22"/>
        <v>49200.553</v>
      </c>
      <c r="H224" s="115">
        <f t="shared" si="23"/>
        <v>1270</v>
      </c>
      <c r="I224" s="142" t="s">
        <v>929</v>
      </c>
      <c r="J224" s="143" t="s">
        <v>930</v>
      </c>
      <c r="K224" s="142">
        <v>1270</v>
      </c>
      <c r="L224" s="142" t="s">
        <v>925</v>
      </c>
      <c r="M224" s="143" t="s">
        <v>341</v>
      </c>
      <c r="N224" s="143"/>
      <c r="O224" s="144" t="s">
        <v>398</v>
      </c>
      <c r="P224" s="144" t="s">
        <v>931</v>
      </c>
    </row>
    <row r="225" spans="1:16" x14ac:dyDescent="0.2">
      <c r="A225" s="115" t="str">
        <f t="shared" si="18"/>
        <v> BBS 108 </v>
      </c>
      <c r="B225" s="2" t="str">
        <f t="shared" si="19"/>
        <v>I</v>
      </c>
      <c r="C225" s="115">
        <f t="shared" si="20"/>
        <v>49693.39</v>
      </c>
      <c r="D225" s="15" t="str">
        <f t="shared" si="21"/>
        <v>vis</v>
      </c>
      <c r="E225" s="15">
        <f>VLOOKUP(C225,Active!C$21:E$968,3,FALSE)</f>
        <v>1447.9682361784144</v>
      </c>
      <c r="F225" s="2" t="s">
        <v>337</v>
      </c>
      <c r="G225" s="15" t="str">
        <f t="shared" si="22"/>
        <v>49693.390</v>
      </c>
      <c r="H225" s="115">
        <f t="shared" si="23"/>
        <v>1448</v>
      </c>
      <c r="I225" s="142" t="s">
        <v>932</v>
      </c>
      <c r="J225" s="143" t="s">
        <v>933</v>
      </c>
      <c r="K225" s="142">
        <v>1448</v>
      </c>
      <c r="L225" s="142" t="s">
        <v>934</v>
      </c>
      <c r="M225" s="143" t="s">
        <v>341</v>
      </c>
      <c r="N225" s="143"/>
      <c r="O225" s="144" t="s">
        <v>398</v>
      </c>
      <c r="P225" s="144" t="s">
        <v>935</v>
      </c>
    </row>
    <row r="226" spans="1:16" x14ac:dyDescent="0.2">
      <c r="A226" s="115" t="str">
        <f t="shared" si="18"/>
        <v> AOEB 6 </v>
      </c>
      <c r="B226" s="2" t="str">
        <f t="shared" si="19"/>
        <v>I</v>
      </c>
      <c r="C226" s="115">
        <f t="shared" si="20"/>
        <v>49712.773999999998</v>
      </c>
      <c r="D226" s="15" t="str">
        <f t="shared" si="21"/>
        <v>vis</v>
      </c>
      <c r="E226" s="15">
        <f>VLOOKUP(C226,Active!C$21:E$968,3,FALSE)</f>
        <v>1454.9690129670391</v>
      </c>
      <c r="F226" s="2" t="s">
        <v>337</v>
      </c>
      <c r="G226" s="15" t="str">
        <f t="shared" si="22"/>
        <v>49712.774</v>
      </c>
      <c r="H226" s="115">
        <f t="shared" si="23"/>
        <v>1455</v>
      </c>
      <c r="I226" s="142" t="s">
        <v>936</v>
      </c>
      <c r="J226" s="143" t="s">
        <v>937</v>
      </c>
      <c r="K226" s="142">
        <v>1455</v>
      </c>
      <c r="L226" s="142" t="s">
        <v>938</v>
      </c>
      <c r="M226" s="143" t="s">
        <v>341</v>
      </c>
      <c r="N226" s="143"/>
      <c r="O226" s="144" t="s">
        <v>939</v>
      </c>
      <c r="P226" s="144" t="s">
        <v>906</v>
      </c>
    </row>
    <row r="227" spans="1:16" x14ac:dyDescent="0.2">
      <c r="A227" s="115" t="str">
        <f t="shared" si="18"/>
        <v> AOEB 6 </v>
      </c>
      <c r="B227" s="2" t="str">
        <f t="shared" si="19"/>
        <v>I</v>
      </c>
      <c r="C227" s="115">
        <f t="shared" si="20"/>
        <v>49748.767</v>
      </c>
      <c r="D227" s="15" t="str">
        <f t="shared" si="21"/>
        <v>vis</v>
      </c>
      <c r="E227" s="15">
        <f>VLOOKUP(C227,Active!C$21:E$968,3,FALSE)</f>
        <v>1467.9683401932573</v>
      </c>
      <c r="F227" s="2" t="s">
        <v>337</v>
      </c>
      <c r="G227" s="15" t="str">
        <f t="shared" si="22"/>
        <v>49748.767</v>
      </c>
      <c r="H227" s="115">
        <f t="shared" si="23"/>
        <v>1468</v>
      </c>
      <c r="I227" s="142" t="s">
        <v>940</v>
      </c>
      <c r="J227" s="143" t="s">
        <v>941</v>
      </c>
      <c r="K227" s="142">
        <v>1468</v>
      </c>
      <c r="L227" s="142" t="s">
        <v>934</v>
      </c>
      <c r="M227" s="143" t="s">
        <v>341</v>
      </c>
      <c r="N227" s="143"/>
      <c r="O227" s="144" t="s">
        <v>942</v>
      </c>
      <c r="P227" s="144" t="s">
        <v>906</v>
      </c>
    </row>
    <row r="228" spans="1:16" x14ac:dyDescent="0.2">
      <c r="A228" s="115" t="str">
        <f t="shared" si="18"/>
        <v> AOEB 6 </v>
      </c>
      <c r="B228" s="2" t="str">
        <f t="shared" si="19"/>
        <v>I</v>
      </c>
      <c r="C228" s="115">
        <f t="shared" si="20"/>
        <v>49773.684000000001</v>
      </c>
      <c r="D228" s="15" t="str">
        <f t="shared" si="21"/>
        <v>vis</v>
      </c>
      <c r="E228" s="15">
        <f>VLOOKUP(C228,Active!C$21:E$968,3,FALSE)</f>
        <v>1476.9674299189171</v>
      </c>
      <c r="F228" s="2" t="s">
        <v>337</v>
      </c>
      <c r="G228" s="15" t="str">
        <f t="shared" si="22"/>
        <v>49773.684</v>
      </c>
      <c r="H228" s="115">
        <f t="shared" si="23"/>
        <v>1477</v>
      </c>
      <c r="I228" s="142" t="s">
        <v>943</v>
      </c>
      <c r="J228" s="143" t="s">
        <v>944</v>
      </c>
      <c r="K228" s="142">
        <v>1477</v>
      </c>
      <c r="L228" s="142" t="s">
        <v>945</v>
      </c>
      <c r="M228" s="143" t="s">
        <v>341</v>
      </c>
      <c r="N228" s="143"/>
      <c r="O228" s="144" t="s">
        <v>946</v>
      </c>
      <c r="P228" s="144" t="s">
        <v>906</v>
      </c>
    </row>
    <row r="229" spans="1:16" x14ac:dyDescent="0.2">
      <c r="A229" s="115" t="str">
        <f t="shared" si="18"/>
        <v> BBS 108 </v>
      </c>
      <c r="B229" s="2" t="str">
        <f t="shared" si="19"/>
        <v>I</v>
      </c>
      <c r="C229" s="115">
        <f t="shared" si="20"/>
        <v>49790.302000000003</v>
      </c>
      <c r="D229" s="15" t="str">
        <f t="shared" si="21"/>
        <v>vis</v>
      </c>
      <c r="E229" s="15">
        <f>VLOOKUP(C229,Active!C$21:E$968,3,FALSE)</f>
        <v>1482.9692308203512</v>
      </c>
      <c r="F229" s="2" t="s">
        <v>337</v>
      </c>
      <c r="G229" s="15" t="str">
        <f t="shared" si="22"/>
        <v>49790.302</v>
      </c>
      <c r="H229" s="115">
        <f t="shared" si="23"/>
        <v>1483</v>
      </c>
      <c r="I229" s="142" t="s">
        <v>947</v>
      </c>
      <c r="J229" s="143" t="s">
        <v>948</v>
      </c>
      <c r="K229" s="142">
        <v>1483</v>
      </c>
      <c r="L229" s="142" t="s">
        <v>949</v>
      </c>
      <c r="M229" s="143" t="s">
        <v>341</v>
      </c>
      <c r="N229" s="143"/>
      <c r="O229" s="144" t="s">
        <v>342</v>
      </c>
      <c r="P229" s="144" t="s">
        <v>935</v>
      </c>
    </row>
    <row r="230" spans="1:16" x14ac:dyDescent="0.2">
      <c r="A230" s="115" t="str">
        <f t="shared" si="18"/>
        <v> BBS 110 </v>
      </c>
      <c r="B230" s="2" t="str">
        <f t="shared" si="19"/>
        <v>I</v>
      </c>
      <c r="C230" s="115">
        <f t="shared" si="20"/>
        <v>49978.574999999997</v>
      </c>
      <c r="D230" s="15" t="str">
        <f t="shared" si="21"/>
        <v>vis</v>
      </c>
      <c r="E230" s="15">
        <f>VLOOKUP(C230,Active!C$21:E$968,3,FALSE)</f>
        <v>1550.9664062395034</v>
      </c>
      <c r="F230" s="2" t="s">
        <v>337</v>
      </c>
      <c r="G230" s="15" t="str">
        <f t="shared" si="22"/>
        <v>49978.575</v>
      </c>
      <c r="H230" s="115">
        <f t="shared" si="23"/>
        <v>1551</v>
      </c>
      <c r="I230" s="142" t="s">
        <v>950</v>
      </c>
      <c r="J230" s="143" t="s">
        <v>951</v>
      </c>
      <c r="K230" s="142">
        <v>1551</v>
      </c>
      <c r="L230" s="142" t="s">
        <v>952</v>
      </c>
      <c r="M230" s="143" t="s">
        <v>341</v>
      </c>
      <c r="N230" s="143"/>
      <c r="O230" s="144" t="s">
        <v>398</v>
      </c>
      <c r="P230" s="144" t="s">
        <v>953</v>
      </c>
    </row>
    <row r="231" spans="1:16" x14ac:dyDescent="0.2">
      <c r="A231" s="115" t="str">
        <f t="shared" si="18"/>
        <v> BBS 111 </v>
      </c>
      <c r="B231" s="2" t="str">
        <f t="shared" si="19"/>
        <v>I</v>
      </c>
      <c r="C231" s="115">
        <f t="shared" si="20"/>
        <v>50089.32</v>
      </c>
      <c r="D231" s="15" t="str">
        <f t="shared" si="21"/>
        <v>vis</v>
      </c>
      <c r="E231" s="15">
        <f>VLOOKUP(C231,Active!C$21:E$968,3,FALSE)</f>
        <v>1590.963363805349</v>
      </c>
      <c r="F231" s="2" t="s">
        <v>337</v>
      </c>
      <c r="G231" s="15" t="str">
        <f t="shared" si="22"/>
        <v>50089.320</v>
      </c>
      <c r="H231" s="115">
        <f t="shared" si="23"/>
        <v>1591</v>
      </c>
      <c r="I231" s="142" t="s">
        <v>954</v>
      </c>
      <c r="J231" s="143" t="s">
        <v>955</v>
      </c>
      <c r="K231" s="142">
        <v>1591</v>
      </c>
      <c r="L231" s="142" t="s">
        <v>956</v>
      </c>
      <c r="M231" s="143" t="s">
        <v>341</v>
      </c>
      <c r="N231" s="143"/>
      <c r="O231" s="144" t="s">
        <v>398</v>
      </c>
      <c r="P231" s="144" t="s">
        <v>957</v>
      </c>
    </row>
    <row r="232" spans="1:16" x14ac:dyDescent="0.2">
      <c r="A232" s="115" t="str">
        <f t="shared" si="18"/>
        <v> AOEB 6 </v>
      </c>
      <c r="B232" s="2" t="str">
        <f t="shared" si="19"/>
        <v>I</v>
      </c>
      <c r="C232" s="115">
        <f t="shared" si="20"/>
        <v>50133.623</v>
      </c>
      <c r="D232" s="15" t="str">
        <f t="shared" si="21"/>
        <v>vis</v>
      </c>
      <c r="E232" s="15">
        <f>VLOOKUP(C232,Active!C$21:E$968,3,FALSE)</f>
        <v>1606.9639526449319</v>
      </c>
      <c r="F232" s="2" t="s">
        <v>337</v>
      </c>
      <c r="G232" s="15" t="str">
        <f t="shared" si="22"/>
        <v>50133.623</v>
      </c>
      <c r="H232" s="115">
        <f t="shared" si="23"/>
        <v>1607</v>
      </c>
      <c r="I232" s="142" t="s">
        <v>958</v>
      </c>
      <c r="J232" s="143" t="s">
        <v>959</v>
      </c>
      <c r="K232" s="142">
        <v>1607</v>
      </c>
      <c r="L232" s="142" t="s">
        <v>960</v>
      </c>
      <c r="M232" s="143" t="s">
        <v>341</v>
      </c>
      <c r="N232" s="143"/>
      <c r="O232" s="144" t="s">
        <v>939</v>
      </c>
      <c r="P232" s="144" t="s">
        <v>906</v>
      </c>
    </row>
    <row r="233" spans="1:16" x14ac:dyDescent="0.2">
      <c r="A233" s="115" t="str">
        <f t="shared" si="18"/>
        <v> AOEB 6 </v>
      </c>
      <c r="B233" s="2" t="str">
        <f t="shared" si="19"/>
        <v>I</v>
      </c>
      <c r="C233" s="115">
        <f t="shared" si="20"/>
        <v>50133.625999999997</v>
      </c>
      <c r="D233" s="15" t="str">
        <f t="shared" si="21"/>
        <v>vis</v>
      </c>
      <c r="E233" s="15">
        <f>VLOOKUP(C233,Active!C$21:E$968,3,FALSE)</f>
        <v>1606.9650361328779</v>
      </c>
      <c r="F233" s="2" t="s">
        <v>337</v>
      </c>
      <c r="G233" s="15" t="str">
        <f t="shared" si="22"/>
        <v>50133.626</v>
      </c>
      <c r="H233" s="115">
        <f t="shared" si="23"/>
        <v>1607</v>
      </c>
      <c r="I233" s="142" t="s">
        <v>961</v>
      </c>
      <c r="J233" s="143" t="s">
        <v>962</v>
      </c>
      <c r="K233" s="142">
        <v>1607</v>
      </c>
      <c r="L233" s="142" t="s">
        <v>963</v>
      </c>
      <c r="M233" s="143" t="s">
        <v>341</v>
      </c>
      <c r="N233" s="143"/>
      <c r="O233" s="144" t="s">
        <v>964</v>
      </c>
      <c r="P233" s="144" t="s">
        <v>906</v>
      </c>
    </row>
    <row r="234" spans="1:16" x14ac:dyDescent="0.2">
      <c r="A234" s="115" t="str">
        <f t="shared" si="18"/>
        <v> AOEB 6 </v>
      </c>
      <c r="B234" s="2" t="str">
        <f t="shared" si="19"/>
        <v>I</v>
      </c>
      <c r="C234" s="115">
        <f t="shared" si="20"/>
        <v>50139.159</v>
      </c>
      <c r="D234" s="15" t="str">
        <f t="shared" si="21"/>
        <v>vis</v>
      </c>
      <c r="E234" s="15">
        <f>VLOOKUP(C234,Active!C$21:E$968,3,FALSE)</f>
        <v>1608.963349069913</v>
      </c>
      <c r="F234" s="2" t="s">
        <v>337</v>
      </c>
      <c r="G234" s="15" t="str">
        <f t="shared" si="22"/>
        <v>50139.159</v>
      </c>
      <c r="H234" s="115">
        <f t="shared" si="23"/>
        <v>1609</v>
      </c>
      <c r="I234" s="142" t="s">
        <v>965</v>
      </c>
      <c r="J234" s="143" t="s">
        <v>966</v>
      </c>
      <c r="K234" s="142">
        <v>1609</v>
      </c>
      <c r="L234" s="142" t="s">
        <v>956</v>
      </c>
      <c r="M234" s="143" t="s">
        <v>341</v>
      </c>
      <c r="N234" s="143"/>
      <c r="O234" s="144" t="s">
        <v>967</v>
      </c>
      <c r="P234" s="144" t="s">
        <v>906</v>
      </c>
    </row>
    <row r="235" spans="1:16" x14ac:dyDescent="0.2">
      <c r="A235" s="115" t="str">
        <f t="shared" si="18"/>
        <v> BBS 114 </v>
      </c>
      <c r="B235" s="2" t="str">
        <f t="shared" si="19"/>
        <v>I</v>
      </c>
      <c r="C235" s="115">
        <f t="shared" si="20"/>
        <v>50396.652000000002</v>
      </c>
      <c r="D235" s="15" t="str">
        <f t="shared" si="21"/>
        <v>vis</v>
      </c>
      <c r="E235" s="15">
        <f>VLOOKUP(C235,Active!C$21:E$968,3,FALSE)</f>
        <v>1701.9602030543106</v>
      </c>
      <c r="F235" s="2" t="s">
        <v>337</v>
      </c>
      <c r="G235" s="15" t="str">
        <f t="shared" si="22"/>
        <v>50396.652</v>
      </c>
      <c r="H235" s="115">
        <f t="shared" si="23"/>
        <v>1702</v>
      </c>
      <c r="I235" s="142" t="s">
        <v>968</v>
      </c>
      <c r="J235" s="143" t="s">
        <v>969</v>
      </c>
      <c r="K235" s="142">
        <v>1702</v>
      </c>
      <c r="L235" s="142" t="s">
        <v>970</v>
      </c>
      <c r="M235" s="143" t="s">
        <v>341</v>
      </c>
      <c r="N235" s="143"/>
      <c r="O235" s="144" t="s">
        <v>398</v>
      </c>
      <c r="P235" s="144" t="s">
        <v>971</v>
      </c>
    </row>
    <row r="236" spans="1:16" x14ac:dyDescent="0.2">
      <c r="A236" s="115" t="str">
        <f t="shared" si="18"/>
        <v> AOEB 6 </v>
      </c>
      <c r="B236" s="2" t="str">
        <f t="shared" si="19"/>
        <v>I</v>
      </c>
      <c r="C236" s="115">
        <f t="shared" si="20"/>
        <v>50504.635000000002</v>
      </c>
      <c r="D236" s="15" t="str">
        <f t="shared" si="21"/>
        <v>vis</v>
      </c>
      <c r="E236" s="15">
        <f>VLOOKUP(C236,Active!C$21:E$968,3,FALSE)</f>
        <v>1740.9596293835589</v>
      </c>
      <c r="F236" s="2" t="s">
        <v>337</v>
      </c>
      <c r="G236" s="15" t="str">
        <f t="shared" si="22"/>
        <v>50504.635</v>
      </c>
      <c r="H236" s="115">
        <f t="shared" si="23"/>
        <v>1741</v>
      </c>
      <c r="I236" s="142" t="s">
        <v>972</v>
      </c>
      <c r="J236" s="143" t="s">
        <v>973</v>
      </c>
      <c r="K236" s="142">
        <v>1741</v>
      </c>
      <c r="L236" s="142" t="s">
        <v>974</v>
      </c>
      <c r="M236" s="143" t="s">
        <v>341</v>
      </c>
      <c r="N236" s="143"/>
      <c r="O236" s="144" t="s">
        <v>939</v>
      </c>
      <c r="P236" s="144" t="s">
        <v>906</v>
      </c>
    </row>
    <row r="237" spans="1:16" x14ac:dyDescent="0.2">
      <c r="A237" s="115" t="str">
        <f t="shared" si="18"/>
        <v> AOEB 6 </v>
      </c>
      <c r="B237" s="2" t="str">
        <f t="shared" si="19"/>
        <v>I</v>
      </c>
      <c r="C237" s="115">
        <f t="shared" si="20"/>
        <v>50504.635000000002</v>
      </c>
      <c r="D237" s="15" t="str">
        <f t="shared" si="21"/>
        <v>vis</v>
      </c>
      <c r="E237" s="15">
        <f>VLOOKUP(C237,Active!C$21:E$968,3,FALSE)</f>
        <v>1740.9596293835589</v>
      </c>
      <c r="F237" s="2" t="s">
        <v>337</v>
      </c>
      <c r="G237" s="15" t="str">
        <f t="shared" si="22"/>
        <v>50504.635</v>
      </c>
      <c r="H237" s="115">
        <f t="shared" si="23"/>
        <v>1741</v>
      </c>
      <c r="I237" s="142" t="s">
        <v>972</v>
      </c>
      <c r="J237" s="143" t="s">
        <v>973</v>
      </c>
      <c r="K237" s="142">
        <v>1741</v>
      </c>
      <c r="L237" s="142" t="s">
        <v>974</v>
      </c>
      <c r="M237" s="143" t="s">
        <v>341</v>
      </c>
      <c r="N237" s="143"/>
      <c r="O237" s="144" t="s">
        <v>531</v>
      </c>
      <c r="P237" s="144" t="s">
        <v>906</v>
      </c>
    </row>
    <row r="238" spans="1:16" x14ac:dyDescent="0.2">
      <c r="A238" s="115" t="str">
        <f t="shared" si="18"/>
        <v> BBS 116 </v>
      </c>
      <c r="B238" s="2" t="str">
        <f t="shared" si="19"/>
        <v>I</v>
      </c>
      <c r="C238" s="115">
        <f t="shared" si="20"/>
        <v>50792.582999999999</v>
      </c>
      <c r="D238" s="15" t="str">
        <f t="shared" si="21"/>
        <v>vis</v>
      </c>
      <c r="E238" s="15">
        <f>VLOOKUP(C238,Active!C$21:E$968,3,FALSE)</f>
        <v>1844.955691843893</v>
      </c>
      <c r="F238" s="2" t="s">
        <v>337</v>
      </c>
      <c r="G238" s="15" t="str">
        <f t="shared" si="22"/>
        <v>50792.583</v>
      </c>
      <c r="H238" s="115">
        <f t="shared" si="23"/>
        <v>1845</v>
      </c>
      <c r="I238" s="142" t="s">
        <v>975</v>
      </c>
      <c r="J238" s="143" t="s">
        <v>976</v>
      </c>
      <c r="K238" s="142">
        <v>1845</v>
      </c>
      <c r="L238" s="142" t="s">
        <v>977</v>
      </c>
      <c r="M238" s="143" t="s">
        <v>341</v>
      </c>
      <c r="N238" s="143"/>
      <c r="O238" s="144" t="s">
        <v>398</v>
      </c>
      <c r="P238" s="144" t="s">
        <v>978</v>
      </c>
    </row>
    <row r="239" spans="1:16" x14ac:dyDescent="0.2">
      <c r="A239" s="115" t="str">
        <f t="shared" si="18"/>
        <v> BBS 117 </v>
      </c>
      <c r="B239" s="2" t="str">
        <f t="shared" si="19"/>
        <v>I</v>
      </c>
      <c r="C239" s="115">
        <f t="shared" si="20"/>
        <v>50831.339</v>
      </c>
      <c r="D239" s="15" t="str">
        <f t="shared" si="21"/>
        <v>vis</v>
      </c>
      <c r="E239" s="15">
        <f>VLOOKUP(C239,Active!C$21:E$968,3,FALSE)</f>
        <v>1858.9529114693562</v>
      </c>
      <c r="F239" s="2" t="s">
        <v>337</v>
      </c>
      <c r="G239" s="15" t="str">
        <f t="shared" si="22"/>
        <v>50831.339</v>
      </c>
      <c r="H239" s="115">
        <f t="shared" si="23"/>
        <v>1859</v>
      </c>
      <c r="I239" s="142" t="s">
        <v>979</v>
      </c>
      <c r="J239" s="143" t="s">
        <v>980</v>
      </c>
      <c r="K239" s="142">
        <v>1859</v>
      </c>
      <c r="L239" s="142" t="s">
        <v>981</v>
      </c>
      <c r="M239" s="143" t="s">
        <v>341</v>
      </c>
      <c r="N239" s="143"/>
      <c r="O239" s="144" t="s">
        <v>398</v>
      </c>
      <c r="P239" s="144" t="s">
        <v>982</v>
      </c>
    </row>
    <row r="240" spans="1:16" x14ac:dyDescent="0.2">
      <c r="A240" s="115" t="str">
        <f t="shared" si="18"/>
        <v>BAVM 113 </v>
      </c>
      <c r="B240" s="2" t="str">
        <f t="shared" si="19"/>
        <v>I</v>
      </c>
      <c r="C240" s="115">
        <f t="shared" si="20"/>
        <v>50831.345999999998</v>
      </c>
      <c r="D240" s="15" t="str">
        <f t="shared" si="21"/>
        <v>vis</v>
      </c>
      <c r="E240" s="15">
        <f>VLOOKUP(C240,Active!C$21:E$968,3,FALSE)</f>
        <v>1858.9554396078986</v>
      </c>
      <c r="F240" s="2" t="s">
        <v>337</v>
      </c>
      <c r="G240" s="15" t="str">
        <f t="shared" si="22"/>
        <v>50831.346</v>
      </c>
      <c r="H240" s="115">
        <f t="shared" si="23"/>
        <v>1859</v>
      </c>
      <c r="I240" s="142" t="s">
        <v>983</v>
      </c>
      <c r="J240" s="143" t="s">
        <v>984</v>
      </c>
      <c r="K240" s="142">
        <v>1859</v>
      </c>
      <c r="L240" s="142" t="s">
        <v>977</v>
      </c>
      <c r="M240" s="143" t="s">
        <v>341</v>
      </c>
      <c r="N240" s="143"/>
      <c r="O240" s="144" t="s">
        <v>985</v>
      </c>
      <c r="P240" s="145" t="s">
        <v>986</v>
      </c>
    </row>
    <row r="241" spans="1:16" x14ac:dyDescent="0.2">
      <c r="A241" s="115" t="str">
        <f t="shared" si="18"/>
        <v> AOEB 6 </v>
      </c>
      <c r="B241" s="2" t="str">
        <f t="shared" si="19"/>
        <v>I</v>
      </c>
      <c r="C241" s="115">
        <f t="shared" si="20"/>
        <v>50839.648000000001</v>
      </c>
      <c r="D241" s="15" t="str">
        <f t="shared" si="21"/>
        <v>vis</v>
      </c>
      <c r="E241" s="15">
        <f>VLOOKUP(C241,Active!C$21:E$968,3,FALSE)</f>
        <v>1861.9538119200731</v>
      </c>
      <c r="F241" s="2" t="s">
        <v>337</v>
      </c>
      <c r="G241" s="15" t="str">
        <f t="shared" si="22"/>
        <v>50839.648</v>
      </c>
      <c r="H241" s="115">
        <f t="shared" si="23"/>
        <v>1862</v>
      </c>
      <c r="I241" s="142" t="s">
        <v>987</v>
      </c>
      <c r="J241" s="143" t="s">
        <v>988</v>
      </c>
      <c r="K241" s="142">
        <v>1862</v>
      </c>
      <c r="L241" s="142" t="s">
        <v>989</v>
      </c>
      <c r="M241" s="143" t="s">
        <v>341</v>
      </c>
      <c r="N241" s="143"/>
      <c r="O241" s="144" t="s">
        <v>792</v>
      </c>
      <c r="P241" s="144" t="s">
        <v>906</v>
      </c>
    </row>
    <row r="242" spans="1:16" x14ac:dyDescent="0.2">
      <c r="A242" s="115" t="str">
        <f t="shared" si="18"/>
        <v> AOEB 6 </v>
      </c>
      <c r="B242" s="2" t="str">
        <f t="shared" si="19"/>
        <v>I</v>
      </c>
      <c r="C242" s="115">
        <f t="shared" si="20"/>
        <v>51160.824999999997</v>
      </c>
      <c r="D242" s="15" t="str">
        <f t="shared" si="21"/>
        <v>vis</v>
      </c>
      <c r="E242" s="15">
        <f>VLOOKUP(C242,Active!C$21:E$968,3,FALSE)</f>
        <v>1977.95094804473</v>
      </c>
      <c r="F242" s="2" t="s">
        <v>337</v>
      </c>
      <c r="G242" s="15" t="str">
        <f t="shared" si="22"/>
        <v>51160.825</v>
      </c>
      <c r="H242" s="115">
        <f t="shared" si="23"/>
        <v>1978</v>
      </c>
      <c r="I242" s="142" t="s">
        <v>990</v>
      </c>
      <c r="J242" s="143" t="s">
        <v>991</v>
      </c>
      <c r="K242" s="142">
        <v>1978</v>
      </c>
      <c r="L242" s="142" t="s">
        <v>992</v>
      </c>
      <c r="M242" s="143" t="s">
        <v>341</v>
      </c>
      <c r="N242" s="143"/>
      <c r="O242" s="144" t="s">
        <v>531</v>
      </c>
      <c r="P242" s="144" t="s">
        <v>906</v>
      </c>
    </row>
    <row r="243" spans="1:16" x14ac:dyDescent="0.2">
      <c r="A243" s="115" t="str">
        <f t="shared" si="18"/>
        <v> AOEB 6 </v>
      </c>
      <c r="B243" s="2" t="str">
        <f t="shared" si="19"/>
        <v>I</v>
      </c>
      <c r="C243" s="115">
        <f t="shared" si="20"/>
        <v>51163.591</v>
      </c>
      <c r="D243" s="15" t="str">
        <f t="shared" si="21"/>
        <v>vis</v>
      </c>
      <c r="E243" s="15">
        <f>VLOOKUP(C243,Active!C$21:E$968,3,FALSE)</f>
        <v>1978.9499239319236</v>
      </c>
      <c r="F243" s="2" t="s">
        <v>337</v>
      </c>
      <c r="G243" s="15" t="str">
        <f t="shared" si="22"/>
        <v>51163.591</v>
      </c>
      <c r="H243" s="115">
        <f t="shared" si="23"/>
        <v>1979</v>
      </c>
      <c r="I243" s="142" t="s">
        <v>993</v>
      </c>
      <c r="J243" s="143" t="s">
        <v>994</v>
      </c>
      <c r="K243" s="142">
        <v>1979</v>
      </c>
      <c r="L243" s="142" t="s">
        <v>995</v>
      </c>
      <c r="M243" s="143" t="s">
        <v>341</v>
      </c>
      <c r="N243" s="143"/>
      <c r="O243" s="144" t="s">
        <v>939</v>
      </c>
      <c r="P243" s="144" t="s">
        <v>906</v>
      </c>
    </row>
    <row r="244" spans="1:16" x14ac:dyDescent="0.2">
      <c r="A244" s="115" t="str">
        <f t="shared" si="18"/>
        <v> AOEB 6 </v>
      </c>
      <c r="B244" s="2" t="str">
        <f t="shared" si="19"/>
        <v>I</v>
      </c>
      <c r="C244" s="115">
        <f t="shared" si="20"/>
        <v>51163.591999999997</v>
      </c>
      <c r="D244" s="15" t="str">
        <f t="shared" si="21"/>
        <v>vis</v>
      </c>
      <c r="E244" s="15">
        <f>VLOOKUP(C244,Active!C$21:E$968,3,FALSE)</f>
        <v>1978.9502850945714</v>
      </c>
      <c r="F244" s="2" t="s">
        <v>337</v>
      </c>
      <c r="G244" s="15" t="str">
        <f t="shared" si="22"/>
        <v>51163.592</v>
      </c>
      <c r="H244" s="115">
        <f t="shared" si="23"/>
        <v>1979</v>
      </c>
      <c r="I244" s="142" t="s">
        <v>996</v>
      </c>
      <c r="J244" s="143" t="s">
        <v>997</v>
      </c>
      <c r="K244" s="142">
        <v>1979</v>
      </c>
      <c r="L244" s="142" t="s">
        <v>998</v>
      </c>
      <c r="M244" s="143" t="s">
        <v>341</v>
      </c>
      <c r="N244" s="143"/>
      <c r="O244" s="144" t="s">
        <v>999</v>
      </c>
      <c r="P244" s="144" t="s">
        <v>906</v>
      </c>
    </row>
    <row r="245" spans="1:16" x14ac:dyDescent="0.2">
      <c r="A245" s="115" t="str">
        <f t="shared" si="18"/>
        <v> BBS 119 </v>
      </c>
      <c r="B245" s="2" t="str">
        <f t="shared" si="19"/>
        <v>I</v>
      </c>
      <c r="C245" s="115">
        <f t="shared" si="20"/>
        <v>51166.360999999997</v>
      </c>
      <c r="D245" s="15" t="str">
        <f t="shared" si="21"/>
        <v>vis</v>
      </c>
      <c r="E245" s="15">
        <f>VLOOKUP(C245,Active!C$21:E$968,3,FALSE)</f>
        <v>1979.9503444697111</v>
      </c>
      <c r="F245" s="2" t="s">
        <v>337</v>
      </c>
      <c r="G245" s="15" t="str">
        <f t="shared" si="22"/>
        <v>51166.361</v>
      </c>
      <c r="H245" s="115">
        <f t="shared" si="23"/>
        <v>1980</v>
      </c>
      <c r="I245" s="142" t="s">
        <v>1000</v>
      </c>
      <c r="J245" s="143" t="s">
        <v>1001</v>
      </c>
      <c r="K245" s="142">
        <v>1980</v>
      </c>
      <c r="L245" s="142" t="s">
        <v>1002</v>
      </c>
      <c r="M245" s="143" t="s">
        <v>341</v>
      </c>
      <c r="N245" s="143"/>
      <c r="O245" s="144" t="s">
        <v>398</v>
      </c>
      <c r="P245" s="144" t="s">
        <v>1003</v>
      </c>
    </row>
    <row r="246" spans="1:16" x14ac:dyDescent="0.2">
      <c r="A246" s="115" t="str">
        <f t="shared" si="18"/>
        <v>BAVM 128 </v>
      </c>
      <c r="B246" s="2" t="str">
        <f t="shared" si="19"/>
        <v>I</v>
      </c>
      <c r="C246" s="115">
        <f t="shared" si="20"/>
        <v>51177.436000000002</v>
      </c>
      <c r="D246" s="15" t="str">
        <f t="shared" si="21"/>
        <v>vis</v>
      </c>
      <c r="E246" s="15">
        <f>VLOOKUP(C246,Active!C$21:E$968,3,FALSE)</f>
        <v>1983.9502208076217</v>
      </c>
      <c r="F246" s="2" t="s">
        <v>337</v>
      </c>
      <c r="G246" s="15" t="str">
        <f t="shared" si="22"/>
        <v>51177.436</v>
      </c>
      <c r="H246" s="115">
        <f t="shared" si="23"/>
        <v>1984</v>
      </c>
      <c r="I246" s="142" t="s">
        <v>1004</v>
      </c>
      <c r="J246" s="143" t="s">
        <v>1005</v>
      </c>
      <c r="K246" s="142">
        <v>1984</v>
      </c>
      <c r="L246" s="142" t="s">
        <v>998</v>
      </c>
      <c r="M246" s="143" t="s">
        <v>382</v>
      </c>
      <c r="N246" s="143" t="s">
        <v>1006</v>
      </c>
      <c r="O246" s="144" t="s">
        <v>1007</v>
      </c>
      <c r="P246" s="145" t="s">
        <v>1008</v>
      </c>
    </row>
    <row r="247" spans="1:16" x14ac:dyDescent="0.2">
      <c r="A247" s="115" t="str">
        <f t="shared" si="18"/>
        <v> AOEB 6 </v>
      </c>
      <c r="B247" s="2" t="str">
        <f t="shared" si="19"/>
        <v>I</v>
      </c>
      <c r="C247" s="115">
        <f t="shared" si="20"/>
        <v>51570.6</v>
      </c>
      <c r="D247" s="15" t="str">
        <f t="shared" si="21"/>
        <v>vis</v>
      </c>
      <c r="E247" s="15">
        <f>VLOOKUP(C247,Active!C$21:E$968,3,FALSE)</f>
        <v>2125.9463725473629</v>
      </c>
      <c r="F247" s="2" t="s">
        <v>337</v>
      </c>
      <c r="G247" s="15" t="str">
        <f t="shared" si="22"/>
        <v>51570.6000</v>
      </c>
      <c r="H247" s="115">
        <f t="shared" si="23"/>
        <v>2126</v>
      </c>
      <c r="I247" s="142" t="s">
        <v>1009</v>
      </c>
      <c r="J247" s="143" t="s">
        <v>1010</v>
      </c>
      <c r="K247" s="142">
        <v>2126</v>
      </c>
      <c r="L247" s="142" t="s">
        <v>1011</v>
      </c>
      <c r="M247" s="143" t="s">
        <v>1012</v>
      </c>
      <c r="N247" s="143" t="s">
        <v>1013</v>
      </c>
      <c r="O247" s="144" t="s">
        <v>531</v>
      </c>
      <c r="P247" s="144" t="s">
        <v>906</v>
      </c>
    </row>
    <row r="248" spans="1:16" x14ac:dyDescent="0.2">
      <c r="A248" s="115" t="str">
        <f t="shared" si="18"/>
        <v> AOEB 6 </v>
      </c>
      <c r="B248" s="2" t="str">
        <f t="shared" si="19"/>
        <v>I</v>
      </c>
      <c r="C248" s="115">
        <f t="shared" si="20"/>
        <v>51606.5936</v>
      </c>
      <c r="D248" s="15" t="str">
        <f t="shared" si="21"/>
        <v>vis</v>
      </c>
      <c r="E248" s="15">
        <f>VLOOKUP(C248,Active!C$21:E$968,3,FALSE)</f>
        <v>2138.9459164711702</v>
      </c>
      <c r="F248" s="2" t="s">
        <v>337</v>
      </c>
      <c r="G248" s="15" t="str">
        <f t="shared" si="22"/>
        <v>51606.5936</v>
      </c>
      <c r="H248" s="115">
        <f t="shared" si="23"/>
        <v>2139</v>
      </c>
      <c r="I248" s="142" t="s">
        <v>1014</v>
      </c>
      <c r="J248" s="143" t="s">
        <v>1015</v>
      </c>
      <c r="K248" s="142">
        <v>2139</v>
      </c>
      <c r="L248" s="142" t="s">
        <v>1016</v>
      </c>
      <c r="M248" s="143" t="s">
        <v>1012</v>
      </c>
      <c r="N248" s="143" t="s">
        <v>1013</v>
      </c>
      <c r="O248" s="144" t="s">
        <v>531</v>
      </c>
      <c r="P248" s="144" t="s">
        <v>906</v>
      </c>
    </row>
    <row r="249" spans="1:16" x14ac:dyDescent="0.2">
      <c r="A249" s="115" t="str">
        <f t="shared" si="18"/>
        <v> AOEB 6 </v>
      </c>
      <c r="B249" s="2" t="str">
        <f t="shared" si="19"/>
        <v>I</v>
      </c>
      <c r="C249" s="115">
        <f t="shared" si="20"/>
        <v>51606.595000000001</v>
      </c>
      <c r="D249" s="15" t="str">
        <f t="shared" si="21"/>
        <v>vis</v>
      </c>
      <c r="E249" s="15">
        <f>VLOOKUP(C249,Active!C$21:E$968,3,FALSE)</f>
        <v>2138.9464220988789</v>
      </c>
      <c r="F249" s="2" t="s">
        <v>337</v>
      </c>
      <c r="G249" s="15" t="str">
        <f t="shared" si="22"/>
        <v>51606.595</v>
      </c>
      <c r="H249" s="115">
        <f t="shared" si="23"/>
        <v>2139</v>
      </c>
      <c r="I249" s="142" t="s">
        <v>1017</v>
      </c>
      <c r="J249" s="143" t="s">
        <v>1018</v>
      </c>
      <c r="K249" s="142">
        <v>2139</v>
      </c>
      <c r="L249" s="142" t="s">
        <v>1019</v>
      </c>
      <c r="M249" s="143" t="s">
        <v>341</v>
      </c>
      <c r="N249" s="143"/>
      <c r="O249" s="144" t="s">
        <v>964</v>
      </c>
      <c r="P249" s="144" t="s">
        <v>906</v>
      </c>
    </row>
    <row r="250" spans="1:16" x14ac:dyDescent="0.2">
      <c r="A250" s="115" t="str">
        <f t="shared" si="18"/>
        <v>IBVS 5548 </v>
      </c>
      <c r="B250" s="2" t="str">
        <f t="shared" si="19"/>
        <v>I</v>
      </c>
      <c r="C250" s="115">
        <f t="shared" si="20"/>
        <v>52193.570800000001</v>
      </c>
      <c r="D250" s="15" t="str">
        <f t="shared" si="21"/>
        <v>vis</v>
      </c>
      <c r="E250" s="15">
        <f>VLOOKUP(C250,Active!C$21:E$968,3,FALSE)</f>
        <v>2350.9401569381739</v>
      </c>
      <c r="F250" s="2" t="s">
        <v>337</v>
      </c>
      <c r="G250" s="15" t="str">
        <f t="shared" si="22"/>
        <v>52193.5708</v>
      </c>
      <c r="H250" s="115">
        <f t="shared" si="23"/>
        <v>2351</v>
      </c>
      <c r="I250" s="142" t="s">
        <v>1020</v>
      </c>
      <c r="J250" s="143" t="s">
        <v>1021</v>
      </c>
      <c r="K250" s="142">
        <v>2351</v>
      </c>
      <c r="L250" s="142" t="s">
        <v>1022</v>
      </c>
      <c r="M250" s="143" t="s">
        <v>382</v>
      </c>
      <c r="N250" s="143" t="s">
        <v>383</v>
      </c>
      <c r="O250" s="144" t="s">
        <v>1023</v>
      </c>
      <c r="P250" s="145" t="s">
        <v>1024</v>
      </c>
    </row>
    <row r="251" spans="1:16" x14ac:dyDescent="0.2">
      <c r="A251" s="115" t="str">
        <f t="shared" si="18"/>
        <v>IBVS 5548 </v>
      </c>
      <c r="B251" s="2" t="str">
        <f t="shared" si="19"/>
        <v>I</v>
      </c>
      <c r="C251" s="115">
        <f t="shared" si="20"/>
        <v>52229.565300000002</v>
      </c>
      <c r="D251" s="15" t="str">
        <f t="shared" si="21"/>
        <v>vis</v>
      </c>
      <c r="E251" s="15">
        <f>VLOOKUP(C251,Active!C$21:E$968,3,FALSE)</f>
        <v>2363.9400259083654</v>
      </c>
      <c r="F251" s="2" t="s">
        <v>337</v>
      </c>
      <c r="G251" s="15" t="str">
        <f t="shared" si="22"/>
        <v>52229.5653</v>
      </c>
      <c r="H251" s="115">
        <f t="shared" si="23"/>
        <v>2364</v>
      </c>
      <c r="I251" s="142" t="s">
        <v>1025</v>
      </c>
      <c r="J251" s="143" t="s">
        <v>1026</v>
      </c>
      <c r="K251" s="142">
        <v>2364</v>
      </c>
      <c r="L251" s="142" t="s">
        <v>1027</v>
      </c>
      <c r="M251" s="143" t="s">
        <v>382</v>
      </c>
      <c r="N251" s="143" t="s">
        <v>383</v>
      </c>
      <c r="O251" s="144" t="s">
        <v>1023</v>
      </c>
      <c r="P251" s="145" t="s">
        <v>1024</v>
      </c>
    </row>
    <row r="252" spans="1:16" x14ac:dyDescent="0.2">
      <c r="A252" s="115" t="str">
        <f t="shared" si="18"/>
        <v>IBVS 5548 </v>
      </c>
      <c r="B252" s="2" t="str">
        <f t="shared" si="19"/>
        <v>I</v>
      </c>
      <c r="C252" s="115">
        <f t="shared" si="20"/>
        <v>52232.334499999997</v>
      </c>
      <c r="D252" s="15" t="str">
        <f t="shared" si="21"/>
        <v>vis</v>
      </c>
      <c r="E252" s="15">
        <f>VLOOKUP(C252,Active!C$21:E$968,3,FALSE)</f>
        <v>2364.9401575160327</v>
      </c>
      <c r="F252" s="2" t="s">
        <v>337</v>
      </c>
      <c r="G252" s="15" t="str">
        <f t="shared" si="22"/>
        <v>52232.3345</v>
      </c>
      <c r="H252" s="115">
        <f t="shared" si="23"/>
        <v>2365</v>
      </c>
      <c r="I252" s="142" t="s">
        <v>1028</v>
      </c>
      <c r="J252" s="143" t="s">
        <v>1029</v>
      </c>
      <c r="K252" s="142">
        <v>2365</v>
      </c>
      <c r="L252" s="142" t="s">
        <v>1022</v>
      </c>
      <c r="M252" s="143" t="s">
        <v>382</v>
      </c>
      <c r="N252" s="143" t="s">
        <v>383</v>
      </c>
      <c r="O252" s="144" t="s">
        <v>1023</v>
      </c>
      <c r="P252" s="145" t="s">
        <v>1024</v>
      </c>
    </row>
    <row r="253" spans="1:16" x14ac:dyDescent="0.2">
      <c r="A253" s="115" t="str">
        <f t="shared" si="18"/>
        <v> BBS 129 </v>
      </c>
      <c r="B253" s="2" t="str">
        <f t="shared" si="19"/>
        <v>I</v>
      </c>
      <c r="C253" s="115">
        <f t="shared" si="20"/>
        <v>52567.353999999999</v>
      </c>
      <c r="D253" s="15" t="str">
        <f t="shared" si="21"/>
        <v>vis</v>
      </c>
      <c r="E253" s="15">
        <f>VLOOKUP(C253,Active!C$21:E$968,3,FALSE)</f>
        <v>2485.936687609767</v>
      </c>
      <c r="F253" s="2" t="s">
        <v>337</v>
      </c>
      <c r="G253" s="15" t="str">
        <f t="shared" si="22"/>
        <v>52567.354</v>
      </c>
      <c r="H253" s="115">
        <f t="shared" si="23"/>
        <v>2486</v>
      </c>
      <c r="I253" s="142" t="s">
        <v>1030</v>
      </c>
      <c r="J253" s="143" t="s">
        <v>1031</v>
      </c>
      <c r="K253" s="142">
        <v>2486</v>
      </c>
      <c r="L253" s="142" t="s">
        <v>1032</v>
      </c>
      <c r="M253" s="143" t="s">
        <v>341</v>
      </c>
      <c r="N253" s="143"/>
      <c r="O253" s="144" t="s">
        <v>398</v>
      </c>
      <c r="P253" s="144" t="s">
        <v>1033</v>
      </c>
    </row>
    <row r="254" spans="1:16" x14ac:dyDescent="0.2">
      <c r="A254" s="115" t="str">
        <f t="shared" si="18"/>
        <v> BBS 130 </v>
      </c>
      <c r="B254" s="2" t="str">
        <f t="shared" si="19"/>
        <v>I</v>
      </c>
      <c r="C254" s="115">
        <f t="shared" si="20"/>
        <v>52913.449000000001</v>
      </c>
      <c r="D254" s="15" t="str">
        <f t="shared" si="21"/>
        <v>vis</v>
      </c>
      <c r="E254" s="15">
        <f>VLOOKUP(C254,Active!C$21:E$968,3,FALSE)</f>
        <v>2610.9332746227342</v>
      </c>
      <c r="F254" s="2" t="s">
        <v>337</v>
      </c>
      <c r="G254" s="15" t="str">
        <f t="shared" si="22"/>
        <v>52913.449</v>
      </c>
      <c r="H254" s="115">
        <f t="shared" si="23"/>
        <v>2611</v>
      </c>
      <c r="I254" s="142" t="s">
        <v>1034</v>
      </c>
      <c r="J254" s="143" t="s">
        <v>1035</v>
      </c>
      <c r="K254" s="142">
        <v>2611</v>
      </c>
      <c r="L254" s="142" t="s">
        <v>1036</v>
      </c>
      <c r="M254" s="143" t="s">
        <v>341</v>
      </c>
      <c r="N254" s="143"/>
      <c r="O254" s="144" t="s">
        <v>398</v>
      </c>
      <c r="P254" s="144" t="s">
        <v>1037</v>
      </c>
    </row>
    <row r="255" spans="1:16" x14ac:dyDescent="0.2">
      <c r="A255" s="115" t="str">
        <f t="shared" si="18"/>
        <v>OEJV 0003 </v>
      </c>
      <c r="B255" s="2" t="str">
        <f t="shared" si="19"/>
        <v>I</v>
      </c>
      <c r="C255" s="115">
        <f t="shared" si="20"/>
        <v>53284.461000000003</v>
      </c>
      <c r="D255" s="15" t="str">
        <f t="shared" si="21"/>
        <v>vis</v>
      </c>
      <c r="E255" s="15">
        <f>VLOOKUP(C255,Active!C$21:E$968,3,FALSE)</f>
        <v>2744.9289513613612</v>
      </c>
      <c r="F255" s="2" t="s">
        <v>337</v>
      </c>
      <c r="G255" s="15" t="str">
        <f t="shared" si="22"/>
        <v>53284.461</v>
      </c>
      <c r="H255" s="115">
        <f t="shared" si="23"/>
        <v>2745</v>
      </c>
      <c r="I255" s="142" t="s">
        <v>1038</v>
      </c>
      <c r="J255" s="143" t="s">
        <v>1039</v>
      </c>
      <c r="K255" s="142">
        <v>2745</v>
      </c>
      <c r="L255" s="142" t="s">
        <v>1040</v>
      </c>
      <c r="M255" s="143" t="s">
        <v>341</v>
      </c>
      <c r="N255" s="143"/>
      <c r="O255" s="144" t="s">
        <v>398</v>
      </c>
      <c r="P255" s="145" t="s">
        <v>1041</v>
      </c>
    </row>
    <row r="256" spans="1:16" x14ac:dyDescent="0.2">
      <c r="A256" s="115" t="str">
        <f t="shared" si="18"/>
        <v>IBVS 5843 </v>
      </c>
      <c r="B256" s="2" t="str">
        <f t="shared" si="19"/>
        <v>I</v>
      </c>
      <c r="C256" s="115">
        <f t="shared" si="20"/>
        <v>53353.689200000001</v>
      </c>
      <c r="D256" s="15" t="str">
        <f t="shared" si="21"/>
        <v>vis</v>
      </c>
      <c r="E256" s="15">
        <f>VLOOKUP(C256,Active!C$21:E$968,3,FALSE)</f>
        <v>2769.9315914603244</v>
      </c>
      <c r="F256" s="2" t="s">
        <v>337</v>
      </c>
      <c r="G256" s="15" t="str">
        <f t="shared" si="22"/>
        <v>53353.6892</v>
      </c>
      <c r="H256" s="115">
        <f t="shared" si="23"/>
        <v>2770</v>
      </c>
      <c r="I256" s="142" t="s">
        <v>1042</v>
      </c>
      <c r="J256" s="143" t="s">
        <v>1043</v>
      </c>
      <c r="K256" s="142">
        <v>2770</v>
      </c>
      <c r="L256" s="142" t="s">
        <v>1044</v>
      </c>
      <c r="M256" s="143" t="s">
        <v>1012</v>
      </c>
      <c r="N256" s="143" t="s">
        <v>1045</v>
      </c>
      <c r="O256" s="144" t="s">
        <v>1046</v>
      </c>
      <c r="P256" s="145" t="s">
        <v>1047</v>
      </c>
    </row>
    <row r="257" spans="1:16" x14ac:dyDescent="0.2">
      <c r="A257" s="115" t="str">
        <f t="shared" si="18"/>
        <v>BAVM 174 </v>
      </c>
      <c r="B257" s="2" t="str">
        <f t="shared" si="19"/>
        <v>I</v>
      </c>
      <c r="C257" s="115">
        <f t="shared" si="20"/>
        <v>53359.22</v>
      </c>
      <c r="D257" s="15" t="str">
        <f t="shared" si="21"/>
        <v>vis</v>
      </c>
      <c r="E257" s="15">
        <f>VLOOKUP(C257,Active!C$21:E$968,3,FALSE)</f>
        <v>2771.9291098395306</v>
      </c>
      <c r="F257" s="2" t="s">
        <v>337</v>
      </c>
      <c r="G257" s="15" t="str">
        <f t="shared" si="22"/>
        <v>53359.220</v>
      </c>
      <c r="H257" s="115">
        <f t="shared" si="23"/>
        <v>2772</v>
      </c>
      <c r="I257" s="142" t="s">
        <v>1048</v>
      </c>
      <c r="J257" s="143" t="s">
        <v>1049</v>
      </c>
      <c r="K257" s="142" t="s">
        <v>1050</v>
      </c>
      <c r="L257" s="142" t="s">
        <v>1051</v>
      </c>
      <c r="M257" s="143" t="s">
        <v>341</v>
      </c>
      <c r="N257" s="143"/>
      <c r="O257" s="144" t="s">
        <v>1052</v>
      </c>
      <c r="P257" s="145" t="s">
        <v>1053</v>
      </c>
    </row>
    <row r="258" spans="1:16" x14ac:dyDescent="0.2">
      <c r="A258" s="115" t="str">
        <f t="shared" si="18"/>
        <v>BAVM 178 </v>
      </c>
      <c r="B258" s="2" t="str">
        <f t="shared" si="19"/>
        <v>I</v>
      </c>
      <c r="C258" s="115">
        <f t="shared" si="20"/>
        <v>53406.284800000001</v>
      </c>
      <c r="D258" s="15" t="str">
        <f t="shared" si="21"/>
        <v>vis</v>
      </c>
      <c r="E258" s="15">
        <f>VLOOKUP(C258,Active!C$21:E$968,3,FALSE)</f>
        <v>2788.9271576831802</v>
      </c>
      <c r="F258" s="2" t="s">
        <v>337</v>
      </c>
      <c r="G258" s="15" t="str">
        <f t="shared" si="22"/>
        <v>53406.2848</v>
      </c>
      <c r="H258" s="115">
        <f t="shared" si="23"/>
        <v>2789</v>
      </c>
      <c r="I258" s="142" t="s">
        <v>1054</v>
      </c>
      <c r="J258" s="143" t="s">
        <v>1055</v>
      </c>
      <c r="K258" s="142" t="s">
        <v>1056</v>
      </c>
      <c r="L258" s="142" t="s">
        <v>1057</v>
      </c>
      <c r="M258" s="143" t="s">
        <v>1012</v>
      </c>
      <c r="N258" s="143" t="s">
        <v>1045</v>
      </c>
      <c r="O258" s="144" t="s">
        <v>1058</v>
      </c>
      <c r="P258" s="145" t="s">
        <v>1059</v>
      </c>
    </row>
    <row r="259" spans="1:16" x14ac:dyDescent="0.2">
      <c r="A259" s="115" t="str">
        <f t="shared" si="18"/>
        <v>BAVM 173 </v>
      </c>
      <c r="B259" s="2" t="str">
        <f t="shared" si="19"/>
        <v>I</v>
      </c>
      <c r="C259" s="115">
        <f t="shared" si="20"/>
        <v>53406.286</v>
      </c>
      <c r="D259" s="15" t="str">
        <f t="shared" si="21"/>
        <v>vis</v>
      </c>
      <c r="E259" s="15">
        <f>VLOOKUP(C259,Active!C$21:E$968,3,FALSE)</f>
        <v>2788.9275910783585</v>
      </c>
      <c r="F259" s="2" t="s">
        <v>337</v>
      </c>
      <c r="G259" s="15" t="str">
        <f t="shared" si="22"/>
        <v>53406.2860</v>
      </c>
      <c r="H259" s="115">
        <f t="shared" si="23"/>
        <v>2789</v>
      </c>
      <c r="I259" s="142" t="s">
        <v>1060</v>
      </c>
      <c r="J259" s="143" t="s">
        <v>1061</v>
      </c>
      <c r="K259" s="142" t="s">
        <v>1056</v>
      </c>
      <c r="L259" s="142" t="s">
        <v>1062</v>
      </c>
      <c r="M259" s="143" t="s">
        <v>382</v>
      </c>
      <c r="N259" s="143" t="s">
        <v>1006</v>
      </c>
      <c r="O259" s="144" t="s">
        <v>1063</v>
      </c>
      <c r="P259" s="145" t="s">
        <v>1064</v>
      </c>
    </row>
    <row r="260" spans="1:16" x14ac:dyDescent="0.2">
      <c r="A260" s="115" t="str">
        <f t="shared" si="18"/>
        <v>OEJV 0028 </v>
      </c>
      <c r="B260" s="2" t="str">
        <f t="shared" si="19"/>
        <v>I</v>
      </c>
      <c r="C260" s="115">
        <f t="shared" si="20"/>
        <v>53755.148999999998</v>
      </c>
      <c r="D260" s="15" t="str">
        <f t="shared" si="21"/>
        <v>vis</v>
      </c>
      <c r="E260" s="15">
        <f>VLOOKUP(C260,Active!C$21:E$968,3,FALSE)</f>
        <v>2914.9238763038152</v>
      </c>
      <c r="F260" s="2" t="s">
        <v>337</v>
      </c>
      <c r="G260" s="15" t="str">
        <f t="shared" si="22"/>
        <v>53755.149</v>
      </c>
      <c r="H260" s="115">
        <f t="shared" si="23"/>
        <v>2915</v>
      </c>
      <c r="I260" s="142" t="s">
        <v>1065</v>
      </c>
      <c r="J260" s="143" t="s">
        <v>1066</v>
      </c>
      <c r="K260" s="142" t="s">
        <v>1067</v>
      </c>
      <c r="L260" s="142" t="s">
        <v>1068</v>
      </c>
      <c r="M260" s="143" t="s">
        <v>341</v>
      </c>
      <c r="N260" s="143"/>
      <c r="O260" s="144" t="s">
        <v>1052</v>
      </c>
      <c r="P260" s="145" t="s">
        <v>1069</v>
      </c>
    </row>
    <row r="261" spans="1:16" x14ac:dyDescent="0.2">
      <c r="A261" s="115" t="str">
        <f t="shared" si="18"/>
        <v>BAVM 183 </v>
      </c>
      <c r="B261" s="2" t="str">
        <f t="shared" si="19"/>
        <v>I</v>
      </c>
      <c r="C261" s="115">
        <f t="shared" si="20"/>
        <v>54123.3946</v>
      </c>
      <c r="D261" s="15" t="str">
        <f t="shared" si="21"/>
        <v>vis</v>
      </c>
      <c r="E261" s="15">
        <f>VLOOKUP(C261,Active!C$21:E$968,3,FALSE)</f>
        <v>3047.92043269019</v>
      </c>
      <c r="F261" s="2" t="s">
        <v>337</v>
      </c>
      <c r="G261" s="15" t="str">
        <f t="shared" si="22"/>
        <v>54123.3946</v>
      </c>
      <c r="H261" s="115">
        <f t="shared" si="23"/>
        <v>3048</v>
      </c>
      <c r="I261" s="142" t="s">
        <v>1070</v>
      </c>
      <c r="J261" s="143" t="s">
        <v>1071</v>
      </c>
      <c r="K261" s="142" t="s">
        <v>1072</v>
      </c>
      <c r="L261" s="142" t="s">
        <v>1073</v>
      </c>
      <c r="M261" s="143" t="s">
        <v>1012</v>
      </c>
      <c r="N261" s="143" t="s">
        <v>337</v>
      </c>
      <c r="O261" s="144" t="s">
        <v>1074</v>
      </c>
      <c r="P261" s="145" t="s">
        <v>1075</v>
      </c>
    </row>
    <row r="262" spans="1:16" ht="25.5" x14ac:dyDescent="0.2">
      <c r="A262" s="115" t="str">
        <f t="shared" si="18"/>
        <v>JAAVSO 36(2);171 </v>
      </c>
      <c r="B262" s="2" t="str">
        <f t="shared" si="19"/>
        <v>I</v>
      </c>
      <c r="C262" s="115">
        <f t="shared" si="20"/>
        <v>54380.893100000001</v>
      </c>
      <c r="D262" s="15" t="str">
        <f t="shared" si="21"/>
        <v>vis</v>
      </c>
      <c r="E262" s="15">
        <f>VLOOKUP(C262,Active!C$21:E$968,3,FALSE)</f>
        <v>3140.919273069157</v>
      </c>
      <c r="F262" s="2" t="s">
        <v>337</v>
      </c>
      <c r="G262" s="15" t="str">
        <f t="shared" si="22"/>
        <v>54380.8931</v>
      </c>
      <c r="H262" s="115">
        <f t="shared" si="23"/>
        <v>3141</v>
      </c>
      <c r="I262" s="142" t="s">
        <v>1076</v>
      </c>
      <c r="J262" s="143" t="s">
        <v>1077</v>
      </c>
      <c r="K262" s="142" t="s">
        <v>1078</v>
      </c>
      <c r="L262" s="142" t="s">
        <v>1079</v>
      </c>
      <c r="M262" s="143" t="s">
        <v>1012</v>
      </c>
      <c r="N262" s="143" t="s">
        <v>1013</v>
      </c>
      <c r="O262" s="144" t="s">
        <v>531</v>
      </c>
      <c r="P262" s="145" t="s">
        <v>1080</v>
      </c>
    </row>
    <row r="263" spans="1:16" ht="25.5" x14ac:dyDescent="0.2">
      <c r="A263" s="115" t="str">
        <f t="shared" si="18"/>
        <v>JAAVSO 36(2);171 </v>
      </c>
      <c r="B263" s="2" t="str">
        <f t="shared" si="19"/>
        <v>I</v>
      </c>
      <c r="C263" s="115">
        <f t="shared" si="20"/>
        <v>54405.813000000002</v>
      </c>
      <c r="D263" s="15" t="str">
        <f t="shared" si="21"/>
        <v>vis</v>
      </c>
      <c r="E263" s="15">
        <f>VLOOKUP(C263,Active!C$21:E$968,3,FALSE)</f>
        <v>3149.9194101664989</v>
      </c>
      <c r="F263" s="2" t="s">
        <v>337</v>
      </c>
      <c r="G263" s="15" t="str">
        <f t="shared" si="22"/>
        <v>54405.8130</v>
      </c>
      <c r="H263" s="115">
        <f t="shared" si="23"/>
        <v>3150</v>
      </c>
      <c r="I263" s="142" t="s">
        <v>1081</v>
      </c>
      <c r="J263" s="143" t="s">
        <v>1082</v>
      </c>
      <c r="K263" s="142" t="s">
        <v>1083</v>
      </c>
      <c r="L263" s="142" t="s">
        <v>1084</v>
      </c>
      <c r="M263" s="143" t="s">
        <v>1012</v>
      </c>
      <c r="N263" s="143" t="s">
        <v>1013</v>
      </c>
      <c r="O263" s="144" t="s">
        <v>531</v>
      </c>
      <c r="P263" s="145" t="s">
        <v>1080</v>
      </c>
    </row>
    <row r="264" spans="1:16" ht="25.5" x14ac:dyDescent="0.2">
      <c r="A264" s="115" t="str">
        <f t="shared" si="18"/>
        <v>JAAVSO 36(2);171 </v>
      </c>
      <c r="B264" s="2" t="str">
        <f t="shared" si="19"/>
        <v>I</v>
      </c>
      <c r="C264" s="115">
        <f t="shared" si="20"/>
        <v>54419.6567</v>
      </c>
      <c r="D264" s="15" t="str">
        <f t="shared" si="21"/>
        <v>vis</v>
      </c>
      <c r="E264" s="15">
        <f>VLOOKUP(C264,Active!C$21:E$968,3,FALSE)</f>
        <v>3154.9192375307516</v>
      </c>
      <c r="F264" s="2" t="s">
        <v>337</v>
      </c>
      <c r="G264" s="15" t="str">
        <f t="shared" si="22"/>
        <v>54419.6567</v>
      </c>
      <c r="H264" s="115">
        <f t="shared" si="23"/>
        <v>3155</v>
      </c>
      <c r="I264" s="142" t="s">
        <v>1085</v>
      </c>
      <c r="J264" s="143" t="s">
        <v>1086</v>
      </c>
      <c r="K264" s="142" t="s">
        <v>1087</v>
      </c>
      <c r="L264" s="142" t="s">
        <v>1088</v>
      </c>
      <c r="M264" s="143" t="s">
        <v>1012</v>
      </c>
      <c r="N264" s="143" t="s">
        <v>1013</v>
      </c>
      <c r="O264" s="144" t="s">
        <v>1089</v>
      </c>
      <c r="P264" s="145" t="s">
        <v>1080</v>
      </c>
    </row>
    <row r="265" spans="1:16" ht="25.5" x14ac:dyDescent="0.2">
      <c r="A265" s="115" t="str">
        <f t="shared" si="18"/>
        <v>JAAVSO 36(2);171 </v>
      </c>
      <c r="B265" s="2" t="str">
        <f t="shared" si="19"/>
        <v>I</v>
      </c>
      <c r="C265" s="115">
        <f t="shared" si="20"/>
        <v>54466.726799999997</v>
      </c>
      <c r="D265" s="15" t="str">
        <f t="shared" si="21"/>
        <v>vis</v>
      </c>
      <c r="E265" s="15">
        <f>VLOOKUP(C265,Active!C$21:E$968,3,FALSE)</f>
        <v>3171.9191995364399</v>
      </c>
      <c r="F265" s="2" t="s">
        <v>337</v>
      </c>
      <c r="G265" s="15" t="str">
        <f t="shared" si="22"/>
        <v>54466.7268</v>
      </c>
      <c r="H265" s="115">
        <f t="shared" si="23"/>
        <v>3172</v>
      </c>
      <c r="I265" s="142" t="s">
        <v>1090</v>
      </c>
      <c r="J265" s="143" t="s">
        <v>1091</v>
      </c>
      <c r="K265" s="142" t="s">
        <v>1092</v>
      </c>
      <c r="L265" s="142" t="s">
        <v>1093</v>
      </c>
      <c r="M265" s="143" t="s">
        <v>1012</v>
      </c>
      <c r="N265" s="143" t="s">
        <v>1013</v>
      </c>
      <c r="O265" s="144" t="s">
        <v>1094</v>
      </c>
      <c r="P265" s="145" t="s">
        <v>1080</v>
      </c>
    </row>
    <row r="266" spans="1:16" ht="25.5" x14ac:dyDescent="0.2">
      <c r="A266" s="115" t="str">
        <f t="shared" si="18"/>
        <v>IBVS 5931 </v>
      </c>
      <c r="B266" s="2" t="str">
        <f t="shared" si="19"/>
        <v>I</v>
      </c>
      <c r="C266" s="115">
        <f t="shared" si="20"/>
        <v>54494.414499999999</v>
      </c>
      <c r="D266" s="15" t="str">
        <f t="shared" si="21"/>
        <v>vis</v>
      </c>
      <c r="E266" s="15">
        <f>VLOOKUP(C266,Active!C$21:E$968,3,FALSE)</f>
        <v>3181.9189626137431</v>
      </c>
      <c r="F266" s="2" t="s">
        <v>337</v>
      </c>
      <c r="G266" s="15" t="str">
        <f t="shared" si="22"/>
        <v>54494.4145</v>
      </c>
      <c r="H266" s="115">
        <f t="shared" si="23"/>
        <v>3182</v>
      </c>
      <c r="I266" s="142" t="s">
        <v>1095</v>
      </c>
      <c r="J266" s="143" t="s">
        <v>1096</v>
      </c>
      <c r="K266" s="142" t="s">
        <v>1097</v>
      </c>
      <c r="L266" s="142" t="s">
        <v>1098</v>
      </c>
      <c r="M266" s="143" t="s">
        <v>1012</v>
      </c>
      <c r="N266" s="143" t="s">
        <v>337</v>
      </c>
      <c r="O266" s="144" t="s">
        <v>1099</v>
      </c>
      <c r="P266" s="145" t="s">
        <v>1100</v>
      </c>
    </row>
    <row r="267" spans="1:16" x14ac:dyDescent="0.2">
      <c r="A267" s="115" t="str">
        <f t="shared" ref="A267:A330" si="24">P267</f>
        <v> JAAVSO 38;120 </v>
      </c>
      <c r="B267" s="2" t="str">
        <f t="shared" ref="B267:B330" si="25">IF(H267=INT(H267),"I","II")</f>
        <v>I</v>
      </c>
      <c r="C267" s="115">
        <f t="shared" ref="C267:C330" si="26">1*G267</f>
        <v>55136.775900000001</v>
      </c>
      <c r="D267" s="15" t="str">
        <f t="shared" ref="D267:D330" si="27">VLOOKUP(F267,I$1:J$5,2,FALSE)</f>
        <v>vis</v>
      </c>
      <c r="E267" s="15">
        <f>VLOOKUP(C267,Active!C$21:E$968,3,FALSE)</f>
        <v>3413.9159074666632</v>
      </c>
      <c r="F267" s="2" t="s">
        <v>337</v>
      </c>
      <c r="G267" s="15" t="str">
        <f t="shared" ref="G267:G330" si="28">MID(I267,3,LEN(I267)-3)</f>
        <v>55136.7759</v>
      </c>
      <c r="H267" s="115">
        <f t="shared" ref="H267:H330" si="29">1*K267</f>
        <v>3414</v>
      </c>
      <c r="I267" s="142" t="s">
        <v>1101</v>
      </c>
      <c r="J267" s="143" t="s">
        <v>1102</v>
      </c>
      <c r="K267" s="142" t="s">
        <v>1103</v>
      </c>
      <c r="L267" s="142" t="s">
        <v>1104</v>
      </c>
      <c r="M267" s="143" t="s">
        <v>1012</v>
      </c>
      <c r="N267" s="143" t="s">
        <v>1013</v>
      </c>
      <c r="O267" s="144" t="s">
        <v>531</v>
      </c>
      <c r="P267" s="144" t="s">
        <v>1105</v>
      </c>
    </row>
    <row r="268" spans="1:16" x14ac:dyDescent="0.2">
      <c r="A268" s="115" t="str">
        <f t="shared" si="24"/>
        <v> JAAVSO 39;177 </v>
      </c>
      <c r="B268" s="2" t="str">
        <f t="shared" si="25"/>
        <v>I</v>
      </c>
      <c r="C268" s="115">
        <f t="shared" si="26"/>
        <v>55521.635999999999</v>
      </c>
      <c r="D268" s="15" t="str">
        <f t="shared" si="27"/>
        <v>vis</v>
      </c>
      <c r="E268" s="15">
        <f>VLOOKUP(C268,Active!C$21:E$968,3,FALSE)</f>
        <v>3552.9130006851979</v>
      </c>
      <c r="F268" s="2" t="s">
        <v>337</v>
      </c>
      <c r="G268" s="15" t="str">
        <f t="shared" si="28"/>
        <v>55521.6360</v>
      </c>
      <c r="H268" s="115">
        <f t="shared" si="29"/>
        <v>3553</v>
      </c>
      <c r="I268" s="142" t="s">
        <v>1106</v>
      </c>
      <c r="J268" s="143" t="s">
        <v>1107</v>
      </c>
      <c r="K268" s="142" t="s">
        <v>1108</v>
      </c>
      <c r="L268" s="142" t="s">
        <v>1109</v>
      </c>
      <c r="M268" s="143" t="s">
        <v>1012</v>
      </c>
      <c r="N268" s="143" t="s">
        <v>337</v>
      </c>
      <c r="O268" s="144" t="s">
        <v>1110</v>
      </c>
      <c r="P268" s="144" t="s">
        <v>1111</v>
      </c>
    </row>
    <row r="269" spans="1:16" x14ac:dyDescent="0.2">
      <c r="A269" s="115" t="str">
        <f t="shared" si="24"/>
        <v> JAAVSO 40;975 </v>
      </c>
      <c r="B269" s="2" t="str">
        <f t="shared" si="25"/>
        <v>I</v>
      </c>
      <c r="C269" s="115">
        <f t="shared" si="26"/>
        <v>55806.820699999997</v>
      </c>
      <c r="D269" s="15" t="str">
        <f t="shared" si="27"/>
        <v>vis</v>
      </c>
      <c r="E269" s="15">
        <f>VLOOKUP(C269,Active!C$21:E$968,3,FALSE)</f>
        <v>3655.9110623974925</v>
      </c>
      <c r="F269" s="2" t="s">
        <v>337</v>
      </c>
      <c r="G269" s="15" t="str">
        <f t="shared" si="28"/>
        <v>55806.8207</v>
      </c>
      <c r="H269" s="115">
        <f t="shared" si="29"/>
        <v>3656</v>
      </c>
      <c r="I269" s="142" t="s">
        <v>1112</v>
      </c>
      <c r="J269" s="143" t="s">
        <v>1113</v>
      </c>
      <c r="K269" s="142" t="s">
        <v>1114</v>
      </c>
      <c r="L269" s="142" t="s">
        <v>1115</v>
      </c>
      <c r="M269" s="143" t="s">
        <v>1012</v>
      </c>
      <c r="N269" s="143" t="s">
        <v>337</v>
      </c>
      <c r="O269" s="144" t="s">
        <v>531</v>
      </c>
      <c r="P269" s="144" t="s">
        <v>1116</v>
      </c>
    </row>
    <row r="270" spans="1:16" x14ac:dyDescent="0.2">
      <c r="A270" s="115" t="str">
        <f t="shared" si="24"/>
        <v> JAAVSO 42;426 </v>
      </c>
      <c r="B270" s="2" t="str">
        <f t="shared" si="25"/>
        <v>I</v>
      </c>
      <c r="C270" s="115">
        <f t="shared" si="26"/>
        <v>56634.689299999998</v>
      </c>
      <c r="D270" s="15" t="str">
        <f t="shared" si="27"/>
        <v>vis</v>
      </c>
      <c r="E270" s="15">
        <f>VLOOKUP(C270,Active!C$21:E$968,3,FALSE)</f>
        <v>3954.9062790149042</v>
      </c>
      <c r="F270" s="2" t="s">
        <v>337</v>
      </c>
      <c r="G270" s="15" t="str">
        <f t="shared" si="28"/>
        <v>56634.6893</v>
      </c>
      <c r="H270" s="115">
        <f t="shared" si="29"/>
        <v>3955</v>
      </c>
      <c r="I270" s="142" t="s">
        <v>1117</v>
      </c>
      <c r="J270" s="143" t="s">
        <v>1118</v>
      </c>
      <c r="K270" s="142" t="s">
        <v>1119</v>
      </c>
      <c r="L270" s="142" t="s">
        <v>1120</v>
      </c>
      <c r="M270" s="143" t="s">
        <v>1012</v>
      </c>
      <c r="N270" s="143" t="s">
        <v>337</v>
      </c>
      <c r="O270" s="144" t="s">
        <v>531</v>
      </c>
      <c r="P270" s="144" t="s">
        <v>1121</v>
      </c>
    </row>
    <row r="271" spans="1:16" x14ac:dyDescent="0.2">
      <c r="A271" s="115" t="str">
        <f t="shared" si="24"/>
        <v>BAVM 234 </v>
      </c>
      <c r="B271" s="2" t="str">
        <f t="shared" si="25"/>
        <v>I</v>
      </c>
      <c r="C271" s="115">
        <f t="shared" si="26"/>
        <v>56723.291400000002</v>
      </c>
      <c r="D271" s="15" t="str">
        <f t="shared" si="27"/>
        <v>vis</v>
      </c>
      <c r="E271" s="15">
        <f>VLOOKUP(C271,Active!C$21:E$968,3,FALSE)</f>
        <v>3986.9060481597403</v>
      </c>
      <c r="F271" s="2" t="s">
        <v>337</v>
      </c>
      <c r="G271" s="15" t="str">
        <f t="shared" si="28"/>
        <v>56723.2914</v>
      </c>
      <c r="H271" s="115">
        <f t="shared" si="29"/>
        <v>3987</v>
      </c>
      <c r="I271" s="142" t="s">
        <v>1122</v>
      </c>
      <c r="J271" s="143" t="s">
        <v>1123</v>
      </c>
      <c r="K271" s="142" t="s">
        <v>1124</v>
      </c>
      <c r="L271" s="142" t="s">
        <v>1125</v>
      </c>
      <c r="M271" s="143" t="s">
        <v>1012</v>
      </c>
      <c r="N271" s="143" t="s">
        <v>1006</v>
      </c>
      <c r="O271" s="144" t="s">
        <v>1126</v>
      </c>
      <c r="P271" s="145" t="s">
        <v>1127</v>
      </c>
    </row>
    <row r="272" spans="1:16" x14ac:dyDescent="0.2">
      <c r="A272" s="115" t="str">
        <f t="shared" si="24"/>
        <v> CPRI 19.29 </v>
      </c>
      <c r="B272" s="2" t="str">
        <f t="shared" si="25"/>
        <v>I</v>
      </c>
      <c r="C272" s="115">
        <f t="shared" si="26"/>
        <v>10608.53</v>
      </c>
      <c r="D272" s="15" t="str">
        <f t="shared" si="27"/>
        <v>vis</v>
      </c>
      <c r="E272" s="15">
        <f>VLOOKUP(C272,Active!C$21:E$968,3,FALSE)</f>
        <v>-12668.023338041448</v>
      </c>
      <c r="F272" s="2" t="s">
        <v>337</v>
      </c>
      <c r="G272" s="15" t="str">
        <f t="shared" si="28"/>
        <v>10608.530</v>
      </c>
      <c r="H272" s="115">
        <f t="shared" si="29"/>
        <v>-12668</v>
      </c>
      <c r="I272" s="142" t="s">
        <v>1128</v>
      </c>
      <c r="J272" s="143" t="s">
        <v>1129</v>
      </c>
      <c r="K272" s="142">
        <v>-12668</v>
      </c>
      <c r="L272" s="142" t="s">
        <v>1130</v>
      </c>
      <c r="M272" s="143" t="s">
        <v>351</v>
      </c>
      <c r="N272" s="143"/>
      <c r="O272" s="144" t="s">
        <v>1131</v>
      </c>
      <c r="P272" s="144" t="s">
        <v>97</v>
      </c>
    </row>
    <row r="273" spans="1:16" x14ac:dyDescent="0.2">
      <c r="A273" s="115" t="str">
        <f t="shared" si="24"/>
        <v> BAN 1.26 </v>
      </c>
      <c r="B273" s="2" t="str">
        <f t="shared" si="25"/>
        <v>I</v>
      </c>
      <c r="C273" s="115">
        <f t="shared" si="26"/>
        <v>11782.52</v>
      </c>
      <c r="D273" s="15" t="str">
        <f t="shared" si="27"/>
        <v>vis</v>
      </c>
      <c r="E273" s="15">
        <f>VLOOKUP(C273,Active!C$21:E$968,3,FALSE)</f>
        <v>-12244.021999717135</v>
      </c>
      <c r="F273" s="2" t="s">
        <v>337</v>
      </c>
      <c r="G273" s="15" t="str">
        <f t="shared" si="28"/>
        <v>11782.520</v>
      </c>
      <c r="H273" s="115">
        <f t="shared" si="29"/>
        <v>-12244</v>
      </c>
      <c r="I273" s="142" t="s">
        <v>1132</v>
      </c>
      <c r="J273" s="143" t="s">
        <v>1133</v>
      </c>
      <c r="K273" s="142">
        <v>-12244</v>
      </c>
      <c r="L273" s="142" t="s">
        <v>1134</v>
      </c>
      <c r="M273" s="143" t="s">
        <v>351</v>
      </c>
      <c r="N273" s="143"/>
      <c r="O273" s="144" t="s">
        <v>1135</v>
      </c>
      <c r="P273" s="144" t="s">
        <v>99</v>
      </c>
    </row>
    <row r="274" spans="1:16" x14ac:dyDescent="0.2">
      <c r="A274" s="115" t="str">
        <f t="shared" si="24"/>
        <v> CPRI 19.29 </v>
      </c>
      <c r="B274" s="2" t="str">
        <f t="shared" si="25"/>
        <v>I</v>
      </c>
      <c r="C274" s="115">
        <f t="shared" si="26"/>
        <v>11799.132</v>
      </c>
      <c r="D274" s="15" t="str">
        <f t="shared" si="27"/>
        <v>vis</v>
      </c>
      <c r="E274" s="15">
        <f>VLOOKUP(C274,Active!C$21:E$968,3,FALSE)</f>
        <v>-12238.022365791598</v>
      </c>
      <c r="F274" s="2" t="s">
        <v>337</v>
      </c>
      <c r="G274" s="15" t="str">
        <f t="shared" si="28"/>
        <v>11799.132</v>
      </c>
      <c r="H274" s="115">
        <f t="shared" si="29"/>
        <v>-12238</v>
      </c>
      <c r="I274" s="142" t="s">
        <v>1136</v>
      </c>
      <c r="J274" s="143" t="s">
        <v>1137</v>
      </c>
      <c r="K274" s="142">
        <v>-12238</v>
      </c>
      <c r="L274" s="142" t="s">
        <v>909</v>
      </c>
      <c r="M274" s="143" t="s">
        <v>351</v>
      </c>
      <c r="N274" s="143"/>
      <c r="O274" s="144" t="s">
        <v>1131</v>
      </c>
      <c r="P274" s="144" t="s">
        <v>97</v>
      </c>
    </row>
    <row r="275" spans="1:16" x14ac:dyDescent="0.2">
      <c r="A275" s="115" t="str">
        <f t="shared" si="24"/>
        <v> CPRI 19.29 </v>
      </c>
      <c r="B275" s="2" t="str">
        <f t="shared" si="25"/>
        <v>I</v>
      </c>
      <c r="C275" s="115">
        <f t="shared" si="26"/>
        <v>12078.772999999999</v>
      </c>
      <c r="D275" s="15" t="str">
        <f t="shared" si="27"/>
        <v>vis</v>
      </c>
      <c r="E275" s="15">
        <f>VLOOKUP(C275,Active!C$21:E$968,3,FALSE)</f>
        <v>-12137.02648145668</v>
      </c>
      <c r="F275" s="2" t="s">
        <v>337</v>
      </c>
      <c r="G275" s="15" t="str">
        <f t="shared" si="28"/>
        <v>12078.773</v>
      </c>
      <c r="H275" s="115">
        <f t="shared" si="29"/>
        <v>-12137</v>
      </c>
      <c r="I275" s="142" t="s">
        <v>1138</v>
      </c>
      <c r="J275" s="143" t="s">
        <v>1139</v>
      </c>
      <c r="K275" s="142">
        <v>-12137</v>
      </c>
      <c r="L275" s="142" t="s">
        <v>1140</v>
      </c>
      <c r="M275" s="143" t="s">
        <v>351</v>
      </c>
      <c r="N275" s="143"/>
      <c r="O275" s="144" t="s">
        <v>1131</v>
      </c>
      <c r="P275" s="144" t="s">
        <v>97</v>
      </c>
    </row>
    <row r="276" spans="1:16" x14ac:dyDescent="0.2">
      <c r="A276" s="115" t="str">
        <f t="shared" si="24"/>
        <v> CPRI 19.29 </v>
      </c>
      <c r="B276" s="2" t="str">
        <f t="shared" si="25"/>
        <v>I</v>
      </c>
      <c r="C276" s="115">
        <f t="shared" si="26"/>
        <v>13562.851000000001</v>
      </c>
      <c r="D276" s="15" t="str">
        <f t="shared" si="27"/>
        <v>vis</v>
      </c>
      <c r="E276" s="15">
        <f>VLOOKUP(C276,Active!C$21:E$968,3,FALSE)</f>
        <v>-11601.032939622704</v>
      </c>
      <c r="F276" s="2" t="s">
        <v>337</v>
      </c>
      <c r="G276" s="15" t="str">
        <f t="shared" si="28"/>
        <v>13562.851</v>
      </c>
      <c r="H276" s="115">
        <f t="shared" si="29"/>
        <v>-11601</v>
      </c>
      <c r="I276" s="142" t="s">
        <v>1141</v>
      </c>
      <c r="J276" s="143" t="s">
        <v>1142</v>
      </c>
      <c r="K276" s="142">
        <v>-11601</v>
      </c>
      <c r="L276" s="142" t="s">
        <v>1143</v>
      </c>
      <c r="M276" s="143" t="s">
        <v>351</v>
      </c>
      <c r="N276" s="143"/>
      <c r="O276" s="144" t="s">
        <v>1131</v>
      </c>
      <c r="P276" s="144" t="s">
        <v>97</v>
      </c>
    </row>
    <row r="277" spans="1:16" x14ac:dyDescent="0.2">
      <c r="A277" s="115" t="str">
        <f t="shared" si="24"/>
        <v> CPRI 19.29 </v>
      </c>
      <c r="B277" s="2" t="str">
        <f t="shared" si="25"/>
        <v>I</v>
      </c>
      <c r="C277" s="115">
        <f t="shared" si="26"/>
        <v>14789.464</v>
      </c>
      <c r="D277" s="15" t="str">
        <f t="shared" si="27"/>
        <v>vis</v>
      </c>
      <c r="E277" s="15">
        <f>VLOOKUP(C277,Active!C$21:E$968,3,FALSE)</f>
        <v>-11158.026139218955</v>
      </c>
      <c r="F277" s="2" t="s">
        <v>337</v>
      </c>
      <c r="G277" s="15" t="str">
        <f t="shared" si="28"/>
        <v>14789.464</v>
      </c>
      <c r="H277" s="115">
        <f t="shared" si="29"/>
        <v>-11158</v>
      </c>
      <c r="I277" s="142" t="s">
        <v>1144</v>
      </c>
      <c r="J277" s="143" t="s">
        <v>1145</v>
      </c>
      <c r="K277" s="142">
        <v>-11158</v>
      </c>
      <c r="L277" s="142" t="s">
        <v>925</v>
      </c>
      <c r="M277" s="143" t="s">
        <v>351</v>
      </c>
      <c r="N277" s="143"/>
      <c r="O277" s="144" t="s">
        <v>1131</v>
      </c>
      <c r="P277" s="144" t="s">
        <v>97</v>
      </c>
    </row>
    <row r="278" spans="1:16" x14ac:dyDescent="0.2">
      <c r="A278" s="115" t="str">
        <f t="shared" si="24"/>
        <v> BAN 1.26 </v>
      </c>
      <c r="B278" s="2" t="str">
        <f t="shared" si="25"/>
        <v>I</v>
      </c>
      <c r="C278" s="115">
        <f t="shared" si="26"/>
        <v>15005.468000000001</v>
      </c>
      <c r="D278" s="15" t="str">
        <f t="shared" si="27"/>
        <v>vis</v>
      </c>
      <c r="E278" s="15">
        <f>VLOOKUP(C278,Active!C$21:E$968,3,FALSE)</f>
        <v>-11080.013562379794</v>
      </c>
      <c r="F278" s="2" t="s">
        <v>337</v>
      </c>
      <c r="G278" s="15" t="str">
        <f t="shared" si="28"/>
        <v>15005.468</v>
      </c>
      <c r="H278" s="115">
        <f t="shared" si="29"/>
        <v>-11080</v>
      </c>
      <c r="I278" s="142" t="s">
        <v>1146</v>
      </c>
      <c r="J278" s="143" t="s">
        <v>1147</v>
      </c>
      <c r="K278" s="142">
        <v>-11080</v>
      </c>
      <c r="L278" s="142" t="s">
        <v>861</v>
      </c>
      <c r="M278" s="143" t="s">
        <v>351</v>
      </c>
      <c r="N278" s="143"/>
      <c r="O278" s="144" t="s">
        <v>1135</v>
      </c>
      <c r="P278" s="144" t="s">
        <v>99</v>
      </c>
    </row>
    <row r="279" spans="1:16" x14ac:dyDescent="0.2">
      <c r="A279" s="115" t="str">
        <f t="shared" si="24"/>
        <v> CPRI 19.29 </v>
      </c>
      <c r="B279" s="2" t="str">
        <f t="shared" si="25"/>
        <v>I</v>
      </c>
      <c r="C279" s="115">
        <f t="shared" si="26"/>
        <v>15509.379000000001</v>
      </c>
      <c r="D279" s="15" t="str">
        <f t="shared" si="27"/>
        <v>vis</v>
      </c>
      <c r="E279" s="15">
        <f>VLOOKUP(C279,Active!C$21:E$968,3,FALSE)</f>
        <v>-10898.019730748911</v>
      </c>
      <c r="F279" s="2" t="s">
        <v>337</v>
      </c>
      <c r="G279" s="15" t="str">
        <f t="shared" si="28"/>
        <v>15509.379</v>
      </c>
      <c r="H279" s="115">
        <f t="shared" si="29"/>
        <v>-10898</v>
      </c>
      <c r="I279" s="142" t="s">
        <v>1148</v>
      </c>
      <c r="J279" s="143" t="s">
        <v>1149</v>
      </c>
      <c r="K279" s="142">
        <v>-10898</v>
      </c>
      <c r="L279" s="142" t="s">
        <v>1150</v>
      </c>
      <c r="M279" s="143" t="s">
        <v>351</v>
      </c>
      <c r="N279" s="143"/>
      <c r="O279" s="144" t="s">
        <v>1131</v>
      </c>
      <c r="P279" s="144" t="s">
        <v>97</v>
      </c>
    </row>
    <row r="280" spans="1:16" x14ac:dyDescent="0.2">
      <c r="A280" s="115" t="str">
        <f t="shared" si="24"/>
        <v> BAN 1.26 </v>
      </c>
      <c r="B280" s="2" t="str">
        <f t="shared" si="25"/>
        <v>I</v>
      </c>
      <c r="C280" s="115">
        <f t="shared" si="26"/>
        <v>16029.915999999999</v>
      </c>
      <c r="D280" s="15" t="str">
        <f t="shared" si="27"/>
        <v>vis</v>
      </c>
      <c r="E280" s="15">
        <f>VLOOKUP(C280,Active!C$21:E$968,3,FALSE)</f>
        <v>-10710.021208915401</v>
      </c>
      <c r="F280" s="2" t="s">
        <v>337</v>
      </c>
      <c r="G280" s="15" t="str">
        <f t="shared" si="28"/>
        <v>16029.916</v>
      </c>
      <c r="H280" s="115">
        <f t="shared" si="29"/>
        <v>-10710</v>
      </c>
      <c r="I280" s="142" t="s">
        <v>1151</v>
      </c>
      <c r="J280" s="143" t="s">
        <v>1152</v>
      </c>
      <c r="K280" s="142">
        <v>-10710</v>
      </c>
      <c r="L280" s="142" t="s">
        <v>905</v>
      </c>
      <c r="M280" s="143" t="s">
        <v>351</v>
      </c>
      <c r="N280" s="143"/>
      <c r="O280" s="144" t="s">
        <v>1135</v>
      </c>
      <c r="P280" s="144" t="s">
        <v>99</v>
      </c>
    </row>
    <row r="281" spans="1:16" x14ac:dyDescent="0.2">
      <c r="A281" s="115" t="str">
        <f t="shared" si="24"/>
        <v> BAN 1.26 </v>
      </c>
      <c r="B281" s="2" t="str">
        <f t="shared" si="25"/>
        <v>I</v>
      </c>
      <c r="C281" s="115">
        <f t="shared" si="26"/>
        <v>16414.804</v>
      </c>
      <c r="D281" s="15" t="str">
        <f t="shared" si="27"/>
        <v>vis</v>
      </c>
      <c r="E281" s="15">
        <f>VLOOKUP(C281,Active!C$21:E$968,3,FALSE)</f>
        <v>-10571.014039258956</v>
      </c>
      <c r="F281" s="2" t="s">
        <v>337</v>
      </c>
      <c r="G281" s="15" t="str">
        <f t="shared" si="28"/>
        <v>16414.804</v>
      </c>
      <c r="H281" s="115">
        <f t="shared" si="29"/>
        <v>-10571</v>
      </c>
      <c r="I281" s="142" t="s">
        <v>1153</v>
      </c>
      <c r="J281" s="143" t="s">
        <v>1154</v>
      </c>
      <c r="K281" s="142">
        <v>-10571</v>
      </c>
      <c r="L281" s="142" t="s">
        <v>1155</v>
      </c>
      <c r="M281" s="143" t="s">
        <v>351</v>
      </c>
      <c r="N281" s="143"/>
      <c r="O281" s="144" t="s">
        <v>1135</v>
      </c>
      <c r="P281" s="144" t="s">
        <v>99</v>
      </c>
    </row>
    <row r="282" spans="1:16" x14ac:dyDescent="0.2">
      <c r="A282" s="115" t="str">
        <f t="shared" si="24"/>
        <v> CPRI 19.29 </v>
      </c>
      <c r="B282" s="2" t="str">
        <f t="shared" si="25"/>
        <v>I</v>
      </c>
      <c r="C282" s="115">
        <f t="shared" si="26"/>
        <v>16506.18</v>
      </c>
      <c r="D282" s="15" t="str">
        <f t="shared" si="27"/>
        <v>vis</v>
      </c>
      <c r="E282" s="15">
        <f>VLOOKUP(C282,Active!C$21:E$968,3,FALSE)</f>
        <v>-10538.012441042003</v>
      </c>
      <c r="F282" s="2" t="s">
        <v>337</v>
      </c>
      <c r="G282" s="15" t="str">
        <f t="shared" si="28"/>
        <v>16506.180</v>
      </c>
      <c r="H282" s="115">
        <f t="shared" si="29"/>
        <v>-10538</v>
      </c>
      <c r="I282" s="142" t="s">
        <v>1156</v>
      </c>
      <c r="J282" s="143" t="s">
        <v>1157</v>
      </c>
      <c r="K282" s="142">
        <v>-10538</v>
      </c>
      <c r="L282" s="142" t="s">
        <v>1158</v>
      </c>
      <c r="M282" s="143" t="s">
        <v>351</v>
      </c>
      <c r="N282" s="143"/>
      <c r="O282" s="144" t="s">
        <v>1131</v>
      </c>
      <c r="P282" s="144" t="s">
        <v>97</v>
      </c>
    </row>
    <row r="283" spans="1:16" x14ac:dyDescent="0.2">
      <c r="A283" s="115" t="str">
        <f t="shared" si="24"/>
        <v> BAN 1.26 </v>
      </c>
      <c r="B283" s="2" t="str">
        <f t="shared" si="25"/>
        <v>I</v>
      </c>
      <c r="C283" s="115">
        <f t="shared" si="26"/>
        <v>16799.673999999999</v>
      </c>
      <c r="D283" s="15" t="str">
        <f t="shared" si="27"/>
        <v>vis</v>
      </c>
      <c r="E283" s="15">
        <f>VLOOKUP(C283,Active!C$21:E$968,3,FALSE)</f>
        <v>-10432.013370530196</v>
      </c>
      <c r="F283" s="2" t="s">
        <v>337</v>
      </c>
      <c r="G283" s="15" t="str">
        <f t="shared" si="28"/>
        <v>16799.674</v>
      </c>
      <c r="H283" s="115">
        <f t="shared" si="29"/>
        <v>-10432</v>
      </c>
      <c r="I283" s="142" t="s">
        <v>1159</v>
      </c>
      <c r="J283" s="143" t="s">
        <v>1160</v>
      </c>
      <c r="K283" s="142">
        <v>-10432</v>
      </c>
      <c r="L283" s="142" t="s">
        <v>1161</v>
      </c>
      <c r="M283" s="143" t="s">
        <v>351</v>
      </c>
      <c r="N283" s="143"/>
      <c r="O283" s="144" t="s">
        <v>1135</v>
      </c>
      <c r="P283" s="144" t="s">
        <v>99</v>
      </c>
    </row>
    <row r="284" spans="1:16" x14ac:dyDescent="0.2">
      <c r="A284" s="115" t="str">
        <f t="shared" si="24"/>
        <v> BAN 1.26 </v>
      </c>
      <c r="B284" s="2" t="str">
        <f t="shared" si="25"/>
        <v>I</v>
      </c>
      <c r="C284" s="115">
        <f t="shared" si="26"/>
        <v>16810.748</v>
      </c>
      <c r="D284" s="15" t="str">
        <f t="shared" si="27"/>
        <v>vis</v>
      </c>
      <c r="E284" s="15">
        <f>VLOOKUP(C284,Active!C$21:E$968,3,FALSE)</f>
        <v>-10428.013855354937</v>
      </c>
      <c r="F284" s="2" t="s">
        <v>337</v>
      </c>
      <c r="G284" s="15" t="str">
        <f t="shared" si="28"/>
        <v>16810.748</v>
      </c>
      <c r="H284" s="115">
        <f t="shared" si="29"/>
        <v>-10428</v>
      </c>
      <c r="I284" s="142" t="s">
        <v>1162</v>
      </c>
      <c r="J284" s="143" t="s">
        <v>1163</v>
      </c>
      <c r="K284" s="142">
        <v>-10428</v>
      </c>
      <c r="L284" s="142" t="s">
        <v>861</v>
      </c>
      <c r="M284" s="143" t="s">
        <v>351</v>
      </c>
      <c r="N284" s="143"/>
      <c r="O284" s="144" t="s">
        <v>1135</v>
      </c>
      <c r="P284" s="144" t="s">
        <v>99</v>
      </c>
    </row>
    <row r="285" spans="1:16" x14ac:dyDescent="0.2">
      <c r="A285" s="115" t="str">
        <f t="shared" si="24"/>
        <v> HA 69.147 </v>
      </c>
      <c r="B285" s="2" t="str">
        <f t="shared" si="25"/>
        <v>I</v>
      </c>
      <c r="C285" s="115">
        <f t="shared" si="26"/>
        <v>17112.572</v>
      </c>
      <c r="D285" s="15" t="str">
        <f t="shared" si="27"/>
        <v>vis</v>
      </c>
      <c r="E285" s="15">
        <f>VLOOKUP(C285,Active!C$21:E$968,3,FALSE)</f>
        <v>-10319.006299976783</v>
      </c>
      <c r="F285" s="2" t="s">
        <v>337</v>
      </c>
      <c r="G285" s="15" t="str">
        <f t="shared" si="28"/>
        <v>17112.572</v>
      </c>
      <c r="H285" s="115">
        <f t="shared" si="29"/>
        <v>-10319</v>
      </c>
      <c r="I285" s="142" t="s">
        <v>1164</v>
      </c>
      <c r="J285" s="143" t="s">
        <v>1165</v>
      </c>
      <c r="K285" s="142">
        <v>-10319</v>
      </c>
      <c r="L285" s="142" t="s">
        <v>824</v>
      </c>
      <c r="M285" s="143" t="s">
        <v>341</v>
      </c>
      <c r="N285" s="143"/>
      <c r="O285" s="144" t="s">
        <v>1166</v>
      </c>
      <c r="P285" s="144" t="s">
        <v>100</v>
      </c>
    </row>
    <row r="286" spans="1:16" x14ac:dyDescent="0.2">
      <c r="A286" s="115" t="str">
        <f t="shared" si="24"/>
        <v> AN 246.288 </v>
      </c>
      <c r="B286" s="2" t="str">
        <f t="shared" si="25"/>
        <v>I</v>
      </c>
      <c r="C286" s="115">
        <f t="shared" si="26"/>
        <v>17115.435000000001</v>
      </c>
      <c r="D286" s="15" t="str">
        <f t="shared" si="27"/>
        <v>vis</v>
      </c>
      <c r="E286" s="15">
        <f>VLOOKUP(C286,Active!C$21:E$968,3,FALSE)</f>
        <v>-10317.972291312635</v>
      </c>
      <c r="F286" s="2" t="s">
        <v>337</v>
      </c>
      <c r="G286" s="15" t="str">
        <f t="shared" si="28"/>
        <v>17115.435</v>
      </c>
      <c r="H286" s="115">
        <f t="shared" si="29"/>
        <v>-10318</v>
      </c>
      <c r="I286" s="142" t="s">
        <v>1167</v>
      </c>
      <c r="J286" s="143" t="s">
        <v>1168</v>
      </c>
      <c r="K286" s="142">
        <v>-10318</v>
      </c>
      <c r="L286" s="142" t="s">
        <v>1169</v>
      </c>
      <c r="M286" s="143" t="s">
        <v>341</v>
      </c>
      <c r="N286" s="143"/>
      <c r="O286" s="144" t="s">
        <v>1170</v>
      </c>
      <c r="P286" s="144" t="s">
        <v>101</v>
      </c>
    </row>
    <row r="287" spans="1:16" x14ac:dyDescent="0.2">
      <c r="A287" s="115" t="str">
        <f t="shared" si="24"/>
        <v> HA 69.147 </v>
      </c>
      <c r="B287" s="2" t="str">
        <f t="shared" si="25"/>
        <v>I</v>
      </c>
      <c r="C287" s="115">
        <f t="shared" si="26"/>
        <v>17123.647000000001</v>
      </c>
      <c r="D287" s="15" t="str">
        <f t="shared" si="27"/>
        <v>vis</v>
      </c>
      <c r="E287" s="15">
        <f>VLOOKUP(C287,Active!C$21:E$968,3,FALSE)</f>
        <v>-10315.006423638873</v>
      </c>
      <c r="F287" s="2" t="s">
        <v>337</v>
      </c>
      <c r="G287" s="15" t="str">
        <f t="shared" si="28"/>
        <v>17123.647</v>
      </c>
      <c r="H287" s="115">
        <f t="shared" si="29"/>
        <v>-10315</v>
      </c>
      <c r="I287" s="142" t="s">
        <v>1171</v>
      </c>
      <c r="J287" s="143" t="s">
        <v>1172</v>
      </c>
      <c r="K287" s="142">
        <v>-10315</v>
      </c>
      <c r="L287" s="142" t="s">
        <v>819</v>
      </c>
      <c r="M287" s="143" t="s">
        <v>341</v>
      </c>
      <c r="N287" s="143"/>
      <c r="O287" s="144" t="s">
        <v>1166</v>
      </c>
      <c r="P287" s="144" t="s">
        <v>100</v>
      </c>
    </row>
    <row r="288" spans="1:16" x14ac:dyDescent="0.2">
      <c r="A288" s="115" t="str">
        <f t="shared" si="24"/>
        <v> VB 1.11.194 </v>
      </c>
      <c r="B288" s="2" t="str">
        <f t="shared" si="25"/>
        <v>I</v>
      </c>
      <c r="C288" s="115">
        <f t="shared" si="26"/>
        <v>17151.324000000001</v>
      </c>
      <c r="D288" s="15" t="str">
        <f t="shared" si="27"/>
        <v>vis</v>
      </c>
      <c r="E288" s="15">
        <f>VLOOKUP(C288,Active!C$21:E$968,3,FALSE)</f>
        <v>-10305.010525001917</v>
      </c>
      <c r="F288" s="2" t="s">
        <v>337</v>
      </c>
      <c r="G288" s="15" t="str">
        <f t="shared" si="28"/>
        <v>17151.324</v>
      </c>
      <c r="H288" s="115">
        <f t="shared" si="29"/>
        <v>-10305</v>
      </c>
      <c r="I288" s="142" t="s">
        <v>1173</v>
      </c>
      <c r="J288" s="143" t="s">
        <v>1174</v>
      </c>
      <c r="K288" s="142">
        <v>-10305</v>
      </c>
      <c r="L288" s="142" t="s">
        <v>850</v>
      </c>
      <c r="M288" s="143" t="s">
        <v>341</v>
      </c>
      <c r="N288" s="143"/>
      <c r="O288" s="144" t="s">
        <v>1175</v>
      </c>
      <c r="P288" s="144" t="s">
        <v>102</v>
      </c>
    </row>
    <row r="289" spans="1:16" x14ac:dyDescent="0.2">
      <c r="A289" s="115" t="str">
        <f t="shared" si="24"/>
        <v> AN 170.210 </v>
      </c>
      <c r="B289" s="2" t="str">
        <f t="shared" si="25"/>
        <v>I</v>
      </c>
      <c r="C289" s="115">
        <f t="shared" si="26"/>
        <v>17151.333999999999</v>
      </c>
      <c r="D289" s="15" t="str">
        <f t="shared" si="27"/>
        <v>vis</v>
      </c>
      <c r="E289" s="15">
        <f>VLOOKUP(C289,Active!C$21:E$968,3,FALSE)</f>
        <v>-10305.006913375428</v>
      </c>
      <c r="F289" s="2" t="s">
        <v>337</v>
      </c>
      <c r="G289" s="15" t="str">
        <f t="shared" si="28"/>
        <v>17151.334</v>
      </c>
      <c r="H289" s="115">
        <f t="shared" si="29"/>
        <v>-10305</v>
      </c>
      <c r="I289" s="142" t="s">
        <v>1176</v>
      </c>
      <c r="J289" s="143" t="s">
        <v>1177</v>
      </c>
      <c r="K289" s="142">
        <v>-10305</v>
      </c>
      <c r="L289" s="142" t="s">
        <v>1178</v>
      </c>
      <c r="M289" s="143" t="s">
        <v>341</v>
      </c>
      <c r="N289" s="143"/>
      <c r="O289" s="144" t="s">
        <v>1179</v>
      </c>
      <c r="P289" s="144" t="s">
        <v>103</v>
      </c>
    </row>
    <row r="290" spans="1:16" x14ac:dyDescent="0.2">
      <c r="A290" s="115" t="str">
        <f t="shared" si="24"/>
        <v> HA 69.147 </v>
      </c>
      <c r="B290" s="2" t="str">
        <f t="shared" si="25"/>
        <v>I</v>
      </c>
      <c r="C290" s="115">
        <f t="shared" si="26"/>
        <v>17170.716</v>
      </c>
      <c r="D290" s="15" t="str">
        <f t="shared" si="27"/>
        <v>vis</v>
      </c>
      <c r="E290" s="15">
        <f>VLOOKUP(C290,Active!C$21:E$968,3,FALSE)</f>
        <v>-10298.006858912098</v>
      </c>
      <c r="F290" s="2" t="s">
        <v>337</v>
      </c>
      <c r="G290" s="15" t="str">
        <f t="shared" si="28"/>
        <v>17170.716</v>
      </c>
      <c r="H290" s="115">
        <f t="shared" si="29"/>
        <v>-10298</v>
      </c>
      <c r="I290" s="142" t="s">
        <v>1180</v>
      </c>
      <c r="J290" s="143" t="s">
        <v>1181</v>
      </c>
      <c r="K290" s="142">
        <v>-10298</v>
      </c>
      <c r="L290" s="142" t="s">
        <v>1178</v>
      </c>
      <c r="M290" s="143" t="s">
        <v>341</v>
      </c>
      <c r="N290" s="143"/>
      <c r="O290" s="144" t="s">
        <v>1166</v>
      </c>
      <c r="P290" s="144" t="s">
        <v>100</v>
      </c>
    </row>
    <row r="291" spans="1:16" x14ac:dyDescent="0.2">
      <c r="A291" s="115" t="str">
        <f t="shared" si="24"/>
        <v> HA 69.147 </v>
      </c>
      <c r="B291" s="2" t="str">
        <f t="shared" si="25"/>
        <v>I</v>
      </c>
      <c r="C291" s="115">
        <f t="shared" si="26"/>
        <v>17173.487000000001</v>
      </c>
      <c r="D291" s="15" t="str">
        <f t="shared" si="27"/>
        <v>vis</v>
      </c>
      <c r="E291" s="15">
        <f>VLOOKUP(C291,Active!C$21:E$968,3,FALSE)</f>
        <v>-10297.006077211661</v>
      </c>
      <c r="F291" s="2" t="s">
        <v>337</v>
      </c>
      <c r="G291" s="15" t="str">
        <f t="shared" si="28"/>
        <v>17173.487</v>
      </c>
      <c r="H291" s="115">
        <f t="shared" si="29"/>
        <v>-10297</v>
      </c>
      <c r="I291" s="142" t="s">
        <v>1182</v>
      </c>
      <c r="J291" s="143" t="s">
        <v>1183</v>
      </c>
      <c r="K291" s="142">
        <v>-10297</v>
      </c>
      <c r="L291" s="142" t="s">
        <v>824</v>
      </c>
      <c r="M291" s="143" t="s">
        <v>341</v>
      </c>
      <c r="N291" s="143"/>
      <c r="O291" s="144" t="s">
        <v>1166</v>
      </c>
      <c r="P291" s="144" t="s">
        <v>100</v>
      </c>
    </row>
    <row r="292" spans="1:16" x14ac:dyDescent="0.2">
      <c r="A292" s="115" t="str">
        <f t="shared" si="24"/>
        <v> JBAA 18.119 </v>
      </c>
      <c r="B292" s="2" t="str">
        <f t="shared" si="25"/>
        <v>I</v>
      </c>
      <c r="C292" s="115">
        <f t="shared" si="26"/>
        <v>17198.396000000001</v>
      </c>
      <c r="D292" s="15" t="str">
        <f t="shared" si="27"/>
        <v>vis</v>
      </c>
      <c r="E292" s="15">
        <f>VLOOKUP(C292,Active!C$21:E$968,3,FALSE)</f>
        <v>-10288.009876787193</v>
      </c>
      <c r="F292" s="2" t="s">
        <v>337</v>
      </c>
      <c r="G292" s="15" t="str">
        <f t="shared" si="28"/>
        <v>17198.396</v>
      </c>
      <c r="H292" s="115">
        <f t="shared" si="29"/>
        <v>-10288</v>
      </c>
      <c r="I292" s="142" t="s">
        <v>1184</v>
      </c>
      <c r="J292" s="143" t="s">
        <v>1185</v>
      </c>
      <c r="K292" s="142">
        <v>-10288</v>
      </c>
      <c r="L292" s="142" t="s">
        <v>1186</v>
      </c>
      <c r="M292" s="143" t="s">
        <v>341</v>
      </c>
      <c r="N292" s="143"/>
      <c r="O292" s="144" t="s">
        <v>1187</v>
      </c>
      <c r="P292" s="144" t="s">
        <v>104</v>
      </c>
    </row>
    <row r="293" spans="1:16" x14ac:dyDescent="0.2">
      <c r="A293" s="115" t="str">
        <f t="shared" si="24"/>
        <v> MHAM 11.93 </v>
      </c>
      <c r="B293" s="2" t="str">
        <f t="shared" si="25"/>
        <v>I</v>
      </c>
      <c r="C293" s="115">
        <f t="shared" si="26"/>
        <v>17198.409</v>
      </c>
      <c r="D293" s="15" t="str">
        <f t="shared" si="27"/>
        <v>vis</v>
      </c>
      <c r="E293" s="15">
        <f>VLOOKUP(C293,Active!C$21:E$968,3,FALSE)</f>
        <v>-10288.005181672757</v>
      </c>
      <c r="F293" s="2" t="s">
        <v>337</v>
      </c>
      <c r="G293" s="15" t="str">
        <f t="shared" si="28"/>
        <v>17198.409</v>
      </c>
      <c r="H293" s="115">
        <f t="shared" si="29"/>
        <v>-10288</v>
      </c>
      <c r="I293" s="142" t="s">
        <v>1188</v>
      </c>
      <c r="J293" s="143" t="s">
        <v>1189</v>
      </c>
      <c r="K293" s="142">
        <v>-10288</v>
      </c>
      <c r="L293" s="142" t="s">
        <v>1190</v>
      </c>
      <c r="M293" s="143" t="s">
        <v>341</v>
      </c>
      <c r="N293" s="143"/>
      <c r="O293" s="144" t="s">
        <v>1170</v>
      </c>
      <c r="P293" s="144" t="s">
        <v>105</v>
      </c>
    </row>
    <row r="294" spans="1:16" x14ac:dyDescent="0.2">
      <c r="A294" s="115" t="str">
        <f t="shared" si="24"/>
        <v> MHAM 11.93 </v>
      </c>
      <c r="B294" s="2" t="str">
        <f t="shared" si="25"/>
        <v>I</v>
      </c>
      <c r="C294" s="115">
        <f t="shared" si="26"/>
        <v>17270.401000000002</v>
      </c>
      <c r="D294" s="15" t="str">
        <f t="shared" si="27"/>
        <v>vis</v>
      </c>
      <c r="E294" s="15">
        <f>VLOOKUP(C294,Active!C$21:E$968,3,FALSE)</f>
        <v>-10262.004360244428</v>
      </c>
      <c r="F294" s="2" t="s">
        <v>337</v>
      </c>
      <c r="G294" s="15" t="str">
        <f t="shared" si="28"/>
        <v>17270.401</v>
      </c>
      <c r="H294" s="115">
        <f t="shared" si="29"/>
        <v>-10262</v>
      </c>
      <c r="I294" s="142" t="s">
        <v>1191</v>
      </c>
      <c r="J294" s="143" t="s">
        <v>1192</v>
      </c>
      <c r="K294" s="142">
        <v>-10262</v>
      </c>
      <c r="L294" s="142" t="s">
        <v>791</v>
      </c>
      <c r="M294" s="143" t="s">
        <v>341</v>
      </c>
      <c r="N294" s="143"/>
      <c r="O294" s="144" t="s">
        <v>1170</v>
      </c>
      <c r="P294" s="144" t="s">
        <v>105</v>
      </c>
    </row>
    <row r="295" spans="1:16" x14ac:dyDescent="0.2">
      <c r="A295" s="115" t="str">
        <f t="shared" si="24"/>
        <v> VB 1.11.194 </v>
      </c>
      <c r="B295" s="2" t="str">
        <f t="shared" si="25"/>
        <v>I</v>
      </c>
      <c r="C295" s="115">
        <f t="shared" si="26"/>
        <v>17273.189999999999</v>
      </c>
      <c r="D295" s="15" t="str">
        <f t="shared" si="27"/>
        <v>vis</v>
      </c>
      <c r="E295" s="15">
        <f>VLOOKUP(C295,Active!C$21:E$968,3,FALSE)</f>
        <v>-10260.997077616308</v>
      </c>
      <c r="F295" s="2" t="s">
        <v>337</v>
      </c>
      <c r="G295" s="15" t="str">
        <f t="shared" si="28"/>
        <v>17273.190</v>
      </c>
      <c r="H295" s="115">
        <f t="shared" si="29"/>
        <v>-10261</v>
      </c>
      <c r="I295" s="142" t="s">
        <v>1193</v>
      </c>
      <c r="J295" s="143" t="s">
        <v>1194</v>
      </c>
      <c r="K295" s="142">
        <v>-10261</v>
      </c>
      <c r="L295" s="142" t="s">
        <v>540</v>
      </c>
      <c r="M295" s="143" t="s">
        <v>341</v>
      </c>
      <c r="N295" s="143"/>
      <c r="O295" s="144" t="s">
        <v>1175</v>
      </c>
      <c r="P295" s="144" t="s">
        <v>102</v>
      </c>
    </row>
    <row r="296" spans="1:16" x14ac:dyDescent="0.2">
      <c r="A296" s="115" t="str">
        <f t="shared" si="24"/>
        <v> JBAA 18.119 </v>
      </c>
      <c r="B296" s="2" t="str">
        <f t="shared" si="25"/>
        <v>I</v>
      </c>
      <c r="C296" s="115">
        <f t="shared" si="26"/>
        <v>17281.451000000001</v>
      </c>
      <c r="D296" s="15" t="str">
        <f t="shared" si="27"/>
        <v>vis</v>
      </c>
      <c r="E296" s="15">
        <f>VLOOKUP(C296,Active!C$21:E$968,3,FALSE)</f>
        <v>-10258.013512972744</v>
      </c>
      <c r="F296" s="2" t="s">
        <v>337</v>
      </c>
      <c r="G296" s="15" t="str">
        <f t="shared" si="28"/>
        <v>17281.451</v>
      </c>
      <c r="H296" s="115">
        <f t="shared" si="29"/>
        <v>-10258</v>
      </c>
      <c r="I296" s="142" t="s">
        <v>1195</v>
      </c>
      <c r="J296" s="143" t="s">
        <v>1196</v>
      </c>
      <c r="K296" s="142">
        <v>-10258</v>
      </c>
      <c r="L296" s="142" t="s">
        <v>1161</v>
      </c>
      <c r="M296" s="143" t="s">
        <v>341</v>
      </c>
      <c r="N296" s="143"/>
      <c r="O296" s="144" t="s">
        <v>1187</v>
      </c>
      <c r="P296" s="144" t="s">
        <v>104</v>
      </c>
    </row>
    <row r="297" spans="1:16" x14ac:dyDescent="0.2">
      <c r="A297" s="115" t="str">
        <f t="shared" si="24"/>
        <v> HA 69.147 </v>
      </c>
      <c r="B297" s="2" t="str">
        <f t="shared" si="25"/>
        <v>I</v>
      </c>
      <c r="C297" s="115">
        <f t="shared" si="26"/>
        <v>17292.547999999999</v>
      </c>
      <c r="D297" s="15" t="str">
        <f t="shared" si="27"/>
        <v>vis</v>
      </c>
      <c r="E297" s="15">
        <f>VLOOKUP(C297,Active!C$21:E$968,3,FALSE)</f>
        <v>-10254.005691056558</v>
      </c>
      <c r="F297" s="2" t="s">
        <v>337</v>
      </c>
      <c r="G297" s="15" t="str">
        <f t="shared" si="28"/>
        <v>17292.548</v>
      </c>
      <c r="H297" s="115">
        <f t="shared" si="29"/>
        <v>-10254</v>
      </c>
      <c r="I297" s="142" t="s">
        <v>1197</v>
      </c>
      <c r="J297" s="143" t="s">
        <v>1198</v>
      </c>
      <c r="K297" s="142">
        <v>-10254</v>
      </c>
      <c r="L297" s="142" t="s">
        <v>812</v>
      </c>
      <c r="M297" s="143" t="s">
        <v>341</v>
      </c>
      <c r="N297" s="143"/>
      <c r="O297" s="144" t="s">
        <v>1166</v>
      </c>
      <c r="P297" s="144" t="s">
        <v>100</v>
      </c>
    </row>
    <row r="298" spans="1:16" x14ac:dyDescent="0.2">
      <c r="A298" s="115" t="str">
        <f t="shared" si="24"/>
        <v> JBAA 18.119 </v>
      </c>
      <c r="B298" s="2" t="str">
        <f t="shared" si="25"/>
        <v>I</v>
      </c>
      <c r="C298" s="115">
        <f t="shared" si="26"/>
        <v>17447.59</v>
      </c>
      <c r="D298" s="15" t="str">
        <f t="shared" si="27"/>
        <v>vis</v>
      </c>
      <c r="E298" s="15">
        <f>VLOOKUP(C298,Active!C$21:E$968,3,FALSE)</f>
        <v>-10198.010311627024</v>
      </c>
      <c r="F298" s="2" t="s">
        <v>337</v>
      </c>
      <c r="G298" s="15" t="str">
        <f t="shared" si="28"/>
        <v>17447.590</v>
      </c>
      <c r="H298" s="115">
        <f t="shared" si="29"/>
        <v>-10198</v>
      </c>
      <c r="I298" s="142" t="s">
        <v>1199</v>
      </c>
      <c r="J298" s="143" t="s">
        <v>1200</v>
      </c>
      <c r="K298" s="142">
        <v>-10198</v>
      </c>
      <c r="L298" s="142" t="s">
        <v>850</v>
      </c>
      <c r="M298" s="143" t="s">
        <v>341</v>
      </c>
      <c r="N298" s="143"/>
      <c r="O298" s="144" t="s">
        <v>1187</v>
      </c>
      <c r="P298" s="144" t="s">
        <v>104</v>
      </c>
    </row>
    <row r="299" spans="1:16" x14ac:dyDescent="0.2">
      <c r="A299" s="115" t="str">
        <f t="shared" si="24"/>
        <v> CPRI 19.29 </v>
      </c>
      <c r="B299" s="2" t="str">
        <f t="shared" si="25"/>
        <v>I</v>
      </c>
      <c r="C299" s="115">
        <f t="shared" si="26"/>
        <v>17502.982</v>
      </c>
      <c r="D299" s="15" t="str">
        <f t="shared" si="27"/>
        <v>vis</v>
      </c>
      <c r="E299" s="15">
        <f>VLOOKUP(C299,Active!C$21:E$968,3,FALSE)</f>
        <v>-10178.004790172445</v>
      </c>
      <c r="F299" s="2" t="s">
        <v>337</v>
      </c>
      <c r="G299" s="15" t="str">
        <f t="shared" si="28"/>
        <v>17502.982</v>
      </c>
      <c r="H299" s="115">
        <f t="shared" si="29"/>
        <v>-10178</v>
      </c>
      <c r="I299" s="142" t="s">
        <v>1201</v>
      </c>
      <c r="J299" s="143" t="s">
        <v>1202</v>
      </c>
      <c r="K299" s="142">
        <v>-10178</v>
      </c>
      <c r="L299" s="142" t="s">
        <v>1203</v>
      </c>
      <c r="M299" s="143" t="s">
        <v>351</v>
      </c>
      <c r="N299" s="143"/>
      <c r="O299" s="144" t="s">
        <v>1131</v>
      </c>
      <c r="P299" s="144" t="s">
        <v>97</v>
      </c>
    </row>
    <row r="300" spans="1:16" x14ac:dyDescent="0.2">
      <c r="A300" s="115" t="str">
        <f t="shared" si="24"/>
        <v> JBAA 18.119 </v>
      </c>
      <c r="B300" s="2" t="str">
        <f t="shared" si="25"/>
        <v>I</v>
      </c>
      <c r="C300" s="115">
        <f t="shared" si="26"/>
        <v>17558.353999999999</v>
      </c>
      <c r="D300" s="15" t="str">
        <f t="shared" si="27"/>
        <v>vis</v>
      </c>
      <c r="E300" s="15">
        <f>VLOOKUP(C300,Active!C$21:E$968,3,FALSE)</f>
        <v>-10158.006491970847</v>
      </c>
      <c r="F300" s="2" t="s">
        <v>337</v>
      </c>
      <c r="G300" s="15" t="str">
        <f t="shared" si="28"/>
        <v>17558.354</v>
      </c>
      <c r="H300" s="115">
        <f t="shared" si="29"/>
        <v>-10158</v>
      </c>
      <c r="I300" s="142" t="s">
        <v>1204</v>
      </c>
      <c r="J300" s="143" t="s">
        <v>1205</v>
      </c>
      <c r="K300" s="142">
        <v>-10158</v>
      </c>
      <c r="L300" s="142" t="s">
        <v>819</v>
      </c>
      <c r="M300" s="143" t="s">
        <v>341</v>
      </c>
      <c r="N300" s="143"/>
      <c r="O300" s="144" t="s">
        <v>1187</v>
      </c>
      <c r="P300" s="144" t="s">
        <v>104</v>
      </c>
    </row>
    <row r="301" spans="1:16" x14ac:dyDescent="0.2">
      <c r="A301" s="115" t="str">
        <f t="shared" si="24"/>
        <v> HA 69.147 </v>
      </c>
      <c r="B301" s="2" t="str">
        <f t="shared" si="25"/>
        <v>I</v>
      </c>
      <c r="C301" s="115">
        <f t="shared" si="26"/>
        <v>17616.509999999998</v>
      </c>
      <c r="D301" s="15" t="str">
        <f t="shared" si="27"/>
        <v>vis</v>
      </c>
      <c r="E301" s="15">
        <f>VLOOKUP(C301,Active!C$21:E$968,3,FALSE)</f>
        <v>-10137.002716954376</v>
      </c>
      <c r="F301" s="2" t="s">
        <v>337</v>
      </c>
      <c r="G301" s="15" t="str">
        <f t="shared" si="28"/>
        <v>17616.510</v>
      </c>
      <c r="H301" s="115">
        <f t="shared" si="29"/>
        <v>-10137</v>
      </c>
      <c r="I301" s="142" t="s">
        <v>1206</v>
      </c>
      <c r="J301" s="143" t="s">
        <v>1207</v>
      </c>
      <c r="K301" s="142">
        <v>-10137</v>
      </c>
      <c r="L301" s="142" t="s">
        <v>1208</v>
      </c>
      <c r="M301" s="143" t="s">
        <v>341</v>
      </c>
      <c r="N301" s="143"/>
      <c r="O301" s="144" t="s">
        <v>1166</v>
      </c>
      <c r="P301" s="144" t="s">
        <v>100</v>
      </c>
    </row>
    <row r="302" spans="1:16" x14ac:dyDescent="0.2">
      <c r="A302" s="115" t="str">
        <f t="shared" si="24"/>
        <v> MHAM 11.93 </v>
      </c>
      <c r="B302" s="2" t="str">
        <f t="shared" si="25"/>
        <v>I</v>
      </c>
      <c r="C302" s="115">
        <f t="shared" si="26"/>
        <v>17630.36</v>
      </c>
      <c r="D302" s="15" t="str">
        <f t="shared" si="27"/>
        <v>vis</v>
      </c>
      <c r="E302" s="15">
        <f>VLOOKUP(C302,Active!C$21:E$968,3,FALSE)</f>
        <v>-10132.000614265433</v>
      </c>
      <c r="F302" s="2" t="s">
        <v>337</v>
      </c>
      <c r="G302" s="15" t="str">
        <f t="shared" si="28"/>
        <v>17630.360</v>
      </c>
      <c r="H302" s="115">
        <f t="shared" si="29"/>
        <v>-10132</v>
      </c>
      <c r="I302" s="142" t="s">
        <v>1209</v>
      </c>
      <c r="J302" s="143" t="s">
        <v>1210</v>
      </c>
      <c r="K302" s="142">
        <v>-10132</v>
      </c>
      <c r="L302" s="142" t="s">
        <v>365</v>
      </c>
      <c r="M302" s="143" t="s">
        <v>341</v>
      </c>
      <c r="N302" s="143"/>
      <c r="O302" s="144" t="s">
        <v>1170</v>
      </c>
      <c r="P302" s="144" t="s">
        <v>105</v>
      </c>
    </row>
    <row r="303" spans="1:16" x14ac:dyDescent="0.2">
      <c r="A303" s="115" t="str">
        <f t="shared" si="24"/>
        <v> MHAM 11.93 </v>
      </c>
      <c r="B303" s="2" t="str">
        <f t="shared" si="25"/>
        <v>I</v>
      </c>
      <c r="C303" s="115">
        <f t="shared" si="26"/>
        <v>17666.355</v>
      </c>
      <c r="D303" s="15" t="str">
        <f t="shared" si="27"/>
        <v>vis</v>
      </c>
      <c r="E303" s="15">
        <f>VLOOKUP(C303,Active!C$21:E$968,3,FALSE)</f>
        <v>-10119.000564713917</v>
      </c>
      <c r="F303" s="2" t="s">
        <v>337</v>
      </c>
      <c r="G303" s="15" t="str">
        <f t="shared" si="28"/>
        <v>17666.355</v>
      </c>
      <c r="H303" s="115">
        <f t="shared" si="29"/>
        <v>-10119</v>
      </c>
      <c r="I303" s="142" t="s">
        <v>1211</v>
      </c>
      <c r="J303" s="143" t="s">
        <v>1212</v>
      </c>
      <c r="K303" s="142">
        <v>-10119</v>
      </c>
      <c r="L303" s="142" t="s">
        <v>365</v>
      </c>
      <c r="M303" s="143" t="s">
        <v>341</v>
      </c>
      <c r="N303" s="143"/>
      <c r="O303" s="144" t="s">
        <v>1170</v>
      </c>
      <c r="P303" s="144" t="s">
        <v>105</v>
      </c>
    </row>
    <row r="304" spans="1:16" x14ac:dyDescent="0.2">
      <c r="A304" s="115" t="str">
        <f t="shared" si="24"/>
        <v> MHAM 11.93 </v>
      </c>
      <c r="B304" s="2" t="str">
        <f t="shared" si="25"/>
        <v>I</v>
      </c>
      <c r="C304" s="115">
        <f t="shared" si="26"/>
        <v>17818.638999999999</v>
      </c>
      <c r="D304" s="15" t="str">
        <f t="shared" si="27"/>
        <v>vis</v>
      </c>
      <c r="E304" s="15">
        <f>VLOOKUP(C304,Active!C$21:E$968,3,FALSE)</f>
        <v>-10064.001271870384</v>
      </c>
      <c r="F304" s="2" t="s">
        <v>337</v>
      </c>
      <c r="G304" s="15" t="str">
        <f t="shared" si="28"/>
        <v>17818.639</v>
      </c>
      <c r="H304" s="115">
        <f t="shared" si="29"/>
        <v>-10064</v>
      </c>
      <c r="I304" s="142" t="s">
        <v>1213</v>
      </c>
      <c r="J304" s="143" t="s">
        <v>1214</v>
      </c>
      <c r="K304" s="142">
        <v>-10064</v>
      </c>
      <c r="L304" s="142" t="s">
        <v>340</v>
      </c>
      <c r="M304" s="143" t="s">
        <v>341</v>
      </c>
      <c r="N304" s="143"/>
      <c r="O304" s="144" t="s">
        <v>1170</v>
      </c>
      <c r="P304" s="144" t="s">
        <v>105</v>
      </c>
    </row>
    <row r="305" spans="1:16" x14ac:dyDescent="0.2">
      <c r="A305" s="115" t="str">
        <f t="shared" si="24"/>
        <v> HA 69.147 </v>
      </c>
      <c r="B305" s="2" t="str">
        <f t="shared" si="25"/>
        <v>I</v>
      </c>
      <c r="C305" s="115">
        <f t="shared" si="26"/>
        <v>17879.558000000001</v>
      </c>
      <c r="D305" s="15" t="str">
        <f t="shared" si="27"/>
        <v>vis</v>
      </c>
      <c r="E305" s="15">
        <f>VLOOKUP(C305,Active!C$21:E$968,3,FALSE)</f>
        <v>-10041.999604454666</v>
      </c>
      <c r="F305" s="2" t="s">
        <v>337</v>
      </c>
      <c r="G305" s="15" t="str">
        <f t="shared" si="28"/>
        <v>17879.558</v>
      </c>
      <c r="H305" s="115">
        <f t="shared" si="29"/>
        <v>-10042</v>
      </c>
      <c r="I305" s="142" t="s">
        <v>1215</v>
      </c>
      <c r="J305" s="143" t="s">
        <v>1216</v>
      </c>
      <c r="K305" s="142">
        <v>-10042</v>
      </c>
      <c r="L305" s="142" t="s">
        <v>392</v>
      </c>
      <c r="M305" s="143" t="s">
        <v>341</v>
      </c>
      <c r="N305" s="143"/>
      <c r="O305" s="144" t="s">
        <v>1166</v>
      </c>
      <c r="P305" s="144" t="s">
        <v>100</v>
      </c>
    </row>
    <row r="306" spans="1:16" x14ac:dyDescent="0.2">
      <c r="A306" s="115" t="str">
        <f t="shared" si="24"/>
        <v> BAN 1.25 </v>
      </c>
      <c r="B306" s="2" t="str">
        <f t="shared" si="25"/>
        <v>I</v>
      </c>
      <c r="C306" s="115">
        <f t="shared" si="26"/>
        <v>17882.331999999999</v>
      </c>
      <c r="D306" s="15" t="str">
        <f t="shared" si="27"/>
        <v>vis</v>
      </c>
      <c r="E306" s="15">
        <f>VLOOKUP(C306,Active!C$21:E$968,3,FALSE)</f>
        <v>-10040.997739266282</v>
      </c>
      <c r="F306" s="2" t="s">
        <v>337</v>
      </c>
      <c r="G306" s="15" t="str">
        <f t="shared" si="28"/>
        <v>17882.332</v>
      </c>
      <c r="H306" s="115">
        <f t="shared" si="29"/>
        <v>-10041</v>
      </c>
      <c r="I306" s="142" t="s">
        <v>1217</v>
      </c>
      <c r="J306" s="143" t="s">
        <v>1218</v>
      </c>
      <c r="K306" s="142">
        <v>-10041</v>
      </c>
      <c r="L306" s="142" t="s">
        <v>408</v>
      </c>
      <c r="M306" s="143" t="s">
        <v>341</v>
      </c>
      <c r="N306" s="143"/>
      <c r="O306" s="144" t="s">
        <v>1219</v>
      </c>
      <c r="P306" s="144" t="s">
        <v>106</v>
      </c>
    </row>
    <row r="307" spans="1:16" x14ac:dyDescent="0.2">
      <c r="A307" s="115" t="str">
        <f t="shared" si="24"/>
        <v> BAN 1.25 </v>
      </c>
      <c r="B307" s="2" t="str">
        <f t="shared" si="25"/>
        <v>I</v>
      </c>
      <c r="C307" s="115">
        <f t="shared" si="26"/>
        <v>17904.482</v>
      </c>
      <c r="D307" s="15" t="str">
        <f t="shared" si="27"/>
        <v>vis</v>
      </c>
      <c r="E307" s="15">
        <f>VLOOKUP(C307,Active!C$21:E$968,3,FALSE)</f>
        <v>-10032.997986590462</v>
      </c>
      <c r="F307" s="2" t="s">
        <v>337</v>
      </c>
      <c r="G307" s="15" t="str">
        <f t="shared" si="28"/>
        <v>17904.482</v>
      </c>
      <c r="H307" s="115">
        <f t="shared" si="29"/>
        <v>-10033</v>
      </c>
      <c r="I307" s="142" t="s">
        <v>1220</v>
      </c>
      <c r="J307" s="143" t="s">
        <v>1221</v>
      </c>
      <c r="K307" s="142">
        <v>-10033</v>
      </c>
      <c r="L307" s="142" t="s">
        <v>408</v>
      </c>
      <c r="M307" s="143" t="s">
        <v>341</v>
      </c>
      <c r="N307" s="143"/>
      <c r="O307" s="144" t="s">
        <v>1219</v>
      </c>
      <c r="P307" s="144" t="s">
        <v>106</v>
      </c>
    </row>
    <row r="308" spans="1:16" x14ac:dyDescent="0.2">
      <c r="A308" s="115" t="str">
        <f t="shared" si="24"/>
        <v> BAN 1.25 </v>
      </c>
      <c r="B308" s="2" t="str">
        <f t="shared" si="25"/>
        <v>I</v>
      </c>
      <c r="C308" s="115">
        <f t="shared" si="26"/>
        <v>17915.552</v>
      </c>
      <c r="D308" s="15" t="str">
        <f t="shared" si="27"/>
        <v>vis</v>
      </c>
      <c r="E308" s="15">
        <f>VLOOKUP(C308,Active!C$21:E$968,3,FALSE)</f>
        <v>-10028.999916065799</v>
      </c>
      <c r="F308" s="2" t="s">
        <v>337</v>
      </c>
      <c r="G308" s="15" t="str">
        <f t="shared" si="28"/>
        <v>17915.552</v>
      </c>
      <c r="H308" s="115">
        <f t="shared" si="29"/>
        <v>-10029</v>
      </c>
      <c r="I308" s="142" t="s">
        <v>1222</v>
      </c>
      <c r="J308" s="143" t="s">
        <v>1223</v>
      </c>
      <c r="K308" s="142">
        <v>-10029</v>
      </c>
      <c r="L308" s="142" t="s">
        <v>672</v>
      </c>
      <c r="M308" s="143" t="s">
        <v>341</v>
      </c>
      <c r="N308" s="143"/>
      <c r="O308" s="144" t="s">
        <v>1219</v>
      </c>
      <c r="P308" s="144" t="s">
        <v>106</v>
      </c>
    </row>
    <row r="309" spans="1:16" x14ac:dyDescent="0.2">
      <c r="A309" s="115" t="str">
        <f t="shared" si="24"/>
        <v> HA 69.147 </v>
      </c>
      <c r="B309" s="2" t="str">
        <f t="shared" si="25"/>
        <v>I</v>
      </c>
      <c r="C309" s="115">
        <f t="shared" si="26"/>
        <v>18034.618999999999</v>
      </c>
      <c r="D309" s="15" t="str">
        <f t="shared" si="27"/>
        <v>vis</v>
      </c>
      <c r="E309" s="15">
        <f>VLOOKUP(C309,Active!C$21:E$968,3,FALSE)</f>
        <v>-9985.9973629348005</v>
      </c>
      <c r="F309" s="2" t="s">
        <v>337</v>
      </c>
      <c r="G309" s="15" t="str">
        <f t="shared" si="28"/>
        <v>18034.619</v>
      </c>
      <c r="H309" s="115">
        <f t="shared" si="29"/>
        <v>-9986</v>
      </c>
      <c r="I309" s="142" t="s">
        <v>1224</v>
      </c>
      <c r="J309" s="143" t="s">
        <v>1225</v>
      </c>
      <c r="K309" s="142">
        <v>-9986</v>
      </c>
      <c r="L309" s="142" t="s">
        <v>546</v>
      </c>
      <c r="M309" s="143" t="s">
        <v>341</v>
      </c>
      <c r="N309" s="143"/>
      <c r="O309" s="144" t="s">
        <v>1166</v>
      </c>
      <c r="P309" s="144" t="s">
        <v>100</v>
      </c>
    </row>
    <row r="310" spans="1:16" x14ac:dyDescent="0.2">
      <c r="A310" s="115" t="str">
        <f t="shared" si="24"/>
        <v> BAN 1.25 </v>
      </c>
      <c r="B310" s="2" t="str">
        <f t="shared" si="25"/>
        <v>I</v>
      </c>
      <c r="C310" s="115">
        <f t="shared" si="26"/>
        <v>18203.526000000002</v>
      </c>
      <c r="D310" s="15" t="str">
        <f t="shared" si="27"/>
        <v>vis</v>
      </c>
      <c r="E310" s="15">
        <f>VLOOKUP(C310,Active!C$21:E$968,3,FALSE)</f>
        <v>-9924.9944633765881</v>
      </c>
      <c r="F310" s="2" t="s">
        <v>337</v>
      </c>
      <c r="G310" s="15" t="str">
        <f t="shared" si="28"/>
        <v>18203.526</v>
      </c>
      <c r="H310" s="115">
        <f t="shared" si="29"/>
        <v>-9925</v>
      </c>
      <c r="I310" s="142" t="s">
        <v>1226</v>
      </c>
      <c r="J310" s="143" t="s">
        <v>1227</v>
      </c>
      <c r="K310" s="142">
        <v>-9925</v>
      </c>
      <c r="L310" s="142" t="s">
        <v>479</v>
      </c>
      <c r="M310" s="143" t="s">
        <v>341</v>
      </c>
      <c r="N310" s="143"/>
      <c r="O310" s="144" t="s">
        <v>1219</v>
      </c>
      <c r="P310" s="144" t="s">
        <v>106</v>
      </c>
    </row>
    <row r="311" spans="1:16" x14ac:dyDescent="0.2">
      <c r="A311" s="115" t="str">
        <f t="shared" si="24"/>
        <v> BAN 1.25 </v>
      </c>
      <c r="B311" s="2" t="str">
        <f t="shared" si="25"/>
        <v>I</v>
      </c>
      <c r="C311" s="115">
        <f t="shared" si="26"/>
        <v>18217.366000000002</v>
      </c>
      <c r="D311" s="15" t="str">
        <f t="shared" si="27"/>
        <v>vis</v>
      </c>
      <c r="E311" s="15">
        <f>VLOOKUP(C311,Active!C$21:E$968,3,FALSE)</f>
        <v>-9919.9959723141365</v>
      </c>
      <c r="F311" s="2" t="s">
        <v>337</v>
      </c>
      <c r="G311" s="15" t="str">
        <f t="shared" si="28"/>
        <v>18217.366</v>
      </c>
      <c r="H311" s="115">
        <f t="shared" si="29"/>
        <v>-9920</v>
      </c>
      <c r="I311" s="142" t="s">
        <v>1228</v>
      </c>
      <c r="J311" s="143" t="s">
        <v>1229</v>
      </c>
      <c r="K311" s="142">
        <v>-9920</v>
      </c>
      <c r="L311" s="142" t="s">
        <v>435</v>
      </c>
      <c r="M311" s="143" t="s">
        <v>341</v>
      </c>
      <c r="N311" s="143"/>
      <c r="O311" s="144" t="s">
        <v>1219</v>
      </c>
      <c r="P311" s="144" t="s">
        <v>106</v>
      </c>
    </row>
    <row r="312" spans="1:16" x14ac:dyDescent="0.2">
      <c r="A312" s="115" t="str">
        <f t="shared" si="24"/>
        <v> BAN 1.25 </v>
      </c>
      <c r="B312" s="2" t="str">
        <f t="shared" si="25"/>
        <v>I</v>
      </c>
      <c r="C312" s="115">
        <f t="shared" si="26"/>
        <v>18239.518</v>
      </c>
      <c r="D312" s="15" t="str">
        <f t="shared" si="27"/>
        <v>vis</v>
      </c>
      <c r="E312" s="15">
        <f>VLOOKUP(C312,Active!C$21:E$968,3,FALSE)</f>
        <v>-9911.9954973130207</v>
      </c>
      <c r="F312" s="2" t="s">
        <v>337</v>
      </c>
      <c r="G312" s="15" t="str">
        <f t="shared" si="28"/>
        <v>18239.518</v>
      </c>
      <c r="H312" s="115">
        <f t="shared" si="29"/>
        <v>-9912</v>
      </c>
      <c r="I312" s="142" t="s">
        <v>1230</v>
      </c>
      <c r="J312" s="143" t="s">
        <v>1231</v>
      </c>
      <c r="K312" s="142">
        <v>-9912</v>
      </c>
      <c r="L312" s="142" t="s">
        <v>419</v>
      </c>
      <c r="M312" s="143" t="s">
        <v>341</v>
      </c>
      <c r="N312" s="143"/>
      <c r="O312" s="144" t="s">
        <v>1219</v>
      </c>
      <c r="P312" s="144" t="s">
        <v>106</v>
      </c>
    </row>
    <row r="313" spans="1:16" x14ac:dyDescent="0.2">
      <c r="A313" s="115" t="str">
        <f t="shared" si="24"/>
        <v> BAN 1.25 </v>
      </c>
      <c r="B313" s="2" t="str">
        <f t="shared" si="25"/>
        <v>I</v>
      </c>
      <c r="C313" s="115">
        <f t="shared" si="26"/>
        <v>18261.670999999998</v>
      </c>
      <c r="D313" s="15" t="str">
        <f t="shared" si="27"/>
        <v>vis</v>
      </c>
      <c r="E313" s="15">
        <f>VLOOKUP(C313,Active!C$21:E$968,3,FALSE)</f>
        <v>-9903.994661149256</v>
      </c>
      <c r="F313" s="2" t="s">
        <v>337</v>
      </c>
      <c r="G313" s="15" t="str">
        <f t="shared" si="28"/>
        <v>18261.671</v>
      </c>
      <c r="H313" s="115">
        <f t="shared" si="29"/>
        <v>-9904</v>
      </c>
      <c r="I313" s="142" t="s">
        <v>1232</v>
      </c>
      <c r="J313" s="143" t="s">
        <v>1233</v>
      </c>
      <c r="K313" s="142">
        <v>-9904</v>
      </c>
      <c r="L313" s="142" t="s">
        <v>479</v>
      </c>
      <c r="M313" s="143" t="s">
        <v>341</v>
      </c>
      <c r="N313" s="143"/>
      <c r="O313" s="144" t="s">
        <v>1219</v>
      </c>
      <c r="P313" s="144" t="s">
        <v>106</v>
      </c>
    </row>
    <row r="314" spans="1:16" x14ac:dyDescent="0.2">
      <c r="A314" s="115" t="str">
        <f t="shared" si="24"/>
        <v> BAN 1.25 </v>
      </c>
      <c r="B314" s="2" t="str">
        <f t="shared" si="25"/>
        <v>I</v>
      </c>
      <c r="C314" s="115">
        <f t="shared" si="26"/>
        <v>18322.580999999998</v>
      </c>
      <c r="D314" s="15" t="str">
        <f t="shared" si="27"/>
        <v>vis</v>
      </c>
      <c r="E314" s="15">
        <f>VLOOKUP(C314,Active!C$21:E$968,3,FALSE)</f>
        <v>-9881.9962441973803</v>
      </c>
      <c r="F314" s="2" t="s">
        <v>337</v>
      </c>
      <c r="G314" s="15" t="str">
        <f t="shared" si="28"/>
        <v>18322.581</v>
      </c>
      <c r="H314" s="115">
        <f t="shared" si="29"/>
        <v>-9882</v>
      </c>
      <c r="I314" s="142" t="s">
        <v>1234</v>
      </c>
      <c r="J314" s="143" t="s">
        <v>1235</v>
      </c>
      <c r="K314" s="142">
        <v>-9882</v>
      </c>
      <c r="L314" s="142" t="s">
        <v>426</v>
      </c>
      <c r="M314" s="143" t="s">
        <v>341</v>
      </c>
      <c r="N314" s="143"/>
      <c r="O314" s="144" t="s">
        <v>1219</v>
      </c>
      <c r="P314" s="144" t="s">
        <v>106</v>
      </c>
    </row>
    <row r="315" spans="1:16" x14ac:dyDescent="0.2">
      <c r="A315" s="115" t="str">
        <f t="shared" si="24"/>
        <v> BAN 1.25 </v>
      </c>
      <c r="B315" s="2" t="str">
        <f t="shared" si="25"/>
        <v>I</v>
      </c>
      <c r="C315" s="115">
        <f t="shared" si="26"/>
        <v>18325.36</v>
      </c>
      <c r="D315" s="15" t="str">
        <f t="shared" si="27"/>
        <v>vis</v>
      </c>
      <c r="E315" s="15">
        <f>VLOOKUP(C315,Active!C$21:E$968,3,FALSE)</f>
        <v>-9880.9925731957501</v>
      </c>
      <c r="F315" s="2" t="s">
        <v>337</v>
      </c>
      <c r="G315" s="15" t="str">
        <f t="shared" si="28"/>
        <v>18325.360</v>
      </c>
      <c r="H315" s="115">
        <f t="shared" si="29"/>
        <v>-9881</v>
      </c>
      <c r="I315" s="142" t="s">
        <v>1236</v>
      </c>
      <c r="J315" s="143" t="s">
        <v>1237</v>
      </c>
      <c r="K315" s="142">
        <v>-9881</v>
      </c>
      <c r="L315" s="142" t="s">
        <v>1238</v>
      </c>
      <c r="M315" s="143" t="s">
        <v>341</v>
      </c>
      <c r="N315" s="143"/>
      <c r="O315" s="144" t="s">
        <v>1219</v>
      </c>
      <c r="P315" s="144" t="s">
        <v>106</v>
      </c>
    </row>
    <row r="316" spans="1:16" x14ac:dyDescent="0.2">
      <c r="A316" s="115" t="str">
        <f t="shared" si="24"/>
        <v> BAN 1.25 </v>
      </c>
      <c r="B316" s="2" t="str">
        <f t="shared" si="25"/>
        <v>I</v>
      </c>
      <c r="C316" s="115">
        <f t="shared" si="26"/>
        <v>18361.357</v>
      </c>
      <c r="D316" s="15" t="str">
        <f t="shared" si="27"/>
        <v>vis</v>
      </c>
      <c r="E316" s="15">
        <f>VLOOKUP(C316,Active!C$21:E$968,3,FALSE)</f>
        <v>-9867.9918013189363</v>
      </c>
      <c r="F316" s="2" t="s">
        <v>337</v>
      </c>
      <c r="G316" s="15" t="str">
        <f t="shared" si="28"/>
        <v>18361.357</v>
      </c>
      <c r="H316" s="115">
        <f t="shared" si="29"/>
        <v>-9868</v>
      </c>
      <c r="I316" s="142" t="s">
        <v>1239</v>
      </c>
      <c r="J316" s="143" t="s">
        <v>1240</v>
      </c>
      <c r="K316" s="142">
        <v>-9868</v>
      </c>
      <c r="L316" s="142" t="s">
        <v>1241</v>
      </c>
      <c r="M316" s="143" t="s">
        <v>341</v>
      </c>
      <c r="N316" s="143"/>
      <c r="O316" s="144" t="s">
        <v>1219</v>
      </c>
      <c r="P316" s="144" t="s">
        <v>106</v>
      </c>
    </row>
    <row r="317" spans="1:16" x14ac:dyDescent="0.2">
      <c r="A317" s="115" t="str">
        <f t="shared" si="24"/>
        <v> HA 69.147 </v>
      </c>
      <c r="B317" s="2" t="str">
        <f t="shared" si="25"/>
        <v>I</v>
      </c>
      <c r="C317" s="115">
        <f t="shared" si="26"/>
        <v>18405.648000000001</v>
      </c>
      <c r="D317" s="15" t="str">
        <f t="shared" si="27"/>
        <v>vis</v>
      </c>
      <c r="E317" s="15">
        <f>VLOOKUP(C317,Active!C$21:E$968,3,FALSE)</f>
        <v>-9851.9955464311406</v>
      </c>
      <c r="F317" s="2" t="s">
        <v>337</v>
      </c>
      <c r="G317" s="15" t="str">
        <f t="shared" si="28"/>
        <v>18405.648</v>
      </c>
      <c r="H317" s="115">
        <f t="shared" si="29"/>
        <v>-9852</v>
      </c>
      <c r="I317" s="142" t="s">
        <v>1242</v>
      </c>
      <c r="J317" s="143" t="s">
        <v>1243</v>
      </c>
      <c r="K317" s="142">
        <v>-9852</v>
      </c>
      <c r="L317" s="142" t="s">
        <v>419</v>
      </c>
      <c r="M317" s="143" t="s">
        <v>341</v>
      </c>
      <c r="N317" s="143"/>
      <c r="O317" s="144" t="s">
        <v>1166</v>
      </c>
      <c r="P317" s="144" t="s">
        <v>100</v>
      </c>
    </row>
    <row r="318" spans="1:16" x14ac:dyDescent="0.2">
      <c r="A318" s="115" t="str">
        <f t="shared" si="24"/>
        <v> HA 69.147 </v>
      </c>
      <c r="B318" s="2" t="str">
        <f t="shared" si="25"/>
        <v>I</v>
      </c>
      <c r="C318" s="115">
        <f t="shared" si="26"/>
        <v>18419.494999999999</v>
      </c>
      <c r="D318" s="15" t="str">
        <f t="shared" si="27"/>
        <v>vis</v>
      </c>
      <c r="E318" s="15">
        <f>VLOOKUP(C318,Active!C$21:E$968,3,FALSE)</f>
        <v>-9846.9945272301466</v>
      </c>
      <c r="F318" s="2" t="s">
        <v>337</v>
      </c>
      <c r="G318" s="15" t="str">
        <f t="shared" si="28"/>
        <v>18419.495</v>
      </c>
      <c r="H318" s="115">
        <f t="shared" si="29"/>
        <v>-9847</v>
      </c>
      <c r="I318" s="142" t="s">
        <v>1244</v>
      </c>
      <c r="J318" s="143" t="s">
        <v>1245</v>
      </c>
      <c r="K318" s="142">
        <v>-9847</v>
      </c>
      <c r="L318" s="142" t="s">
        <v>479</v>
      </c>
      <c r="M318" s="143" t="s">
        <v>341</v>
      </c>
      <c r="N318" s="143"/>
      <c r="O318" s="144" t="s">
        <v>1166</v>
      </c>
      <c r="P318" s="144" t="s">
        <v>100</v>
      </c>
    </row>
    <row r="319" spans="1:16" x14ac:dyDescent="0.2">
      <c r="A319" s="115" t="str">
        <f t="shared" si="24"/>
        <v> CPRI 19.29 </v>
      </c>
      <c r="B319" s="2" t="str">
        <f t="shared" si="25"/>
        <v>I</v>
      </c>
      <c r="C319" s="115">
        <f t="shared" si="26"/>
        <v>18499.795999999998</v>
      </c>
      <c r="D319" s="15" t="str">
        <f t="shared" si="27"/>
        <v>vis</v>
      </c>
      <c r="E319" s="15">
        <f>VLOOKUP(C319,Active!C$21:E$968,3,FALSE)</f>
        <v>-9817.9928053511012</v>
      </c>
      <c r="F319" s="2" t="s">
        <v>337</v>
      </c>
      <c r="G319" s="15" t="str">
        <f t="shared" si="28"/>
        <v>18499.796</v>
      </c>
      <c r="H319" s="115">
        <f t="shared" si="29"/>
        <v>-9818</v>
      </c>
      <c r="I319" s="142" t="s">
        <v>1246</v>
      </c>
      <c r="J319" s="143" t="s">
        <v>1247</v>
      </c>
      <c r="K319" s="142">
        <v>-9818</v>
      </c>
      <c r="L319" s="142" t="s">
        <v>1248</v>
      </c>
      <c r="M319" s="143" t="s">
        <v>351</v>
      </c>
      <c r="N319" s="143"/>
      <c r="O319" s="144" t="s">
        <v>1131</v>
      </c>
      <c r="P319" s="144" t="s">
        <v>97</v>
      </c>
    </row>
    <row r="320" spans="1:16" x14ac:dyDescent="0.2">
      <c r="A320" s="115" t="str">
        <f t="shared" si="24"/>
        <v> AN 194.14 </v>
      </c>
      <c r="B320" s="2" t="str">
        <f t="shared" si="25"/>
        <v>I</v>
      </c>
      <c r="C320" s="115">
        <f t="shared" si="26"/>
        <v>18527.483</v>
      </c>
      <c r="D320" s="15" t="str">
        <f t="shared" si="27"/>
        <v>vis</v>
      </c>
      <c r="E320" s="15">
        <f>VLOOKUP(C320,Active!C$21:E$968,3,FALSE)</f>
        <v>-9807.9932950876519</v>
      </c>
      <c r="F320" s="2" t="s">
        <v>337</v>
      </c>
      <c r="G320" s="15" t="str">
        <f t="shared" si="28"/>
        <v>18527.483</v>
      </c>
      <c r="H320" s="115">
        <f t="shared" si="29"/>
        <v>-9808</v>
      </c>
      <c r="I320" s="142" t="s">
        <v>1249</v>
      </c>
      <c r="J320" s="143" t="s">
        <v>1250</v>
      </c>
      <c r="K320" s="142">
        <v>-9808</v>
      </c>
      <c r="L320" s="142" t="s">
        <v>1251</v>
      </c>
      <c r="M320" s="143" t="s">
        <v>341</v>
      </c>
      <c r="N320" s="143"/>
      <c r="O320" s="144" t="s">
        <v>1252</v>
      </c>
      <c r="P320" s="144" t="s">
        <v>107</v>
      </c>
    </row>
    <row r="321" spans="1:16" x14ac:dyDescent="0.2">
      <c r="A321" s="115" t="str">
        <f t="shared" si="24"/>
        <v> BAN 1.25 </v>
      </c>
      <c r="B321" s="2" t="str">
        <f t="shared" si="25"/>
        <v>I</v>
      </c>
      <c r="C321" s="115">
        <f t="shared" si="26"/>
        <v>18574.555</v>
      </c>
      <c r="D321" s="15" t="str">
        <f t="shared" si="27"/>
        <v>vis</v>
      </c>
      <c r="E321" s="15">
        <f>VLOOKUP(C321,Active!C$21:E$968,3,FALSE)</f>
        <v>-9790.99264687293</v>
      </c>
      <c r="F321" s="2" t="s">
        <v>337</v>
      </c>
      <c r="G321" s="15" t="str">
        <f t="shared" si="28"/>
        <v>18574.555</v>
      </c>
      <c r="H321" s="115">
        <f t="shared" si="29"/>
        <v>-9791</v>
      </c>
      <c r="I321" s="142" t="s">
        <v>1253</v>
      </c>
      <c r="J321" s="143" t="s">
        <v>1254</v>
      </c>
      <c r="K321" s="142">
        <v>-9791</v>
      </c>
      <c r="L321" s="142" t="s">
        <v>1248</v>
      </c>
      <c r="M321" s="143" t="s">
        <v>341</v>
      </c>
      <c r="N321" s="143"/>
      <c r="O321" s="144" t="s">
        <v>1219</v>
      </c>
      <c r="P321" s="144" t="s">
        <v>106</v>
      </c>
    </row>
    <row r="322" spans="1:16" x14ac:dyDescent="0.2">
      <c r="A322" s="115" t="str">
        <f t="shared" si="24"/>
        <v> HA 69.147 </v>
      </c>
      <c r="B322" s="2" t="str">
        <f t="shared" si="25"/>
        <v>I</v>
      </c>
      <c r="C322" s="115">
        <f t="shared" si="26"/>
        <v>18585.632000000001</v>
      </c>
      <c r="D322" s="15" t="str">
        <f t="shared" si="27"/>
        <v>vis</v>
      </c>
      <c r="E322" s="15">
        <f>VLOOKUP(C322,Active!C$21:E$968,3,FALSE)</f>
        <v>-9786.9920482097223</v>
      </c>
      <c r="F322" s="2" t="s">
        <v>337</v>
      </c>
      <c r="G322" s="15" t="str">
        <f t="shared" si="28"/>
        <v>18585.632</v>
      </c>
      <c r="H322" s="115">
        <f t="shared" si="29"/>
        <v>-9787</v>
      </c>
      <c r="I322" s="142" t="s">
        <v>1255</v>
      </c>
      <c r="J322" s="143" t="s">
        <v>1256</v>
      </c>
      <c r="K322" s="142">
        <v>-9787</v>
      </c>
      <c r="L322" s="142" t="s">
        <v>1257</v>
      </c>
      <c r="M322" s="143" t="s">
        <v>341</v>
      </c>
      <c r="N322" s="143"/>
      <c r="O322" s="144" t="s">
        <v>1166</v>
      </c>
      <c r="P322" s="144" t="s">
        <v>100</v>
      </c>
    </row>
    <row r="323" spans="1:16" x14ac:dyDescent="0.2">
      <c r="A323" s="115" t="str">
        <f t="shared" si="24"/>
        <v> HA 69.147 </v>
      </c>
      <c r="B323" s="2" t="str">
        <f t="shared" si="25"/>
        <v>I</v>
      </c>
      <c r="C323" s="115">
        <f t="shared" si="26"/>
        <v>18704.692999999999</v>
      </c>
      <c r="D323" s="15" t="str">
        <f t="shared" si="27"/>
        <v>vis</v>
      </c>
      <c r="E323" s="15">
        <f>VLOOKUP(C323,Active!C$21:E$968,3,FALSE)</f>
        <v>-9743.9916620546192</v>
      </c>
      <c r="F323" s="2" t="s">
        <v>337</v>
      </c>
      <c r="G323" s="15" t="str">
        <f t="shared" si="28"/>
        <v>18704.693</v>
      </c>
      <c r="H323" s="115">
        <f t="shared" si="29"/>
        <v>-9744</v>
      </c>
      <c r="I323" s="142" t="s">
        <v>1258</v>
      </c>
      <c r="J323" s="143" t="s">
        <v>1259</v>
      </c>
      <c r="K323" s="142">
        <v>-9744</v>
      </c>
      <c r="L323" s="142" t="s">
        <v>1241</v>
      </c>
      <c r="M323" s="143" t="s">
        <v>341</v>
      </c>
      <c r="N323" s="143"/>
      <c r="O323" s="144" t="s">
        <v>1166</v>
      </c>
      <c r="P323" s="144" t="s">
        <v>100</v>
      </c>
    </row>
    <row r="324" spans="1:16" x14ac:dyDescent="0.2">
      <c r="A324" s="115" t="str">
        <f t="shared" si="24"/>
        <v> BAN 1.25 </v>
      </c>
      <c r="B324" s="2" t="str">
        <f t="shared" si="25"/>
        <v>I</v>
      </c>
      <c r="C324" s="115">
        <f t="shared" si="26"/>
        <v>18721.312000000002</v>
      </c>
      <c r="D324" s="15" t="str">
        <f t="shared" si="27"/>
        <v>vis</v>
      </c>
      <c r="E324" s="15">
        <f>VLOOKUP(C324,Active!C$21:E$968,3,FALSE)</f>
        <v>-9737.9894999905355</v>
      </c>
      <c r="F324" s="2" t="s">
        <v>337</v>
      </c>
      <c r="G324" s="15" t="str">
        <f t="shared" si="28"/>
        <v>18721.312</v>
      </c>
      <c r="H324" s="115">
        <f t="shared" si="29"/>
        <v>-9738</v>
      </c>
      <c r="I324" s="142" t="s">
        <v>1260</v>
      </c>
      <c r="J324" s="143" t="s">
        <v>1261</v>
      </c>
      <c r="K324" s="142">
        <v>-9738</v>
      </c>
      <c r="L324" s="142" t="s">
        <v>1262</v>
      </c>
      <c r="M324" s="143" t="s">
        <v>341</v>
      </c>
      <c r="N324" s="143"/>
      <c r="O324" s="144" t="s">
        <v>1219</v>
      </c>
      <c r="P324" s="144" t="s">
        <v>106</v>
      </c>
    </row>
    <row r="325" spans="1:16" x14ac:dyDescent="0.2">
      <c r="A325" s="115" t="str">
        <f t="shared" si="24"/>
        <v> BAN 1.25 </v>
      </c>
      <c r="B325" s="2" t="str">
        <f t="shared" si="25"/>
        <v>I</v>
      </c>
      <c r="C325" s="115">
        <f t="shared" si="26"/>
        <v>18959.436000000002</v>
      </c>
      <c r="D325" s="15" t="str">
        <f t="shared" si="27"/>
        <v>vis</v>
      </c>
      <c r="E325" s="15">
        <f>VLOOKUP(C325,Active!C$21:E$968,3,FALSE)</f>
        <v>-9651.9880053550296</v>
      </c>
      <c r="F325" s="2" t="s">
        <v>337</v>
      </c>
      <c r="G325" s="15" t="str">
        <f t="shared" si="28"/>
        <v>18959.436</v>
      </c>
      <c r="H325" s="115">
        <f t="shared" si="29"/>
        <v>-9652</v>
      </c>
      <c r="I325" s="142" t="s">
        <v>1263</v>
      </c>
      <c r="J325" s="143" t="s">
        <v>1264</v>
      </c>
      <c r="K325" s="142">
        <v>-9652</v>
      </c>
      <c r="L325" s="142" t="s">
        <v>1265</v>
      </c>
      <c r="M325" s="143" t="s">
        <v>341</v>
      </c>
      <c r="N325" s="143"/>
      <c r="O325" s="144" t="s">
        <v>1219</v>
      </c>
      <c r="P325" s="144" t="s">
        <v>106</v>
      </c>
    </row>
    <row r="326" spans="1:16" x14ac:dyDescent="0.2">
      <c r="A326" s="115" t="str">
        <f t="shared" si="24"/>
        <v> AN 246.288 </v>
      </c>
      <c r="B326" s="2" t="str">
        <f t="shared" si="25"/>
        <v>I</v>
      </c>
      <c r="C326" s="115">
        <f t="shared" si="26"/>
        <v>18962.213</v>
      </c>
      <c r="D326" s="15" t="str">
        <f t="shared" si="27"/>
        <v>vis</v>
      </c>
      <c r="E326" s="15">
        <f>VLOOKUP(C326,Active!C$21:E$968,3,FALSE)</f>
        <v>-9650.985056678699</v>
      </c>
      <c r="F326" s="2" t="s">
        <v>337</v>
      </c>
      <c r="G326" s="15" t="str">
        <f t="shared" si="28"/>
        <v>18962.213</v>
      </c>
      <c r="H326" s="115">
        <f t="shared" si="29"/>
        <v>-9651</v>
      </c>
      <c r="I326" s="142" t="s">
        <v>1266</v>
      </c>
      <c r="J326" s="143" t="s">
        <v>1267</v>
      </c>
      <c r="K326" s="142">
        <v>-9651</v>
      </c>
      <c r="L326" s="142" t="s">
        <v>1268</v>
      </c>
      <c r="M326" s="143" t="s">
        <v>341</v>
      </c>
      <c r="N326" s="143"/>
      <c r="O326" s="144" t="s">
        <v>1170</v>
      </c>
      <c r="P326" s="144" t="s">
        <v>101</v>
      </c>
    </row>
    <row r="327" spans="1:16" x14ac:dyDescent="0.2">
      <c r="A327" s="115" t="str">
        <f t="shared" si="24"/>
        <v> BAN 1.25 </v>
      </c>
      <c r="B327" s="2" t="str">
        <f t="shared" si="25"/>
        <v>I</v>
      </c>
      <c r="C327" s="115">
        <f t="shared" si="26"/>
        <v>18981.581999999999</v>
      </c>
      <c r="D327" s="15" t="str">
        <f t="shared" si="27"/>
        <v>vis</v>
      </c>
      <c r="E327" s="15">
        <f>VLOOKUP(C327,Active!C$21:E$968,3,FALSE)</f>
        <v>-9643.9896973298091</v>
      </c>
      <c r="F327" s="2" t="s">
        <v>337</v>
      </c>
      <c r="G327" s="15" t="str">
        <f t="shared" si="28"/>
        <v>18981.582</v>
      </c>
      <c r="H327" s="115">
        <f t="shared" si="29"/>
        <v>-9644</v>
      </c>
      <c r="I327" s="142" t="s">
        <v>1269</v>
      </c>
      <c r="J327" s="143" t="s">
        <v>1270</v>
      </c>
      <c r="K327" s="142">
        <v>-9644</v>
      </c>
      <c r="L327" s="142" t="s">
        <v>1262</v>
      </c>
      <c r="M327" s="143" t="s">
        <v>341</v>
      </c>
      <c r="N327" s="143"/>
      <c r="O327" s="144" t="s">
        <v>1219</v>
      </c>
      <c r="P327" s="144" t="s">
        <v>106</v>
      </c>
    </row>
    <row r="328" spans="1:16" x14ac:dyDescent="0.2">
      <c r="A328" s="115" t="str">
        <f t="shared" si="24"/>
        <v> BAN 1.25 </v>
      </c>
      <c r="B328" s="2" t="str">
        <f t="shared" si="25"/>
        <v>I</v>
      </c>
      <c r="C328" s="115">
        <f t="shared" si="26"/>
        <v>19067.417000000001</v>
      </c>
      <c r="D328" s="15" t="str">
        <f t="shared" si="27"/>
        <v>vis</v>
      </c>
      <c r="E328" s="15">
        <f>VLOOKUP(C328,Active!C$21:E$968,3,FALSE)</f>
        <v>-9612.9893013510791</v>
      </c>
      <c r="F328" s="2" t="s">
        <v>337</v>
      </c>
      <c r="G328" s="15" t="str">
        <f t="shared" si="28"/>
        <v>19067.417</v>
      </c>
      <c r="H328" s="115">
        <f t="shared" si="29"/>
        <v>-9613</v>
      </c>
      <c r="I328" s="142" t="s">
        <v>1271</v>
      </c>
      <c r="J328" s="143" t="s">
        <v>1272</v>
      </c>
      <c r="K328" s="142">
        <v>-9613</v>
      </c>
      <c r="L328" s="142" t="s">
        <v>1273</v>
      </c>
      <c r="M328" s="143" t="s">
        <v>341</v>
      </c>
      <c r="N328" s="143"/>
      <c r="O328" s="144" t="s">
        <v>1219</v>
      </c>
      <c r="P328" s="144" t="s">
        <v>106</v>
      </c>
    </row>
    <row r="329" spans="1:16" x14ac:dyDescent="0.2">
      <c r="A329" s="115" t="str">
        <f t="shared" si="24"/>
        <v> AN 194.14 </v>
      </c>
      <c r="B329" s="2" t="str">
        <f t="shared" si="25"/>
        <v>I</v>
      </c>
      <c r="C329" s="115">
        <f t="shared" si="26"/>
        <v>19067.418000000001</v>
      </c>
      <c r="D329" s="15" t="str">
        <f t="shared" si="27"/>
        <v>vis</v>
      </c>
      <c r="E329" s="15">
        <f>VLOOKUP(C329,Active!C$21:E$968,3,FALSE)</f>
        <v>-9612.9889401884302</v>
      </c>
      <c r="F329" s="2" t="s">
        <v>337</v>
      </c>
      <c r="G329" s="15" t="str">
        <f t="shared" si="28"/>
        <v>19067.418</v>
      </c>
      <c r="H329" s="115">
        <f t="shared" si="29"/>
        <v>-9613</v>
      </c>
      <c r="I329" s="142" t="s">
        <v>1274</v>
      </c>
      <c r="J329" s="143" t="s">
        <v>1275</v>
      </c>
      <c r="K329" s="142">
        <v>-9613</v>
      </c>
      <c r="L329" s="142" t="s">
        <v>1276</v>
      </c>
      <c r="M329" s="143" t="s">
        <v>341</v>
      </c>
      <c r="N329" s="143"/>
      <c r="O329" s="144" t="s">
        <v>1170</v>
      </c>
      <c r="P329" s="144" t="s">
        <v>107</v>
      </c>
    </row>
    <row r="330" spans="1:16" x14ac:dyDescent="0.2">
      <c r="A330" s="115" t="str">
        <f t="shared" si="24"/>
        <v> AN 194.14 </v>
      </c>
      <c r="B330" s="2" t="str">
        <f t="shared" si="25"/>
        <v>I</v>
      </c>
      <c r="C330" s="115">
        <f t="shared" si="26"/>
        <v>19078.496999999999</v>
      </c>
      <c r="D330" s="15" t="str">
        <f t="shared" si="27"/>
        <v>vis</v>
      </c>
      <c r="E330" s="15">
        <f>VLOOKUP(C330,Active!C$21:E$968,3,FALSE)</f>
        <v>-9608.9876191999265</v>
      </c>
      <c r="F330" s="2" t="s">
        <v>337</v>
      </c>
      <c r="G330" s="15" t="str">
        <f t="shared" si="28"/>
        <v>19078.497</v>
      </c>
      <c r="H330" s="115">
        <f t="shared" si="29"/>
        <v>-9609</v>
      </c>
      <c r="I330" s="142" t="s">
        <v>1277</v>
      </c>
      <c r="J330" s="143" t="s">
        <v>1278</v>
      </c>
      <c r="K330" s="142">
        <v>-9609</v>
      </c>
      <c r="L330" s="142" t="s">
        <v>1279</v>
      </c>
      <c r="M330" s="143" t="s">
        <v>341</v>
      </c>
      <c r="N330" s="143"/>
      <c r="O330" s="144" t="s">
        <v>1170</v>
      </c>
      <c r="P330" s="144" t="s">
        <v>107</v>
      </c>
    </row>
    <row r="331" spans="1:16" x14ac:dyDescent="0.2">
      <c r="A331" s="115" t="str">
        <f t="shared" ref="A331:A394" si="30">P331</f>
        <v> BAN 1.25 </v>
      </c>
      <c r="B331" s="2" t="str">
        <f t="shared" ref="B331:B394" si="31">IF(H331=INT(H331),"I","II")</f>
        <v>I</v>
      </c>
      <c r="C331" s="115">
        <f t="shared" ref="C331:C394" si="32">1*G331</f>
        <v>19258.474999999999</v>
      </c>
      <c r="D331" s="15" t="str">
        <f t="shared" ref="D331:D394" si="33">VLOOKUP(F331,I$1:J$5,2,FALSE)</f>
        <v>vis</v>
      </c>
      <c r="E331" s="15">
        <f>VLOOKUP(C331,Active!C$21:E$968,3,FALSE)</f>
        <v>-9543.9862879544016</v>
      </c>
      <c r="F331" s="2" t="s">
        <v>337</v>
      </c>
      <c r="G331" s="15" t="str">
        <f t="shared" ref="G331:G394" si="34">MID(I331,3,LEN(I331)-3)</f>
        <v>19258.475</v>
      </c>
      <c r="H331" s="115">
        <f t="shared" ref="H331:H394" si="35">1*K331</f>
        <v>-9544</v>
      </c>
      <c r="I331" s="142" t="s">
        <v>1280</v>
      </c>
      <c r="J331" s="143" t="s">
        <v>1281</v>
      </c>
      <c r="K331" s="142">
        <v>-9544</v>
      </c>
      <c r="L331" s="142" t="s">
        <v>1282</v>
      </c>
      <c r="M331" s="143" t="s">
        <v>341</v>
      </c>
      <c r="N331" s="143"/>
      <c r="O331" s="144" t="s">
        <v>1219</v>
      </c>
      <c r="P331" s="144" t="s">
        <v>106</v>
      </c>
    </row>
    <row r="332" spans="1:16" x14ac:dyDescent="0.2">
      <c r="A332" s="115" t="str">
        <f t="shared" si="30"/>
        <v> AN 194.14 </v>
      </c>
      <c r="B332" s="2" t="str">
        <f t="shared" si="31"/>
        <v>I</v>
      </c>
      <c r="C332" s="115">
        <f t="shared" si="32"/>
        <v>19280.618999999999</v>
      </c>
      <c r="D332" s="15" t="str">
        <f t="shared" si="33"/>
        <v>vis</v>
      </c>
      <c r="E332" s="15">
        <f>VLOOKUP(C332,Active!C$21:E$968,3,FALSE)</f>
        <v>-9535.9887022544772</v>
      </c>
      <c r="F332" s="2" t="s">
        <v>337</v>
      </c>
      <c r="G332" s="15" t="str">
        <f t="shared" si="34"/>
        <v>19280.619</v>
      </c>
      <c r="H332" s="115">
        <f t="shared" si="35"/>
        <v>-9536</v>
      </c>
      <c r="I332" s="142" t="s">
        <v>1283</v>
      </c>
      <c r="J332" s="143" t="s">
        <v>1284</v>
      </c>
      <c r="K332" s="142">
        <v>-9536</v>
      </c>
      <c r="L332" s="142" t="s">
        <v>1276</v>
      </c>
      <c r="M332" s="143" t="s">
        <v>341</v>
      </c>
      <c r="N332" s="143"/>
      <c r="O332" s="144" t="s">
        <v>1285</v>
      </c>
      <c r="P332" s="144" t="s">
        <v>107</v>
      </c>
    </row>
    <row r="333" spans="1:16" x14ac:dyDescent="0.2">
      <c r="A333" s="115" t="str">
        <f t="shared" si="30"/>
        <v> BAN 1.25 </v>
      </c>
      <c r="B333" s="2" t="str">
        <f t="shared" si="31"/>
        <v>I</v>
      </c>
      <c r="C333" s="115">
        <f t="shared" si="32"/>
        <v>19283.401000000002</v>
      </c>
      <c r="D333" s="15" t="str">
        <f t="shared" si="33"/>
        <v>vis</v>
      </c>
      <c r="E333" s="15">
        <f>VLOOKUP(C333,Active!C$21:E$968,3,FALSE)</f>
        <v>-9534.9839477649002</v>
      </c>
      <c r="F333" s="2" t="s">
        <v>337</v>
      </c>
      <c r="G333" s="15" t="str">
        <f t="shared" si="34"/>
        <v>19283.401</v>
      </c>
      <c r="H333" s="115">
        <f t="shared" si="35"/>
        <v>-9535</v>
      </c>
      <c r="I333" s="142" t="s">
        <v>1286</v>
      </c>
      <c r="J333" s="143" t="s">
        <v>1287</v>
      </c>
      <c r="K333" s="142">
        <v>-9535</v>
      </c>
      <c r="L333" s="142" t="s">
        <v>1288</v>
      </c>
      <c r="M333" s="143" t="s">
        <v>341</v>
      </c>
      <c r="N333" s="143"/>
      <c r="O333" s="144" t="s">
        <v>1219</v>
      </c>
      <c r="P333" s="144" t="s">
        <v>106</v>
      </c>
    </row>
    <row r="334" spans="1:16" x14ac:dyDescent="0.2">
      <c r="A334" s="115" t="str">
        <f t="shared" si="30"/>
        <v> BAN 1.25 </v>
      </c>
      <c r="B334" s="2" t="str">
        <f t="shared" si="31"/>
        <v>I</v>
      </c>
      <c r="C334" s="115">
        <f t="shared" si="32"/>
        <v>19294.471000000001</v>
      </c>
      <c r="D334" s="15" t="str">
        <f t="shared" si="33"/>
        <v>vis</v>
      </c>
      <c r="E334" s="15">
        <f>VLOOKUP(C334,Active!C$21:E$968,3,FALSE)</f>
        <v>-9530.9858772402367</v>
      </c>
      <c r="F334" s="2" t="s">
        <v>337</v>
      </c>
      <c r="G334" s="15" t="str">
        <f t="shared" si="34"/>
        <v>19294.471</v>
      </c>
      <c r="H334" s="115">
        <f t="shared" si="35"/>
        <v>-9531</v>
      </c>
      <c r="I334" s="142" t="s">
        <v>1289</v>
      </c>
      <c r="J334" s="143" t="s">
        <v>1290</v>
      </c>
      <c r="K334" s="142">
        <v>-9531</v>
      </c>
      <c r="L334" s="142" t="s">
        <v>1291</v>
      </c>
      <c r="M334" s="143" t="s">
        <v>341</v>
      </c>
      <c r="N334" s="143"/>
      <c r="O334" s="144" t="s">
        <v>1219</v>
      </c>
      <c r="P334" s="144" t="s">
        <v>106</v>
      </c>
    </row>
    <row r="335" spans="1:16" x14ac:dyDescent="0.2">
      <c r="A335" s="115" t="str">
        <f t="shared" si="30"/>
        <v> BAN 1.25 </v>
      </c>
      <c r="B335" s="2" t="str">
        <f t="shared" si="31"/>
        <v>I</v>
      </c>
      <c r="C335" s="115">
        <f t="shared" si="32"/>
        <v>19355.386999999999</v>
      </c>
      <c r="D335" s="15" t="str">
        <f t="shared" si="33"/>
        <v>vis</v>
      </c>
      <c r="E335" s="15">
        <f>VLOOKUP(C335,Active!C$21:E$968,3,FALSE)</f>
        <v>-9508.9852933124657</v>
      </c>
      <c r="F335" s="2" t="s">
        <v>337</v>
      </c>
      <c r="G335" s="15" t="str">
        <f t="shared" si="34"/>
        <v>19355.387</v>
      </c>
      <c r="H335" s="115">
        <f t="shared" si="35"/>
        <v>-9509</v>
      </c>
      <c r="I335" s="142" t="s">
        <v>1292</v>
      </c>
      <c r="J335" s="143" t="s">
        <v>1293</v>
      </c>
      <c r="K335" s="142">
        <v>-9509</v>
      </c>
      <c r="L335" s="142" t="s">
        <v>1268</v>
      </c>
      <c r="M335" s="143" t="s">
        <v>341</v>
      </c>
      <c r="N335" s="143"/>
      <c r="O335" s="144" t="s">
        <v>1219</v>
      </c>
      <c r="P335" s="144" t="s">
        <v>106</v>
      </c>
    </row>
    <row r="336" spans="1:16" x14ac:dyDescent="0.2">
      <c r="A336" s="115" t="str">
        <f t="shared" si="30"/>
        <v> HA 69.147 </v>
      </c>
      <c r="B336" s="2" t="str">
        <f t="shared" si="31"/>
        <v>I</v>
      </c>
      <c r="C336" s="115">
        <f t="shared" si="32"/>
        <v>19363.687000000002</v>
      </c>
      <c r="D336" s="15" t="str">
        <f t="shared" si="33"/>
        <v>vis</v>
      </c>
      <c r="E336" s="15">
        <f>VLOOKUP(C336,Active!C$21:E$968,3,FALSE)</f>
        <v>-9505.9876433255904</v>
      </c>
      <c r="F336" s="2" t="s">
        <v>337</v>
      </c>
      <c r="G336" s="15" t="str">
        <f t="shared" si="34"/>
        <v>19363.687</v>
      </c>
      <c r="H336" s="115">
        <f t="shared" si="35"/>
        <v>-9506</v>
      </c>
      <c r="I336" s="142" t="s">
        <v>1294</v>
      </c>
      <c r="J336" s="143" t="s">
        <v>1295</v>
      </c>
      <c r="K336" s="142">
        <v>-9506</v>
      </c>
      <c r="L336" s="142" t="s">
        <v>1279</v>
      </c>
      <c r="M336" s="143" t="s">
        <v>341</v>
      </c>
      <c r="N336" s="143"/>
      <c r="O336" s="144" t="s">
        <v>1166</v>
      </c>
      <c r="P336" s="144" t="s">
        <v>100</v>
      </c>
    </row>
    <row r="337" spans="1:16" x14ac:dyDescent="0.2">
      <c r="A337" s="115" t="str">
        <f t="shared" si="30"/>
        <v> CPRI 19.29 </v>
      </c>
      <c r="B337" s="2" t="str">
        <f t="shared" si="31"/>
        <v>I</v>
      </c>
      <c r="C337" s="115">
        <f t="shared" si="32"/>
        <v>19385.845000000001</v>
      </c>
      <c r="D337" s="15" t="str">
        <f t="shared" si="33"/>
        <v>vis</v>
      </c>
      <c r="E337" s="15">
        <f>VLOOKUP(C337,Active!C$21:E$968,3,FALSE)</f>
        <v>-9497.9850013485793</v>
      </c>
      <c r="F337" s="2" t="s">
        <v>337</v>
      </c>
      <c r="G337" s="15" t="str">
        <f t="shared" si="34"/>
        <v>19385.845</v>
      </c>
      <c r="H337" s="115">
        <f t="shared" si="35"/>
        <v>-9498</v>
      </c>
      <c r="I337" s="142" t="s">
        <v>1296</v>
      </c>
      <c r="J337" s="143" t="s">
        <v>1297</v>
      </c>
      <c r="K337" s="142">
        <v>-9498</v>
      </c>
      <c r="L337" s="142" t="s">
        <v>1298</v>
      </c>
      <c r="M337" s="143" t="s">
        <v>351</v>
      </c>
      <c r="N337" s="143"/>
      <c r="O337" s="144" t="s">
        <v>1131</v>
      </c>
      <c r="P337" s="144" t="s">
        <v>97</v>
      </c>
    </row>
    <row r="338" spans="1:16" x14ac:dyDescent="0.2">
      <c r="A338" s="115" t="str">
        <f t="shared" si="30"/>
        <v> HA 69.147 </v>
      </c>
      <c r="B338" s="2" t="str">
        <f t="shared" si="31"/>
        <v>I</v>
      </c>
      <c r="C338" s="115">
        <f t="shared" si="32"/>
        <v>19391.386999999999</v>
      </c>
      <c r="D338" s="15" t="str">
        <f t="shared" si="33"/>
        <v>vis</v>
      </c>
      <c r="E338" s="15">
        <f>VLOOKUP(C338,Active!C$21:E$968,3,FALSE)</f>
        <v>-9495.9834379477052</v>
      </c>
      <c r="F338" s="2" t="s">
        <v>337</v>
      </c>
      <c r="G338" s="15" t="str">
        <f t="shared" si="34"/>
        <v>19391.387</v>
      </c>
      <c r="H338" s="115">
        <f t="shared" si="35"/>
        <v>-9496</v>
      </c>
      <c r="I338" s="142" t="s">
        <v>1299</v>
      </c>
      <c r="J338" s="143" t="s">
        <v>1300</v>
      </c>
      <c r="K338" s="142">
        <v>-9496</v>
      </c>
      <c r="L338" s="142" t="s">
        <v>1301</v>
      </c>
      <c r="M338" s="143" t="s">
        <v>341</v>
      </c>
      <c r="N338" s="143"/>
      <c r="O338" s="144" t="s">
        <v>1166</v>
      </c>
      <c r="P338" s="144" t="s">
        <v>100</v>
      </c>
    </row>
    <row r="339" spans="1:16" x14ac:dyDescent="0.2">
      <c r="A339" s="115" t="str">
        <f t="shared" si="30"/>
        <v> AN 194.166 </v>
      </c>
      <c r="B339" s="2" t="str">
        <f t="shared" si="31"/>
        <v>I</v>
      </c>
      <c r="C339" s="115">
        <f t="shared" si="32"/>
        <v>19665.501</v>
      </c>
      <c r="D339" s="15" t="str">
        <f t="shared" si="33"/>
        <v>vis</v>
      </c>
      <c r="E339" s="15">
        <f>VLOOKUP(C339,Active!C$21:E$968,3,FALSE)</f>
        <v>-9396.9836995739279</v>
      </c>
      <c r="F339" s="2" t="str">
        <f>LEFT(M339,1)</f>
        <v>V</v>
      </c>
      <c r="G339" s="15" t="str">
        <f t="shared" si="34"/>
        <v>19665.501</v>
      </c>
      <c r="H339" s="115">
        <f t="shared" si="35"/>
        <v>-9397</v>
      </c>
      <c r="I339" s="142" t="s">
        <v>1302</v>
      </c>
      <c r="J339" s="143" t="s">
        <v>1303</v>
      </c>
      <c r="K339" s="142">
        <v>-9397</v>
      </c>
      <c r="L339" s="142" t="s">
        <v>1304</v>
      </c>
      <c r="M339" s="143" t="s">
        <v>341</v>
      </c>
      <c r="N339" s="143"/>
      <c r="O339" s="144" t="s">
        <v>1305</v>
      </c>
      <c r="P339" s="144" t="s">
        <v>108</v>
      </c>
    </row>
    <row r="340" spans="1:16" x14ac:dyDescent="0.2">
      <c r="A340" s="115" t="str">
        <f t="shared" si="30"/>
        <v> AN 194.14 </v>
      </c>
      <c r="B340" s="2" t="str">
        <f t="shared" si="31"/>
        <v>I</v>
      </c>
      <c r="C340" s="115">
        <f t="shared" si="32"/>
        <v>19773.490000000002</v>
      </c>
      <c r="D340" s="15" t="str">
        <f t="shared" si="33"/>
        <v>vis</v>
      </c>
      <c r="E340" s="15">
        <f>VLOOKUP(C340,Active!C$21:E$968,3,FALSE)</f>
        <v>-9357.9821062687861</v>
      </c>
      <c r="F340" s="2" t="str">
        <f>LEFT(M340,1)</f>
        <v>V</v>
      </c>
      <c r="G340" s="15" t="str">
        <f t="shared" si="34"/>
        <v>19773.490</v>
      </c>
      <c r="H340" s="115">
        <f t="shared" si="35"/>
        <v>-9358</v>
      </c>
      <c r="I340" s="142" t="s">
        <v>1306</v>
      </c>
      <c r="J340" s="143" t="s">
        <v>1307</v>
      </c>
      <c r="K340" s="142">
        <v>-9358</v>
      </c>
      <c r="L340" s="142" t="s">
        <v>1308</v>
      </c>
      <c r="M340" s="143" t="s">
        <v>341</v>
      </c>
      <c r="N340" s="143"/>
      <c r="O340" s="144" t="s">
        <v>1170</v>
      </c>
      <c r="P340" s="144" t="s">
        <v>107</v>
      </c>
    </row>
    <row r="341" spans="1:16" x14ac:dyDescent="0.2">
      <c r="A341" s="115" t="str">
        <f t="shared" si="30"/>
        <v> AN 246.288 </v>
      </c>
      <c r="B341" s="2" t="str">
        <f t="shared" si="31"/>
        <v>I</v>
      </c>
      <c r="C341" s="115">
        <f t="shared" si="32"/>
        <v>19820.564999999999</v>
      </c>
      <c r="D341" s="15" t="str">
        <f t="shared" si="33"/>
        <v>vis</v>
      </c>
      <c r="E341" s="15">
        <f>VLOOKUP(C341,Active!C$21:E$968,3,FALSE)</f>
        <v>-9340.9803745661175</v>
      </c>
      <c r="F341" s="2" t="str">
        <f>LEFT(M341,1)</f>
        <v>V</v>
      </c>
      <c r="G341" s="15" t="str">
        <f t="shared" si="34"/>
        <v>19820.565</v>
      </c>
      <c r="H341" s="115">
        <f t="shared" si="35"/>
        <v>-9341</v>
      </c>
      <c r="I341" s="142" t="s">
        <v>1309</v>
      </c>
      <c r="J341" s="143" t="s">
        <v>1310</v>
      </c>
      <c r="K341" s="142">
        <v>-9341</v>
      </c>
      <c r="L341" s="142" t="s">
        <v>1311</v>
      </c>
      <c r="M341" s="143" t="s">
        <v>341</v>
      </c>
      <c r="N341" s="143"/>
      <c r="O341" s="144" t="s">
        <v>1170</v>
      </c>
      <c r="P341" s="144" t="s">
        <v>101</v>
      </c>
    </row>
    <row r="342" spans="1:16" x14ac:dyDescent="0.2">
      <c r="A342" s="115" t="str">
        <f t="shared" si="30"/>
        <v> CPRI 19.29 </v>
      </c>
      <c r="B342" s="2" t="str">
        <f t="shared" si="31"/>
        <v>I</v>
      </c>
      <c r="C342" s="115">
        <f t="shared" si="32"/>
        <v>20493.396000000001</v>
      </c>
      <c r="D342" s="15" t="str">
        <f t="shared" si="33"/>
        <v>pg</v>
      </c>
      <c r="E342" s="15">
        <f>VLOOKUP(C342,Active!C$21:E$968,3,FALSE)</f>
        <v>-9097.978948262582</v>
      </c>
      <c r="F342" s="2" t="str">
        <f>LEFT(M342,1)</f>
        <v>F</v>
      </c>
      <c r="G342" s="15" t="str">
        <f t="shared" si="34"/>
        <v>20493.396</v>
      </c>
      <c r="H342" s="115">
        <f t="shared" si="35"/>
        <v>-9098</v>
      </c>
      <c r="I342" s="142" t="s">
        <v>1312</v>
      </c>
      <c r="J342" s="143" t="s">
        <v>1313</v>
      </c>
      <c r="K342" s="142">
        <v>-9098</v>
      </c>
      <c r="L342" s="142" t="s">
        <v>1314</v>
      </c>
      <c r="M342" s="143" t="s">
        <v>351</v>
      </c>
      <c r="N342" s="143"/>
      <c r="O342" s="144" t="s">
        <v>1131</v>
      </c>
      <c r="P342" s="144" t="s">
        <v>97</v>
      </c>
    </row>
    <row r="343" spans="1:16" x14ac:dyDescent="0.2">
      <c r="A343" s="115" t="str">
        <f t="shared" si="30"/>
        <v> BAN 1.27 </v>
      </c>
      <c r="B343" s="2" t="str">
        <f t="shared" si="31"/>
        <v>I</v>
      </c>
      <c r="C343" s="115">
        <f t="shared" si="32"/>
        <v>20554.313999999998</v>
      </c>
      <c r="D343" s="15" t="str">
        <f t="shared" si="33"/>
        <v>vis</v>
      </c>
      <c r="E343" s="15">
        <f>VLOOKUP(C343,Active!C$21:E$968,3,FALSE)</f>
        <v>-9075.977642009515</v>
      </c>
      <c r="F343" s="2" t="str">
        <f>LEFT(M343,1)</f>
        <v>V</v>
      </c>
      <c r="G343" s="15" t="str">
        <f t="shared" si="34"/>
        <v>20554.314</v>
      </c>
      <c r="H343" s="115">
        <f t="shared" si="35"/>
        <v>-9076</v>
      </c>
      <c r="I343" s="142" t="s">
        <v>1315</v>
      </c>
      <c r="J343" s="143" t="s">
        <v>1316</v>
      </c>
      <c r="K343" s="142">
        <v>-9076</v>
      </c>
      <c r="L343" s="142" t="s">
        <v>1317</v>
      </c>
      <c r="M343" s="143" t="s">
        <v>341</v>
      </c>
      <c r="N343" s="143"/>
      <c r="O343" s="144" t="s">
        <v>1318</v>
      </c>
      <c r="P343" s="144" t="s">
        <v>109</v>
      </c>
    </row>
    <row r="344" spans="1:16" x14ac:dyDescent="0.2">
      <c r="A344" s="115" t="str">
        <f t="shared" si="30"/>
        <v> BAN 1.27 </v>
      </c>
      <c r="B344" s="2" t="str">
        <f t="shared" si="31"/>
        <v>I</v>
      </c>
      <c r="C344" s="115">
        <f t="shared" si="32"/>
        <v>20781.358</v>
      </c>
      <c r="D344" s="15" t="str">
        <f t="shared" si="33"/>
        <v>vis</v>
      </c>
      <c r="E344" s="15">
        <f>VLOOKUP(C344,Active!C$21:E$968,3,FALSE)</f>
        <v>-8993.9778295251617</v>
      </c>
      <c r="F344" s="2" t="s">
        <v>337</v>
      </c>
      <c r="G344" s="15" t="str">
        <f t="shared" si="34"/>
        <v>20781.358</v>
      </c>
      <c r="H344" s="115">
        <f t="shared" si="35"/>
        <v>-8994</v>
      </c>
      <c r="I344" s="142" t="s">
        <v>1319</v>
      </c>
      <c r="J344" s="143" t="s">
        <v>1320</v>
      </c>
      <c r="K344" s="142">
        <v>-8994</v>
      </c>
      <c r="L344" s="142" t="s">
        <v>1321</v>
      </c>
      <c r="M344" s="143" t="s">
        <v>341</v>
      </c>
      <c r="N344" s="143"/>
      <c r="O344" s="144" t="s">
        <v>1318</v>
      </c>
      <c r="P344" s="144" t="s">
        <v>109</v>
      </c>
    </row>
    <row r="345" spans="1:16" x14ac:dyDescent="0.2">
      <c r="A345" s="115" t="str">
        <f t="shared" si="30"/>
        <v> BAN 1.27 </v>
      </c>
      <c r="B345" s="2" t="str">
        <f t="shared" si="31"/>
        <v>I</v>
      </c>
      <c r="C345" s="115">
        <f t="shared" si="32"/>
        <v>21077.626</v>
      </c>
      <c r="D345" s="15" t="str">
        <f t="shared" si="33"/>
        <v>vis</v>
      </c>
      <c r="E345" s="15">
        <f>VLOOKUP(C345,Active!C$21:E$968,3,FALSE)</f>
        <v>-8886.9768938249708</v>
      </c>
      <c r="F345" s="2" t="s">
        <v>337</v>
      </c>
      <c r="G345" s="15" t="str">
        <f t="shared" si="34"/>
        <v>21077.626</v>
      </c>
      <c r="H345" s="115">
        <f t="shared" si="35"/>
        <v>-8887</v>
      </c>
      <c r="I345" s="142" t="s">
        <v>1322</v>
      </c>
      <c r="J345" s="143" t="s">
        <v>1323</v>
      </c>
      <c r="K345" s="142">
        <v>-8887</v>
      </c>
      <c r="L345" s="142" t="s">
        <v>1324</v>
      </c>
      <c r="M345" s="143" t="s">
        <v>341</v>
      </c>
      <c r="N345" s="143"/>
      <c r="O345" s="144" t="s">
        <v>1318</v>
      </c>
      <c r="P345" s="144" t="s">
        <v>109</v>
      </c>
    </row>
    <row r="346" spans="1:16" x14ac:dyDescent="0.2">
      <c r="A346" s="115" t="str">
        <f t="shared" si="30"/>
        <v> BAN 1.27 </v>
      </c>
      <c r="B346" s="2" t="str">
        <f t="shared" si="31"/>
        <v>I</v>
      </c>
      <c r="C346" s="115">
        <f t="shared" si="32"/>
        <v>21091.472000000002</v>
      </c>
      <c r="D346" s="15" t="str">
        <f t="shared" si="33"/>
        <v>vis</v>
      </c>
      <c r="E346" s="15">
        <f>VLOOKUP(C346,Active!C$21:E$968,3,FALSE)</f>
        <v>-8881.9762357866239</v>
      </c>
      <c r="F346" s="2" t="s">
        <v>337</v>
      </c>
      <c r="G346" s="15" t="str">
        <f t="shared" si="34"/>
        <v>21091.472</v>
      </c>
      <c r="H346" s="115">
        <f t="shared" si="35"/>
        <v>-8882</v>
      </c>
      <c r="I346" s="142" t="s">
        <v>1325</v>
      </c>
      <c r="J346" s="143" t="s">
        <v>1326</v>
      </c>
      <c r="K346" s="142">
        <v>-8882</v>
      </c>
      <c r="L346" s="142" t="s">
        <v>1327</v>
      </c>
      <c r="M346" s="143" t="s">
        <v>341</v>
      </c>
      <c r="N346" s="143"/>
      <c r="O346" s="144" t="s">
        <v>1318</v>
      </c>
      <c r="P346" s="144" t="s">
        <v>109</v>
      </c>
    </row>
    <row r="347" spans="1:16" x14ac:dyDescent="0.2">
      <c r="A347" s="115" t="str">
        <f t="shared" si="30"/>
        <v> BAN 1.27 </v>
      </c>
      <c r="B347" s="2" t="str">
        <f t="shared" si="31"/>
        <v>I</v>
      </c>
      <c r="C347" s="115">
        <f t="shared" si="32"/>
        <v>21102.545999999998</v>
      </c>
      <c r="D347" s="15" t="str">
        <f t="shared" si="33"/>
        <v>vis</v>
      </c>
      <c r="E347" s="15">
        <f>VLOOKUP(C347,Active!C$21:E$968,3,FALSE)</f>
        <v>-8877.9767206113647</v>
      </c>
      <c r="F347" s="2" t="s">
        <v>337</v>
      </c>
      <c r="G347" s="15" t="str">
        <f t="shared" si="34"/>
        <v>21102.546</v>
      </c>
      <c r="H347" s="115">
        <f t="shared" si="35"/>
        <v>-8878</v>
      </c>
      <c r="I347" s="142" t="s">
        <v>1328</v>
      </c>
      <c r="J347" s="143" t="s">
        <v>1329</v>
      </c>
      <c r="K347" s="142">
        <v>-8878</v>
      </c>
      <c r="L347" s="142" t="s">
        <v>1324</v>
      </c>
      <c r="M347" s="143" t="s">
        <v>341</v>
      </c>
      <c r="N347" s="143"/>
      <c r="O347" s="144" t="s">
        <v>1318</v>
      </c>
      <c r="P347" s="144" t="s">
        <v>109</v>
      </c>
    </row>
    <row r="348" spans="1:16" x14ac:dyDescent="0.2">
      <c r="A348" s="115" t="str">
        <f t="shared" si="30"/>
        <v> BAN 1.27 </v>
      </c>
      <c r="B348" s="2" t="str">
        <f t="shared" si="31"/>
        <v>I</v>
      </c>
      <c r="C348" s="115">
        <f t="shared" si="32"/>
        <v>21113.617999999999</v>
      </c>
      <c r="D348" s="15" t="str">
        <f t="shared" si="33"/>
        <v>vis</v>
      </c>
      <c r="E348" s="15">
        <f>VLOOKUP(C348,Active!C$21:E$968,3,FALSE)</f>
        <v>-8873.9779277614016</v>
      </c>
      <c r="F348" s="2" t="s">
        <v>337</v>
      </c>
      <c r="G348" s="15" t="str">
        <f t="shared" si="34"/>
        <v>21113.618</v>
      </c>
      <c r="H348" s="115">
        <f t="shared" si="35"/>
        <v>-8874</v>
      </c>
      <c r="I348" s="142" t="s">
        <v>1330</v>
      </c>
      <c r="J348" s="143" t="s">
        <v>1331</v>
      </c>
      <c r="K348" s="142">
        <v>-8874</v>
      </c>
      <c r="L348" s="142" t="s">
        <v>1321</v>
      </c>
      <c r="M348" s="143" t="s">
        <v>341</v>
      </c>
      <c r="N348" s="143"/>
      <c r="O348" s="144" t="s">
        <v>1318</v>
      </c>
      <c r="P348" s="144" t="s">
        <v>109</v>
      </c>
    </row>
    <row r="349" spans="1:16" x14ac:dyDescent="0.2">
      <c r="A349" s="115" t="str">
        <f t="shared" si="30"/>
        <v> BAN 1.27 </v>
      </c>
      <c r="B349" s="2" t="str">
        <f t="shared" si="31"/>
        <v>I</v>
      </c>
      <c r="C349" s="115">
        <f t="shared" si="32"/>
        <v>21116.396000000001</v>
      </c>
      <c r="D349" s="15" t="str">
        <f t="shared" si="33"/>
        <v>vis</v>
      </c>
      <c r="E349" s="15">
        <f>VLOOKUP(C349,Active!C$21:E$968,3,FALSE)</f>
        <v>-8872.9746179224203</v>
      </c>
      <c r="F349" s="2" t="s">
        <v>337</v>
      </c>
      <c r="G349" s="15" t="str">
        <f t="shared" si="34"/>
        <v>21116.396</v>
      </c>
      <c r="H349" s="115">
        <f t="shared" si="35"/>
        <v>-8873</v>
      </c>
      <c r="I349" s="142" t="s">
        <v>1332</v>
      </c>
      <c r="J349" s="143" t="s">
        <v>1333</v>
      </c>
      <c r="K349" s="142">
        <v>-8873</v>
      </c>
      <c r="L349" s="142" t="s">
        <v>1334</v>
      </c>
      <c r="M349" s="143" t="s">
        <v>341</v>
      </c>
      <c r="N349" s="143"/>
      <c r="O349" s="144" t="s">
        <v>1318</v>
      </c>
      <c r="P349" s="144" t="s">
        <v>109</v>
      </c>
    </row>
    <row r="350" spans="1:16" x14ac:dyDescent="0.2">
      <c r="A350" s="115" t="str">
        <f t="shared" si="30"/>
        <v> BAN 1.27 </v>
      </c>
      <c r="B350" s="2" t="str">
        <f t="shared" si="31"/>
        <v>I</v>
      </c>
      <c r="C350" s="115">
        <f t="shared" si="32"/>
        <v>21437.580999999998</v>
      </c>
      <c r="D350" s="15" t="str">
        <f t="shared" si="33"/>
        <v>vis</v>
      </c>
      <c r="E350" s="15">
        <f>VLOOKUP(C350,Active!C$21:E$968,3,FALSE)</f>
        <v>-8756.9745924965719</v>
      </c>
      <c r="F350" s="2" t="s">
        <v>337</v>
      </c>
      <c r="G350" s="15" t="str">
        <f t="shared" si="34"/>
        <v>21437.581</v>
      </c>
      <c r="H350" s="115">
        <f t="shared" si="35"/>
        <v>-8757</v>
      </c>
      <c r="I350" s="142" t="s">
        <v>1335</v>
      </c>
      <c r="J350" s="143" t="s">
        <v>1336</v>
      </c>
      <c r="K350" s="142">
        <v>-8757</v>
      </c>
      <c r="L350" s="142" t="s">
        <v>1334</v>
      </c>
      <c r="M350" s="143" t="s">
        <v>341</v>
      </c>
      <c r="N350" s="143"/>
      <c r="O350" s="144" t="s">
        <v>1318</v>
      </c>
      <c r="P350" s="144" t="s">
        <v>109</v>
      </c>
    </row>
    <row r="351" spans="1:16" x14ac:dyDescent="0.2">
      <c r="A351" s="115" t="str">
        <f t="shared" si="30"/>
        <v> BAN 1.27 </v>
      </c>
      <c r="B351" s="2" t="str">
        <f t="shared" si="31"/>
        <v>I</v>
      </c>
      <c r="C351" s="115">
        <f t="shared" si="32"/>
        <v>21462.5</v>
      </c>
      <c r="D351" s="15" t="str">
        <f t="shared" si="33"/>
        <v>vis</v>
      </c>
      <c r="E351" s="15">
        <f>VLOOKUP(C351,Active!C$21:E$968,3,FALSE)</f>
        <v>-8747.9747804456129</v>
      </c>
      <c r="F351" s="2" t="s">
        <v>337</v>
      </c>
      <c r="G351" s="15" t="str">
        <f t="shared" si="34"/>
        <v>21462.500</v>
      </c>
      <c r="H351" s="115">
        <f t="shared" si="35"/>
        <v>-8748</v>
      </c>
      <c r="I351" s="142" t="s">
        <v>1337</v>
      </c>
      <c r="J351" s="143" t="s">
        <v>1338</v>
      </c>
      <c r="K351" s="142">
        <v>-8748</v>
      </c>
      <c r="L351" s="142" t="s">
        <v>1334</v>
      </c>
      <c r="M351" s="143" t="s">
        <v>341</v>
      </c>
      <c r="N351" s="143"/>
      <c r="O351" s="144" t="s">
        <v>1318</v>
      </c>
      <c r="P351" s="144" t="s">
        <v>109</v>
      </c>
    </row>
    <row r="352" spans="1:16" x14ac:dyDescent="0.2">
      <c r="A352" s="115" t="str">
        <f t="shared" si="30"/>
        <v> CPRI 19.29 </v>
      </c>
      <c r="B352" s="2" t="str">
        <f t="shared" si="31"/>
        <v>I</v>
      </c>
      <c r="C352" s="115">
        <f t="shared" si="32"/>
        <v>21545.562999999998</v>
      </c>
      <c r="D352" s="15" t="str">
        <f t="shared" si="33"/>
        <v>vis</v>
      </c>
      <c r="E352" s="15">
        <f>VLOOKUP(C352,Active!C$21:E$968,3,FALSE)</f>
        <v>-8717.9755273299725</v>
      </c>
      <c r="F352" s="2" t="s">
        <v>337</v>
      </c>
      <c r="G352" s="15" t="str">
        <f t="shared" si="34"/>
        <v>21545.563</v>
      </c>
      <c r="H352" s="115">
        <f t="shared" si="35"/>
        <v>-8718</v>
      </c>
      <c r="I352" s="142" t="s">
        <v>1339</v>
      </c>
      <c r="J352" s="143" t="s">
        <v>1340</v>
      </c>
      <c r="K352" s="142">
        <v>-8718</v>
      </c>
      <c r="L352" s="142" t="s">
        <v>1341</v>
      </c>
      <c r="M352" s="143" t="s">
        <v>351</v>
      </c>
      <c r="N352" s="143"/>
      <c r="O352" s="144" t="s">
        <v>1131</v>
      </c>
      <c r="P352" s="144" t="s">
        <v>97</v>
      </c>
    </row>
    <row r="353" spans="1:16" x14ac:dyDescent="0.2">
      <c r="A353" s="115" t="str">
        <f t="shared" si="30"/>
        <v> BAN 1.27 </v>
      </c>
      <c r="B353" s="2" t="str">
        <f t="shared" si="31"/>
        <v>I</v>
      </c>
      <c r="C353" s="115">
        <f t="shared" si="32"/>
        <v>21573.258999999998</v>
      </c>
      <c r="D353" s="15" t="str">
        <f t="shared" si="33"/>
        <v>vis</v>
      </c>
      <c r="E353" s="15">
        <f>VLOOKUP(C353,Active!C$21:E$968,3,FALSE)</f>
        <v>-8707.9727666026829</v>
      </c>
      <c r="F353" s="2" t="s">
        <v>337</v>
      </c>
      <c r="G353" s="15" t="str">
        <f t="shared" si="34"/>
        <v>21573.259</v>
      </c>
      <c r="H353" s="115">
        <f t="shared" si="35"/>
        <v>-8708</v>
      </c>
      <c r="I353" s="142" t="s">
        <v>1342</v>
      </c>
      <c r="J353" s="143" t="s">
        <v>1343</v>
      </c>
      <c r="K353" s="142">
        <v>-8708</v>
      </c>
      <c r="L353" s="142" t="s">
        <v>1344</v>
      </c>
      <c r="M353" s="143" t="s">
        <v>341</v>
      </c>
      <c r="N353" s="143"/>
      <c r="O353" s="144" t="s">
        <v>1318</v>
      </c>
      <c r="P353" s="144" t="s">
        <v>109</v>
      </c>
    </row>
    <row r="354" spans="1:16" x14ac:dyDescent="0.2">
      <c r="A354" s="115" t="str">
        <f t="shared" si="30"/>
        <v> BAN 1.27 </v>
      </c>
      <c r="B354" s="2" t="str">
        <f t="shared" si="31"/>
        <v>I</v>
      </c>
      <c r="C354" s="115">
        <f t="shared" si="32"/>
        <v>21581.56</v>
      </c>
      <c r="D354" s="15" t="str">
        <f t="shared" si="33"/>
        <v>vis</v>
      </c>
      <c r="E354" s="15">
        <f>VLOOKUP(C354,Active!C$21:E$968,3,FALSE)</f>
        <v>-8704.9747554531568</v>
      </c>
      <c r="F354" s="2" t="s">
        <v>337</v>
      </c>
      <c r="G354" s="15" t="str">
        <f t="shared" si="34"/>
        <v>21581.560</v>
      </c>
      <c r="H354" s="115">
        <f t="shared" si="35"/>
        <v>-8705</v>
      </c>
      <c r="I354" s="142" t="s">
        <v>1345</v>
      </c>
      <c r="J354" s="143" t="s">
        <v>1346</v>
      </c>
      <c r="K354" s="142">
        <v>-8705</v>
      </c>
      <c r="L354" s="142" t="s">
        <v>1334</v>
      </c>
      <c r="M354" s="143" t="s">
        <v>341</v>
      </c>
      <c r="N354" s="143"/>
      <c r="O354" s="144" t="s">
        <v>1318</v>
      </c>
      <c r="P354" s="144" t="s">
        <v>109</v>
      </c>
    </row>
    <row r="355" spans="1:16" x14ac:dyDescent="0.2">
      <c r="A355" s="115" t="str">
        <f t="shared" si="30"/>
        <v> BAN 1.27 </v>
      </c>
      <c r="B355" s="2" t="str">
        <f t="shared" si="31"/>
        <v>I</v>
      </c>
      <c r="C355" s="115">
        <f t="shared" si="32"/>
        <v>21642.467000000001</v>
      </c>
      <c r="D355" s="15" t="str">
        <f t="shared" si="33"/>
        <v>vis</v>
      </c>
      <c r="E355" s="15">
        <f>VLOOKUP(C355,Active!C$21:E$968,3,FALSE)</f>
        <v>-8682.9774219892279</v>
      </c>
      <c r="F355" s="2" t="s">
        <v>337</v>
      </c>
      <c r="G355" s="15" t="str">
        <f t="shared" si="34"/>
        <v>21642.467</v>
      </c>
      <c r="H355" s="115">
        <f t="shared" si="35"/>
        <v>-8683</v>
      </c>
      <c r="I355" s="142" t="s">
        <v>1347</v>
      </c>
      <c r="J355" s="143" t="s">
        <v>1348</v>
      </c>
      <c r="K355" s="142">
        <v>-8683</v>
      </c>
      <c r="L355" s="142" t="s">
        <v>1349</v>
      </c>
      <c r="M355" s="143" t="s">
        <v>341</v>
      </c>
      <c r="N355" s="143"/>
      <c r="O355" s="144" t="s">
        <v>1318</v>
      </c>
      <c r="P355" s="144" t="s">
        <v>109</v>
      </c>
    </row>
    <row r="356" spans="1:16" x14ac:dyDescent="0.2">
      <c r="A356" s="115" t="str">
        <f t="shared" si="30"/>
        <v> BAN 1.27 </v>
      </c>
      <c r="B356" s="2" t="str">
        <f t="shared" si="31"/>
        <v>I</v>
      </c>
      <c r="C356" s="115">
        <f t="shared" si="32"/>
        <v>21667.394</v>
      </c>
      <c r="D356" s="15" t="str">
        <f t="shared" si="33"/>
        <v>vis</v>
      </c>
      <c r="E356" s="15">
        <f>VLOOKUP(C356,Active!C$21:E$968,3,FALSE)</f>
        <v>-8673.9747206370776</v>
      </c>
      <c r="F356" s="2" t="s">
        <v>337</v>
      </c>
      <c r="G356" s="15" t="str">
        <f t="shared" si="34"/>
        <v>21667.394</v>
      </c>
      <c r="H356" s="115">
        <f t="shared" si="35"/>
        <v>-8674</v>
      </c>
      <c r="I356" s="142" t="s">
        <v>1350</v>
      </c>
      <c r="J356" s="143" t="s">
        <v>1351</v>
      </c>
      <c r="K356" s="142">
        <v>-8674</v>
      </c>
      <c r="L356" s="142" t="s">
        <v>1334</v>
      </c>
      <c r="M356" s="143" t="s">
        <v>341</v>
      </c>
      <c r="N356" s="143"/>
      <c r="O356" s="144" t="s">
        <v>1318</v>
      </c>
      <c r="P356" s="144" t="s">
        <v>109</v>
      </c>
    </row>
    <row r="357" spans="1:16" x14ac:dyDescent="0.2">
      <c r="A357" s="115" t="str">
        <f t="shared" si="30"/>
        <v> BAN 1.27 </v>
      </c>
      <c r="B357" s="2" t="str">
        <f t="shared" si="31"/>
        <v>I</v>
      </c>
      <c r="C357" s="115">
        <f t="shared" si="32"/>
        <v>21919.360000000001</v>
      </c>
      <c r="D357" s="15" t="str">
        <f t="shared" si="33"/>
        <v>vis</v>
      </c>
      <c r="E357" s="15">
        <f>VLOOKUP(C357,Active!C$21:E$968,3,FALSE)</f>
        <v>-8582.9740126138204</v>
      </c>
      <c r="F357" s="2" t="s">
        <v>337</v>
      </c>
      <c r="G357" s="15" t="str">
        <f t="shared" si="34"/>
        <v>21919.360</v>
      </c>
      <c r="H357" s="115">
        <f t="shared" si="35"/>
        <v>-8583</v>
      </c>
      <c r="I357" s="142" t="s">
        <v>1352</v>
      </c>
      <c r="J357" s="143" t="s">
        <v>1353</v>
      </c>
      <c r="K357" s="142">
        <v>-8583</v>
      </c>
      <c r="L357" s="142" t="s">
        <v>1354</v>
      </c>
      <c r="M357" s="143" t="s">
        <v>341</v>
      </c>
      <c r="N357" s="143"/>
      <c r="O357" s="144" t="s">
        <v>1318</v>
      </c>
      <c r="P357" s="144" t="s">
        <v>109</v>
      </c>
    </row>
    <row r="358" spans="1:16" x14ac:dyDescent="0.2">
      <c r="A358" s="115" t="str">
        <f t="shared" si="30"/>
        <v> BAN 1.27 </v>
      </c>
      <c r="B358" s="2" t="str">
        <f t="shared" si="31"/>
        <v>I</v>
      </c>
      <c r="C358" s="115">
        <f t="shared" si="32"/>
        <v>21966.43</v>
      </c>
      <c r="D358" s="15" t="str">
        <f t="shared" si="33"/>
        <v>vis</v>
      </c>
      <c r="E358" s="15">
        <f>VLOOKUP(C358,Active!C$21:E$968,3,FALSE)</f>
        <v>-8565.9740867243963</v>
      </c>
      <c r="F358" s="2" t="s">
        <v>337</v>
      </c>
      <c r="G358" s="15" t="str">
        <f t="shared" si="34"/>
        <v>21966.430</v>
      </c>
      <c r="H358" s="115">
        <f t="shared" si="35"/>
        <v>-8566</v>
      </c>
      <c r="I358" s="142" t="s">
        <v>1355</v>
      </c>
      <c r="J358" s="143" t="s">
        <v>1356</v>
      </c>
      <c r="K358" s="142">
        <v>-8566</v>
      </c>
      <c r="L358" s="142" t="s">
        <v>1354</v>
      </c>
      <c r="M358" s="143" t="s">
        <v>341</v>
      </c>
      <c r="N358" s="143"/>
      <c r="O358" s="144" t="s">
        <v>1318</v>
      </c>
      <c r="P358" s="144" t="s">
        <v>109</v>
      </c>
    </row>
    <row r="359" spans="1:16" x14ac:dyDescent="0.2">
      <c r="A359" s="115" t="str">
        <f t="shared" si="30"/>
        <v> BAN 1.27 </v>
      </c>
      <c r="B359" s="2" t="str">
        <f t="shared" si="31"/>
        <v>I</v>
      </c>
      <c r="C359" s="115">
        <f t="shared" si="32"/>
        <v>21977.506000000001</v>
      </c>
      <c r="D359" s="15" t="str">
        <f t="shared" si="33"/>
        <v>vis</v>
      </c>
      <c r="E359" s="15">
        <f>VLOOKUP(C359,Active!C$21:E$968,3,FALSE)</f>
        <v>-8561.9738492238375</v>
      </c>
      <c r="F359" s="2" t="s">
        <v>337</v>
      </c>
      <c r="G359" s="15" t="str">
        <f t="shared" si="34"/>
        <v>21977.506</v>
      </c>
      <c r="H359" s="115">
        <f t="shared" si="35"/>
        <v>-8562</v>
      </c>
      <c r="I359" s="142" t="s">
        <v>1357</v>
      </c>
      <c r="J359" s="143" t="s">
        <v>1358</v>
      </c>
      <c r="K359" s="142">
        <v>-8562</v>
      </c>
      <c r="L359" s="142" t="s">
        <v>1354</v>
      </c>
      <c r="M359" s="143" t="s">
        <v>341</v>
      </c>
      <c r="N359" s="143"/>
      <c r="O359" s="144" t="s">
        <v>1318</v>
      </c>
      <c r="P359" s="144" t="s">
        <v>109</v>
      </c>
    </row>
    <row r="360" spans="1:16" x14ac:dyDescent="0.2">
      <c r="A360" s="115" t="str">
        <f t="shared" si="30"/>
        <v> BAN 1.27 </v>
      </c>
      <c r="B360" s="2" t="str">
        <f t="shared" si="31"/>
        <v>I</v>
      </c>
      <c r="C360" s="115">
        <f t="shared" si="32"/>
        <v>22254.388999999999</v>
      </c>
      <c r="D360" s="15" t="str">
        <f t="shared" si="33"/>
        <v>vis</v>
      </c>
      <c r="E360" s="15">
        <f>VLOOKUP(C360,Active!C$21:E$968,3,FALSE)</f>
        <v>-8461.9740514749228</v>
      </c>
      <c r="F360" s="2" t="s">
        <v>337</v>
      </c>
      <c r="G360" s="15" t="str">
        <f t="shared" si="34"/>
        <v>22254.389</v>
      </c>
      <c r="H360" s="115">
        <f t="shared" si="35"/>
        <v>-8462</v>
      </c>
      <c r="I360" s="142" t="s">
        <v>1359</v>
      </c>
      <c r="J360" s="143" t="s">
        <v>1360</v>
      </c>
      <c r="K360" s="142">
        <v>-8462</v>
      </c>
      <c r="L360" s="142" t="s">
        <v>1354</v>
      </c>
      <c r="M360" s="143" t="s">
        <v>341</v>
      </c>
      <c r="N360" s="143"/>
      <c r="O360" s="144" t="s">
        <v>1318</v>
      </c>
      <c r="P360" s="144" t="s">
        <v>109</v>
      </c>
    </row>
    <row r="361" spans="1:16" x14ac:dyDescent="0.2">
      <c r="A361" s="115" t="str">
        <f t="shared" si="30"/>
        <v> BAN 1.27 </v>
      </c>
      <c r="B361" s="2" t="str">
        <f t="shared" si="31"/>
        <v>I</v>
      </c>
      <c r="C361" s="115">
        <f t="shared" si="32"/>
        <v>22279.307000000001</v>
      </c>
      <c r="D361" s="15" t="str">
        <f t="shared" si="33"/>
        <v>vis</v>
      </c>
      <c r="E361" s="15">
        <f>VLOOKUP(C361,Active!C$21:E$968,3,FALSE)</f>
        <v>-8452.9746005866127</v>
      </c>
      <c r="F361" s="2" t="s">
        <v>337</v>
      </c>
      <c r="G361" s="15" t="str">
        <f t="shared" si="34"/>
        <v>22279.307</v>
      </c>
      <c r="H361" s="115">
        <f t="shared" si="35"/>
        <v>-8453</v>
      </c>
      <c r="I361" s="142" t="s">
        <v>1361</v>
      </c>
      <c r="J361" s="143" t="s">
        <v>1362</v>
      </c>
      <c r="K361" s="142">
        <v>-8453</v>
      </c>
      <c r="L361" s="142" t="s">
        <v>1334</v>
      </c>
      <c r="M361" s="143" t="s">
        <v>341</v>
      </c>
      <c r="N361" s="143"/>
      <c r="O361" s="144" t="s">
        <v>1318</v>
      </c>
      <c r="P361" s="144" t="s">
        <v>109</v>
      </c>
    </row>
    <row r="362" spans="1:16" x14ac:dyDescent="0.2">
      <c r="A362" s="115" t="str">
        <f t="shared" si="30"/>
        <v> BAN 1.27 </v>
      </c>
      <c r="B362" s="2" t="str">
        <f t="shared" si="31"/>
        <v>I</v>
      </c>
      <c r="C362" s="115">
        <f t="shared" si="32"/>
        <v>22362.375</v>
      </c>
      <c r="D362" s="15" t="str">
        <f t="shared" si="33"/>
        <v>vis</v>
      </c>
      <c r="E362" s="15">
        <f>VLOOKUP(C362,Active!C$21:E$968,3,FALSE)</f>
        <v>-8422.9735416577278</v>
      </c>
      <c r="F362" s="2" t="s">
        <v>337</v>
      </c>
      <c r="G362" s="15" t="str">
        <f t="shared" si="34"/>
        <v>22362.375</v>
      </c>
      <c r="H362" s="115">
        <f t="shared" si="35"/>
        <v>-8423</v>
      </c>
      <c r="I362" s="142" t="s">
        <v>1363</v>
      </c>
      <c r="J362" s="143" t="s">
        <v>1364</v>
      </c>
      <c r="K362" s="142">
        <v>-8423</v>
      </c>
      <c r="L362" s="142" t="s">
        <v>1365</v>
      </c>
      <c r="M362" s="143" t="s">
        <v>341</v>
      </c>
      <c r="N362" s="143"/>
      <c r="O362" s="144" t="s">
        <v>1318</v>
      </c>
      <c r="P362" s="144" t="s">
        <v>109</v>
      </c>
    </row>
    <row r="363" spans="1:16" x14ac:dyDescent="0.2">
      <c r="A363" s="115" t="str">
        <f t="shared" si="30"/>
        <v> BAN 1.27 </v>
      </c>
      <c r="B363" s="2" t="str">
        <f t="shared" si="31"/>
        <v>I</v>
      </c>
      <c r="C363" s="115">
        <f t="shared" si="32"/>
        <v>22387.293000000001</v>
      </c>
      <c r="D363" s="15" t="str">
        <f t="shared" si="33"/>
        <v>vis</v>
      </c>
      <c r="E363" s="15">
        <f>VLOOKUP(C363,Active!C$21:E$968,3,FALSE)</f>
        <v>-8413.9740907694177</v>
      </c>
      <c r="F363" s="2" t="s">
        <v>337</v>
      </c>
      <c r="G363" s="15" t="str">
        <f t="shared" si="34"/>
        <v>22387.293</v>
      </c>
      <c r="H363" s="115">
        <f t="shared" si="35"/>
        <v>-8414</v>
      </c>
      <c r="I363" s="142" t="s">
        <v>1366</v>
      </c>
      <c r="J363" s="143" t="s">
        <v>1367</v>
      </c>
      <c r="K363" s="142">
        <v>-8414</v>
      </c>
      <c r="L363" s="142" t="s">
        <v>1354</v>
      </c>
      <c r="M363" s="143" t="s">
        <v>341</v>
      </c>
      <c r="N363" s="143"/>
      <c r="O363" s="144" t="s">
        <v>1318</v>
      </c>
      <c r="P363" s="144" t="s">
        <v>109</v>
      </c>
    </row>
    <row r="364" spans="1:16" x14ac:dyDescent="0.2">
      <c r="A364" s="115" t="str">
        <f t="shared" si="30"/>
        <v> CPRI 19.29 </v>
      </c>
      <c r="B364" s="2" t="str">
        <f t="shared" si="31"/>
        <v>I</v>
      </c>
      <c r="C364" s="115">
        <f t="shared" si="32"/>
        <v>22486.974999999999</v>
      </c>
      <c r="D364" s="15" t="str">
        <f t="shared" si="33"/>
        <v>vis</v>
      </c>
      <c r="E364" s="15">
        <f>VLOOKUP(C364,Active!C$21:E$968,3,FALSE)</f>
        <v>-8377.9726755896954</v>
      </c>
      <c r="F364" s="2" t="s">
        <v>337</v>
      </c>
      <c r="G364" s="15" t="str">
        <f t="shared" si="34"/>
        <v>22486.975</v>
      </c>
      <c r="H364" s="115">
        <f t="shared" si="35"/>
        <v>-8378</v>
      </c>
      <c r="I364" s="142" t="s">
        <v>1368</v>
      </c>
      <c r="J364" s="143" t="s">
        <v>1369</v>
      </c>
      <c r="K364" s="142">
        <v>-8378</v>
      </c>
      <c r="L364" s="142" t="s">
        <v>1370</v>
      </c>
      <c r="M364" s="143" t="s">
        <v>351</v>
      </c>
      <c r="N364" s="143"/>
      <c r="O364" s="144" t="s">
        <v>1131</v>
      </c>
      <c r="P364" s="144" t="s">
        <v>97</v>
      </c>
    </row>
    <row r="365" spans="1:16" x14ac:dyDescent="0.2">
      <c r="A365" s="115" t="str">
        <f t="shared" si="30"/>
        <v> AA 26.343 </v>
      </c>
      <c r="B365" s="2" t="str">
        <f t="shared" si="31"/>
        <v>I</v>
      </c>
      <c r="C365" s="115">
        <f t="shared" si="32"/>
        <v>22639.257000000001</v>
      </c>
      <c r="D365" s="15" t="str">
        <f t="shared" si="33"/>
        <v>vis</v>
      </c>
      <c r="E365" s="15">
        <f>VLOOKUP(C365,Active!C$21:E$968,3,FALSE)</f>
        <v>-8322.9741050714583</v>
      </c>
      <c r="F365" s="2" t="s">
        <v>337</v>
      </c>
      <c r="G365" s="15" t="str">
        <f t="shared" si="34"/>
        <v>22639.257</v>
      </c>
      <c r="H365" s="115">
        <f t="shared" si="35"/>
        <v>-8323</v>
      </c>
      <c r="I365" s="142" t="s">
        <v>1371</v>
      </c>
      <c r="J365" s="143" t="s">
        <v>1372</v>
      </c>
      <c r="K365" s="142">
        <v>-8323</v>
      </c>
      <c r="L365" s="142" t="s">
        <v>1354</v>
      </c>
      <c r="M365" s="143" t="s">
        <v>341</v>
      </c>
      <c r="N365" s="143"/>
      <c r="O365" s="144" t="s">
        <v>1252</v>
      </c>
      <c r="P365" s="144" t="s">
        <v>110</v>
      </c>
    </row>
    <row r="366" spans="1:16" x14ac:dyDescent="0.2">
      <c r="A366" s="115" t="str">
        <f t="shared" si="30"/>
        <v> AA 26.343 </v>
      </c>
      <c r="B366" s="2" t="str">
        <f t="shared" si="31"/>
        <v>I</v>
      </c>
      <c r="C366" s="115">
        <f t="shared" si="32"/>
        <v>22722.323</v>
      </c>
      <c r="D366" s="15" t="str">
        <f t="shared" si="33"/>
        <v>vis</v>
      </c>
      <c r="E366" s="15">
        <f>VLOOKUP(C366,Active!C$21:E$968,3,FALSE)</f>
        <v>-8292.9737684678712</v>
      </c>
      <c r="F366" s="2" t="s">
        <v>337</v>
      </c>
      <c r="G366" s="15" t="str">
        <f t="shared" si="34"/>
        <v>22722.323</v>
      </c>
      <c r="H366" s="115">
        <f t="shared" si="35"/>
        <v>-8293</v>
      </c>
      <c r="I366" s="142" t="s">
        <v>1373</v>
      </c>
      <c r="J366" s="143" t="s">
        <v>1374</v>
      </c>
      <c r="K366" s="142">
        <v>-8293</v>
      </c>
      <c r="L366" s="142" t="s">
        <v>1365</v>
      </c>
      <c r="M366" s="143" t="s">
        <v>341</v>
      </c>
      <c r="N366" s="143"/>
      <c r="O366" s="144" t="s">
        <v>1252</v>
      </c>
      <c r="P366" s="144" t="s">
        <v>110</v>
      </c>
    </row>
    <row r="367" spans="1:16" x14ac:dyDescent="0.2">
      <c r="A367" s="115" t="str">
        <f t="shared" si="30"/>
        <v> AA 26.343 </v>
      </c>
      <c r="B367" s="2" t="str">
        <f t="shared" si="31"/>
        <v>I</v>
      </c>
      <c r="C367" s="115">
        <f t="shared" si="32"/>
        <v>22722.324000000001</v>
      </c>
      <c r="D367" s="15" t="str">
        <f t="shared" si="33"/>
        <v>vis</v>
      </c>
      <c r="E367" s="15">
        <f>VLOOKUP(C367,Active!C$21:E$968,3,FALSE)</f>
        <v>-8292.9734073052205</v>
      </c>
      <c r="F367" s="2" t="s">
        <v>337</v>
      </c>
      <c r="G367" s="15" t="str">
        <f t="shared" si="34"/>
        <v>22722.324</v>
      </c>
      <c r="H367" s="115">
        <f t="shared" si="35"/>
        <v>-8293</v>
      </c>
      <c r="I367" s="142" t="s">
        <v>1375</v>
      </c>
      <c r="J367" s="143" t="s">
        <v>1376</v>
      </c>
      <c r="K367" s="142">
        <v>-8293</v>
      </c>
      <c r="L367" s="142" t="s">
        <v>1377</v>
      </c>
      <c r="M367" s="143" t="s">
        <v>341</v>
      </c>
      <c r="N367" s="143"/>
      <c r="O367" s="144" t="s">
        <v>1378</v>
      </c>
      <c r="P367" s="144" t="s">
        <v>110</v>
      </c>
    </row>
    <row r="368" spans="1:16" x14ac:dyDescent="0.2">
      <c r="A368" s="115" t="str">
        <f t="shared" si="30"/>
        <v> AA 26.343 </v>
      </c>
      <c r="B368" s="2" t="str">
        <f t="shared" si="31"/>
        <v>I</v>
      </c>
      <c r="C368" s="115">
        <f t="shared" si="32"/>
        <v>22722.328000000001</v>
      </c>
      <c r="D368" s="15" t="str">
        <f t="shared" si="33"/>
        <v>vis</v>
      </c>
      <c r="E368" s="15">
        <f>VLOOKUP(C368,Active!C$21:E$968,3,FALSE)</f>
        <v>-8292.9719626546248</v>
      </c>
      <c r="F368" s="2" t="s">
        <v>337</v>
      </c>
      <c r="G368" s="15" t="str">
        <f t="shared" si="34"/>
        <v>22722.328</v>
      </c>
      <c r="H368" s="115">
        <f t="shared" si="35"/>
        <v>-8293</v>
      </c>
      <c r="I368" s="142" t="s">
        <v>1379</v>
      </c>
      <c r="J368" s="143" t="s">
        <v>1380</v>
      </c>
      <c r="K368" s="142">
        <v>-8293</v>
      </c>
      <c r="L368" s="142" t="s">
        <v>1381</v>
      </c>
      <c r="M368" s="143" t="s">
        <v>341</v>
      </c>
      <c r="N368" s="143"/>
      <c r="O368" s="144" t="s">
        <v>1382</v>
      </c>
      <c r="P368" s="144" t="s">
        <v>110</v>
      </c>
    </row>
    <row r="369" spans="1:16" x14ac:dyDescent="0.2">
      <c r="A369" s="115" t="str">
        <f t="shared" si="30"/>
        <v> BZ 3.12 </v>
      </c>
      <c r="B369" s="2" t="str">
        <f t="shared" si="31"/>
        <v>I</v>
      </c>
      <c r="C369" s="115">
        <f t="shared" si="32"/>
        <v>22733.397000000001</v>
      </c>
      <c r="D369" s="15" t="str">
        <f t="shared" si="33"/>
        <v>vis</v>
      </c>
      <c r="E369" s="15">
        <f>VLOOKUP(C369,Active!C$21:E$968,3,FALSE)</f>
        <v>-8288.9742532926102</v>
      </c>
      <c r="F369" s="2" t="s">
        <v>337</v>
      </c>
      <c r="G369" s="15" t="str">
        <f t="shared" si="34"/>
        <v>22733.397</v>
      </c>
      <c r="H369" s="115">
        <f t="shared" si="35"/>
        <v>-8289</v>
      </c>
      <c r="I369" s="142" t="s">
        <v>1383</v>
      </c>
      <c r="J369" s="143" t="s">
        <v>1384</v>
      </c>
      <c r="K369" s="142">
        <v>-8289</v>
      </c>
      <c r="L369" s="142" t="s">
        <v>1385</v>
      </c>
      <c r="M369" s="143" t="s">
        <v>341</v>
      </c>
      <c r="N369" s="143"/>
      <c r="O369" s="144" t="s">
        <v>1170</v>
      </c>
      <c r="P369" s="144" t="s">
        <v>111</v>
      </c>
    </row>
    <row r="370" spans="1:16" x14ac:dyDescent="0.2">
      <c r="A370" s="115" t="str">
        <f t="shared" si="30"/>
        <v> BAN 1.27 </v>
      </c>
      <c r="B370" s="2" t="str">
        <f t="shared" si="31"/>
        <v>I</v>
      </c>
      <c r="C370" s="115">
        <f t="shared" si="32"/>
        <v>22733.4</v>
      </c>
      <c r="D370" s="15" t="str">
        <f t="shared" si="33"/>
        <v>vis</v>
      </c>
      <c r="E370" s="15">
        <f>VLOOKUP(C370,Active!C$21:E$968,3,FALSE)</f>
        <v>-8288.9731698046635</v>
      </c>
      <c r="F370" s="2" t="s">
        <v>337</v>
      </c>
      <c r="G370" s="15" t="str">
        <f t="shared" si="34"/>
        <v>22733.400</v>
      </c>
      <c r="H370" s="115">
        <f t="shared" si="35"/>
        <v>-8289</v>
      </c>
      <c r="I370" s="142" t="s">
        <v>1386</v>
      </c>
      <c r="J370" s="143" t="s">
        <v>1387</v>
      </c>
      <c r="K370" s="142">
        <v>-8289</v>
      </c>
      <c r="L370" s="142" t="s">
        <v>1377</v>
      </c>
      <c r="M370" s="143" t="s">
        <v>341</v>
      </c>
      <c r="N370" s="143"/>
      <c r="O370" s="144" t="s">
        <v>1318</v>
      </c>
      <c r="P370" s="144" t="s">
        <v>109</v>
      </c>
    </row>
    <row r="371" spans="1:16" x14ac:dyDescent="0.2">
      <c r="A371" s="115" t="str">
        <f t="shared" si="30"/>
        <v> BAN 1.27 </v>
      </c>
      <c r="B371" s="2" t="str">
        <f t="shared" si="31"/>
        <v>I</v>
      </c>
      <c r="C371" s="115">
        <f t="shared" si="32"/>
        <v>22744.471000000001</v>
      </c>
      <c r="D371" s="15" t="str">
        <f t="shared" si="33"/>
        <v>vis</v>
      </c>
      <c r="E371" s="15">
        <f>VLOOKUP(C371,Active!C$21:E$968,3,FALSE)</f>
        <v>-8284.9747381173493</v>
      </c>
      <c r="F371" s="2" t="s">
        <v>337</v>
      </c>
      <c r="G371" s="15" t="str">
        <f t="shared" si="34"/>
        <v>22744.471</v>
      </c>
      <c r="H371" s="115">
        <f t="shared" si="35"/>
        <v>-8285</v>
      </c>
      <c r="I371" s="142" t="s">
        <v>1388</v>
      </c>
      <c r="J371" s="143" t="s">
        <v>1389</v>
      </c>
      <c r="K371" s="142">
        <v>-8285</v>
      </c>
      <c r="L371" s="142" t="s">
        <v>1334</v>
      </c>
      <c r="M371" s="143" t="s">
        <v>341</v>
      </c>
      <c r="N371" s="143"/>
      <c r="O371" s="144" t="s">
        <v>1318</v>
      </c>
      <c r="P371" s="144" t="s">
        <v>109</v>
      </c>
    </row>
    <row r="372" spans="1:16" x14ac:dyDescent="0.2">
      <c r="A372" s="115" t="str">
        <f t="shared" si="30"/>
        <v> BAN 1.27 </v>
      </c>
      <c r="B372" s="2" t="str">
        <f t="shared" si="31"/>
        <v>I</v>
      </c>
      <c r="C372" s="115">
        <f t="shared" si="32"/>
        <v>22747.242999999999</v>
      </c>
      <c r="D372" s="15" t="str">
        <f t="shared" si="33"/>
        <v>vis</v>
      </c>
      <c r="E372" s="15">
        <f>VLOOKUP(C372,Active!C$21:E$968,3,FALSE)</f>
        <v>-8283.9735952542651</v>
      </c>
      <c r="F372" s="2" t="s">
        <v>337</v>
      </c>
      <c r="G372" s="15" t="str">
        <f t="shared" si="34"/>
        <v>22747.243</v>
      </c>
      <c r="H372" s="115">
        <f t="shared" si="35"/>
        <v>-8284</v>
      </c>
      <c r="I372" s="142" t="s">
        <v>1390</v>
      </c>
      <c r="J372" s="143" t="s">
        <v>1391</v>
      </c>
      <c r="K372" s="142">
        <v>-8284</v>
      </c>
      <c r="L372" s="142" t="s">
        <v>1365</v>
      </c>
      <c r="M372" s="143" t="s">
        <v>341</v>
      </c>
      <c r="N372" s="143"/>
      <c r="O372" s="144" t="s">
        <v>1318</v>
      </c>
      <c r="P372" s="144" t="s">
        <v>109</v>
      </c>
    </row>
    <row r="373" spans="1:16" x14ac:dyDescent="0.2">
      <c r="A373" s="115" t="str">
        <f t="shared" si="30"/>
        <v> AA 26.343 </v>
      </c>
      <c r="B373" s="2" t="str">
        <f t="shared" si="31"/>
        <v>I</v>
      </c>
      <c r="C373" s="115">
        <f t="shared" si="32"/>
        <v>22758.316999999999</v>
      </c>
      <c r="D373" s="15" t="str">
        <f t="shared" si="33"/>
        <v>vis</v>
      </c>
      <c r="E373" s="15">
        <f>VLOOKUP(C373,Active!C$21:E$968,3,FALSE)</f>
        <v>-8279.9740800790041</v>
      </c>
      <c r="F373" s="2" t="s">
        <v>337</v>
      </c>
      <c r="G373" s="15" t="str">
        <f t="shared" si="34"/>
        <v>22758.317</v>
      </c>
      <c r="H373" s="115">
        <f t="shared" si="35"/>
        <v>-8280</v>
      </c>
      <c r="I373" s="142" t="s">
        <v>1392</v>
      </c>
      <c r="J373" s="143" t="s">
        <v>1393</v>
      </c>
      <c r="K373" s="142">
        <v>-8280</v>
      </c>
      <c r="L373" s="142" t="s">
        <v>1354</v>
      </c>
      <c r="M373" s="143" t="s">
        <v>341</v>
      </c>
      <c r="N373" s="143"/>
      <c r="O373" s="144" t="s">
        <v>1378</v>
      </c>
      <c r="P373" s="144" t="s">
        <v>110</v>
      </c>
    </row>
    <row r="374" spans="1:16" x14ac:dyDescent="0.2">
      <c r="A374" s="115" t="str">
        <f t="shared" si="30"/>
        <v> AA 26.343 </v>
      </c>
      <c r="B374" s="2" t="str">
        <f t="shared" si="31"/>
        <v>I</v>
      </c>
      <c r="C374" s="115">
        <f t="shared" si="32"/>
        <v>22924.453000000001</v>
      </c>
      <c r="D374" s="15" t="str">
        <f t="shared" si="33"/>
        <v>vis</v>
      </c>
      <c r="E374" s="15">
        <f>VLOOKUP(C374,Active!C$21:E$968,3,FALSE)</f>
        <v>-8219.9719622212306</v>
      </c>
      <c r="F374" s="2" t="s">
        <v>337</v>
      </c>
      <c r="G374" s="15" t="str">
        <f t="shared" si="34"/>
        <v>22924.453</v>
      </c>
      <c r="H374" s="115">
        <f t="shared" si="35"/>
        <v>-8220</v>
      </c>
      <c r="I374" s="142" t="s">
        <v>1394</v>
      </c>
      <c r="J374" s="143" t="s">
        <v>1395</v>
      </c>
      <c r="K374" s="142">
        <v>-8220</v>
      </c>
      <c r="L374" s="142" t="s">
        <v>1381</v>
      </c>
      <c r="M374" s="143" t="s">
        <v>341</v>
      </c>
      <c r="N374" s="143"/>
      <c r="O374" s="144" t="s">
        <v>1252</v>
      </c>
      <c r="P374" s="144" t="s">
        <v>110</v>
      </c>
    </row>
    <row r="375" spans="1:16" x14ac:dyDescent="0.2">
      <c r="A375" s="115" t="str">
        <f t="shared" si="30"/>
        <v> BAN 1.27 </v>
      </c>
      <c r="B375" s="2" t="str">
        <f t="shared" si="31"/>
        <v>I</v>
      </c>
      <c r="C375" s="115">
        <f t="shared" si="32"/>
        <v>23018.587</v>
      </c>
      <c r="D375" s="15" t="str">
        <f t="shared" si="33"/>
        <v>vis</v>
      </c>
      <c r="E375" s="15">
        <f>VLOOKUP(C375,Active!C$21:E$968,3,FALSE)</f>
        <v>-8185.974277418276</v>
      </c>
      <c r="F375" s="2" t="s">
        <v>337</v>
      </c>
      <c r="G375" s="15" t="str">
        <f t="shared" si="34"/>
        <v>23018.587</v>
      </c>
      <c r="H375" s="115">
        <f t="shared" si="35"/>
        <v>-8186</v>
      </c>
      <c r="I375" s="142" t="s">
        <v>1396</v>
      </c>
      <c r="J375" s="143" t="s">
        <v>1397</v>
      </c>
      <c r="K375" s="142">
        <v>-8186</v>
      </c>
      <c r="L375" s="142" t="s">
        <v>1385</v>
      </c>
      <c r="M375" s="143" t="s">
        <v>341</v>
      </c>
      <c r="N375" s="143"/>
      <c r="O375" s="144" t="s">
        <v>1318</v>
      </c>
      <c r="P375" s="144" t="s">
        <v>109</v>
      </c>
    </row>
    <row r="376" spans="1:16" x14ac:dyDescent="0.2">
      <c r="A376" s="115" t="str">
        <f t="shared" si="30"/>
        <v> BAN 1.27 </v>
      </c>
      <c r="B376" s="2" t="str">
        <f t="shared" si="31"/>
        <v>I</v>
      </c>
      <c r="C376" s="115">
        <f t="shared" si="32"/>
        <v>23021.355</v>
      </c>
      <c r="D376" s="15" t="str">
        <f t="shared" si="33"/>
        <v>vis</v>
      </c>
      <c r="E376" s="15">
        <f>VLOOKUP(C376,Active!C$21:E$968,3,FALSE)</f>
        <v>-8184.9745792057856</v>
      </c>
      <c r="F376" s="2" t="s">
        <v>337</v>
      </c>
      <c r="G376" s="15" t="str">
        <f t="shared" si="34"/>
        <v>23021.355</v>
      </c>
      <c r="H376" s="115">
        <f t="shared" si="35"/>
        <v>-8185</v>
      </c>
      <c r="I376" s="142" t="s">
        <v>1398</v>
      </c>
      <c r="J376" s="143" t="s">
        <v>1399</v>
      </c>
      <c r="K376" s="142">
        <v>-8185</v>
      </c>
      <c r="L376" s="142" t="s">
        <v>1334</v>
      </c>
      <c r="M376" s="143" t="s">
        <v>341</v>
      </c>
      <c r="N376" s="143"/>
      <c r="O376" s="144" t="s">
        <v>1318</v>
      </c>
      <c r="P376" s="144" t="s">
        <v>109</v>
      </c>
    </row>
    <row r="377" spans="1:16" x14ac:dyDescent="0.2">
      <c r="A377" s="115" t="str">
        <f t="shared" si="30"/>
        <v> BAN 2.131 </v>
      </c>
      <c r="B377" s="2" t="str">
        <f t="shared" si="31"/>
        <v>I</v>
      </c>
      <c r="C377" s="115">
        <f t="shared" si="32"/>
        <v>23295.467000000001</v>
      </c>
      <c r="D377" s="15" t="str">
        <f t="shared" si="33"/>
        <v>vis</v>
      </c>
      <c r="E377" s="15">
        <f>VLOOKUP(C377,Active!C$21:E$968,3,FALSE)</f>
        <v>-8085.9755631573062</v>
      </c>
      <c r="F377" s="2" t="s">
        <v>337</v>
      </c>
      <c r="G377" s="15" t="str">
        <f t="shared" si="34"/>
        <v>23295.467</v>
      </c>
      <c r="H377" s="115">
        <f t="shared" si="35"/>
        <v>-8086</v>
      </c>
      <c r="I377" s="142" t="s">
        <v>1400</v>
      </c>
      <c r="J377" s="143" t="s">
        <v>1401</v>
      </c>
      <c r="K377" s="142">
        <v>-8086</v>
      </c>
      <c r="L377" s="142" t="s">
        <v>1341</v>
      </c>
      <c r="M377" s="143" t="s">
        <v>341</v>
      </c>
      <c r="N377" s="143"/>
      <c r="O377" s="144" t="s">
        <v>1318</v>
      </c>
      <c r="P377" s="144" t="s">
        <v>112</v>
      </c>
    </row>
    <row r="378" spans="1:16" x14ac:dyDescent="0.2">
      <c r="A378" s="115" t="str">
        <f t="shared" si="30"/>
        <v> BAN 2.131 </v>
      </c>
      <c r="B378" s="2" t="str">
        <f t="shared" si="31"/>
        <v>I</v>
      </c>
      <c r="C378" s="115">
        <f t="shared" si="32"/>
        <v>23353.609</v>
      </c>
      <c r="D378" s="15" t="str">
        <f t="shared" si="33"/>
        <v>vis</v>
      </c>
      <c r="E378" s="15">
        <f>VLOOKUP(C378,Active!C$21:E$968,3,FALSE)</f>
        <v>-8064.9768444179199</v>
      </c>
      <c r="F378" s="2" t="s">
        <v>337</v>
      </c>
      <c r="G378" s="15" t="str">
        <f t="shared" si="34"/>
        <v>23353.609</v>
      </c>
      <c r="H378" s="115">
        <f t="shared" si="35"/>
        <v>-8065</v>
      </c>
      <c r="I378" s="142" t="s">
        <v>1402</v>
      </c>
      <c r="J378" s="143" t="s">
        <v>1403</v>
      </c>
      <c r="K378" s="142">
        <v>-8065</v>
      </c>
      <c r="L378" s="142" t="s">
        <v>1324</v>
      </c>
      <c r="M378" s="143" t="s">
        <v>341</v>
      </c>
      <c r="N378" s="143"/>
      <c r="O378" s="144" t="s">
        <v>1318</v>
      </c>
      <c r="P378" s="144" t="s">
        <v>112</v>
      </c>
    </row>
    <row r="379" spans="1:16" x14ac:dyDescent="0.2">
      <c r="A379" s="115" t="str">
        <f t="shared" si="30"/>
        <v> CRAC 19 </v>
      </c>
      <c r="B379" s="2" t="str">
        <f t="shared" si="31"/>
        <v>I</v>
      </c>
      <c r="C379" s="115">
        <f t="shared" si="32"/>
        <v>23353.61</v>
      </c>
      <c r="D379" s="15" t="str">
        <f t="shared" si="33"/>
        <v>vis</v>
      </c>
      <c r="E379" s="15">
        <f>VLOOKUP(C379,Active!C$21:E$968,3,FALSE)</f>
        <v>-8064.9764832552701</v>
      </c>
      <c r="F379" s="2" t="s">
        <v>337</v>
      </c>
      <c r="G379" s="15" t="str">
        <f t="shared" si="34"/>
        <v>23353.610</v>
      </c>
      <c r="H379" s="115">
        <f t="shared" si="35"/>
        <v>-8065</v>
      </c>
      <c r="I379" s="142" t="s">
        <v>1404</v>
      </c>
      <c r="J379" s="143" t="s">
        <v>1405</v>
      </c>
      <c r="K379" s="142">
        <v>-8065</v>
      </c>
      <c r="L379" s="142" t="s">
        <v>1406</v>
      </c>
      <c r="M379" s="143" t="s">
        <v>341</v>
      </c>
      <c r="N379" s="143"/>
      <c r="O379" s="144" t="s">
        <v>1378</v>
      </c>
      <c r="P379" s="144" t="s">
        <v>113</v>
      </c>
    </row>
    <row r="380" spans="1:16" x14ac:dyDescent="0.2">
      <c r="A380" s="115" t="str">
        <f t="shared" si="30"/>
        <v> BAN 2.131 </v>
      </c>
      <c r="B380" s="2" t="str">
        <f t="shared" si="31"/>
        <v>I</v>
      </c>
      <c r="C380" s="115">
        <f t="shared" si="32"/>
        <v>23356.379000000001</v>
      </c>
      <c r="D380" s="15" t="str">
        <f t="shared" si="33"/>
        <v>vis</v>
      </c>
      <c r="E380" s="15">
        <f>VLOOKUP(C380,Active!C$21:E$968,3,FALSE)</f>
        <v>-8063.9764238801308</v>
      </c>
      <c r="F380" s="2" t="s">
        <v>337</v>
      </c>
      <c r="G380" s="15" t="str">
        <f t="shared" si="34"/>
        <v>23356.379</v>
      </c>
      <c r="H380" s="115">
        <f t="shared" si="35"/>
        <v>-8064</v>
      </c>
      <c r="I380" s="142" t="s">
        <v>1407</v>
      </c>
      <c r="J380" s="143" t="s">
        <v>1408</v>
      </c>
      <c r="K380" s="142">
        <v>-8064</v>
      </c>
      <c r="L380" s="142" t="s">
        <v>1406</v>
      </c>
      <c r="M380" s="143" t="s">
        <v>341</v>
      </c>
      <c r="N380" s="143"/>
      <c r="O380" s="144" t="s">
        <v>1318</v>
      </c>
      <c r="P380" s="144" t="s">
        <v>112</v>
      </c>
    </row>
    <row r="381" spans="1:16" x14ac:dyDescent="0.2">
      <c r="A381" s="115" t="str">
        <f t="shared" si="30"/>
        <v> CPRI 19.29 </v>
      </c>
      <c r="B381" s="2" t="str">
        <f t="shared" si="31"/>
        <v>I</v>
      </c>
      <c r="C381" s="115">
        <f t="shared" si="32"/>
        <v>23400.683000000001</v>
      </c>
      <c r="D381" s="15" t="str">
        <f t="shared" si="33"/>
        <v>vis</v>
      </c>
      <c r="E381" s="15">
        <f>VLOOKUP(C381,Active!C$21:E$968,3,FALSE)</f>
        <v>-8047.9754738778993</v>
      </c>
      <c r="F381" s="2" t="s">
        <v>337</v>
      </c>
      <c r="G381" s="15" t="str">
        <f t="shared" si="34"/>
        <v>23400.683</v>
      </c>
      <c r="H381" s="115">
        <f t="shared" si="35"/>
        <v>-8048</v>
      </c>
      <c r="I381" s="142" t="s">
        <v>1409</v>
      </c>
      <c r="J381" s="143" t="s">
        <v>1410</v>
      </c>
      <c r="K381" s="142">
        <v>-8048</v>
      </c>
      <c r="L381" s="142" t="s">
        <v>1341</v>
      </c>
      <c r="M381" s="143" t="s">
        <v>351</v>
      </c>
      <c r="N381" s="143"/>
      <c r="O381" s="144" t="s">
        <v>1131</v>
      </c>
      <c r="P381" s="144" t="s">
        <v>97</v>
      </c>
    </row>
    <row r="382" spans="1:16" x14ac:dyDescent="0.2">
      <c r="A382" s="115" t="str">
        <f t="shared" si="30"/>
        <v> BAN 2.131 </v>
      </c>
      <c r="B382" s="2" t="str">
        <f t="shared" si="31"/>
        <v>I</v>
      </c>
      <c r="C382" s="115">
        <f t="shared" si="32"/>
        <v>23403.453000000001</v>
      </c>
      <c r="D382" s="15" t="str">
        <f t="shared" si="33"/>
        <v>vis</v>
      </c>
      <c r="E382" s="15">
        <f>VLOOKUP(C382,Active!C$21:E$968,3,FALSE)</f>
        <v>-8046.9750533401102</v>
      </c>
      <c r="F382" s="2" t="s">
        <v>337</v>
      </c>
      <c r="G382" s="15" t="str">
        <f t="shared" si="34"/>
        <v>23403.453</v>
      </c>
      <c r="H382" s="115">
        <f t="shared" si="35"/>
        <v>-8047</v>
      </c>
      <c r="I382" s="142" t="s">
        <v>1411</v>
      </c>
      <c r="J382" s="143" t="s">
        <v>1412</v>
      </c>
      <c r="K382" s="142">
        <v>-8047</v>
      </c>
      <c r="L382" s="142" t="s">
        <v>1413</v>
      </c>
      <c r="M382" s="143" t="s">
        <v>341</v>
      </c>
      <c r="N382" s="143"/>
      <c r="O382" s="144" t="s">
        <v>1318</v>
      </c>
      <c r="P382" s="144" t="s">
        <v>112</v>
      </c>
    </row>
    <row r="383" spans="1:16" x14ac:dyDescent="0.2">
      <c r="A383" s="115" t="str">
        <f t="shared" si="30"/>
        <v> BZ 5.8 </v>
      </c>
      <c r="B383" s="2" t="str">
        <f t="shared" si="31"/>
        <v>I</v>
      </c>
      <c r="C383" s="115">
        <f t="shared" si="32"/>
        <v>23439.489000000001</v>
      </c>
      <c r="D383" s="15" t="str">
        <f t="shared" si="33"/>
        <v>vis</v>
      </c>
      <c r="E383" s="15">
        <f>VLOOKUP(C383,Active!C$21:E$968,3,FALSE)</f>
        <v>-8033.9601961199851</v>
      </c>
      <c r="F383" s="2" t="s">
        <v>337</v>
      </c>
      <c r="G383" s="15" t="str">
        <f t="shared" si="34"/>
        <v>23439.489</v>
      </c>
      <c r="H383" s="115">
        <f t="shared" si="35"/>
        <v>-8034</v>
      </c>
      <c r="I383" s="142" t="s">
        <v>1414</v>
      </c>
      <c r="J383" s="143" t="s">
        <v>1415</v>
      </c>
      <c r="K383" s="142">
        <v>-8034</v>
      </c>
      <c r="L383" s="142" t="s">
        <v>1416</v>
      </c>
      <c r="M383" s="143" t="s">
        <v>341</v>
      </c>
      <c r="N383" s="143"/>
      <c r="O383" s="144" t="s">
        <v>1417</v>
      </c>
      <c r="P383" s="144" t="s">
        <v>114</v>
      </c>
    </row>
    <row r="384" spans="1:16" x14ac:dyDescent="0.2">
      <c r="A384" s="115" t="str">
        <f t="shared" si="30"/>
        <v> BZ 5.8 </v>
      </c>
      <c r="B384" s="2" t="str">
        <f t="shared" si="31"/>
        <v>I</v>
      </c>
      <c r="C384" s="115">
        <f t="shared" si="32"/>
        <v>23442.201000000001</v>
      </c>
      <c r="D384" s="15" t="str">
        <f t="shared" si="33"/>
        <v>vis</v>
      </c>
      <c r="E384" s="15">
        <f>VLOOKUP(C384,Active!C$21:E$968,3,FALSE)</f>
        <v>-8032.9807230158394</v>
      </c>
      <c r="F384" s="2" t="s">
        <v>337</v>
      </c>
      <c r="G384" s="15" t="str">
        <f t="shared" si="34"/>
        <v>23442.201</v>
      </c>
      <c r="H384" s="115">
        <f t="shared" si="35"/>
        <v>-8033</v>
      </c>
      <c r="I384" s="142" t="s">
        <v>1418</v>
      </c>
      <c r="J384" s="143" t="s">
        <v>1419</v>
      </c>
      <c r="K384" s="142">
        <v>-8033</v>
      </c>
      <c r="L384" s="142" t="s">
        <v>1420</v>
      </c>
      <c r="M384" s="143" t="s">
        <v>341</v>
      </c>
      <c r="N384" s="143"/>
      <c r="O384" s="144" t="s">
        <v>1417</v>
      </c>
      <c r="P384" s="144" t="s">
        <v>114</v>
      </c>
    </row>
    <row r="385" spans="1:16" x14ac:dyDescent="0.2">
      <c r="A385" s="115" t="str">
        <f t="shared" si="30"/>
        <v> CRAC 19 </v>
      </c>
      <c r="B385" s="2" t="str">
        <f t="shared" si="31"/>
        <v>I</v>
      </c>
      <c r="C385" s="115">
        <f t="shared" si="32"/>
        <v>23503.127</v>
      </c>
      <c r="D385" s="15" t="str">
        <f t="shared" si="33"/>
        <v>vis</v>
      </c>
      <c r="E385" s="15">
        <f>VLOOKUP(C385,Active!C$21:E$968,3,FALSE)</f>
        <v>-8010.9765274615784</v>
      </c>
      <c r="F385" s="2" t="s">
        <v>337</v>
      </c>
      <c r="G385" s="15" t="str">
        <f t="shared" si="34"/>
        <v>23503.127</v>
      </c>
      <c r="H385" s="115">
        <f t="shared" si="35"/>
        <v>-8011</v>
      </c>
      <c r="I385" s="142" t="s">
        <v>1421</v>
      </c>
      <c r="J385" s="143" t="s">
        <v>1422</v>
      </c>
      <c r="K385" s="142">
        <v>-8011</v>
      </c>
      <c r="L385" s="142" t="s">
        <v>1406</v>
      </c>
      <c r="M385" s="143" t="s">
        <v>341</v>
      </c>
      <c r="N385" s="143"/>
      <c r="O385" s="144" t="s">
        <v>1378</v>
      </c>
      <c r="P385" s="144" t="s">
        <v>113</v>
      </c>
    </row>
    <row r="386" spans="1:16" x14ac:dyDescent="0.2">
      <c r="A386" s="115" t="str">
        <f t="shared" si="30"/>
        <v> AN 246.288 </v>
      </c>
      <c r="B386" s="2" t="str">
        <f t="shared" si="31"/>
        <v>I</v>
      </c>
      <c r="C386" s="115">
        <f t="shared" si="32"/>
        <v>23835.382000000001</v>
      </c>
      <c r="D386" s="15" t="str">
        <f t="shared" si="33"/>
        <v>vis</v>
      </c>
      <c r="E386" s="15">
        <f>VLOOKUP(C386,Active!C$21:E$968,3,FALSE)</f>
        <v>-7890.9784315110637</v>
      </c>
      <c r="F386" s="2" t="s">
        <v>337</v>
      </c>
      <c r="G386" s="15" t="str">
        <f t="shared" si="34"/>
        <v>23835.382</v>
      </c>
      <c r="H386" s="115">
        <f t="shared" si="35"/>
        <v>-7891</v>
      </c>
      <c r="I386" s="142" t="s">
        <v>1423</v>
      </c>
      <c r="J386" s="143" t="s">
        <v>1424</v>
      </c>
      <c r="K386" s="142">
        <v>-7891</v>
      </c>
      <c r="L386" s="142" t="s">
        <v>1425</v>
      </c>
      <c r="M386" s="143" t="s">
        <v>341</v>
      </c>
      <c r="N386" s="143"/>
      <c r="O386" s="144" t="s">
        <v>1170</v>
      </c>
      <c r="P386" s="144" t="s">
        <v>101</v>
      </c>
    </row>
    <row r="387" spans="1:16" x14ac:dyDescent="0.2">
      <c r="A387" s="115" t="str">
        <f t="shared" si="30"/>
        <v> CRAC 19 </v>
      </c>
      <c r="B387" s="2" t="str">
        <f t="shared" si="31"/>
        <v>I</v>
      </c>
      <c r="C387" s="115">
        <f t="shared" si="32"/>
        <v>24026.436000000002</v>
      </c>
      <c r="D387" s="15" t="str">
        <f t="shared" si="33"/>
        <v>vis</v>
      </c>
      <c r="E387" s="15">
        <f>VLOOKUP(C387,Active!C$21:E$968,3,FALSE)</f>
        <v>-7821.9768627649819</v>
      </c>
      <c r="F387" s="2" t="s">
        <v>337</v>
      </c>
      <c r="G387" s="15" t="str">
        <f t="shared" si="34"/>
        <v>24026.436</v>
      </c>
      <c r="H387" s="115">
        <f t="shared" si="35"/>
        <v>-7822</v>
      </c>
      <c r="I387" s="142" t="s">
        <v>1426</v>
      </c>
      <c r="J387" s="143" t="s">
        <v>1427</v>
      </c>
      <c r="K387" s="142">
        <v>-7822</v>
      </c>
      <c r="L387" s="142" t="s">
        <v>1324</v>
      </c>
      <c r="M387" s="143" t="s">
        <v>341</v>
      </c>
      <c r="N387" s="143"/>
      <c r="O387" s="144" t="s">
        <v>1378</v>
      </c>
      <c r="P387" s="144" t="s">
        <v>113</v>
      </c>
    </row>
    <row r="388" spans="1:16" x14ac:dyDescent="0.2">
      <c r="A388" s="115" t="str">
        <f t="shared" si="30"/>
        <v> AA 26.343 </v>
      </c>
      <c r="B388" s="2" t="str">
        <f t="shared" si="31"/>
        <v>I</v>
      </c>
      <c r="C388" s="115">
        <f t="shared" si="32"/>
        <v>24433.448</v>
      </c>
      <c r="D388" s="15" t="str">
        <f t="shared" si="33"/>
        <v>vis</v>
      </c>
      <c r="E388" s="15">
        <f>VLOOKUP(C388,Active!C$21:E$968,3,FALSE)</f>
        <v>-7674.9793306615957</v>
      </c>
      <c r="F388" s="2" t="s">
        <v>337</v>
      </c>
      <c r="G388" s="15" t="str">
        <f t="shared" si="34"/>
        <v>24433.448</v>
      </c>
      <c r="H388" s="115">
        <f t="shared" si="35"/>
        <v>-7675</v>
      </c>
      <c r="I388" s="142" t="s">
        <v>1428</v>
      </c>
      <c r="J388" s="143" t="s">
        <v>1429</v>
      </c>
      <c r="K388" s="142">
        <v>-7675</v>
      </c>
      <c r="L388" s="142" t="s">
        <v>1430</v>
      </c>
      <c r="M388" s="143" t="s">
        <v>341</v>
      </c>
      <c r="N388" s="143"/>
      <c r="O388" s="144" t="s">
        <v>1378</v>
      </c>
      <c r="P388" s="144" t="s">
        <v>110</v>
      </c>
    </row>
    <row r="389" spans="1:16" x14ac:dyDescent="0.2">
      <c r="A389" s="115" t="str">
        <f t="shared" si="30"/>
        <v> CPRI 19.29 </v>
      </c>
      <c r="B389" s="2" t="str">
        <f t="shared" si="31"/>
        <v>I</v>
      </c>
      <c r="C389" s="115">
        <f t="shared" si="32"/>
        <v>24508.21</v>
      </c>
      <c r="D389" s="15" t="str">
        <f t="shared" si="33"/>
        <v>vis</v>
      </c>
      <c r="E389" s="15">
        <f>VLOOKUP(C389,Active!C$21:E$968,3,FALSE)</f>
        <v>-7647.9780886954786</v>
      </c>
      <c r="F389" s="2" t="s">
        <v>337</v>
      </c>
      <c r="G389" s="15" t="str">
        <f t="shared" si="34"/>
        <v>24508.210</v>
      </c>
      <c r="H389" s="115">
        <f t="shared" si="35"/>
        <v>-7648</v>
      </c>
      <c r="I389" s="142" t="s">
        <v>1431</v>
      </c>
      <c r="J389" s="143" t="s">
        <v>1432</v>
      </c>
      <c r="K389" s="142">
        <v>-7648</v>
      </c>
      <c r="L389" s="142" t="s">
        <v>1321</v>
      </c>
      <c r="M389" s="143" t="s">
        <v>351</v>
      </c>
      <c r="N389" s="143"/>
      <c r="O389" s="144" t="s">
        <v>1131</v>
      </c>
      <c r="P389" s="144" t="s">
        <v>97</v>
      </c>
    </row>
    <row r="390" spans="1:16" x14ac:dyDescent="0.2">
      <c r="A390" s="115" t="str">
        <f t="shared" si="30"/>
        <v> BAN 6.118 </v>
      </c>
      <c r="B390" s="2" t="str">
        <f t="shared" si="31"/>
        <v>I</v>
      </c>
      <c r="C390" s="115">
        <f t="shared" si="32"/>
        <v>24591.268</v>
      </c>
      <c r="D390" s="15" t="str">
        <f t="shared" si="33"/>
        <v>vis</v>
      </c>
      <c r="E390" s="15">
        <f>VLOOKUP(C390,Active!C$21:E$968,3,FALSE)</f>
        <v>-7617.980641393081</v>
      </c>
      <c r="F390" s="2" t="s">
        <v>337</v>
      </c>
      <c r="G390" s="15" t="str">
        <f t="shared" si="34"/>
        <v>24591.268</v>
      </c>
      <c r="H390" s="115">
        <f t="shared" si="35"/>
        <v>-7618</v>
      </c>
      <c r="I390" s="142" t="s">
        <v>1433</v>
      </c>
      <c r="J390" s="143" t="s">
        <v>1434</v>
      </c>
      <c r="K390" s="142">
        <v>-7618</v>
      </c>
      <c r="L390" s="142" t="s">
        <v>1311</v>
      </c>
      <c r="M390" s="143" t="s">
        <v>341</v>
      </c>
      <c r="N390" s="143"/>
      <c r="O390" s="144" t="s">
        <v>1318</v>
      </c>
      <c r="P390" s="144" t="s">
        <v>115</v>
      </c>
    </row>
    <row r="391" spans="1:16" x14ac:dyDescent="0.2">
      <c r="A391" s="115" t="str">
        <f t="shared" si="30"/>
        <v> BAN 6.118 </v>
      </c>
      <c r="B391" s="2" t="str">
        <f t="shared" si="31"/>
        <v>I</v>
      </c>
      <c r="C391" s="115">
        <f t="shared" si="32"/>
        <v>24815.545999999998</v>
      </c>
      <c r="D391" s="15" t="str">
        <f t="shared" si="33"/>
        <v>vis</v>
      </c>
      <c r="E391" s="15">
        <f>VLOOKUP(C391,Active!C$21:E$968,3,FALSE)</f>
        <v>-7536.9798047959221</v>
      </c>
      <c r="F391" s="2" t="s">
        <v>337</v>
      </c>
      <c r="G391" s="15" t="str">
        <f t="shared" si="34"/>
        <v>24815.546</v>
      </c>
      <c r="H391" s="115">
        <f t="shared" si="35"/>
        <v>-7537</v>
      </c>
      <c r="I391" s="142" t="s">
        <v>1435</v>
      </c>
      <c r="J391" s="143" t="s">
        <v>1436</v>
      </c>
      <c r="K391" s="142">
        <v>-7537</v>
      </c>
      <c r="L391" s="142" t="s">
        <v>1437</v>
      </c>
      <c r="M391" s="143" t="s">
        <v>341</v>
      </c>
      <c r="N391" s="143"/>
      <c r="O391" s="144" t="s">
        <v>1318</v>
      </c>
      <c r="P391" s="144" t="s">
        <v>115</v>
      </c>
    </row>
    <row r="392" spans="1:16" x14ac:dyDescent="0.2">
      <c r="A392" s="115" t="str">
        <f t="shared" si="30"/>
        <v> BAN 6.118 </v>
      </c>
      <c r="B392" s="2" t="str">
        <f t="shared" si="31"/>
        <v>I</v>
      </c>
      <c r="C392" s="115">
        <f t="shared" si="32"/>
        <v>24851.541000000001</v>
      </c>
      <c r="D392" s="15" t="str">
        <f t="shared" si="33"/>
        <v>vis</v>
      </c>
      <c r="E392" s="15">
        <f>VLOOKUP(C392,Active!C$21:E$968,3,FALSE)</f>
        <v>-7523.9797552444052</v>
      </c>
      <c r="F392" s="2" t="s">
        <v>337</v>
      </c>
      <c r="G392" s="15" t="str">
        <f t="shared" si="34"/>
        <v>24851.541</v>
      </c>
      <c r="H392" s="115">
        <f t="shared" si="35"/>
        <v>-7524</v>
      </c>
      <c r="I392" s="142" t="s">
        <v>1438</v>
      </c>
      <c r="J392" s="143" t="s">
        <v>1439</v>
      </c>
      <c r="K392" s="142">
        <v>-7524</v>
      </c>
      <c r="L392" s="142" t="s">
        <v>1437</v>
      </c>
      <c r="M392" s="143" t="s">
        <v>341</v>
      </c>
      <c r="N392" s="143"/>
      <c r="O392" s="144" t="s">
        <v>1318</v>
      </c>
      <c r="P392" s="144" t="s">
        <v>115</v>
      </c>
    </row>
    <row r="393" spans="1:16" x14ac:dyDescent="0.2">
      <c r="A393" s="115" t="str">
        <f t="shared" si="30"/>
        <v> BAN 6.118 </v>
      </c>
      <c r="B393" s="2" t="str">
        <f t="shared" si="31"/>
        <v>I</v>
      </c>
      <c r="C393" s="115">
        <f t="shared" si="32"/>
        <v>24865.384999999998</v>
      </c>
      <c r="D393" s="15" t="str">
        <f t="shared" si="33"/>
        <v>vis</v>
      </c>
      <c r="E393" s="15">
        <f>VLOOKUP(C393,Active!C$21:E$968,3,FALSE)</f>
        <v>-7518.9798195313579</v>
      </c>
      <c r="F393" s="2" t="s">
        <v>337</v>
      </c>
      <c r="G393" s="15" t="str">
        <f t="shared" si="34"/>
        <v>24865.385</v>
      </c>
      <c r="H393" s="115">
        <f t="shared" si="35"/>
        <v>-7519</v>
      </c>
      <c r="I393" s="142" t="s">
        <v>1440</v>
      </c>
      <c r="J393" s="143" t="s">
        <v>1441</v>
      </c>
      <c r="K393" s="142">
        <v>-7519</v>
      </c>
      <c r="L393" s="142" t="s">
        <v>1437</v>
      </c>
      <c r="M393" s="143" t="s">
        <v>341</v>
      </c>
      <c r="N393" s="143"/>
      <c r="O393" s="144" t="s">
        <v>1318</v>
      </c>
      <c r="P393" s="144" t="s">
        <v>115</v>
      </c>
    </row>
    <row r="394" spans="1:16" x14ac:dyDescent="0.2">
      <c r="A394" s="115" t="str">
        <f t="shared" si="30"/>
        <v> BAN 9.176 </v>
      </c>
      <c r="B394" s="2" t="str">
        <f t="shared" si="31"/>
        <v>I</v>
      </c>
      <c r="C394" s="115">
        <f t="shared" si="32"/>
        <v>25261.328000000001</v>
      </c>
      <c r="D394" s="15" t="str">
        <f t="shared" si="33"/>
        <v>vis</v>
      </c>
      <c r="E394" s="15">
        <f>VLOOKUP(C394,Active!C$21:E$968,3,FALSE)</f>
        <v>-7375.9799967899853</v>
      </c>
      <c r="F394" s="2" t="s">
        <v>337</v>
      </c>
      <c r="G394" s="15" t="str">
        <f t="shared" si="34"/>
        <v>25261.328</v>
      </c>
      <c r="H394" s="115">
        <f t="shared" si="35"/>
        <v>-7376</v>
      </c>
      <c r="I394" s="142" t="s">
        <v>1442</v>
      </c>
      <c r="J394" s="143" t="s">
        <v>1443</v>
      </c>
      <c r="K394" s="142">
        <v>-7376</v>
      </c>
      <c r="L394" s="142" t="s">
        <v>1444</v>
      </c>
      <c r="M394" s="143" t="s">
        <v>351</v>
      </c>
      <c r="N394" s="143"/>
      <c r="O394" s="144" t="s">
        <v>1445</v>
      </c>
      <c r="P394" s="144" t="s">
        <v>116</v>
      </c>
    </row>
    <row r="395" spans="1:16" x14ac:dyDescent="0.2">
      <c r="A395" s="115" t="str">
        <f t="shared" ref="A395:A458" si="36">P395</f>
        <v> BAN 6.118 </v>
      </c>
      <c r="B395" s="2" t="str">
        <f t="shared" ref="B395:B458" si="37">IF(H395=INT(H395),"I","II")</f>
        <v>I</v>
      </c>
      <c r="C395" s="115">
        <f t="shared" ref="C395:C458" si="38">1*G395</f>
        <v>25322.244999999999</v>
      </c>
      <c r="D395" s="15" t="str">
        <f t="shared" ref="D395:D458" si="39">VLOOKUP(F395,I$1:J$5,2,FALSE)</f>
        <v>vis</v>
      </c>
      <c r="E395" s="15">
        <f>VLOOKUP(C395,Active!C$21:E$968,3,FALSE)</f>
        <v>-7353.9790516995663</v>
      </c>
      <c r="F395" s="2" t="s">
        <v>337</v>
      </c>
      <c r="G395" s="15" t="str">
        <f t="shared" ref="G395:G458" si="40">MID(I395,3,LEN(I395)-3)</f>
        <v>25322.245</v>
      </c>
      <c r="H395" s="115">
        <f t="shared" ref="H395:H458" si="41">1*K395</f>
        <v>-7354</v>
      </c>
      <c r="I395" s="142" t="s">
        <v>1446</v>
      </c>
      <c r="J395" s="143" t="s">
        <v>1447</v>
      </c>
      <c r="K395" s="142">
        <v>-7354</v>
      </c>
      <c r="L395" s="142" t="s">
        <v>1314</v>
      </c>
      <c r="M395" s="143" t="s">
        <v>341</v>
      </c>
      <c r="N395" s="143"/>
      <c r="O395" s="144" t="s">
        <v>1318</v>
      </c>
      <c r="P395" s="144" t="s">
        <v>115</v>
      </c>
    </row>
    <row r="396" spans="1:16" x14ac:dyDescent="0.2">
      <c r="A396" s="115" t="str">
        <f t="shared" si="36"/>
        <v> AAC 1.30 </v>
      </c>
      <c r="B396" s="2" t="str">
        <f t="shared" si="37"/>
        <v>I</v>
      </c>
      <c r="C396" s="115">
        <f t="shared" si="38"/>
        <v>25510.521000000001</v>
      </c>
      <c r="D396" s="15" t="str">
        <f t="shared" si="39"/>
        <v>vis</v>
      </c>
      <c r="E396" s="15">
        <f>VLOOKUP(C396,Active!C$21:E$968,3,FALSE)</f>
        <v>-7285.9807927924639</v>
      </c>
      <c r="F396" s="2" t="s">
        <v>337</v>
      </c>
      <c r="G396" s="15" t="str">
        <f t="shared" si="40"/>
        <v>25510.521</v>
      </c>
      <c r="H396" s="115">
        <f t="shared" si="41"/>
        <v>-7286</v>
      </c>
      <c r="I396" s="142" t="s">
        <v>1448</v>
      </c>
      <c r="J396" s="143" t="s">
        <v>1449</v>
      </c>
      <c r="K396" s="142">
        <v>-7286</v>
      </c>
      <c r="L396" s="142" t="s">
        <v>1420</v>
      </c>
      <c r="M396" s="143" t="s">
        <v>341</v>
      </c>
      <c r="N396" s="143"/>
      <c r="O396" s="144" t="s">
        <v>1285</v>
      </c>
      <c r="P396" s="144" t="s">
        <v>117</v>
      </c>
    </row>
    <row r="397" spans="1:16" x14ac:dyDescent="0.2">
      <c r="A397" s="115" t="str">
        <f t="shared" si="36"/>
        <v> BAN 6.118 </v>
      </c>
      <c r="B397" s="2" t="str">
        <f t="shared" si="37"/>
        <v>I</v>
      </c>
      <c r="C397" s="115">
        <f t="shared" si="38"/>
        <v>25510.524000000001</v>
      </c>
      <c r="D397" s="15" t="str">
        <f t="shared" si="39"/>
        <v>vis</v>
      </c>
      <c r="E397" s="15">
        <f>VLOOKUP(C397,Active!C$21:E$968,3,FALSE)</f>
        <v>-7285.9797093045163</v>
      </c>
      <c r="F397" s="2" t="s">
        <v>337</v>
      </c>
      <c r="G397" s="15" t="str">
        <f t="shared" si="40"/>
        <v>25510.524</v>
      </c>
      <c r="H397" s="115">
        <f t="shared" si="41"/>
        <v>-7286</v>
      </c>
      <c r="I397" s="142" t="s">
        <v>1450</v>
      </c>
      <c r="J397" s="143" t="s">
        <v>1451</v>
      </c>
      <c r="K397" s="142">
        <v>-7286</v>
      </c>
      <c r="L397" s="142" t="s">
        <v>1437</v>
      </c>
      <c r="M397" s="143" t="s">
        <v>341</v>
      </c>
      <c r="N397" s="143"/>
      <c r="O397" s="144" t="s">
        <v>1318</v>
      </c>
      <c r="P397" s="144" t="s">
        <v>115</v>
      </c>
    </row>
    <row r="398" spans="1:16" x14ac:dyDescent="0.2">
      <c r="A398" s="115" t="str">
        <f t="shared" si="36"/>
        <v> BAN 6.118 </v>
      </c>
      <c r="B398" s="2" t="str">
        <f t="shared" si="37"/>
        <v>I</v>
      </c>
      <c r="C398" s="115">
        <f t="shared" si="38"/>
        <v>25524.37</v>
      </c>
      <c r="D398" s="15" t="str">
        <f t="shared" si="39"/>
        <v>vis</v>
      </c>
      <c r="E398" s="15">
        <f>VLOOKUP(C398,Active!C$21:E$968,3,FALSE)</f>
        <v>-7280.9790512661702</v>
      </c>
      <c r="F398" s="2" t="s">
        <v>337</v>
      </c>
      <c r="G398" s="15" t="str">
        <f t="shared" si="40"/>
        <v>25524.370</v>
      </c>
      <c r="H398" s="115">
        <f t="shared" si="41"/>
        <v>-7281</v>
      </c>
      <c r="I398" s="142" t="s">
        <v>1452</v>
      </c>
      <c r="J398" s="143" t="s">
        <v>1453</v>
      </c>
      <c r="K398" s="142">
        <v>-7281</v>
      </c>
      <c r="L398" s="142" t="s">
        <v>1314</v>
      </c>
      <c r="M398" s="143" t="s">
        <v>341</v>
      </c>
      <c r="N398" s="143"/>
      <c r="O398" s="144" t="s">
        <v>1318</v>
      </c>
      <c r="P398" s="144" t="s">
        <v>115</v>
      </c>
    </row>
    <row r="399" spans="1:16" x14ac:dyDescent="0.2">
      <c r="A399" s="115" t="str">
        <f t="shared" si="36"/>
        <v> BAN 6.118 </v>
      </c>
      <c r="B399" s="2" t="str">
        <f t="shared" si="37"/>
        <v>I</v>
      </c>
      <c r="C399" s="115">
        <f t="shared" si="38"/>
        <v>25535.442999999999</v>
      </c>
      <c r="D399" s="15" t="str">
        <f t="shared" si="39"/>
        <v>vis</v>
      </c>
      <c r="E399" s="15">
        <f>VLOOKUP(C399,Active!C$21:E$968,3,FALSE)</f>
        <v>-7276.97989725356</v>
      </c>
      <c r="F399" s="2" t="s">
        <v>337</v>
      </c>
      <c r="G399" s="15" t="str">
        <f t="shared" si="40"/>
        <v>25535.443</v>
      </c>
      <c r="H399" s="115">
        <f t="shared" si="41"/>
        <v>-7277</v>
      </c>
      <c r="I399" s="142" t="s">
        <v>1454</v>
      </c>
      <c r="J399" s="143" t="s">
        <v>1455</v>
      </c>
      <c r="K399" s="142">
        <v>-7277</v>
      </c>
      <c r="L399" s="142" t="s">
        <v>1437</v>
      </c>
      <c r="M399" s="143" t="s">
        <v>341</v>
      </c>
      <c r="N399" s="143"/>
      <c r="O399" s="144" t="s">
        <v>1318</v>
      </c>
      <c r="P399" s="144" t="s">
        <v>115</v>
      </c>
    </row>
    <row r="400" spans="1:16" x14ac:dyDescent="0.2">
      <c r="A400" s="115" t="str">
        <f t="shared" si="36"/>
        <v> BAN 9.176 </v>
      </c>
      <c r="B400" s="2" t="str">
        <f t="shared" si="37"/>
        <v>I</v>
      </c>
      <c r="C400" s="115">
        <f t="shared" si="38"/>
        <v>25535.442999999999</v>
      </c>
      <c r="D400" s="15" t="str">
        <f t="shared" si="39"/>
        <v>vis</v>
      </c>
      <c r="E400" s="15">
        <f>VLOOKUP(C400,Active!C$21:E$968,3,FALSE)</f>
        <v>-7276.97989725356</v>
      </c>
      <c r="F400" s="2" t="s">
        <v>337</v>
      </c>
      <c r="G400" s="15" t="str">
        <f t="shared" si="40"/>
        <v>25535.443</v>
      </c>
      <c r="H400" s="115">
        <f t="shared" si="41"/>
        <v>-7277</v>
      </c>
      <c r="I400" s="142" t="s">
        <v>1454</v>
      </c>
      <c r="J400" s="143" t="s">
        <v>1455</v>
      </c>
      <c r="K400" s="142">
        <v>-7277</v>
      </c>
      <c r="L400" s="142" t="s">
        <v>1437</v>
      </c>
      <c r="M400" s="143" t="s">
        <v>351</v>
      </c>
      <c r="N400" s="143"/>
      <c r="O400" s="144" t="s">
        <v>1456</v>
      </c>
      <c r="P400" s="144" t="s">
        <v>116</v>
      </c>
    </row>
    <row r="401" spans="1:16" x14ac:dyDescent="0.2">
      <c r="A401" s="115" t="str">
        <f t="shared" si="36"/>
        <v> CPRI 19.29 </v>
      </c>
      <c r="B401" s="2" t="str">
        <f t="shared" si="37"/>
        <v>I</v>
      </c>
      <c r="C401" s="115">
        <f t="shared" si="38"/>
        <v>25560.366999999998</v>
      </c>
      <c r="D401" s="15" t="str">
        <f t="shared" si="39"/>
        <v>vis</v>
      </c>
      <c r="E401" s="15">
        <f>VLOOKUP(C401,Active!C$21:E$968,3,FALSE)</f>
        <v>-7267.9782793893573</v>
      </c>
      <c r="F401" s="2" t="s">
        <v>337</v>
      </c>
      <c r="G401" s="15" t="str">
        <f t="shared" si="40"/>
        <v>25560.367</v>
      </c>
      <c r="H401" s="115">
        <f t="shared" si="41"/>
        <v>-7268</v>
      </c>
      <c r="I401" s="142" t="s">
        <v>1457</v>
      </c>
      <c r="J401" s="143" t="s">
        <v>1458</v>
      </c>
      <c r="K401" s="142">
        <v>-7268</v>
      </c>
      <c r="L401" s="142" t="s">
        <v>1425</v>
      </c>
      <c r="M401" s="143" t="s">
        <v>351</v>
      </c>
      <c r="N401" s="143"/>
      <c r="O401" s="144" t="s">
        <v>1131</v>
      </c>
      <c r="P401" s="144" t="s">
        <v>97</v>
      </c>
    </row>
    <row r="402" spans="1:16" x14ac:dyDescent="0.2">
      <c r="A402" s="115" t="str">
        <f t="shared" si="36"/>
        <v> BAN 6.118 </v>
      </c>
      <c r="B402" s="2" t="str">
        <f t="shared" si="37"/>
        <v>I</v>
      </c>
      <c r="C402" s="115">
        <f t="shared" si="38"/>
        <v>25571.439999999999</v>
      </c>
      <c r="D402" s="15" t="str">
        <f t="shared" si="39"/>
        <v>vis</v>
      </c>
      <c r="E402" s="15">
        <f>VLOOKUP(C402,Active!C$21:E$968,3,FALSE)</f>
        <v>-7263.9791253767462</v>
      </c>
      <c r="F402" s="2" t="s">
        <v>337</v>
      </c>
      <c r="G402" s="15" t="str">
        <f t="shared" si="40"/>
        <v>25571.440</v>
      </c>
      <c r="H402" s="115">
        <f t="shared" si="41"/>
        <v>-7264</v>
      </c>
      <c r="I402" s="142" t="s">
        <v>1459</v>
      </c>
      <c r="J402" s="143" t="s">
        <v>1460</v>
      </c>
      <c r="K402" s="142">
        <v>-7264</v>
      </c>
      <c r="L402" s="142" t="s">
        <v>1314</v>
      </c>
      <c r="M402" s="143" t="s">
        <v>341</v>
      </c>
      <c r="N402" s="143"/>
      <c r="O402" s="144" t="s">
        <v>1318</v>
      </c>
      <c r="P402" s="144" t="s">
        <v>115</v>
      </c>
    </row>
    <row r="403" spans="1:16" x14ac:dyDescent="0.2">
      <c r="A403" s="115" t="str">
        <f t="shared" si="36"/>
        <v> BAN 6.118 </v>
      </c>
      <c r="B403" s="2" t="str">
        <f t="shared" si="37"/>
        <v>I</v>
      </c>
      <c r="C403" s="115">
        <f t="shared" si="38"/>
        <v>25607.437999999998</v>
      </c>
      <c r="D403" s="15" t="str">
        <f t="shared" si="39"/>
        <v>vis</v>
      </c>
      <c r="E403" s="15">
        <f>VLOOKUP(C403,Active!C$21:E$968,3,FALSE)</f>
        <v>-7250.9779923372844</v>
      </c>
      <c r="F403" s="2" t="s">
        <v>337</v>
      </c>
      <c r="G403" s="15" t="str">
        <f t="shared" si="40"/>
        <v>25607.438</v>
      </c>
      <c r="H403" s="115">
        <f t="shared" si="41"/>
        <v>-7251</v>
      </c>
      <c r="I403" s="142" t="s">
        <v>1461</v>
      </c>
      <c r="J403" s="143" t="s">
        <v>1462</v>
      </c>
      <c r="K403" s="142">
        <v>-7251</v>
      </c>
      <c r="L403" s="142" t="s">
        <v>1321</v>
      </c>
      <c r="M403" s="143" t="s">
        <v>341</v>
      </c>
      <c r="N403" s="143"/>
      <c r="O403" s="144" t="s">
        <v>1318</v>
      </c>
      <c r="P403" s="144" t="s">
        <v>115</v>
      </c>
    </row>
    <row r="404" spans="1:16" x14ac:dyDescent="0.2">
      <c r="A404" s="115" t="str">
        <f t="shared" si="36"/>
        <v> BAN 6.118 </v>
      </c>
      <c r="B404" s="2" t="str">
        <f t="shared" si="37"/>
        <v>I</v>
      </c>
      <c r="C404" s="115">
        <f t="shared" si="38"/>
        <v>25610.2</v>
      </c>
      <c r="D404" s="15" t="str">
        <f t="shared" si="39"/>
        <v>vis</v>
      </c>
      <c r="E404" s="15">
        <f>VLOOKUP(C404,Active!C$21:E$968,3,FALSE)</f>
        <v>-7249.9804611006866</v>
      </c>
      <c r="F404" s="2" t="s">
        <v>337</v>
      </c>
      <c r="G404" s="15" t="str">
        <f t="shared" si="40"/>
        <v>25610.200</v>
      </c>
      <c r="H404" s="115">
        <f t="shared" si="41"/>
        <v>-7250</v>
      </c>
      <c r="I404" s="142" t="s">
        <v>1463</v>
      </c>
      <c r="J404" s="143" t="s">
        <v>1464</v>
      </c>
      <c r="K404" s="142">
        <v>-7250</v>
      </c>
      <c r="L404" s="142" t="s">
        <v>1311</v>
      </c>
      <c r="M404" s="143" t="s">
        <v>341</v>
      </c>
      <c r="N404" s="143"/>
      <c r="O404" s="144" t="s">
        <v>1318</v>
      </c>
      <c r="P404" s="144" t="s">
        <v>115</v>
      </c>
    </row>
    <row r="405" spans="1:16" x14ac:dyDescent="0.2">
      <c r="A405" s="115" t="str">
        <f t="shared" si="36"/>
        <v> BAN 6.118 </v>
      </c>
      <c r="B405" s="2" t="str">
        <f t="shared" si="37"/>
        <v>I</v>
      </c>
      <c r="C405" s="115">
        <f t="shared" si="38"/>
        <v>25632.356</v>
      </c>
      <c r="D405" s="15" t="str">
        <f t="shared" si="39"/>
        <v>vis</v>
      </c>
      <c r="E405" s="15">
        <f>VLOOKUP(C405,Active!C$21:E$968,3,FALSE)</f>
        <v>-7241.9785414489752</v>
      </c>
      <c r="F405" s="2" t="s">
        <v>337</v>
      </c>
      <c r="G405" s="15" t="str">
        <f t="shared" si="40"/>
        <v>25632.356</v>
      </c>
      <c r="H405" s="115">
        <f t="shared" si="41"/>
        <v>-7242</v>
      </c>
      <c r="I405" s="142" t="s">
        <v>1465</v>
      </c>
      <c r="J405" s="143" t="s">
        <v>1466</v>
      </c>
      <c r="K405" s="142">
        <v>-7242</v>
      </c>
      <c r="L405" s="142" t="s">
        <v>1467</v>
      </c>
      <c r="M405" s="143" t="s">
        <v>341</v>
      </c>
      <c r="N405" s="143"/>
      <c r="O405" s="144" t="s">
        <v>1318</v>
      </c>
      <c r="P405" s="144" t="s">
        <v>115</v>
      </c>
    </row>
    <row r="406" spans="1:16" x14ac:dyDescent="0.2">
      <c r="A406" s="115" t="str">
        <f t="shared" si="36"/>
        <v> BAN 6.118 </v>
      </c>
      <c r="B406" s="2" t="str">
        <f t="shared" si="37"/>
        <v>I</v>
      </c>
      <c r="C406" s="115">
        <f t="shared" si="38"/>
        <v>25643.428</v>
      </c>
      <c r="D406" s="15" t="str">
        <f t="shared" si="39"/>
        <v>vis</v>
      </c>
      <c r="E406" s="15">
        <f>VLOOKUP(C406,Active!C$21:E$968,3,FALSE)</f>
        <v>-7237.979748599013</v>
      </c>
      <c r="F406" s="2" t="s">
        <v>337</v>
      </c>
      <c r="G406" s="15" t="str">
        <f t="shared" si="40"/>
        <v>25643.428</v>
      </c>
      <c r="H406" s="115">
        <f t="shared" si="41"/>
        <v>-7238</v>
      </c>
      <c r="I406" s="142" t="s">
        <v>1468</v>
      </c>
      <c r="J406" s="143" t="s">
        <v>1469</v>
      </c>
      <c r="K406" s="142">
        <v>-7238</v>
      </c>
      <c r="L406" s="142" t="s">
        <v>1437</v>
      </c>
      <c r="M406" s="143" t="s">
        <v>341</v>
      </c>
      <c r="N406" s="143"/>
      <c r="O406" s="144" t="s">
        <v>1318</v>
      </c>
      <c r="P406" s="144" t="s">
        <v>115</v>
      </c>
    </row>
    <row r="407" spans="1:16" x14ac:dyDescent="0.2">
      <c r="A407" s="115" t="str">
        <f t="shared" si="36"/>
        <v> BAN 6.118 </v>
      </c>
      <c r="B407" s="2" t="str">
        <f t="shared" si="37"/>
        <v>I</v>
      </c>
      <c r="C407" s="115">
        <f t="shared" si="38"/>
        <v>25646.192999999999</v>
      </c>
      <c r="D407" s="15" t="str">
        <f t="shared" si="39"/>
        <v>vis</v>
      </c>
      <c r="E407" s="15">
        <f>VLOOKUP(C407,Active!C$21:E$968,3,FALSE)</f>
        <v>-7236.9811338744703</v>
      </c>
      <c r="F407" s="2" t="s">
        <v>337</v>
      </c>
      <c r="G407" s="15" t="str">
        <f t="shared" si="40"/>
        <v>25646.193</v>
      </c>
      <c r="H407" s="115">
        <f t="shared" si="41"/>
        <v>-7237</v>
      </c>
      <c r="I407" s="142" t="s">
        <v>1470</v>
      </c>
      <c r="J407" s="143" t="s">
        <v>1471</v>
      </c>
      <c r="K407" s="142">
        <v>-7237</v>
      </c>
      <c r="L407" s="142" t="s">
        <v>1472</v>
      </c>
      <c r="M407" s="143" t="s">
        <v>341</v>
      </c>
      <c r="N407" s="143"/>
      <c r="O407" s="144" t="s">
        <v>1318</v>
      </c>
      <c r="P407" s="144" t="s">
        <v>115</v>
      </c>
    </row>
    <row r="408" spans="1:16" x14ac:dyDescent="0.2">
      <c r="A408" s="115" t="str">
        <f t="shared" si="36"/>
        <v> AAC 1.97 </v>
      </c>
      <c r="B408" s="2" t="str">
        <f t="shared" si="37"/>
        <v>I</v>
      </c>
      <c r="C408" s="115">
        <f t="shared" si="38"/>
        <v>25679.428</v>
      </c>
      <c r="D408" s="15" t="str">
        <f t="shared" si="39"/>
        <v>vis</v>
      </c>
      <c r="E408" s="15">
        <f>VLOOKUP(C408,Active!C$21:E$968,3,FALSE)</f>
        <v>-7224.9778932342524</v>
      </c>
      <c r="F408" s="2" t="s">
        <v>337</v>
      </c>
      <c r="G408" s="15" t="str">
        <f t="shared" si="40"/>
        <v>25679.428</v>
      </c>
      <c r="H408" s="115">
        <f t="shared" si="41"/>
        <v>-7225</v>
      </c>
      <c r="I408" s="142" t="s">
        <v>1473</v>
      </c>
      <c r="J408" s="143" t="s">
        <v>1474</v>
      </c>
      <c r="K408" s="142">
        <v>-7225</v>
      </c>
      <c r="L408" s="142" t="s">
        <v>1321</v>
      </c>
      <c r="M408" s="143" t="s">
        <v>341</v>
      </c>
      <c r="N408" s="143"/>
      <c r="O408" s="144" t="s">
        <v>1285</v>
      </c>
      <c r="P408" s="144" t="s">
        <v>118</v>
      </c>
    </row>
    <row r="409" spans="1:16" x14ac:dyDescent="0.2">
      <c r="A409" s="115" t="str">
        <f t="shared" si="36"/>
        <v> BAN 9.176 </v>
      </c>
      <c r="B409" s="2" t="str">
        <f t="shared" si="37"/>
        <v>I</v>
      </c>
      <c r="C409" s="115">
        <f t="shared" si="38"/>
        <v>25856.625</v>
      </c>
      <c r="D409" s="15" t="str">
        <f t="shared" si="39"/>
        <v>vis</v>
      </c>
      <c r="E409" s="15">
        <f>VLOOKUP(C409,Active!C$21:E$968,3,FALSE)</f>
        <v>-7160.9809553156556</v>
      </c>
      <c r="F409" s="2" t="s">
        <v>337</v>
      </c>
      <c r="G409" s="15" t="str">
        <f t="shared" si="40"/>
        <v>25856.625</v>
      </c>
      <c r="H409" s="115">
        <f t="shared" si="41"/>
        <v>-7161</v>
      </c>
      <c r="I409" s="142" t="s">
        <v>1475</v>
      </c>
      <c r="J409" s="143" t="s">
        <v>1476</v>
      </c>
      <c r="K409" s="142">
        <v>-7161</v>
      </c>
      <c r="L409" s="142" t="s">
        <v>1420</v>
      </c>
      <c r="M409" s="143" t="s">
        <v>351</v>
      </c>
      <c r="N409" s="143"/>
      <c r="O409" s="144" t="s">
        <v>1456</v>
      </c>
      <c r="P409" s="144" t="s">
        <v>116</v>
      </c>
    </row>
    <row r="410" spans="1:16" x14ac:dyDescent="0.2">
      <c r="A410" s="115" t="str">
        <f t="shared" si="36"/>
        <v> BAN 6.118 </v>
      </c>
      <c r="B410" s="2" t="str">
        <f t="shared" si="37"/>
        <v>I</v>
      </c>
      <c r="C410" s="115">
        <f t="shared" si="38"/>
        <v>25881.545999999998</v>
      </c>
      <c r="D410" s="15" t="str">
        <f t="shared" si="39"/>
        <v>vis</v>
      </c>
      <c r="E410" s="15">
        <f>VLOOKUP(C410,Active!C$21:E$968,3,FALSE)</f>
        <v>-7151.9804209394006</v>
      </c>
      <c r="F410" s="2" t="s">
        <v>337</v>
      </c>
      <c r="G410" s="15" t="str">
        <f t="shared" si="40"/>
        <v>25881.546</v>
      </c>
      <c r="H410" s="115">
        <f t="shared" si="41"/>
        <v>-7152</v>
      </c>
      <c r="I410" s="142" t="s">
        <v>1477</v>
      </c>
      <c r="J410" s="143" t="s">
        <v>1478</v>
      </c>
      <c r="K410" s="142">
        <v>-7152</v>
      </c>
      <c r="L410" s="142" t="s">
        <v>1311</v>
      </c>
      <c r="M410" s="143" t="s">
        <v>341</v>
      </c>
      <c r="N410" s="143"/>
      <c r="O410" s="144" t="s">
        <v>1318</v>
      </c>
      <c r="P410" s="144" t="s">
        <v>115</v>
      </c>
    </row>
    <row r="411" spans="1:16" x14ac:dyDescent="0.2">
      <c r="A411" s="115" t="str">
        <f t="shared" si="36"/>
        <v> BAN 9.176 </v>
      </c>
      <c r="B411" s="2" t="str">
        <f t="shared" si="37"/>
        <v>I</v>
      </c>
      <c r="C411" s="115">
        <f t="shared" si="38"/>
        <v>25881.545999999998</v>
      </c>
      <c r="D411" s="15" t="str">
        <f t="shared" si="39"/>
        <v>vis</v>
      </c>
      <c r="E411" s="15">
        <f>VLOOKUP(C411,Active!C$21:E$968,3,FALSE)</f>
        <v>-7151.9804209394006</v>
      </c>
      <c r="F411" s="2" t="s">
        <v>337</v>
      </c>
      <c r="G411" s="15" t="str">
        <f t="shared" si="40"/>
        <v>25881.546</v>
      </c>
      <c r="H411" s="115">
        <f t="shared" si="41"/>
        <v>-7152</v>
      </c>
      <c r="I411" s="142" t="s">
        <v>1477</v>
      </c>
      <c r="J411" s="143" t="s">
        <v>1478</v>
      </c>
      <c r="K411" s="142">
        <v>-7152</v>
      </c>
      <c r="L411" s="142" t="s">
        <v>1311</v>
      </c>
      <c r="M411" s="143" t="s">
        <v>351</v>
      </c>
      <c r="N411" s="143"/>
      <c r="O411" s="144" t="s">
        <v>1456</v>
      </c>
      <c r="P411" s="144" t="s">
        <v>116</v>
      </c>
    </row>
    <row r="412" spans="1:16" x14ac:dyDescent="0.2">
      <c r="A412" s="115" t="str">
        <f t="shared" si="36"/>
        <v> BAN 9.176 </v>
      </c>
      <c r="B412" s="2" t="str">
        <f t="shared" si="37"/>
        <v>I</v>
      </c>
      <c r="C412" s="115">
        <f t="shared" si="38"/>
        <v>25892.62</v>
      </c>
      <c r="D412" s="15" t="str">
        <f t="shared" si="39"/>
        <v>vis</v>
      </c>
      <c r="E412" s="15">
        <f>VLOOKUP(C412,Active!C$21:E$968,3,FALSE)</f>
        <v>-7147.9809057641405</v>
      </c>
      <c r="F412" s="2" t="s">
        <v>337</v>
      </c>
      <c r="G412" s="15" t="str">
        <f t="shared" si="40"/>
        <v>25892.620</v>
      </c>
      <c r="H412" s="115">
        <f t="shared" si="41"/>
        <v>-7148</v>
      </c>
      <c r="I412" s="142" t="s">
        <v>1479</v>
      </c>
      <c r="J412" s="143" t="s">
        <v>1480</v>
      </c>
      <c r="K412" s="142">
        <v>-7148</v>
      </c>
      <c r="L412" s="142" t="s">
        <v>1420</v>
      </c>
      <c r="M412" s="143" t="s">
        <v>351</v>
      </c>
      <c r="N412" s="143"/>
      <c r="O412" s="144" t="s">
        <v>1456</v>
      </c>
      <c r="P412" s="144" t="s">
        <v>116</v>
      </c>
    </row>
    <row r="413" spans="1:16" x14ac:dyDescent="0.2">
      <c r="A413" s="115" t="str">
        <f t="shared" si="36"/>
        <v> BAN 6.118 </v>
      </c>
      <c r="B413" s="2" t="str">
        <f t="shared" si="37"/>
        <v>I</v>
      </c>
      <c r="C413" s="115">
        <f t="shared" si="38"/>
        <v>25917.545999999998</v>
      </c>
      <c r="D413" s="15" t="str">
        <f t="shared" si="39"/>
        <v>vis</v>
      </c>
      <c r="E413" s="15">
        <f>VLOOKUP(C413,Active!C$21:E$968,3,FALSE)</f>
        <v>-7138.9785655746409</v>
      </c>
      <c r="F413" s="2" t="s">
        <v>337</v>
      </c>
      <c r="G413" s="15" t="str">
        <f t="shared" si="40"/>
        <v>25917.546</v>
      </c>
      <c r="H413" s="115">
        <f t="shared" si="41"/>
        <v>-7139</v>
      </c>
      <c r="I413" s="142" t="s">
        <v>1481</v>
      </c>
      <c r="J413" s="143" t="s">
        <v>1482</v>
      </c>
      <c r="K413" s="142">
        <v>-7139</v>
      </c>
      <c r="L413" s="142" t="s">
        <v>1467</v>
      </c>
      <c r="M413" s="143" t="s">
        <v>341</v>
      </c>
      <c r="N413" s="143"/>
      <c r="O413" s="144" t="s">
        <v>1318</v>
      </c>
      <c r="P413" s="144" t="s">
        <v>115</v>
      </c>
    </row>
    <row r="414" spans="1:16" x14ac:dyDescent="0.2">
      <c r="A414" s="115" t="str">
        <f t="shared" si="36"/>
        <v> AAC 1.154 </v>
      </c>
      <c r="B414" s="2" t="str">
        <f t="shared" si="37"/>
        <v>I</v>
      </c>
      <c r="C414" s="115">
        <f t="shared" si="38"/>
        <v>25945.231</v>
      </c>
      <c r="D414" s="15" t="str">
        <f t="shared" si="39"/>
        <v>vis</v>
      </c>
      <c r="E414" s="15">
        <f>VLOOKUP(C414,Active!C$21:E$968,3,FALSE)</f>
        <v>-7128.9797776364903</v>
      </c>
      <c r="F414" s="2" t="s">
        <v>337</v>
      </c>
      <c r="G414" s="15" t="str">
        <f t="shared" si="40"/>
        <v>25945.231</v>
      </c>
      <c r="H414" s="115">
        <f t="shared" si="41"/>
        <v>-7129</v>
      </c>
      <c r="I414" s="142" t="s">
        <v>1483</v>
      </c>
      <c r="J414" s="143" t="s">
        <v>1484</v>
      </c>
      <c r="K414" s="142">
        <v>-7129</v>
      </c>
      <c r="L414" s="142" t="s">
        <v>1437</v>
      </c>
      <c r="M414" s="143" t="s">
        <v>341</v>
      </c>
      <c r="N414" s="143"/>
      <c r="O414" s="144" t="s">
        <v>1485</v>
      </c>
      <c r="P414" s="144" t="s">
        <v>119</v>
      </c>
    </row>
    <row r="415" spans="1:16" x14ac:dyDescent="0.2">
      <c r="A415" s="115" t="str">
        <f t="shared" si="36"/>
        <v> BAN 6.118 </v>
      </c>
      <c r="B415" s="2" t="str">
        <f t="shared" si="37"/>
        <v>I</v>
      </c>
      <c r="C415" s="115">
        <f t="shared" si="38"/>
        <v>25956.306</v>
      </c>
      <c r="D415" s="15" t="str">
        <f t="shared" si="39"/>
        <v>vis</v>
      </c>
      <c r="E415" s="15">
        <f>VLOOKUP(C415,Active!C$21:E$968,3,FALSE)</f>
        <v>-7124.9799012985804</v>
      </c>
      <c r="F415" s="2" t="s">
        <v>337</v>
      </c>
      <c r="G415" s="15" t="str">
        <f t="shared" si="40"/>
        <v>25956.306</v>
      </c>
      <c r="H415" s="115">
        <f t="shared" si="41"/>
        <v>-7125</v>
      </c>
      <c r="I415" s="142" t="s">
        <v>1486</v>
      </c>
      <c r="J415" s="143" t="s">
        <v>1487</v>
      </c>
      <c r="K415" s="142">
        <v>-7125</v>
      </c>
      <c r="L415" s="142" t="s">
        <v>1437</v>
      </c>
      <c r="M415" s="143" t="s">
        <v>341</v>
      </c>
      <c r="N415" s="143"/>
      <c r="O415" s="144" t="s">
        <v>1318</v>
      </c>
      <c r="P415" s="144" t="s">
        <v>115</v>
      </c>
    </row>
    <row r="416" spans="1:16" x14ac:dyDescent="0.2">
      <c r="A416" s="115" t="str">
        <f t="shared" si="36"/>
        <v> BAN 9.176 </v>
      </c>
      <c r="B416" s="2" t="str">
        <f t="shared" si="37"/>
        <v>I</v>
      </c>
      <c r="C416" s="115">
        <f t="shared" si="38"/>
        <v>25964.611000000001</v>
      </c>
      <c r="D416" s="15" t="str">
        <f t="shared" si="39"/>
        <v>vis</v>
      </c>
      <c r="E416" s="15">
        <f>VLOOKUP(C416,Active!C$21:E$968,3,FALSE)</f>
        <v>-7121.9804454984605</v>
      </c>
      <c r="F416" s="2" t="s">
        <v>337</v>
      </c>
      <c r="G416" s="15" t="str">
        <f t="shared" si="40"/>
        <v>25964.611</v>
      </c>
      <c r="H416" s="115">
        <f t="shared" si="41"/>
        <v>-7122</v>
      </c>
      <c r="I416" s="142" t="s">
        <v>1488</v>
      </c>
      <c r="J416" s="143" t="s">
        <v>1489</v>
      </c>
      <c r="K416" s="142">
        <v>-7122</v>
      </c>
      <c r="L416" s="142" t="s">
        <v>1311</v>
      </c>
      <c r="M416" s="143" t="s">
        <v>351</v>
      </c>
      <c r="N416" s="143"/>
      <c r="O416" s="144" t="s">
        <v>1456</v>
      </c>
      <c r="P416" s="144" t="s">
        <v>116</v>
      </c>
    </row>
    <row r="417" spans="1:16" x14ac:dyDescent="0.2">
      <c r="A417" s="115" t="str">
        <f t="shared" si="36"/>
        <v> BAN 6.118 </v>
      </c>
      <c r="B417" s="2" t="str">
        <f t="shared" si="37"/>
        <v>I</v>
      </c>
      <c r="C417" s="115">
        <f t="shared" si="38"/>
        <v>25964.612000000001</v>
      </c>
      <c r="D417" s="15" t="str">
        <f t="shared" si="39"/>
        <v>vis</v>
      </c>
      <c r="E417" s="15">
        <f>VLOOKUP(C417,Active!C$21:E$968,3,FALSE)</f>
        <v>-7121.9800843358116</v>
      </c>
      <c r="F417" s="2" t="s">
        <v>337</v>
      </c>
      <c r="G417" s="15" t="str">
        <f t="shared" si="40"/>
        <v>25964.612</v>
      </c>
      <c r="H417" s="115">
        <f t="shared" si="41"/>
        <v>-7122</v>
      </c>
      <c r="I417" s="142" t="s">
        <v>1490</v>
      </c>
      <c r="J417" s="143" t="s">
        <v>1491</v>
      </c>
      <c r="K417" s="142">
        <v>-7122</v>
      </c>
      <c r="L417" s="142" t="s">
        <v>1444</v>
      </c>
      <c r="M417" s="143" t="s">
        <v>341</v>
      </c>
      <c r="N417" s="143"/>
      <c r="O417" s="144" t="s">
        <v>1318</v>
      </c>
      <c r="P417" s="144" t="s">
        <v>115</v>
      </c>
    </row>
    <row r="418" spans="1:16" x14ac:dyDescent="0.2">
      <c r="A418" s="115" t="str">
        <f t="shared" si="36"/>
        <v> BAN 6.118 </v>
      </c>
      <c r="B418" s="2" t="str">
        <f t="shared" si="37"/>
        <v>I</v>
      </c>
      <c r="C418" s="115">
        <f t="shared" si="38"/>
        <v>25967.38</v>
      </c>
      <c r="D418" s="15" t="str">
        <f t="shared" si="39"/>
        <v>vis</v>
      </c>
      <c r="E418" s="15">
        <f>VLOOKUP(C418,Active!C$21:E$968,3,FALSE)</f>
        <v>-7120.9803861233204</v>
      </c>
      <c r="F418" s="2" t="s">
        <v>337</v>
      </c>
      <c r="G418" s="15" t="str">
        <f t="shared" si="40"/>
        <v>25967.380</v>
      </c>
      <c r="H418" s="115">
        <f t="shared" si="41"/>
        <v>-7121</v>
      </c>
      <c r="I418" s="142" t="s">
        <v>1492</v>
      </c>
      <c r="J418" s="143" t="s">
        <v>1493</v>
      </c>
      <c r="K418" s="142">
        <v>-7121</v>
      </c>
      <c r="L418" s="142" t="s">
        <v>1311</v>
      </c>
      <c r="M418" s="143" t="s">
        <v>341</v>
      </c>
      <c r="N418" s="143"/>
      <c r="O418" s="144" t="s">
        <v>1318</v>
      </c>
      <c r="P418" s="144" t="s">
        <v>115</v>
      </c>
    </row>
    <row r="419" spans="1:16" x14ac:dyDescent="0.2">
      <c r="A419" s="115" t="str">
        <f t="shared" si="36"/>
        <v> BAN 9.176 </v>
      </c>
      <c r="B419" s="2" t="str">
        <f t="shared" si="37"/>
        <v>I</v>
      </c>
      <c r="C419" s="115">
        <f t="shared" si="38"/>
        <v>25967.38</v>
      </c>
      <c r="D419" s="15" t="str">
        <f t="shared" si="39"/>
        <v>vis</v>
      </c>
      <c r="E419" s="15">
        <f>VLOOKUP(C419,Active!C$21:E$968,3,FALSE)</f>
        <v>-7120.9803861233204</v>
      </c>
      <c r="F419" s="2" t="s">
        <v>337</v>
      </c>
      <c r="G419" s="15" t="str">
        <f t="shared" si="40"/>
        <v>25967.380</v>
      </c>
      <c r="H419" s="115">
        <f t="shared" si="41"/>
        <v>-7121</v>
      </c>
      <c r="I419" s="142" t="s">
        <v>1492</v>
      </c>
      <c r="J419" s="143" t="s">
        <v>1493</v>
      </c>
      <c r="K419" s="142">
        <v>-7121</v>
      </c>
      <c r="L419" s="142" t="s">
        <v>1311</v>
      </c>
      <c r="M419" s="143" t="s">
        <v>351</v>
      </c>
      <c r="N419" s="143"/>
      <c r="O419" s="144" t="s">
        <v>1456</v>
      </c>
      <c r="P419" s="144" t="s">
        <v>116</v>
      </c>
    </row>
    <row r="420" spans="1:16" x14ac:dyDescent="0.2">
      <c r="A420" s="115" t="str">
        <f t="shared" si="36"/>
        <v> AA 26.343 </v>
      </c>
      <c r="B420" s="2" t="str">
        <f t="shared" si="37"/>
        <v>I</v>
      </c>
      <c r="C420" s="115">
        <f t="shared" si="38"/>
        <v>25967.381000000001</v>
      </c>
      <c r="D420" s="15" t="str">
        <f t="shared" si="39"/>
        <v>vis</v>
      </c>
      <c r="E420" s="15">
        <f>VLOOKUP(C420,Active!C$21:E$968,3,FALSE)</f>
        <v>-7120.9800249606715</v>
      </c>
      <c r="F420" s="2" t="s">
        <v>337</v>
      </c>
      <c r="G420" s="15" t="str">
        <f t="shared" si="40"/>
        <v>25967.381</v>
      </c>
      <c r="H420" s="115">
        <f t="shared" si="41"/>
        <v>-7121</v>
      </c>
      <c r="I420" s="142" t="s">
        <v>1494</v>
      </c>
      <c r="J420" s="143" t="s">
        <v>1495</v>
      </c>
      <c r="K420" s="142">
        <v>-7121</v>
      </c>
      <c r="L420" s="142" t="s">
        <v>1444</v>
      </c>
      <c r="M420" s="143" t="s">
        <v>341</v>
      </c>
      <c r="N420" s="143"/>
      <c r="O420" s="144" t="s">
        <v>1496</v>
      </c>
      <c r="P420" s="144" t="s">
        <v>110</v>
      </c>
    </row>
    <row r="421" spans="1:16" x14ac:dyDescent="0.2">
      <c r="A421" s="115" t="str">
        <f t="shared" si="36"/>
        <v> AN 267.325 </v>
      </c>
      <c r="B421" s="2" t="str">
        <f t="shared" si="37"/>
        <v>I</v>
      </c>
      <c r="C421" s="115">
        <f t="shared" si="38"/>
        <v>25978.454000000002</v>
      </c>
      <c r="D421" s="15" t="str">
        <f t="shared" si="39"/>
        <v>vis</v>
      </c>
      <c r="E421" s="15">
        <f>VLOOKUP(C421,Active!C$21:E$968,3,FALSE)</f>
        <v>-7116.9808709480603</v>
      </c>
      <c r="F421" s="2" t="s">
        <v>337</v>
      </c>
      <c r="G421" s="15" t="str">
        <f t="shared" si="40"/>
        <v>25978.454</v>
      </c>
      <c r="H421" s="115">
        <f t="shared" si="41"/>
        <v>-7117</v>
      </c>
      <c r="I421" s="142" t="s">
        <v>1497</v>
      </c>
      <c r="J421" s="143" t="s">
        <v>1498</v>
      </c>
      <c r="K421" s="142">
        <v>-7117</v>
      </c>
      <c r="L421" s="142" t="s">
        <v>1420</v>
      </c>
      <c r="M421" s="143" t="s">
        <v>341</v>
      </c>
      <c r="N421" s="143"/>
      <c r="O421" s="144" t="s">
        <v>1499</v>
      </c>
      <c r="P421" s="144" t="s">
        <v>120</v>
      </c>
    </row>
    <row r="422" spans="1:16" x14ac:dyDescent="0.2">
      <c r="A422" s="115" t="str">
        <f t="shared" si="36"/>
        <v> AN 267.325 </v>
      </c>
      <c r="B422" s="2" t="str">
        <f t="shared" si="37"/>
        <v>I</v>
      </c>
      <c r="C422" s="115">
        <f t="shared" si="38"/>
        <v>25981.223999999998</v>
      </c>
      <c r="D422" s="15" t="str">
        <f t="shared" si="39"/>
        <v>vis</v>
      </c>
      <c r="E422" s="15">
        <f>VLOOKUP(C422,Active!C$21:E$968,3,FALSE)</f>
        <v>-7115.9804504102731</v>
      </c>
      <c r="F422" s="2" t="s">
        <v>337</v>
      </c>
      <c r="G422" s="15" t="str">
        <f t="shared" si="40"/>
        <v>25981.224</v>
      </c>
      <c r="H422" s="115">
        <f t="shared" si="41"/>
        <v>-7116</v>
      </c>
      <c r="I422" s="142" t="s">
        <v>1500</v>
      </c>
      <c r="J422" s="143" t="s">
        <v>1501</v>
      </c>
      <c r="K422" s="142">
        <v>-7116</v>
      </c>
      <c r="L422" s="142" t="s">
        <v>1311</v>
      </c>
      <c r="M422" s="143" t="s">
        <v>341</v>
      </c>
      <c r="N422" s="143"/>
      <c r="O422" s="144" t="s">
        <v>1499</v>
      </c>
      <c r="P422" s="144" t="s">
        <v>120</v>
      </c>
    </row>
    <row r="423" spans="1:16" x14ac:dyDescent="0.2">
      <c r="A423" s="115" t="str">
        <f t="shared" si="36"/>
        <v> AN 267.325 </v>
      </c>
      <c r="B423" s="2" t="str">
        <f t="shared" si="37"/>
        <v>I</v>
      </c>
      <c r="C423" s="115">
        <f t="shared" si="38"/>
        <v>26003.370999999999</v>
      </c>
      <c r="D423" s="15" t="str">
        <f t="shared" si="39"/>
        <v>vis</v>
      </c>
      <c r="E423" s="15">
        <f>VLOOKUP(C423,Active!C$21:E$968,3,FALSE)</f>
        <v>-7107.9817812224019</v>
      </c>
      <c r="F423" s="2" t="s">
        <v>337</v>
      </c>
      <c r="G423" s="15" t="str">
        <f t="shared" si="40"/>
        <v>26003.371</v>
      </c>
      <c r="H423" s="115">
        <f t="shared" si="41"/>
        <v>-7108</v>
      </c>
      <c r="I423" s="142" t="s">
        <v>1502</v>
      </c>
      <c r="J423" s="143" t="s">
        <v>1503</v>
      </c>
      <c r="K423" s="142">
        <v>-7108</v>
      </c>
      <c r="L423" s="142" t="s">
        <v>1308</v>
      </c>
      <c r="M423" s="143" t="s">
        <v>341</v>
      </c>
      <c r="N423" s="143"/>
      <c r="O423" s="144" t="s">
        <v>1499</v>
      </c>
      <c r="P423" s="144" t="s">
        <v>120</v>
      </c>
    </row>
    <row r="424" spans="1:16" x14ac:dyDescent="0.2">
      <c r="A424" s="115" t="str">
        <f t="shared" si="36"/>
        <v> AN 267.325 </v>
      </c>
      <c r="B424" s="2" t="str">
        <f t="shared" si="37"/>
        <v>I</v>
      </c>
      <c r="C424" s="115">
        <f t="shared" si="38"/>
        <v>26017.218000000001</v>
      </c>
      <c r="D424" s="15" t="str">
        <f t="shared" si="39"/>
        <v>vis</v>
      </c>
      <c r="E424" s="15">
        <f>VLOOKUP(C424,Active!C$21:E$968,3,FALSE)</f>
        <v>-7102.980762021406</v>
      </c>
      <c r="F424" s="2" t="s">
        <v>337</v>
      </c>
      <c r="G424" s="15" t="str">
        <f t="shared" si="40"/>
        <v>26017.218</v>
      </c>
      <c r="H424" s="115">
        <f t="shared" si="41"/>
        <v>-7103</v>
      </c>
      <c r="I424" s="142" t="s">
        <v>1504</v>
      </c>
      <c r="J424" s="143" t="s">
        <v>1505</v>
      </c>
      <c r="K424" s="142">
        <v>-7103</v>
      </c>
      <c r="L424" s="142" t="s">
        <v>1420</v>
      </c>
      <c r="M424" s="143" t="s">
        <v>341</v>
      </c>
      <c r="N424" s="143"/>
      <c r="O424" s="144" t="s">
        <v>1499</v>
      </c>
      <c r="P424" s="144" t="s">
        <v>120</v>
      </c>
    </row>
    <row r="425" spans="1:16" x14ac:dyDescent="0.2">
      <c r="A425" s="115" t="str">
        <f t="shared" si="36"/>
        <v> BAN 6.118 </v>
      </c>
      <c r="B425" s="2" t="str">
        <f t="shared" si="37"/>
        <v>I</v>
      </c>
      <c r="C425" s="115">
        <f t="shared" si="38"/>
        <v>26017.218000000001</v>
      </c>
      <c r="D425" s="15" t="str">
        <f t="shared" si="39"/>
        <v>vis</v>
      </c>
      <c r="E425" s="15">
        <f>VLOOKUP(C425,Active!C$21:E$968,3,FALSE)</f>
        <v>-7102.980762021406</v>
      </c>
      <c r="F425" s="2" t="s">
        <v>337</v>
      </c>
      <c r="G425" s="15" t="str">
        <f t="shared" si="40"/>
        <v>26017.218</v>
      </c>
      <c r="H425" s="115">
        <f t="shared" si="41"/>
        <v>-7103</v>
      </c>
      <c r="I425" s="142" t="s">
        <v>1504</v>
      </c>
      <c r="J425" s="143" t="s">
        <v>1505</v>
      </c>
      <c r="K425" s="142">
        <v>-7103</v>
      </c>
      <c r="L425" s="142" t="s">
        <v>1420</v>
      </c>
      <c r="M425" s="143" t="s">
        <v>341</v>
      </c>
      <c r="N425" s="143"/>
      <c r="O425" s="144" t="s">
        <v>1318</v>
      </c>
      <c r="P425" s="144" t="s">
        <v>115</v>
      </c>
    </row>
    <row r="426" spans="1:16" x14ac:dyDescent="0.2">
      <c r="A426" s="115" t="str">
        <f t="shared" si="36"/>
        <v> AN 267.325 </v>
      </c>
      <c r="B426" s="2" t="str">
        <f t="shared" si="37"/>
        <v>I</v>
      </c>
      <c r="C426" s="115">
        <f t="shared" si="38"/>
        <v>26028.292000000001</v>
      </c>
      <c r="D426" s="15" t="str">
        <f t="shared" si="39"/>
        <v>vis</v>
      </c>
      <c r="E426" s="15">
        <f>VLOOKUP(C426,Active!C$21:E$968,3,FALSE)</f>
        <v>-7098.981246846146</v>
      </c>
      <c r="F426" s="2" t="s">
        <v>337</v>
      </c>
      <c r="G426" s="15" t="str">
        <f t="shared" si="40"/>
        <v>26028.292</v>
      </c>
      <c r="H426" s="115">
        <f t="shared" si="41"/>
        <v>-7099</v>
      </c>
      <c r="I426" s="142" t="s">
        <v>1506</v>
      </c>
      <c r="J426" s="143" t="s">
        <v>1507</v>
      </c>
      <c r="K426" s="142">
        <v>-7099</v>
      </c>
      <c r="L426" s="142" t="s">
        <v>1472</v>
      </c>
      <c r="M426" s="143" t="s">
        <v>341</v>
      </c>
      <c r="N426" s="143"/>
      <c r="O426" s="144" t="s">
        <v>1499</v>
      </c>
      <c r="P426" s="144" t="s">
        <v>120</v>
      </c>
    </row>
    <row r="427" spans="1:16" x14ac:dyDescent="0.2">
      <c r="A427" s="115" t="str">
        <f t="shared" si="36"/>
        <v> AN 267.325 </v>
      </c>
      <c r="B427" s="2" t="str">
        <f t="shared" si="37"/>
        <v>I</v>
      </c>
      <c r="C427" s="115">
        <f t="shared" si="38"/>
        <v>26039.366999999998</v>
      </c>
      <c r="D427" s="15" t="str">
        <f t="shared" si="39"/>
        <v>vis</v>
      </c>
      <c r="E427" s="15">
        <f>VLOOKUP(C427,Active!C$21:E$968,3,FALSE)</f>
        <v>-7094.9813705082379</v>
      </c>
      <c r="F427" s="2" t="s">
        <v>337</v>
      </c>
      <c r="G427" s="15" t="str">
        <f t="shared" si="40"/>
        <v>26039.367</v>
      </c>
      <c r="H427" s="115">
        <f t="shared" si="41"/>
        <v>-7095</v>
      </c>
      <c r="I427" s="142" t="s">
        <v>1508</v>
      </c>
      <c r="J427" s="143" t="s">
        <v>1509</v>
      </c>
      <c r="K427" s="142">
        <v>-7095</v>
      </c>
      <c r="L427" s="142" t="s">
        <v>1472</v>
      </c>
      <c r="M427" s="143" t="s">
        <v>341</v>
      </c>
      <c r="N427" s="143"/>
      <c r="O427" s="144" t="s">
        <v>1499</v>
      </c>
      <c r="P427" s="144" t="s">
        <v>120</v>
      </c>
    </row>
    <row r="428" spans="1:16" x14ac:dyDescent="0.2">
      <c r="A428" s="115" t="str">
        <f t="shared" si="36"/>
        <v> AN 267.325 </v>
      </c>
      <c r="B428" s="2" t="str">
        <f t="shared" si="37"/>
        <v>I</v>
      </c>
      <c r="C428" s="115">
        <f t="shared" si="38"/>
        <v>26042.15</v>
      </c>
      <c r="D428" s="15" t="str">
        <f t="shared" si="39"/>
        <v>vis</v>
      </c>
      <c r="E428" s="15">
        <f>VLOOKUP(C428,Active!C$21:E$968,3,FALSE)</f>
        <v>-7093.9762548560111</v>
      </c>
      <c r="F428" s="2" t="s">
        <v>337</v>
      </c>
      <c r="G428" s="15" t="str">
        <f t="shared" si="40"/>
        <v>26042.150</v>
      </c>
      <c r="H428" s="115">
        <f t="shared" si="41"/>
        <v>-7094</v>
      </c>
      <c r="I428" s="142" t="s">
        <v>1510</v>
      </c>
      <c r="J428" s="143" t="s">
        <v>1511</v>
      </c>
      <c r="K428" s="142">
        <v>-7094</v>
      </c>
      <c r="L428" s="142" t="s">
        <v>1327</v>
      </c>
      <c r="M428" s="143" t="s">
        <v>341</v>
      </c>
      <c r="N428" s="143"/>
      <c r="O428" s="144" t="s">
        <v>1499</v>
      </c>
      <c r="P428" s="144" t="s">
        <v>120</v>
      </c>
    </row>
    <row r="429" spans="1:16" x14ac:dyDescent="0.2">
      <c r="A429" s="115" t="str">
        <f t="shared" si="36"/>
        <v> AN 267.325 </v>
      </c>
      <c r="B429" s="2" t="str">
        <f t="shared" si="37"/>
        <v>I</v>
      </c>
      <c r="C429" s="115">
        <f t="shared" si="38"/>
        <v>26053.205000000002</v>
      </c>
      <c r="D429" s="15" t="str">
        <f t="shared" si="39"/>
        <v>vis</v>
      </c>
      <c r="E429" s="15">
        <f>VLOOKUP(C429,Active!C$21:E$968,3,FALSE)</f>
        <v>-7089.9836017710822</v>
      </c>
      <c r="F429" s="2" t="s">
        <v>337</v>
      </c>
      <c r="G429" s="15" t="str">
        <f t="shared" si="40"/>
        <v>26053.205</v>
      </c>
      <c r="H429" s="115">
        <f t="shared" si="41"/>
        <v>-7090</v>
      </c>
      <c r="I429" s="142" t="s">
        <v>1512</v>
      </c>
      <c r="J429" s="143" t="s">
        <v>1513</v>
      </c>
      <c r="K429" s="142">
        <v>-7090</v>
      </c>
      <c r="L429" s="142" t="s">
        <v>1304</v>
      </c>
      <c r="M429" s="143" t="s">
        <v>341</v>
      </c>
      <c r="N429" s="143"/>
      <c r="O429" s="144" t="s">
        <v>1499</v>
      </c>
      <c r="P429" s="144" t="s">
        <v>120</v>
      </c>
    </row>
    <row r="430" spans="1:16" x14ac:dyDescent="0.2">
      <c r="A430" s="115" t="str">
        <f t="shared" si="36"/>
        <v> BAN 6.118 </v>
      </c>
      <c r="B430" s="2" t="str">
        <f t="shared" si="37"/>
        <v>I</v>
      </c>
      <c r="C430" s="115">
        <f t="shared" si="38"/>
        <v>26064.287</v>
      </c>
      <c r="D430" s="15" t="str">
        <f t="shared" si="39"/>
        <v>vis</v>
      </c>
      <c r="E430" s="15">
        <f>VLOOKUP(C430,Active!C$21:E$968,3,FALSE)</f>
        <v>-7085.9811972946309</v>
      </c>
      <c r="F430" s="2" t="s">
        <v>337</v>
      </c>
      <c r="G430" s="15" t="str">
        <f t="shared" si="40"/>
        <v>26064.287</v>
      </c>
      <c r="H430" s="115">
        <f t="shared" si="41"/>
        <v>-7086</v>
      </c>
      <c r="I430" s="142" t="s">
        <v>1514</v>
      </c>
      <c r="J430" s="143" t="s">
        <v>1515</v>
      </c>
      <c r="K430" s="142">
        <v>-7086</v>
      </c>
      <c r="L430" s="142" t="s">
        <v>1472</v>
      </c>
      <c r="M430" s="143" t="s">
        <v>341</v>
      </c>
      <c r="N430" s="143"/>
      <c r="O430" s="144" t="s">
        <v>1318</v>
      </c>
      <c r="P430" s="144" t="s">
        <v>115</v>
      </c>
    </row>
    <row r="431" spans="1:16" x14ac:dyDescent="0.2">
      <c r="A431" s="115" t="str">
        <f t="shared" si="36"/>
        <v> AN 267.325 </v>
      </c>
      <c r="B431" s="2" t="str">
        <f t="shared" si="37"/>
        <v>I</v>
      </c>
      <c r="C431" s="115">
        <f t="shared" si="38"/>
        <v>26078.138999999999</v>
      </c>
      <c r="D431" s="15" t="str">
        <f t="shared" si="39"/>
        <v>vis</v>
      </c>
      <c r="E431" s="15">
        <f>VLOOKUP(C431,Active!C$21:E$968,3,FALSE)</f>
        <v>-7080.9783722803904</v>
      </c>
      <c r="F431" s="2" t="s">
        <v>337</v>
      </c>
      <c r="G431" s="15" t="str">
        <f t="shared" si="40"/>
        <v>26078.139</v>
      </c>
      <c r="H431" s="115">
        <f t="shared" si="41"/>
        <v>-7081</v>
      </c>
      <c r="I431" s="142" t="s">
        <v>1516</v>
      </c>
      <c r="J431" s="143" t="s">
        <v>1517</v>
      </c>
      <c r="K431" s="142">
        <v>-7081</v>
      </c>
      <c r="L431" s="142" t="s">
        <v>1425</v>
      </c>
      <c r="M431" s="143" t="s">
        <v>341</v>
      </c>
      <c r="N431" s="143"/>
      <c r="O431" s="144" t="s">
        <v>1499</v>
      </c>
      <c r="P431" s="144" t="s">
        <v>120</v>
      </c>
    </row>
    <row r="432" spans="1:16" x14ac:dyDescent="0.2">
      <c r="A432" s="115" t="str">
        <f t="shared" si="36"/>
        <v> BAN 6.118 </v>
      </c>
      <c r="B432" s="2" t="str">
        <f t="shared" si="37"/>
        <v>I</v>
      </c>
      <c r="C432" s="115">
        <f t="shared" si="38"/>
        <v>26313.484</v>
      </c>
      <c r="D432" s="15" t="str">
        <f t="shared" si="39"/>
        <v>vis</v>
      </c>
      <c r="E432" s="15">
        <f>VLOOKUP(C432,Active!C$21:E$968,3,FALSE)</f>
        <v>-6995.9805486465129</v>
      </c>
      <c r="F432" s="2" t="s">
        <v>337</v>
      </c>
      <c r="G432" s="15" t="str">
        <f t="shared" si="40"/>
        <v>26313.484</v>
      </c>
      <c r="H432" s="115">
        <f t="shared" si="41"/>
        <v>-6996</v>
      </c>
      <c r="I432" s="142" t="s">
        <v>1518</v>
      </c>
      <c r="J432" s="143" t="s">
        <v>1519</v>
      </c>
      <c r="K432" s="142">
        <v>-6996</v>
      </c>
      <c r="L432" s="142" t="s">
        <v>1311</v>
      </c>
      <c r="M432" s="143" t="s">
        <v>341</v>
      </c>
      <c r="N432" s="143"/>
      <c r="O432" s="144" t="s">
        <v>1318</v>
      </c>
      <c r="P432" s="144" t="s">
        <v>115</v>
      </c>
    </row>
    <row r="433" spans="1:16" x14ac:dyDescent="0.2">
      <c r="A433" s="115" t="str">
        <f t="shared" si="36"/>
        <v> BAN 6.118 </v>
      </c>
      <c r="B433" s="2" t="str">
        <f t="shared" si="37"/>
        <v>I</v>
      </c>
      <c r="C433" s="115">
        <f t="shared" si="38"/>
        <v>26421.464</v>
      </c>
      <c r="D433" s="15" t="str">
        <f t="shared" si="39"/>
        <v>vis</v>
      </c>
      <c r="E433" s="15">
        <f>VLOOKUP(C433,Active!C$21:E$968,3,FALSE)</f>
        <v>-6956.9822058052123</v>
      </c>
      <c r="F433" s="2" t="s">
        <v>337</v>
      </c>
      <c r="G433" s="15" t="str">
        <f t="shared" si="40"/>
        <v>26421.464</v>
      </c>
      <c r="H433" s="115">
        <f t="shared" si="41"/>
        <v>-6957</v>
      </c>
      <c r="I433" s="142" t="s">
        <v>1520</v>
      </c>
      <c r="J433" s="143" t="s">
        <v>1521</v>
      </c>
      <c r="K433" s="142">
        <v>-6957</v>
      </c>
      <c r="L433" s="142" t="s">
        <v>1522</v>
      </c>
      <c r="M433" s="143" t="s">
        <v>341</v>
      </c>
      <c r="N433" s="143"/>
      <c r="O433" s="144" t="s">
        <v>1318</v>
      </c>
      <c r="P433" s="144" t="s">
        <v>115</v>
      </c>
    </row>
    <row r="434" spans="1:16" x14ac:dyDescent="0.2">
      <c r="A434" s="115" t="str">
        <f t="shared" si="36"/>
        <v> CPRI 19.29 </v>
      </c>
      <c r="B434" s="2" t="str">
        <f t="shared" si="37"/>
        <v>I</v>
      </c>
      <c r="C434" s="115">
        <f t="shared" si="38"/>
        <v>26501.763999999999</v>
      </c>
      <c r="D434" s="15" t="str">
        <f t="shared" si="39"/>
        <v>vis</v>
      </c>
      <c r="E434" s="15">
        <f>VLOOKUP(C434,Active!C$21:E$968,3,FALSE)</f>
        <v>-6927.9808450888158</v>
      </c>
      <c r="F434" s="2" t="s">
        <v>337</v>
      </c>
      <c r="G434" s="15" t="str">
        <f t="shared" si="40"/>
        <v>26501.764</v>
      </c>
      <c r="H434" s="115">
        <f t="shared" si="41"/>
        <v>-6928</v>
      </c>
      <c r="I434" s="142" t="s">
        <v>1523</v>
      </c>
      <c r="J434" s="143" t="s">
        <v>1524</v>
      </c>
      <c r="K434" s="142">
        <v>-6928</v>
      </c>
      <c r="L434" s="142" t="s">
        <v>1420</v>
      </c>
      <c r="M434" s="143" t="s">
        <v>351</v>
      </c>
      <c r="N434" s="143"/>
      <c r="O434" s="144" t="s">
        <v>1131</v>
      </c>
      <c r="P434" s="144" t="s">
        <v>97</v>
      </c>
    </row>
    <row r="435" spans="1:16" x14ac:dyDescent="0.2">
      <c r="A435" s="115" t="str">
        <f t="shared" si="36"/>
        <v> BAN 9.176 </v>
      </c>
      <c r="B435" s="2" t="str">
        <f t="shared" si="37"/>
        <v>I</v>
      </c>
      <c r="C435" s="115">
        <f t="shared" si="38"/>
        <v>26648.508999999998</v>
      </c>
      <c r="D435" s="15" t="str">
        <f t="shared" si="39"/>
        <v>vis</v>
      </c>
      <c r="E435" s="15">
        <f>VLOOKUP(C435,Active!C$21:E$968,3,FALSE)</f>
        <v>-6874.982032158211</v>
      </c>
      <c r="F435" s="2" t="s">
        <v>337</v>
      </c>
      <c r="G435" s="15" t="str">
        <f t="shared" si="40"/>
        <v>26648.509</v>
      </c>
      <c r="H435" s="115">
        <f t="shared" si="41"/>
        <v>-6875</v>
      </c>
      <c r="I435" s="142" t="s">
        <v>1525</v>
      </c>
      <c r="J435" s="143" t="s">
        <v>1526</v>
      </c>
      <c r="K435" s="142">
        <v>-6875</v>
      </c>
      <c r="L435" s="142" t="s">
        <v>1308</v>
      </c>
      <c r="M435" s="143" t="s">
        <v>351</v>
      </c>
      <c r="N435" s="143"/>
      <c r="O435" s="144" t="s">
        <v>1527</v>
      </c>
      <c r="P435" s="144" t="s">
        <v>116</v>
      </c>
    </row>
    <row r="436" spans="1:16" x14ac:dyDescent="0.2">
      <c r="A436" s="115" t="str">
        <f t="shared" si="36"/>
        <v> AN 246.288 </v>
      </c>
      <c r="B436" s="2" t="str">
        <f t="shared" si="37"/>
        <v>I</v>
      </c>
      <c r="C436" s="115">
        <f t="shared" si="38"/>
        <v>26676.196</v>
      </c>
      <c r="D436" s="15" t="str">
        <f t="shared" si="39"/>
        <v>vis</v>
      </c>
      <c r="E436" s="15">
        <f>VLOOKUP(C436,Active!C$21:E$968,3,FALSE)</f>
        <v>-6864.9825218947626</v>
      </c>
      <c r="F436" s="2" t="s">
        <v>337</v>
      </c>
      <c r="G436" s="15" t="str">
        <f t="shared" si="40"/>
        <v>26676.196</v>
      </c>
      <c r="H436" s="115">
        <f t="shared" si="41"/>
        <v>-6865</v>
      </c>
      <c r="I436" s="142" t="s">
        <v>1528</v>
      </c>
      <c r="J436" s="143" t="s">
        <v>1529</v>
      </c>
      <c r="K436" s="142">
        <v>-6865</v>
      </c>
      <c r="L436" s="142" t="s">
        <v>1530</v>
      </c>
      <c r="M436" s="143" t="s">
        <v>341</v>
      </c>
      <c r="N436" s="143"/>
      <c r="O436" s="144" t="s">
        <v>1531</v>
      </c>
      <c r="P436" s="144" t="s">
        <v>101</v>
      </c>
    </row>
    <row r="437" spans="1:16" x14ac:dyDescent="0.2">
      <c r="A437" s="115" t="str">
        <f t="shared" si="36"/>
        <v> AN 246.288 </v>
      </c>
      <c r="B437" s="2" t="str">
        <f t="shared" si="37"/>
        <v>I</v>
      </c>
      <c r="C437" s="115">
        <f t="shared" si="38"/>
        <v>26684.5</v>
      </c>
      <c r="D437" s="15" t="str">
        <f t="shared" si="39"/>
        <v>vis</v>
      </c>
      <c r="E437" s="15">
        <f>VLOOKUP(C437,Active!C$21:E$968,3,FALSE)</f>
        <v>-6861.9834272572907</v>
      </c>
      <c r="F437" s="2" t="s">
        <v>337</v>
      </c>
      <c r="G437" s="15" t="str">
        <f t="shared" si="40"/>
        <v>26684.500</v>
      </c>
      <c r="H437" s="115">
        <f t="shared" si="41"/>
        <v>-6862</v>
      </c>
      <c r="I437" s="142" t="s">
        <v>1532</v>
      </c>
      <c r="J437" s="143" t="s">
        <v>1533</v>
      </c>
      <c r="K437" s="142">
        <v>-6862</v>
      </c>
      <c r="L437" s="142" t="s">
        <v>1301</v>
      </c>
      <c r="M437" s="143" t="s">
        <v>341</v>
      </c>
      <c r="N437" s="143"/>
      <c r="O437" s="144" t="s">
        <v>1534</v>
      </c>
      <c r="P437" s="144" t="s">
        <v>101</v>
      </c>
    </row>
    <row r="438" spans="1:16" x14ac:dyDescent="0.2">
      <c r="A438" s="115" t="str">
        <f t="shared" si="36"/>
        <v> AN 246.288 </v>
      </c>
      <c r="B438" s="2" t="str">
        <f t="shared" si="37"/>
        <v>I</v>
      </c>
      <c r="C438" s="115">
        <f t="shared" si="38"/>
        <v>26684.511999999999</v>
      </c>
      <c r="D438" s="15" t="str">
        <f t="shared" si="39"/>
        <v>vis</v>
      </c>
      <c r="E438" s="15">
        <f>VLOOKUP(C438,Active!C$21:E$968,3,FALSE)</f>
        <v>-6861.9790933055028</v>
      </c>
      <c r="F438" s="2" t="s">
        <v>337</v>
      </c>
      <c r="G438" s="15" t="str">
        <f t="shared" si="40"/>
        <v>26684.512</v>
      </c>
      <c r="H438" s="115">
        <f t="shared" si="41"/>
        <v>-6862</v>
      </c>
      <c r="I438" s="142" t="s">
        <v>1535</v>
      </c>
      <c r="J438" s="143" t="s">
        <v>1536</v>
      </c>
      <c r="K438" s="142">
        <v>-6862</v>
      </c>
      <c r="L438" s="142" t="s">
        <v>1314</v>
      </c>
      <c r="M438" s="143" t="s">
        <v>341</v>
      </c>
      <c r="N438" s="143"/>
      <c r="O438" s="144" t="s">
        <v>1531</v>
      </c>
      <c r="P438" s="144" t="s">
        <v>101</v>
      </c>
    </row>
    <row r="439" spans="1:16" x14ac:dyDescent="0.2">
      <c r="A439" s="115" t="str">
        <f t="shared" si="36"/>
        <v> AN 246.288 </v>
      </c>
      <c r="B439" s="2" t="str">
        <f t="shared" si="37"/>
        <v>I</v>
      </c>
      <c r="C439" s="115">
        <f t="shared" si="38"/>
        <v>26695.567999999999</v>
      </c>
      <c r="D439" s="15" t="str">
        <f t="shared" si="39"/>
        <v>vis</v>
      </c>
      <c r="E439" s="15">
        <f>VLOOKUP(C439,Active!C$21:E$968,3,FALSE)</f>
        <v>-6857.9860790579251</v>
      </c>
      <c r="F439" s="2" t="s">
        <v>337</v>
      </c>
      <c r="G439" s="15" t="str">
        <f t="shared" si="40"/>
        <v>26695.568</v>
      </c>
      <c r="H439" s="115">
        <f t="shared" si="41"/>
        <v>-6858</v>
      </c>
      <c r="I439" s="142" t="s">
        <v>1537</v>
      </c>
      <c r="J439" s="143" t="s">
        <v>1538</v>
      </c>
      <c r="K439" s="142">
        <v>-6858</v>
      </c>
      <c r="L439" s="142" t="s">
        <v>1291</v>
      </c>
      <c r="M439" s="143" t="s">
        <v>341</v>
      </c>
      <c r="N439" s="143"/>
      <c r="O439" s="144" t="s">
        <v>1531</v>
      </c>
      <c r="P439" s="144" t="s">
        <v>101</v>
      </c>
    </row>
    <row r="440" spans="1:16" x14ac:dyDescent="0.2">
      <c r="A440" s="115" t="str">
        <f t="shared" si="36"/>
        <v> AN 246.288 </v>
      </c>
      <c r="B440" s="2" t="str">
        <f t="shared" si="37"/>
        <v>I</v>
      </c>
      <c r="C440" s="115">
        <f t="shared" si="38"/>
        <v>26695.579000000002</v>
      </c>
      <c r="D440" s="15" t="str">
        <f t="shared" si="39"/>
        <v>vis</v>
      </c>
      <c r="E440" s="15">
        <f>VLOOKUP(C440,Active!C$21:E$968,3,FALSE)</f>
        <v>-6857.9821062687852</v>
      </c>
      <c r="F440" s="2" t="s">
        <v>337</v>
      </c>
      <c r="G440" s="15" t="str">
        <f t="shared" si="40"/>
        <v>26695.579</v>
      </c>
      <c r="H440" s="115">
        <f t="shared" si="41"/>
        <v>-6858</v>
      </c>
      <c r="I440" s="142" t="s">
        <v>1539</v>
      </c>
      <c r="J440" s="143" t="s">
        <v>1540</v>
      </c>
      <c r="K440" s="142">
        <v>-6858</v>
      </c>
      <c r="L440" s="142" t="s">
        <v>1308</v>
      </c>
      <c r="M440" s="143" t="s">
        <v>341</v>
      </c>
      <c r="N440" s="143"/>
      <c r="O440" s="144" t="s">
        <v>1534</v>
      </c>
      <c r="P440" s="144" t="s">
        <v>101</v>
      </c>
    </row>
    <row r="441" spans="1:16" x14ac:dyDescent="0.2">
      <c r="A441" s="115" t="str">
        <f t="shared" si="36"/>
        <v> AN 246.288 </v>
      </c>
      <c r="B441" s="2" t="str">
        <f t="shared" si="37"/>
        <v>I</v>
      </c>
      <c r="C441" s="115">
        <f t="shared" si="38"/>
        <v>26698.347000000002</v>
      </c>
      <c r="D441" s="15" t="str">
        <f t="shared" si="39"/>
        <v>vis</v>
      </c>
      <c r="E441" s="15">
        <f>VLOOKUP(C441,Active!C$21:E$968,3,FALSE)</f>
        <v>-6856.9824080562948</v>
      </c>
      <c r="F441" s="2" t="s">
        <v>337</v>
      </c>
      <c r="G441" s="15" t="str">
        <f t="shared" si="40"/>
        <v>26698.347</v>
      </c>
      <c r="H441" s="115">
        <f t="shared" si="41"/>
        <v>-6857</v>
      </c>
      <c r="I441" s="142" t="s">
        <v>1541</v>
      </c>
      <c r="J441" s="143" t="s">
        <v>1542</v>
      </c>
      <c r="K441" s="142">
        <v>-6857</v>
      </c>
      <c r="L441" s="142" t="s">
        <v>1522</v>
      </c>
      <c r="M441" s="143" t="s">
        <v>341</v>
      </c>
      <c r="N441" s="143"/>
      <c r="O441" s="144" t="s">
        <v>1531</v>
      </c>
      <c r="P441" s="144" t="s">
        <v>101</v>
      </c>
    </row>
    <row r="442" spans="1:16" x14ac:dyDescent="0.2">
      <c r="A442" s="115" t="str">
        <f t="shared" si="36"/>
        <v> AN 246.288 </v>
      </c>
      <c r="B442" s="2" t="str">
        <f t="shared" si="37"/>
        <v>I</v>
      </c>
      <c r="C442" s="115">
        <f t="shared" si="38"/>
        <v>26712.187000000002</v>
      </c>
      <c r="D442" s="15" t="str">
        <f t="shared" si="39"/>
        <v>vis</v>
      </c>
      <c r="E442" s="15">
        <f>VLOOKUP(C442,Active!C$21:E$968,3,FALSE)</f>
        <v>-6851.9839169938423</v>
      </c>
      <c r="F442" s="2" t="s">
        <v>337</v>
      </c>
      <c r="G442" s="15" t="str">
        <f t="shared" si="40"/>
        <v>26712.187</v>
      </c>
      <c r="H442" s="115">
        <f t="shared" si="41"/>
        <v>-6852</v>
      </c>
      <c r="I442" s="142" t="s">
        <v>1543</v>
      </c>
      <c r="J442" s="143" t="s">
        <v>1544</v>
      </c>
      <c r="K442" s="142">
        <v>-6852</v>
      </c>
      <c r="L442" s="142" t="s">
        <v>1304</v>
      </c>
      <c r="M442" s="143" t="s">
        <v>341</v>
      </c>
      <c r="N442" s="143"/>
      <c r="O442" s="144" t="s">
        <v>1531</v>
      </c>
      <c r="P442" s="144" t="s">
        <v>101</v>
      </c>
    </row>
    <row r="443" spans="1:16" x14ac:dyDescent="0.2">
      <c r="A443" s="115" t="str">
        <f t="shared" si="36"/>
        <v> AN 246.288 </v>
      </c>
      <c r="B443" s="2" t="str">
        <f t="shared" si="37"/>
        <v>I</v>
      </c>
      <c r="C443" s="115">
        <f t="shared" si="38"/>
        <v>26712.201000000001</v>
      </c>
      <c r="D443" s="15" t="str">
        <f t="shared" si="39"/>
        <v>vis</v>
      </c>
      <c r="E443" s="15">
        <f>VLOOKUP(C443,Active!C$21:E$968,3,FALSE)</f>
        <v>-6851.9788607167566</v>
      </c>
      <c r="F443" s="2" t="s">
        <v>337</v>
      </c>
      <c r="G443" s="15" t="str">
        <f t="shared" si="40"/>
        <v>26712.201</v>
      </c>
      <c r="H443" s="115">
        <f t="shared" si="41"/>
        <v>-6852</v>
      </c>
      <c r="I443" s="142" t="s">
        <v>1545</v>
      </c>
      <c r="J443" s="143" t="s">
        <v>1546</v>
      </c>
      <c r="K443" s="142">
        <v>-6852</v>
      </c>
      <c r="L443" s="142" t="s">
        <v>1467</v>
      </c>
      <c r="M443" s="143" t="s">
        <v>341</v>
      </c>
      <c r="N443" s="143"/>
      <c r="O443" s="144" t="s">
        <v>1534</v>
      </c>
      <c r="P443" s="144" t="s">
        <v>101</v>
      </c>
    </row>
    <row r="444" spans="1:16" x14ac:dyDescent="0.2">
      <c r="A444" s="115" t="str">
        <f t="shared" si="36"/>
        <v> AN 246.288 </v>
      </c>
      <c r="B444" s="2" t="str">
        <f t="shared" si="37"/>
        <v>I</v>
      </c>
      <c r="C444" s="115">
        <f t="shared" si="38"/>
        <v>26720.498</v>
      </c>
      <c r="D444" s="15" t="str">
        <f t="shared" si="39"/>
        <v>vis</v>
      </c>
      <c r="E444" s="15">
        <f>VLOOKUP(C444,Active!C$21:E$968,3,FALSE)</f>
        <v>-6848.9822942178289</v>
      </c>
      <c r="F444" s="2" t="s">
        <v>337</v>
      </c>
      <c r="G444" s="15" t="str">
        <f t="shared" si="40"/>
        <v>26720.498</v>
      </c>
      <c r="H444" s="115">
        <f t="shared" si="41"/>
        <v>-6849</v>
      </c>
      <c r="I444" s="142" t="s">
        <v>1547</v>
      </c>
      <c r="J444" s="143" t="s">
        <v>1548</v>
      </c>
      <c r="K444" s="142">
        <v>-6849</v>
      </c>
      <c r="L444" s="142" t="s">
        <v>1522</v>
      </c>
      <c r="M444" s="143" t="s">
        <v>341</v>
      </c>
      <c r="N444" s="143"/>
      <c r="O444" s="144" t="s">
        <v>1531</v>
      </c>
      <c r="P444" s="144" t="s">
        <v>101</v>
      </c>
    </row>
    <row r="445" spans="1:16" x14ac:dyDescent="0.2">
      <c r="A445" s="115" t="str">
        <f t="shared" si="36"/>
        <v> AN 246.288 </v>
      </c>
      <c r="B445" s="2" t="str">
        <f t="shared" si="37"/>
        <v>I</v>
      </c>
      <c r="C445" s="115">
        <f t="shared" si="38"/>
        <v>26734.34</v>
      </c>
      <c r="D445" s="15" t="str">
        <f t="shared" si="39"/>
        <v>vis</v>
      </c>
      <c r="E445" s="15">
        <f>VLOOKUP(C445,Active!C$21:E$968,3,FALSE)</f>
        <v>-6843.9830808300776</v>
      </c>
      <c r="F445" s="2" t="s">
        <v>337</v>
      </c>
      <c r="G445" s="15" t="str">
        <f t="shared" si="40"/>
        <v>26734.340</v>
      </c>
      <c r="H445" s="115">
        <f t="shared" si="41"/>
        <v>-6844</v>
      </c>
      <c r="I445" s="142" t="s">
        <v>1549</v>
      </c>
      <c r="J445" s="143" t="s">
        <v>1550</v>
      </c>
      <c r="K445" s="142">
        <v>-6844</v>
      </c>
      <c r="L445" s="142" t="s">
        <v>1551</v>
      </c>
      <c r="M445" s="143" t="s">
        <v>341</v>
      </c>
      <c r="N445" s="143"/>
      <c r="O445" s="144" t="s">
        <v>1531</v>
      </c>
      <c r="P445" s="144" t="s">
        <v>101</v>
      </c>
    </row>
    <row r="446" spans="1:16" x14ac:dyDescent="0.2">
      <c r="A446" s="115" t="str">
        <f t="shared" si="36"/>
        <v> AN 246.288 </v>
      </c>
      <c r="B446" s="2" t="str">
        <f t="shared" si="37"/>
        <v>I</v>
      </c>
      <c r="C446" s="115">
        <f t="shared" si="38"/>
        <v>26745.42</v>
      </c>
      <c r="D446" s="15" t="str">
        <f t="shared" si="39"/>
        <v>vis</v>
      </c>
      <c r="E446" s="15">
        <f>VLOOKUP(C446,Active!C$21:E$968,3,FALSE)</f>
        <v>-6839.981398678925</v>
      </c>
      <c r="F446" s="2" t="s">
        <v>337</v>
      </c>
      <c r="G446" s="15" t="str">
        <f t="shared" si="40"/>
        <v>26745.420</v>
      </c>
      <c r="H446" s="115">
        <f t="shared" si="41"/>
        <v>-6840</v>
      </c>
      <c r="I446" s="142" t="s">
        <v>1552</v>
      </c>
      <c r="J446" s="143" t="s">
        <v>1553</v>
      </c>
      <c r="K446" s="142">
        <v>-6840</v>
      </c>
      <c r="L446" s="142" t="s">
        <v>1472</v>
      </c>
      <c r="M446" s="143" t="s">
        <v>341</v>
      </c>
      <c r="N446" s="143"/>
      <c r="O446" s="144" t="s">
        <v>1531</v>
      </c>
      <c r="P446" s="144" t="s">
        <v>101</v>
      </c>
    </row>
    <row r="447" spans="1:16" x14ac:dyDescent="0.2">
      <c r="A447" s="115" t="str">
        <f t="shared" si="36"/>
        <v> AN 246.288 </v>
      </c>
      <c r="B447" s="2" t="str">
        <f t="shared" si="37"/>
        <v>I</v>
      </c>
      <c r="C447" s="115">
        <f t="shared" si="38"/>
        <v>26745.422999999999</v>
      </c>
      <c r="D447" s="15" t="str">
        <f t="shared" si="39"/>
        <v>vis</v>
      </c>
      <c r="E447" s="15">
        <f>VLOOKUP(C447,Active!C$21:E$968,3,FALSE)</f>
        <v>-6839.9803151909773</v>
      </c>
      <c r="F447" s="2" t="s">
        <v>337</v>
      </c>
      <c r="G447" s="15" t="str">
        <f t="shared" si="40"/>
        <v>26745.423</v>
      </c>
      <c r="H447" s="115">
        <f t="shared" si="41"/>
        <v>-6840</v>
      </c>
      <c r="I447" s="142" t="s">
        <v>1554</v>
      </c>
      <c r="J447" s="143" t="s">
        <v>1555</v>
      </c>
      <c r="K447" s="142">
        <v>-6840</v>
      </c>
      <c r="L447" s="142" t="s">
        <v>1444</v>
      </c>
      <c r="M447" s="143" t="s">
        <v>341</v>
      </c>
      <c r="N447" s="143"/>
      <c r="O447" s="144" t="s">
        <v>1534</v>
      </c>
      <c r="P447" s="144" t="s">
        <v>101</v>
      </c>
    </row>
    <row r="448" spans="1:16" x14ac:dyDescent="0.2">
      <c r="A448" s="115" t="str">
        <f t="shared" si="36"/>
        <v> AN 246.288 </v>
      </c>
      <c r="B448" s="2" t="str">
        <f t="shared" si="37"/>
        <v>I</v>
      </c>
      <c r="C448" s="115">
        <f t="shared" si="38"/>
        <v>26767.565999999999</v>
      </c>
      <c r="D448" s="15" t="str">
        <f t="shared" si="39"/>
        <v>vis</v>
      </c>
      <c r="E448" s="15">
        <f>VLOOKUP(C448,Active!C$21:E$968,3,FALSE)</f>
        <v>-6831.9830906537027</v>
      </c>
      <c r="F448" s="2" t="s">
        <v>337</v>
      </c>
      <c r="G448" s="15" t="str">
        <f t="shared" si="40"/>
        <v>26767.566</v>
      </c>
      <c r="H448" s="115">
        <f t="shared" si="41"/>
        <v>-6832</v>
      </c>
      <c r="I448" s="142" t="s">
        <v>1556</v>
      </c>
      <c r="J448" s="143" t="s">
        <v>1557</v>
      </c>
      <c r="K448" s="142">
        <v>-6832</v>
      </c>
      <c r="L448" s="142" t="s">
        <v>1551</v>
      </c>
      <c r="M448" s="143" t="s">
        <v>341</v>
      </c>
      <c r="N448" s="143"/>
      <c r="O448" s="144" t="s">
        <v>1531</v>
      </c>
      <c r="P448" s="144" t="s">
        <v>101</v>
      </c>
    </row>
    <row r="449" spans="1:16" x14ac:dyDescent="0.2">
      <c r="A449" s="115" t="str">
        <f t="shared" si="36"/>
        <v> AA 26.343 </v>
      </c>
      <c r="B449" s="2" t="str">
        <f t="shared" si="37"/>
        <v>I</v>
      </c>
      <c r="C449" s="115">
        <f t="shared" si="38"/>
        <v>26770.338</v>
      </c>
      <c r="D449" s="15" t="str">
        <f t="shared" si="39"/>
        <v>vis</v>
      </c>
      <c r="E449" s="15">
        <f>VLOOKUP(C449,Active!C$21:E$968,3,FALSE)</f>
        <v>-6830.9819477906158</v>
      </c>
      <c r="F449" s="2" t="s">
        <v>337</v>
      </c>
      <c r="G449" s="15" t="str">
        <f t="shared" si="40"/>
        <v>26770.338</v>
      </c>
      <c r="H449" s="115">
        <f t="shared" si="41"/>
        <v>-6831</v>
      </c>
      <c r="I449" s="142" t="s">
        <v>1558</v>
      </c>
      <c r="J449" s="143" t="s">
        <v>1559</v>
      </c>
      <c r="K449" s="142">
        <v>-6831</v>
      </c>
      <c r="L449" s="142" t="s">
        <v>1308</v>
      </c>
      <c r="M449" s="143" t="s">
        <v>341</v>
      </c>
      <c r="N449" s="143"/>
      <c r="O449" s="144" t="s">
        <v>1496</v>
      </c>
      <c r="P449" s="144" t="s">
        <v>110</v>
      </c>
    </row>
    <row r="450" spans="1:16" x14ac:dyDescent="0.2">
      <c r="A450" s="115" t="str">
        <f t="shared" si="36"/>
        <v> AN 246.288 </v>
      </c>
      <c r="B450" s="2" t="str">
        <f t="shared" si="37"/>
        <v>I</v>
      </c>
      <c r="C450" s="115">
        <f t="shared" si="38"/>
        <v>26781.52</v>
      </c>
      <c r="D450" s="15" t="str">
        <f t="shared" si="39"/>
        <v>vis</v>
      </c>
      <c r="E450" s="15">
        <f>VLOOKUP(C450,Active!C$21:E$968,3,FALSE)</f>
        <v>-6826.9434270492611</v>
      </c>
      <c r="F450" s="2" t="s">
        <v>337</v>
      </c>
      <c r="G450" s="15" t="str">
        <f t="shared" si="40"/>
        <v>26781.520</v>
      </c>
      <c r="H450" s="115">
        <f t="shared" si="41"/>
        <v>-6827</v>
      </c>
      <c r="I450" s="142" t="s">
        <v>1560</v>
      </c>
      <c r="J450" s="143" t="s">
        <v>1561</v>
      </c>
      <c r="K450" s="142">
        <v>-6827</v>
      </c>
      <c r="L450" s="142" t="s">
        <v>1562</v>
      </c>
      <c r="M450" s="143" t="s">
        <v>341</v>
      </c>
      <c r="N450" s="143"/>
      <c r="O450" s="144" t="s">
        <v>1531</v>
      </c>
      <c r="P450" s="144" t="s">
        <v>101</v>
      </c>
    </row>
    <row r="451" spans="1:16" x14ac:dyDescent="0.2">
      <c r="A451" s="115" t="str">
        <f t="shared" si="36"/>
        <v> AN 246.288 </v>
      </c>
      <c r="B451" s="2" t="str">
        <f t="shared" si="37"/>
        <v>I</v>
      </c>
      <c r="C451" s="115">
        <f t="shared" si="38"/>
        <v>26792.495999999999</v>
      </c>
      <c r="D451" s="15" t="str">
        <f t="shared" si="39"/>
        <v>vis</v>
      </c>
      <c r="E451" s="15">
        <f>VLOOKUP(C451,Active!C$21:E$968,3,FALSE)</f>
        <v>-6822.9793058136056</v>
      </c>
      <c r="F451" s="2" t="s">
        <v>337</v>
      </c>
      <c r="G451" s="15" t="str">
        <f t="shared" si="40"/>
        <v>26792.496</v>
      </c>
      <c r="H451" s="115">
        <f t="shared" si="41"/>
        <v>-6823</v>
      </c>
      <c r="I451" s="142" t="s">
        <v>1563</v>
      </c>
      <c r="J451" s="143" t="s">
        <v>1564</v>
      </c>
      <c r="K451" s="142">
        <v>-6823</v>
      </c>
      <c r="L451" s="142" t="s">
        <v>1430</v>
      </c>
      <c r="M451" s="143" t="s">
        <v>341</v>
      </c>
      <c r="N451" s="143"/>
      <c r="O451" s="144" t="s">
        <v>1531</v>
      </c>
      <c r="P451" s="144" t="s">
        <v>101</v>
      </c>
    </row>
    <row r="452" spans="1:16" x14ac:dyDescent="0.2">
      <c r="A452" s="115" t="str">
        <f t="shared" si="36"/>
        <v> AN 246.288 </v>
      </c>
      <c r="B452" s="2" t="str">
        <f t="shared" si="37"/>
        <v>I</v>
      </c>
      <c r="C452" s="115">
        <f t="shared" si="38"/>
        <v>26806.331999999999</v>
      </c>
      <c r="D452" s="15" t="str">
        <f t="shared" si="39"/>
        <v>vis</v>
      </c>
      <c r="E452" s="15">
        <f>VLOOKUP(C452,Active!C$21:E$968,3,FALSE)</f>
        <v>-6817.9822594017496</v>
      </c>
      <c r="F452" s="2" t="s">
        <v>337</v>
      </c>
      <c r="G452" s="15" t="str">
        <f t="shared" si="40"/>
        <v>26806.332</v>
      </c>
      <c r="H452" s="115">
        <f t="shared" si="41"/>
        <v>-6818</v>
      </c>
      <c r="I452" s="142" t="s">
        <v>1565</v>
      </c>
      <c r="J452" s="143" t="s">
        <v>1566</v>
      </c>
      <c r="K452" s="142">
        <v>-6818</v>
      </c>
      <c r="L452" s="142" t="s">
        <v>1522</v>
      </c>
      <c r="M452" s="143" t="s">
        <v>341</v>
      </c>
      <c r="N452" s="143"/>
      <c r="O452" s="144" t="s">
        <v>1531</v>
      </c>
      <c r="P452" s="144" t="s">
        <v>101</v>
      </c>
    </row>
    <row r="453" spans="1:16" x14ac:dyDescent="0.2">
      <c r="A453" s="115" t="str">
        <f t="shared" si="36"/>
        <v> AAC 3.95 </v>
      </c>
      <c r="B453" s="2" t="str">
        <f t="shared" si="37"/>
        <v>I</v>
      </c>
      <c r="C453" s="115">
        <f t="shared" si="38"/>
        <v>26947.539000000001</v>
      </c>
      <c r="D453" s="15" t="str">
        <f t="shared" si="39"/>
        <v>vis</v>
      </c>
      <c r="E453" s="15">
        <f>VLOOKUP(C453,Active!C$21:E$968,3,FALSE)</f>
        <v>-6766.9835652214224</v>
      </c>
      <c r="F453" s="2" t="s">
        <v>337</v>
      </c>
      <c r="G453" s="15" t="str">
        <f t="shared" si="40"/>
        <v>26947.539</v>
      </c>
      <c r="H453" s="115">
        <f t="shared" si="41"/>
        <v>-6767</v>
      </c>
      <c r="I453" s="142" t="s">
        <v>1567</v>
      </c>
      <c r="J453" s="143" t="s">
        <v>1568</v>
      </c>
      <c r="K453" s="142">
        <v>-6767</v>
      </c>
      <c r="L453" s="142" t="s">
        <v>1301</v>
      </c>
      <c r="M453" s="143" t="s">
        <v>341</v>
      </c>
      <c r="N453" s="143"/>
      <c r="O453" s="144" t="s">
        <v>1569</v>
      </c>
      <c r="P453" s="144" t="s">
        <v>121</v>
      </c>
    </row>
    <row r="454" spans="1:16" x14ac:dyDescent="0.2">
      <c r="A454" s="115" t="str">
        <f t="shared" si="36"/>
        <v> AC 175.19 </v>
      </c>
      <c r="B454" s="2" t="str">
        <f t="shared" si="37"/>
        <v>I</v>
      </c>
      <c r="C454" s="115">
        <f t="shared" si="38"/>
        <v>26972.46</v>
      </c>
      <c r="D454" s="15" t="str">
        <f t="shared" si="39"/>
        <v>vis</v>
      </c>
      <c r="E454" s="15">
        <f>VLOOKUP(C454,Active!C$21:E$968,3,FALSE)</f>
        <v>-6757.9830308451674</v>
      </c>
      <c r="F454" s="2" t="s">
        <v>337</v>
      </c>
      <c r="G454" s="15" t="str">
        <f t="shared" si="40"/>
        <v>26972.460</v>
      </c>
      <c r="H454" s="115">
        <f t="shared" si="41"/>
        <v>-6758</v>
      </c>
      <c r="I454" s="142" t="s">
        <v>1570</v>
      </c>
      <c r="J454" s="143" t="s">
        <v>1571</v>
      </c>
      <c r="K454" s="142">
        <v>-6758</v>
      </c>
      <c r="L454" s="142" t="s">
        <v>1551</v>
      </c>
      <c r="M454" s="143" t="s">
        <v>341</v>
      </c>
      <c r="N454" s="143"/>
      <c r="O454" s="144" t="s">
        <v>1572</v>
      </c>
      <c r="P454" s="144" t="s">
        <v>122</v>
      </c>
    </row>
    <row r="455" spans="1:16" x14ac:dyDescent="0.2">
      <c r="A455" s="115" t="str">
        <f t="shared" si="36"/>
        <v> AAC 3.96 </v>
      </c>
      <c r="B455" s="2" t="str">
        <f t="shared" si="37"/>
        <v>I</v>
      </c>
      <c r="C455" s="115">
        <f t="shared" si="38"/>
        <v>27343.481</v>
      </c>
      <c r="D455" s="15" t="str">
        <f t="shared" si="39"/>
        <v>vis</v>
      </c>
      <c r="E455" s="15">
        <f>VLOOKUP(C455,Active!C$21:E$968,3,FALSE)</f>
        <v>-6623.9841036426997</v>
      </c>
      <c r="F455" s="2" t="s">
        <v>337</v>
      </c>
      <c r="G455" s="15" t="str">
        <f t="shared" si="40"/>
        <v>27343.481</v>
      </c>
      <c r="H455" s="115">
        <f t="shared" si="41"/>
        <v>-6624</v>
      </c>
      <c r="I455" s="142" t="s">
        <v>1573</v>
      </c>
      <c r="J455" s="143" t="s">
        <v>1574</v>
      </c>
      <c r="K455" s="142">
        <v>-6624</v>
      </c>
      <c r="L455" s="142" t="s">
        <v>1288</v>
      </c>
      <c r="M455" s="143" t="s">
        <v>341</v>
      </c>
      <c r="N455" s="143"/>
      <c r="O455" s="144" t="s">
        <v>1575</v>
      </c>
      <c r="P455" s="144" t="s">
        <v>123</v>
      </c>
    </row>
    <row r="456" spans="1:16" x14ac:dyDescent="0.2">
      <c r="A456" s="115" t="str">
        <f t="shared" si="36"/>
        <v> AC 175.19 </v>
      </c>
      <c r="B456" s="2" t="str">
        <f t="shared" si="37"/>
        <v>I</v>
      </c>
      <c r="C456" s="115">
        <f t="shared" si="38"/>
        <v>27343.482</v>
      </c>
      <c r="D456" s="15" t="str">
        <f t="shared" si="39"/>
        <v>vis</v>
      </c>
      <c r="E456" s="15">
        <f>VLOOKUP(C456,Active!C$21:E$968,3,FALSE)</f>
        <v>-6623.9837424800508</v>
      </c>
      <c r="F456" s="2" t="s">
        <v>337</v>
      </c>
      <c r="G456" s="15" t="str">
        <f t="shared" si="40"/>
        <v>27343.482</v>
      </c>
      <c r="H456" s="115">
        <f t="shared" si="41"/>
        <v>-6624</v>
      </c>
      <c r="I456" s="142" t="s">
        <v>1576</v>
      </c>
      <c r="J456" s="143" t="s">
        <v>1577</v>
      </c>
      <c r="K456" s="142">
        <v>-6624</v>
      </c>
      <c r="L456" s="142" t="s">
        <v>1304</v>
      </c>
      <c r="M456" s="143" t="s">
        <v>341</v>
      </c>
      <c r="N456" s="143"/>
      <c r="O456" s="144" t="s">
        <v>1572</v>
      </c>
      <c r="P456" s="144" t="s">
        <v>122</v>
      </c>
    </row>
    <row r="457" spans="1:16" x14ac:dyDescent="0.2">
      <c r="A457" s="115" t="str">
        <f t="shared" si="36"/>
        <v> AC 175.19 </v>
      </c>
      <c r="B457" s="2" t="str">
        <f t="shared" si="37"/>
        <v>I</v>
      </c>
      <c r="C457" s="115">
        <f t="shared" si="38"/>
        <v>27354.557000000001</v>
      </c>
      <c r="D457" s="15" t="str">
        <f t="shared" si="39"/>
        <v>vis</v>
      </c>
      <c r="E457" s="15">
        <f>VLOOKUP(C457,Active!C$21:E$968,3,FALSE)</f>
        <v>-6619.9838661421418</v>
      </c>
      <c r="F457" s="2" t="s">
        <v>337</v>
      </c>
      <c r="G457" s="15" t="str">
        <f t="shared" si="40"/>
        <v>27354.557</v>
      </c>
      <c r="H457" s="115">
        <f t="shared" si="41"/>
        <v>-6620</v>
      </c>
      <c r="I457" s="142" t="s">
        <v>1578</v>
      </c>
      <c r="J457" s="143" t="s">
        <v>1579</v>
      </c>
      <c r="K457" s="142">
        <v>-6620</v>
      </c>
      <c r="L457" s="142" t="s">
        <v>1304</v>
      </c>
      <c r="M457" s="143" t="s">
        <v>341</v>
      </c>
      <c r="N457" s="143"/>
      <c r="O457" s="144" t="s">
        <v>1572</v>
      </c>
      <c r="P457" s="144" t="s">
        <v>122</v>
      </c>
    </row>
    <row r="458" spans="1:16" x14ac:dyDescent="0.2">
      <c r="A458" s="115" t="str">
        <f t="shared" si="36"/>
        <v> AA 26.343 </v>
      </c>
      <c r="B458" s="2" t="str">
        <f t="shared" si="37"/>
        <v>I</v>
      </c>
      <c r="C458" s="115">
        <f t="shared" si="38"/>
        <v>27368.402999999998</v>
      </c>
      <c r="D458" s="15" t="str">
        <f t="shared" si="39"/>
        <v>vis</v>
      </c>
      <c r="E458" s="15">
        <f>VLOOKUP(C458,Active!C$21:E$968,3,FALSE)</f>
        <v>-6614.9832081037957</v>
      </c>
      <c r="F458" s="2" t="s">
        <v>337</v>
      </c>
      <c r="G458" s="15" t="str">
        <f t="shared" si="40"/>
        <v>27368.403</v>
      </c>
      <c r="H458" s="115">
        <f t="shared" si="41"/>
        <v>-6615</v>
      </c>
      <c r="I458" s="142" t="s">
        <v>1580</v>
      </c>
      <c r="J458" s="143" t="s">
        <v>1581</v>
      </c>
      <c r="K458" s="142">
        <v>-6615</v>
      </c>
      <c r="L458" s="142" t="s">
        <v>1301</v>
      </c>
      <c r="M458" s="143" t="s">
        <v>341</v>
      </c>
      <c r="N458" s="143"/>
      <c r="O458" s="144" t="s">
        <v>1496</v>
      </c>
      <c r="P458" s="144" t="s">
        <v>110</v>
      </c>
    </row>
    <row r="459" spans="1:16" x14ac:dyDescent="0.2">
      <c r="A459" s="115" t="str">
        <f t="shared" ref="A459:A522" si="42">P459</f>
        <v> CPRI 19.29 </v>
      </c>
      <c r="B459" s="2" t="str">
        <f t="shared" ref="B459:B522" si="43">IF(H459=INT(H459),"I","II")</f>
        <v>I</v>
      </c>
      <c r="C459" s="115">
        <f t="shared" ref="C459:C522" si="44">1*G459</f>
        <v>27387.786</v>
      </c>
      <c r="D459" s="15" t="str">
        <f t="shared" ref="D459:D522" si="45">VLOOKUP(F459,I$1:J$5,2,FALSE)</f>
        <v>vis</v>
      </c>
      <c r="E459" s="15">
        <f>VLOOKUP(C459,Active!C$21:E$968,3,FALSE)</f>
        <v>-6607.9827924778192</v>
      </c>
      <c r="F459" s="2" t="s">
        <v>337</v>
      </c>
      <c r="G459" s="15" t="str">
        <f t="shared" ref="G459:G522" si="46">MID(I459,3,LEN(I459)-3)</f>
        <v>27387.786</v>
      </c>
      <c r="H459" s="115">
        <f t="shared" ref="H459:H522" si="47">1*K459</f>
        <v>-6608</v>
      </c>
      <c r="I459" s="142" t="s">
        <v>1582</v>
      </c>
      <c r="J459" s="143" t="s">
        <v>1583</v>
      </c>
      <c r="K459" s="142">
        <v>-6608</v>
      </c>
      <c r="L459" s="142" t="s">
        <v>1530</v>
      </c>
      <c r="M459" s="143" t="s">
        <v>351</v>
      </c>
      <c r="N459" s="143"/>
      <c r="O459" s="144" t="s">
        <v>1131</v>
      </c>
      <c r="P459" s="144" t="s">
        <v>97</v>
      </c>
    </row>
    <row r="460" spans="1:16" x14ac:dyDescent="0.2">
      <c r="A460" s="115" t="str">
        <f t="shared" si="42"/>
        <v> BAN 9.176 </v>
      </c>
      <c r="B460" s="2" t="str">
        <f t="shared" si="43"/>
        <v>I</v>
      </c>
      <c r="C460" s="115">
        <f t="shared" si="44"/>
        <v>27415.47</v>
      </c>
      <c r="D460" s="15" t="str">
        <f t="shared" si="45"/>
        <v>vis</v>
      </c>
      <c r="E460" s="15">
        <f>VLOOKUP(C460,Active!C$21:E$968,3,FALSE)</f>
        <v>-6597.9843657023175</v>
      </c>
      <c r="F460" s="2" t="s">
        <v>337</v>
      </c>
      <c r="G460" s="15" t="str">
        <f t="shared" si="46"/>
        <v>27415.470</v>
      </c>
      <c r="H460" s="115">
        <f t="shared" si="47"/>
        <v>-6598</v>
      </c>
      <c r="I460" s="142" t="s">
        <v>1584</v>
      </c>
      <c r="J460" s="143" t="s">
        <v>1585</v>
      </c>
      <c r="K460" s="142">
        <v>-6598</v>
      </c>
      <c r="L460" s="142" t="s">
        <v>1586</v>
      </c>
      <c r="M460" s="143" t="s">
        <v>351</v>
      </c>
      <c r="N460" s="143"/>
      <c r="O460" s="144" t="s">
        <v>1527</v>
      </c>
      <c r="P460" s="144" t="s">
        <v>116</v>
      </c>
    </row>
    <row r="461" spans="1:16" x14ac:dyDescent="0.2">
      <c r="A461" s="115" t="str">
        <f t="shared" si="42"/>
        <v> AAC 3.96 </v>
      </c>
      <c r="B461" s="2" t="str">
        <f t="shared" si="43"/>
        <v>I</v>
      </c>
      <c r="C461" s="115">
        <f t="shared" si="44"/>
        <v>27429.313999999998</v>
      </c>
      <c r="D461" s="15" t="str">
        <f t="shared" si="45"/>
        <v>vis</v>
      </c>
      <c r="E461" s="15">
        <f>VLOOKUP(C461,Active!C$21:E$968,3,FALSE)</f>
        <v>-6592.9844299892702</v>
      </c>
      <c r="F461" s="2" t="s">
        <v>337</v>
      </c>
      <c r="G461" s="15" t="str">
        <f t="shared" si="46"/>
        <v>27429.314</v>
      </c>
      <c r="H461" s="115">
        <f t="shared" si="47"/>
        <v>-6593</v>
      </c>
      <c r="I461" s="142" t="s">
        <v>1587</v>
      </c>
      <c r="J461" s="143" t="s">
        <v>1588</v>
      </c>
      <c r="K461" s="142">
        <v>-6593</v>
      </c>
      <c r="L461" s="142" t="s">
        <v>1586</v>
      </c>
      <c r="M461" s="143" t="s">
        <v>341</v>
      </c>
      <c r="N461" s="143"/>
      <c r="O461" s="144" t="s">
        <v>1575</v>
      </c>
      <c r="P461" s="144" t="s">
        <v>123</v>
      </c>
    </row>
    <row r="462" spans="1:16" x14ac:dyDescent="0.2">
      <c r="A462" s="115" t="str">
        <f t="shared" si="42"/>
        <v> AAC 3.96 </v>
      </c>
      <c r="B462" s="2" t="str">
        <f t="shared" si="43"/>
        <v>I</v>
      </c>
      <c r="C462" s="115">
        <f t="shared" si="44"/>
        <v>27692.350999999999</v>
      </c>
      <c r="D462" s="15" t="str">
        <f t="shared" si="45"/>
        <v>vis</v>
      </c>
      <c r="E462" s="15">
        <f>VLOOKUP(C462,Active!C$21:E$968,3,FALSE)</f>
        <v>-6497.9852902786997</v>
      </c>
      <c r="F462" s="2" t="s">
        <v>337</v>
      </c>
      <c r="G462" s="15" t="str">
        <f t="shared" si="46"/>
        <v>27692.351</v>
      </c>
      <c r="H462" s="115">
        <f t="shared" si="47"/>
        <v>-6498</v>
      </c>
      <c r="I462" s="142" t="s">
        <v>1589</v>
      </c>
      <c r="J462" s="143" t="s">
        <v>1590</v>
      </c>
      <c r="K462" s="142">
        <v>-6498</v>
      </c>
      <c r="L462" s="142" t="s">
        <v>1268</v>
      </c>
      <c r="M462" s="143" t="s">
        <v>341</v>
      </c>
      <c r="N462" s="143"/>
      <c r="O462" s="144" t="s">
        <v>1575</v>
      </c>
      <c r="P462" s="144" t="s">
        <v>123</v>
      </c>
    </row>
    <row r="463" spans="1:16" x14ac:dyDescent="0.2">
      <c r="A463" s="115" t="str">
        <f t="shared" si="42"/>
        <v> AAC 3.96 </v>
      </c>
      <c r="B463" s="2" t="str">
        <f t="shared" si="43"/>
        <v>I</v>
      </c>
      <c r="C463" s="115">
        <f t="shared" si="44"/>
        <v>27714.501</v>
      </c>
      <c r="D463" s="15" t="str">
        <f t="shared" si="45"/>
        <v>vis</v>
      </c>
      <c r="E463" s="15">
        <f>VLOOKUP(C463,Active!C$21:E$968,3,FALSE)</f>
        <v>-6489.9855376028818</v>
      </c>
      <c r="F463" s="2" t="s">
        <v>337</v>
      </c>
      <c r="G463" s="15" t="str">
        <f t="shared" si="46"/>
        <v>27714.501</v>
      </c>
      <c r="H463" s="115">
        <f t="shared" si="47"/>
        <v>-6490</v>
      </c>
      <c r="I463" s="142" t="s">
        <v>1591</v>
      </c>
      <c r="J463" s="143" t="s">
        <v>1592</v>
      </c>
      <c r="K463" s="142">
        <v>-6490</v>
      </c>
      <c r="L463" s="142" t="s">
        <v>1593</v>
      </c>
      <c r="M463" s="143" t="s">
        <v>341</v>
      </c>
      <c r="N463" s="143"/>
      <c r="O463" s="144" t="s">
        <v>1575</v>
      </c>
      <c r="P463" s="144" t="s">
        <v>123</v>
      </c>
    </row>
    <row r="464" spans="1:16" x14ac:dyDescent="0.2">
      <c r="A464" s="115" t="str">
        <f t="shared" si="42"/>
        <v> AAC 3.96 </v>
      </c>
      <c r="B464" s="2" t="str">
        <f t="shared" si="43"/>
        <v>I</v>
      </c>
      <c r="C464" s="115">
        <f t="shared" si="44"/>
        <v>27728.346000000001</v>
      </c>
      <c r="D464" s="15" t="str">
        <f t="shared" si="45"/>
        <v>vis</v>
      </c>
      <c r="E464" s="15">
        <f>VLOOKUP(C464,Active!C$21:E$968,3,FALSE)</f>
        <v>-6484.9852407271837</v>
      </c>
      <c r="F464" s="2" t="s">
        <v>337</v>
      </c>
      <c r="G464" s="15" t="str">
        <f t="shared" si="46"/>
        <v>27728.346</v>
      </c>
      <c r="H464" s="115">
        <f t="shared" si="47"/>
        <v>-6485</v>
      </c>
      <c r="I464" s="142" t="s">
        <v>1594</v>
      </c>
      <c r="J464" s="143" t="s">
        <v>1595</v>
      </c>
      <c r="K464" s="142">
        <v>-6485</v>
      </c>
      <c r="L464" s="142" t="s">
        <v>1268</v>
      </c>
      <c r="M464" s="143" t="s">
        <v>341</v>
      </c>
      <c r="N464" s="143"/>
      <c r="O464" s="144" t="s">
        <v>1575</v>
      </c>
      <c r="P464" s="144" t="s">
        <v>123</v>
      </c>
    </row>
    <row r="465" spans="1:16" x14ac:dyDescent="0.2">
      <c r="A465" s="115" t="str">
        <f t="shared" si="42"/>
        <v> AAC 3.96 </v>
      </c>
      <c r="B465" s="2" t="str">
        <f t="shared" si="43"/>
        <v>I</v>
      </c>
      <c r="C465" s="115">
        <f t="shared" si="44"/>
        <v>27739.420999999998</v>
      </c>
      <c r="D465" s="15" t="str">
        <f t="shared" si="45"/>
        <v>vis</v>
      </c>
      <c r="E465" s="15">
        <f>VLOOKUP(C465,Active!C$21:E$968,3,FALSE)</f>
        <v>-6480.9853643892757</v>
      </c>
      <c r="F465" s="2" t="s">
        <v>337</v>
      </c>
      <c r="G465" s="15" t="str">
        <f t="shared" si="46"/>
        <v>27739.421</v>
      </c>
      <c r="H465" s="115">
        <f t="shared" si="47"/>
        <v>-6481</v>
      </c>
      <c r="I465" s="142" t="s">
        <v>1596</v>
      </c>
      <c r="J465" s="143" t="s">
        <v>1597</v>
      </c>
      <c r="K465" s="142">
        <v>-6481</v>
      </c>
      <c r="L465" s="142" t="s">
        <v>1268</v>
      </c>
      <c r="M465" s="143" t="s">
        <v>341</v>
      </c>
      <c r="N465" s="143"/>
      <c r="O465" s="144" t="s">
        <v>1575</v>
      </c>
      <c r="P465" s="144" t="s">
        <v>123</v>
      </c>
    </row>
    <row r="466" spans="1:16" x14ac:dyDescent="0.2">
      <c r="A466" s="115" t="str">
        <f t="shared" si="42"/>
        <v> AAC 2.140 </v>
      </c>
      <c r="B466" s="2" t="str">
        <f t="shared" si="43"/>
        <v>I</v>
      </c>
      <c r="C466" s="115">
        <f t="shared" si="44"/>
        <v>27753.262999999999</v>
      </c>
      <c r="D466" s="15" t="str">
        <f t="shared" si="45"/>
        <v>vis</v>
      </c>
      <c r="E466" s="15">
        <f>VLOOKUP(C466,Active!C$21:E$968,3,FALSE)</f>
        <v>-6475.9861510015253</v>
      </c>
      <c r="F466" s="2" t="s">
        <v>337</v>
      </c>
      <c r="G466" s="15" t="str">
        <f t="shared" si="46"/>
        <v>27753.263</v>
      </c>
      <c r="H466" s="115">
        <f t="shared" si="47"/>
        <v>-6476</v>
      </c>
      <c r="I466" s="142" t="s">
        <v>1598</v>
      </c>
      <c r="J466" s="143" t="s">
        <v>1599</v>
      </c>
      <c r="K466" s="142">
        <v>-6476</v>
      </c>
      <c r="L466" s="142" t="s">
        <v>1282</v>
      </c>
      <c r="M466" s="143" t="s">
        <v>341</v>
      </c>
      <c r="N466" s="143"/>
      <c r="O466" s="144" t="s">
        <v>1600</v>
      </c>
      <c r="P466" s="144" t="s">
        <v>124</v>
      </c>
    </row>
    <row r="467" spans="1:16" x14ac:dyDescent="0.2">
      <c r="A467" s="115" t="str">
        <f t="shared" si="42"/>
        <v> AAC 3.96 </v>
      </c>
      <c r="B467" s="2" t="str">
        <f t="shared" si="43"/>
        <v>I</v>
      </c>
      <c r="C467" s="115">
        <f t="shared" si="44"/>
        <v>27753.263999999999</v>
      </c>
      <c r="D467" s="15" t="str">
        <f t="shared" si="45"/>
        <v>vis</v>
      </c>
      <c r="E467" s="15">
        <f>VLOOKUP(C467,Active!C$21:E$968,3,FALSE)</f>
        <v>-6475.9857898388764</v>
      </c>
      <c r="F467" s="2" t="s">
        <v>337</v>
      </c>
      <c r="G467" s="15" t="str">
        <f t="shared" si="46"/>
        <v>27753.264</v>
      </c>
      <c r="H467" s="115">
        <f t="shared" si="47"/>
        <v>-6476</v>
      </c>
      <c r="I467" s="142" t="s">
        <v>1601</v>
      </c>
      <c r="J467" s="143" t="s">
        <v>1602</v>
      </c>
      <c r="K467" s="142">
        <v>-6476</v>
      </c>
      <c r="L467" s="142" t="s">
        <v>1291</v>
      </c>
      <c r="M467" s="143" t="s">
        <v>341</v>
      </c>
      <c r="N467" s="143"/>
      <c r="O467" s="144" t="s">
        <v>1575</v>
      </c>
      <c r="P467" s="144" t="s">
        <v>123</v>
      </c>
    </row>
    <row r="468" spans="1:16" x14ac:dyDescent="0.2">
      <c r="A468" s="115" t="str">
        <f t="shared" si="42"/>
        <v> AAC 2.140 </v>
      </c>
      <c r="B468" s="2" t="str">
        <f t="shared" si="43"/>
        <v>I</v>
      </c>
      <c r="C468" s="115">
        <f t="shared" si="44"/>
        <v>27778.177</v>
      </c>
      <c r="D468" s="15" t="str">
        <f t="shared" si="45"/>
        <v>vis</v>
      </c>
      <c r="E468" s="15">
        <f>VLOOKUP(C468,Active!C$21:E$968,3,FALSE)</f>
        <v>-6466.9881447638127</v>
      </c>
      <c r="F468" s="2" t="s">
        <v>337</v>
      </c>
      <c r="G468" s="15" t="str">
        <f t="shared" si="46"/>
        <v>27778.177</v>
      </c>
      <c r="H468" s="115">
        <f t="shared" si="47"/>
        <v>-6467</v>
      </c>
      <c r="I468" s="142" t="s">
        <v>1603</v>
      </c>
      <c r="J468" s="143" t="s">
        <v>1604</v>
      </c>
      <c r="K468" s="142">
        <v>-6467</v>
      </c>
      <c r="L468" s="142" t="s">
        <v>1265</v>
      </c>
      <c r="M468" s="143" t="s">
        <v>341</v>
      </c>
      <c r="N468" s="143"/>
      <c r="O468" s="144" t="s">
        <v>1600</v>
      </c>
      <c r="P468" s="144" t="s">
        <v>124</v>
      </c>
    </row>
    <row r="469" spans="1:16" x14ac:dyDescent="0.2">
      <c r="A469" s="115" t="str">
        <f t="shared" si="42"/>
        <v> AAC 2.140 </v>
      </c>
      <c r="B469" s="2" t="str">
        <f t="shared" si="43"/>
        <v>I</v>
      </c>
      <c r="C469" s="115">
        <f t="shared" si="44"/>
        <v>27786.49</v>
      </c>
      <c r="D469" s="15" t="str">
        <f t="shared" si="45"/>
        <v>vis</v>
      </c>
      <c r="E469" s="15">
        <f>VLOOKUP(C469,Active!C$21:E$968,3,FALSE)</f>
        <v>-6463.9857996624996</v>
      </c>
      <c r="F469" s="2" t="s">
        <v>337</v>
      </c>
      <c r="G469" s="15" t="str">
        <f t="shared" si="46"/>
        <v>27786.490</v>
      </c>
      <c r="H469" s="115">
        <f t="shared" si="47"/>
        <v>-6464</v>
      </c>
      <c r="I469" s="142" t="s">
        <v>1605</v>
      </c>
      <c r="J469" s="143" t="s">
        <v>1606</v>
      </c>
      <c r="K469" s="142">
        <v>-6464</v>
      </c>
      <c r="L469" s="142" t="s">
        <v>1291</v>
      </c>
      <c r="M469" s="143" t="s">
        <v>341</v>
      </c>
      <c r="N469" s="143"/>
      <c r="O469" s="144" t="s">
        <v>1600</v>
      </c>
      <c r="P469" s="144" t="s">
        <v>124</v>
      </c>
    </row>
    <row r="470" spans="1:16" x14ac:dyDescent="0.2">
      <c r="A470" s="115" t="str">
        <f t="shared" si="42"/>
        <v> AC 209.24 </v>
      </c>
      <c r="B470" s="2" t="str">
        <f t="shared" si="43"/>
        <v>I</v>
      </c>
      <c r="C470" s="115">
        <f t="shared" si="44"/>
        <v>27800.33</v>
      </c>
      <c r="D470" s="15" t="str">
        <f t="shared" si="45"/>
        <v>vis</v>
      </c>
      <c r="E470" s="15">
        <f>VLOOKUP(C470,Active!C$21:E$968,3,FALSE)</f>
        <v>-6458.9873086000471</v>
      </c>
      <c r="F470" s="2" t="s">
        <v>337</v>
      </c>
      <c r="G470" s="15" t="str">
        <f t="shared" si="46"/>
        <v>27800.330</v>
      </c>
      <c r="H470" s="115">
        <f t="shared" si="47"/>
        <v>-6459</v>
      </c>
      <c r="I470" s="142" t="s">
        <v>1607</v>
      </c>
      <c r="J470" s="143" t="s">
        <v>1608</v>
      </c>
      <c r="K470" s="142">
        <v>-6459</v>
      </c>
      <c r="L470" s="142" t="s">
        <v>1609</v>
      </c>
      <c r="M470" s="143" t="s">
        <v>341</v>
      </c>
      <c r="N470" s="143"/>
      <c r="O470" s="144" t="s">
        <v>1572</v>
      </c>
      <c r="P470" s="144" t="s">
        <v>125</v>
      </c>
    </row>
    <row r="471" spans="1:16" x14ac:dyDescent="0.2">
      <c r="A471" s="115" t="str">
        <f t="shared" si="42"/>
        <v> AAC 2.140 </v>
      </c>
      <c r="B471" s="2" t="str">
        <f t="shared" si="43"/>
        <v>I</v>
      </c>
      <c r="C471" s="115">
        <f t="shared" si="44"/>
        <v>27811.407999999999</v>
      </c>
      <c r="D471" s="15" t="str">
        <f t="shared" si="45"/>
        <v>vis</v>
      </c>
      <c r="E471" s="15">
        <f>VLOOKUP(C471,Active!C$21:E$968,3,FALSE)</f>
        <v>-6454.9863487741914</v>
      </c>
      <c r="F471" s="2" t="s">
        <v>337</v>
      </c>
      <c r="G471" s="15" t="str">
        <f t="shared" si="46"/>
        <v>27811.408</v>
      </c>
      <c r="H471" s="115">
        <f t="shared" si="47"/>
        <v>-6455</v>
      </c>
      <c r="I471" s="142" t="s">
        <v>1610</v>
      </c>
      <c r="J471" s="143" t="s">
        <v>1611</v>
      </c>
      <c r="K471" s="142">
        <v>-6455</v>
      </c>
      <c r="L471" s="142" t="s">
        <v>1282</v>
      </c>
      <c r="M471" s="143" t="s">
        <v>341</v>
      </c>
      <c r="N471" s="143"/>
      <c r="O471" s="144" t="s">
        <v>1600</v>
      </c>
      <c r="P471" s="144" t="s">
        <v>124</v>
      </c>
    </row>
    <row r="472" spans="1:16" x14ac:dyDescent="0.2">
      <c r="A472" s="115" t="str">
        <f t="shared" si="42"/>
        <v> AAC 2.140 </v>
      </c>
      <c r="B472" s="2" t="str">
        <f t="shared" si="43"/>
        <v>I</v>
      </c>
      <c r="C472" s="115">
        <f t="shared" si="44"/>
        <v>27858.478999999999</v>
      </c>
      <c r="D472" s="15" t="str">
        <f t="shared" si="45"/>
        <v>vis</v>
      </c>
      <c r="E472" s="15">
        <f>VLOOKUP(C472,Active!C$21:E$968,3,FALSE)</f>
        <v>-6437.9860617221184</v>
      </c>
      <c r="F472" s="2" t="s">
        <v>337</v>
      </c>
      <c r="G472" s="15" t="str">
        <f t="shared" si="46"/>
        <v>27858.479</v>
      </c>
      <c r="H472" s="115">
        <f t="shared" si="47"/>
        <v>-6438</v>
      </c>
      <c r="I472" s="142" t="s">
        <v>1612</v>
      </c>
      <c r="J472" s="143" t="s">
        <v>1613</v>
      </c>
      <c r="K472" s="142">
        <v>-6438</v>
      </c>
      <c r="L472" s="142" t="s">
        <v>1291</v>
      </c>
      <c r="M472" s="143" t="s">
        <v>341</v>
      </c>
      <c r="N472" s="143"/>
      <c r="O472" s="144" t="s">
        <v>1600</v>
      </c>
      <c r="P472" s="144" t="s">
        <v>124</v>
      </c>
    </row>
    <row r="473" spans="1:16" x14ac:dyDescent="0.2">
      <c r="A473" s="115" t="str">
        <f t="shared" si="42"/>
        <v> AAC 2.140 </v>
      </c>
      <c r="B473" s="2" t="str">
        <f t="shared" si="43"/>
        <v>I</v>
      </c>
      <c r="C473" s="115">
        <f t="shared" si="44"/>
        <v>27869.546999999999</v>
      </c>
      <c r="D473" s="15" t="str">
        <f t="shared" si="45"/>
        <v>vis</v>
      </c>
      <c r="E473" s="15">
        <f>VLOOKUP(C473,Active!C$21:E$968,3,FALSE)</f>
        <v>-6433.9887135227527</v>
      </c>
      <c r="F473" s="2" t="s">
        <v>337</v>
      </c>
      <c r="G473" s="15" t="str">
        <f t="shared" si="46"/>
        <v>27869.547</v>
      </c>
      <c r="H473" s="115">
        <f t="shared" si="47"/>
        <v>-6434</v>
      </c>
      <c r="I473" s="142" t="s">
        <v>1614</v>
      </c>
      <c r="J473" s="143" t="s">
        <v>1615</v>
      </c>
      <c r="K473" s="142">
        <v>-6434</v>
      </c>
      <c r="L473" s="142" t="s">
        <v>1276</v>
      </c>
      <c r="M473" s="143" t="s">
        <v>341</v>
      </c>
      <c r="N473" s="143"/>
      <c r="O473" s="144" t="s">
        <v>1600</v>
      </c>
      <c r="P473" s="144" t="s">
        <v>124</v>
      </c>
    </row>
    <row r="474" spans="1:16" x14ac:dyDescent="0.2">
      <c r="A474" s="115" t="str">
        <f t="shared" si="42"/>
        <v> AAC 2.140 </v>
      </c>
      <c r="B474" s="2" t="str">
        <f t="shared" si="43"/>
        <v>I</v>
      </c>
      <c r="C474" s="115">
        <f t="shared" si="44"/>
        <v>27872.324000000001</v>
      </c>
      <c r="D474" s="15" t="str">
        <f t="shared" si="45"/>
        <v>vis</v>
      </c>
      <c r="E474" s="15">
        <f>VLOOKUP(C474,Active!C$21:E$968,3,FALSE)</f>
        <v>-6432.9857648464204</v>
      </c>
      <c r="F474" s="2" t="s">
        <v>337</v>
      </c>
      <c r="G474" s="15" t="str">
        <f t="shared" si="46"/>
        <v>27872.324</v>
      </c>
      <c r="H474" s="115">
        <f t="shared" si="47"/>
        <v>-6433</v>
      </c>
      <c r="I474" s="142" t="s">
        <v>1616</v>
      </c>
      <c r="J474" s="143" t="s">
        <v>1617</v>
      </c>
      <c r="K474" s="142">
        <v>-6433</v>
      </c>
      <c r="L474" s="142" t="s">
        <v>1291</v>
      </c>
      <c r="M474" s="143" t="s">
        <v>341</v>
      </c>
      <c r="N474" s="143"/>
      <c r="O474" s="144" t="s">
        <v>1600</v>
      </c>
      <c r="P474" s="144" t="s">
        <v>124</v>
      </c>
    </row>
    <row r="475" spans="1:16" x14ac:dyDescent="0.2">
      <c r="A475" s="115" t="str">
        <f t="shared" si="42"/>
        <v> AAC 2.140 </v>
      </c>
      <c r="B475" s="2" t="str">
        <f t="shared" si="43"/>
        <v>I</v>
      </c>
      <c r="C475" s="115">
        <f t="shared" si="44"/>
        <v>27883.398000000001</v>
      </c>
      <c r="D475" s="15" t="str">
        <f t="shared" si="45"/>
        <v>vis</v>
      </c>
      <c r="E475" s="15">
        <f>VLOOKUP(C475,Active!C$21:E$968,3,FALSE)</f>
        <v>-6428.9862496711603</v>
      </c>
      <c r="F475" s="2" t="s">
        <v>337</v>
      </c>
      <c r="G475" s="15" t="str">
        <f t="shared" si="46"/>
        <v>27883.398</v>
      </c>
      <c r="H475" s="115">
        <f t="shared" si="47"/>
        <v>-6429</v>
      </c>
      <c r="I475" s="142" t="s">
        <v>1618</v>
      </c>
      <c r="J475" s="143" t="s">
        <v>1619</v>
      </c>
      <c r="K475" s="142">
        <v>-6429</v>
      </c>
      <c r="L475" s="142" t="s">
        <v>1282</v>
      </c>
      <c r="M475" s="143" t="s">
        <v>341</v>
      </c>
      <c r="N475" s="143"/>
      <c r="O475" s="144" t="s">
        <v>1600</v>
      </c>
      <c r="P475" s="144" t="s">
        <v>124</v>
      </c>
    </row>
    <row r="476" spans="1:16" x14ac:dyDescent="0.2">
      <c r="A476" s="115" t="str">
        <f t="shared" si="42"/>
        <v> AAC 3.96 </v>
      </c>
      <c r="B476" s="2" t="str">
        <f t="shared" si="43"/>
        <v>I</v>
      </c>
      <c r="C476" s="115">
        <f t="shared" si="44"/>
        <v>28135.363000000001</v>
      </c>
      <c r="D476" s="15" t="str">
        <f t="shared" si="45"/>
        <v>vis</v>
      </c>
      <c r="E476" s="15">
        <f>VLOOKUP(C476,Active!C$21:E$968,3,FALSE)</f>
        <v>-6337.985902810552</v>
      </c>
      <c r="F476" s="2" t="s">
        <v>337</v>
      </c>
      <c r="G476" s="15" t="str">
        <f t="shared" si="46"/>
        <v>28135.363</v>
      </c>
      <c r="H476" s="115">
        <f t="shared" si="47"/>
        <v>-6338</v>
      </c>
      <c r="I476" s="142" t="s">
        <v>1620</v>
      </c>
      <c r="J476" s="143" t="s">
        <v>1621</v>
      </c>
      <c r="K476" s="142">
        <v>-6338</v>
      </c>
      <c r="L476" s="142" t="s">
        <v>1291</v>
      </c>
      <c r="M476" s="143" t="s">
        <v>341</v>
      </c>
      <c r="N476" s="143"/>
      <c r="O476" s="144" t="s">
        <v>1575</v>
      </c>
      <c r="P476" s="144" t="s">
        <v>123</v>
      </c>
    </row>
    <row r="477" spans="1:16" x14ac:dyDescent="0.2">
      <c r="A477" s="115" t="str">
        <f t="shared" si="42"/>
        <v> AN 261.255 </v>
      </c>
      <c r="B477" s="2" t="str">
        <f t="shared" si="43"/>
        <v>I</v>
      </c>
      <c r="C477" s="115">
        <f t="shared" si="44"/>
        <v>28182.435000000001</v>
      </c>
      <c r="D477" s="15" t="str">
        <f t="shared" si="45"/>
        <v>vis</v>
      </c>
      <c r="E477" s="15">
        <f>VLOOKUP(C477,Active!C$21:E$968,3,FALSE)</f>
        <v>-6320.9852545958292</v>
      </c>
      <c r="F477" s="2" t="s">
        <v>337</v>
      </c>
      <c r="G477" s="15" t="str">
        <f t="shared" si="46"/>
        <v>28182.435</v>
      </c>
      <c r="H477" s="115">
        <f t="shared" si="47"/>
        <v>-6321</v>
      </c>
      <c r="I477" s="142" t="s">
        <v>1622</v>
      </c>
      <c r="J477" s="143" t="s">
        <v>1623</v>
      </c>
      <c r="K477" s="142">
        <v>-6321</v>
      </c>
      <c r="L477" s="142" t="s">
        <v>1268</v>
      </c>
      <c r="M477" s="143" t="s">
        <v>341</v>
      </c>
      <c r="N477" s="143"/>
      <c r="O477" s="144" t="s">
        <v>1624</v>
      </c>
      <c r="P477" s="144" t="s">
        <v>126</v>
      </c>
    </row>
    <row r="478" spans="1:16" x14ac:dyDescent="0.2">
      <c r="A478" s="115" t="str">
        <f t="shared" si="42"/>
        <v> AN 267.325 </v>
      </c>
      <c r="B478" s="2" t="str">
        <f t="shared" si="43"/>
        <v>I</v>
      </c>
      <c r="C478" s="115">
        <f t="shared" si="44"/>
        <v>28207.350999999999</v>
      </c>
      <c r="D478" s="15" t="str">
        <f t="shared" si="45"/>
        <v>vis</v>
      </c>
      <c r="E478" s="15">
        <f>VLOOKUP(C478,Active!C$21:E$968,3,FALSE)</f>
        <v>-6311.9865260328197</v>
      </c>
      <c r="F478" s="2" t="s">
        <v>337</v>
      </c>
      <c r="G478" s="15" t="str">
        <f t="shared" si="46"/>
        <v>28207.351</v>
      </c>
      <c r="H478" s="115">
        <f t="shared" si="47"/>
        <v>-6312</v>
      </c>
      <c r="I478" s="142" t="s">
        <v>1625</v>
      </c>
      <c r="J478" s="143" t="s">
        <v>1626</v>
      </c>
      <c r="K478" s="142">
        <v>-6312</v>
      </c>
      <c r="L478" s="142" t="s">
        <v>1627</v>
      </c>
      <c r="M478" s="143" t="s">
        <v>341</v>
      </c>
      <c r="N478" s="143"/>
      <c r="O478" s="144" t="s">
        <v>1499</v>
      </c>
      <c r="P478" s="144" t="s">
        <v>120</v>
      </c>
    </row>
    <row r="479" spans="1:16" x14ac:dyDescent="0.2">
      <c r="A479" s="115" t="str">
        <f t="shared" si="42"/>
        <v> AN 267.325 </v>
      </c>
      <c r="B479" s="2" t="str">
        <f t="shared" si="43"/>
        <v>I</v>
      </c>
      <c r="C479" s="115">
        <f t="shared" si="44"/>
        <v>28257.198</v>
      </c>
      <c r="D479" s="15" t="str">
        <f t="shared" si="45"/>
        <v>vis</v>
      </c>
      <c r="E479" s="15">
        <f>VLOOKUP(C479,Active!C$21:E$968,3,FALSE)</f>
        <v>-6293.9836514670633</v>
      </c>
      <c r="F479" s="2" t="s">
        <v>337</v>
      </c>
      <c r="G479" s="15" t="str">
        <f t="shared" si="46"/>
        <v>28257.198</v>
      </c>
      <c r="H479" s="115">
        <f t="shared" si="47"/>
        <v>-6294</v>
      </c>
      <c r="I479" s="142" t="s">
        <v>1628</v>
      </c>
      <c r="J479" s="143" t="s">
        <v>1629</v>
      </c>
      <c r="K479" s="142">
        <v>-6294</v>
      </c>
      <c r="L479" s="142" t="s">
        <v>1304</v>
      </c>
      <c r="M479" s="143" t="s">
        <v>341</v>
      </c>
      <c r="N479" s="143"/>
      <c r="O479" s="144" t="s">
        <v>1499</v>
      </c>
      <c r="P479" s="144" t="s">
        <v>120</v>
      </c>
    </row>
    <row r="480" spans="1:16" x14ac:dyDescent="0.2">
      <c r="A480" s="115" t="str">
        <f t="shared" si="42"/>
        <v> CPRI 19.29 </v>
      </c>
      <c r="B480" s="2" t="str">
        <f t="shared" si="43"/>
        <v>I</v>
      </c>
      <c r="C480" s="115">
        <f t="shared" si="44"/>
        <v>28301.491999999998</v>
      </c>
      <c r="D480" s="15" t="str">
        <f t="shared" si="45"/>
        <v>vis</v>
      </c>
      <c r="E480" s="15">
        <f>VLOOKUP(C480,Active!C$21:E$968,3,FALSE)</f>
        <v>-6277.9863130913227</v>
      </c>
      <c r="F480" s="2" t="s">
        <v>337</v>
      </c>
      <c r="G480" s="15" t="str">
        <f t="shared" si="46"/>
        <v>28301.492</v>
      </c>
      <c r="H480" s="115">
        <f t="shared" si="47"/>
        <v>-6278</v>
      </c>
      <c r="I480" s="142" t="s">
        <v>1630</v>
      </c>
      <c r="J480" s="143" t="s">
        <v>1631</v>
      </c>
      <c r="K480" s="142">
        <v>-6278</v>
      </c>
      <c r="L480" s="142" t="s">
        <v>1282</v>
      </c>
      <c r="M480" s="143" t="s">
        <v>351</v>
      </c>
      <c r="N480" s="143"/>
      <c r="O480" s="144" t="s">
        <v>1131</v>
      </c>
      <c r="P480" s="144" t="s">
        <v>97</v>
      </c>
    </row>
    <row r="481" spans="1:16" x14ac:dyDescent="0.2">
      <c r="A481" s="115" t="str">
        <f t="shared" si="42"/>
        <v> AN 267.325 </v>
      </c>
      <c r="B481" s="2" t="str">
        <f t="shared" si="43"/>
        <v>I</v>
      </c>
      <c r="C481" s="115">
        <f t="shared" si="44"/>
        <v>28459.319</v>
      </c>
      <c r="D481" s="15" t="str">
        <f t="shared" si="45"/>
        <v>vis</v>
      </c>
      <c r="E481" s="15">
        <f>VLOOKUP(C481,Active!C$21:E$968,3,FALSE)</f>
        <v>-6220.9850956842647</v>
      </c>
      <c r="F481" s="2" t="s">
        <v>337</v>
      </c>
      <c r="G481" s="15" t="str">
        <f t="shared" si="46"/>
        <v>28459.319</v>
      </c>
      <c r="H481" s="115">
        <f t="shared" si="47"/>
        <v>-6221</v>
      </c>
      <c r="I481" s="142" t="s">
        <v>1632</v>
      </c>
      <c r="J481" s="143" t="s">
        <v>1633</v>
      </c>
      <c r="K481" s="142">
        <v>-6221</v>
      </c>
      <c r="L481" s="142" t="s">
        <v>1268</v>
      </c>
      <c r="M481" s="143" t="s">
        <v>341</v>
      </c>
      <c r="N481" s="143"/>
      <c r="O481" s="144" t="s">
        <v>1499</v>
      </c>
      <c r="P481" s="144" t="s">
        <v>120</v>
      </c>
    </row>
    <row r="482" spans="1:16" x14ac:dyDescent="0.2">
      <c r="A482" s="115" t="str">
        <f t="shared" si="42"/>
        <v> AAC 3.96 </v>
      </c>
      <c r="B482" s="2" t="str">
        <f t="shared" si="43"/>
        <v>I</v>
      </c>
      <c r="C482" s="115">
        <f t="shared" si="44"/>
        <v>28484.233</v>
      </c>
      <c r="D482" s="15" t="str">
        <f t="shared" si="45"/>
        <v>vis</v>
      </c>
      <c r="E482" s="15">
        <f>VLOOKUP(C482,Active!C$21:E$968,3,FALSE)</f>
        <v>-6211.9870894465521</v>
      </c>
      <c r="F482" s="2" t="s">
        <v>337</v>
      </c>
      <c r="G482" s="15" t="str">
        <f t="shared" si="46"/>
        <v>28484.233</v>
      </c>
      <c r="H482" s="115">
        <f t="shared" si="47"/>
        <v>-6212</v>
      </c>
      <c r="I482" s="142" t="s">
        <v>1634</v>
      </c>
      <c r="J482" s="143" t="s">
        <v>1635</v>
      </c>
      <c r="K482" s="142">
        <v>-6212</v>
      </c>
      <c r="L482" s="142" t="s">
        <v>1636</v>
      </c>
      <c r="M482" s="143" t="s">
        <v>341</v>
      </c>
      <c r="N482" s="143"/>
      <c r="O482" s="144" t="s">
        <v>1575</v>
      </c>
      <c r="P482" s="144" t="s">
        <v>123</v>
      </c>
    </row>
    <row r="483" spans="1:16" x14ac:dyDescent="0.2">
      <c r="A483" s="115" t="str">
        <f t="shared" si="42"/>
        <v> AN 267.325 </v>
      </c>
      <c r="B483" s="2" t="str">
        <f t="shared" si="43"/>
        <v>I</v>
      </c>
      <c r="C483" s="115">
        <f t="shared" si="44"/>
        <v>28495.312999999998</v>
      </c>
      <c r="D483" s="15" t="str">
        <f t="shared" si="45"/>
        <v>vis</v>
      </c>
      <c r="E483" s="15">
        <f>VLOOKUP(C483,Active!C$21:E$968,3,FALSE)</f>
        <v>-6207.9854072953985</v>
      </c>
      <c r="F483" s="2" t="s">
        <v>337</v>
      </c>
      <c r="G483" s="15" t="str">
        <f t="shared" si="46"/>
        <v>28495.313</v>
      </c>
      <c r="H483" s="115">
        <f t="shared" si="47"/>
        <v>-6208</v>
      </c>
      <c r="I483" s="142" t="s">
        <v>1637</v>
      </c>
      <c r="J483" s="143" t="s">
        <v>1638</v>
      </c>
      <c r="K483" s="142">
        <v>-6208</v>
      </c>
      <c r="L483" s="142" t="s">
        <v>1593</v>
      </c>
      <c r="M483" s="143" t="s">
        <v>341</v>
      </c>
      <c r="N483" s="143"/>
      <c r="O483" s="144" t="s">
        <v>1499</v>
      </c>
      <c r="P483" s="144" t="s">
        <v>120</v>
      </c>
    </row>
    <row r="484" spans="1:16" x14ac:dyDescent="0.2">
      <c r="A484" s="115" t="str">
        <f t="shared" si="42"/>
        <v> AN 267.325 </v>
      </c>
      <c r="B484" s="2" t="str">
        <f t="shared" si="43"/>
        <v>I</v>
      </c>
      <c r="C484" s="115">
        <f t="shared" si="44"/>
        <v>28517.457999999999</v>
      </c>
      <c r="D484" s="15" t="str">
        <f t="shared" si="45"/>
        <v>vis</v>
      </c>
      <c r="E484" s="15">
        <f>VLOOKUP(C484,Active!C$21:E$968,3,FALSE)</f>
        <v>-6199.9874604328252</v>
      </c>
      <c r="F484" s="2" t="s">
        <v>337</v>
      </c>
      <c r="G484" s="15" t="str">
        <f t="shared" si="46"/>
        <v>28517.458</v>
      </c>
      <c r="H484" s="115">
        <f t="shared" si="47"/>
        <v>-6200</v>
      </c>
      <c r="I484" s="142" t="s">
        <v>1639</v>
      </c>
      <c r="J484" s="143" t="s">
        <v>1640</v>
      </c>
      <c r="K484" s="142">
        <v>-6200</v>
      </c>
      <c r="L484" s="142" t="s">
        <v>1609</v>
      </c>
      <c r="M484" s="143" t="s">
        <v>341</v>
      </c>
      <c r="N484" s="143"/>
      <c r="O484" s="144" t="s">
        <v>1499</v>
      </c>
      <c r="P484" s="144" t="s">
        <v>120</v>
      </c>
    </row>
    <row r="485" spans="1:16" x14ac:dyDescent="0.2">
      <c r="A485" s="115" t="str">
        <f t="shared" si="42"/>
        <v> AN 267.325 </v>
      </c>
      <c r="B485" s="2" t="str">
        <f t="shared" si="43"/>
        <v>I</v>
      </c>
      <c r="C485" s="115">
        <f t="shared" si="44"/>
        <v>28520.227999999999</v>
      </c>
      <c r="D485" s="15" t="str">
        <f t="shared" si="45"/>
        <v>vis</v>
      </c>
      <c r="E485" s="15">
        <f>VLOOKUP(C485,Active!C$21:E$968,3,FALSE)</f>
        <v>-6198.987039895037</v>
      </c>
      <c r="F485" s="2" t="s">
        <v>337</v>
      </c>
      <c r="G485" s="15" t="str">
        <f t="shared" si="46"/>
        <v>28520.228</v>
      </c>
      <c r="H485" s="115">
        <f t="shared" si="47"/>
        <v>-6199</v>
      </c>
      <c r="I485" s="142" t="s">
        <v>1641</v>
      </c>
      <c r="J485" s="143" t="s">
        <v>1642</v>
      </c>
      <c r="K485" s="142">
        <v>-6199</v>
      </c>
      <c r="L485" s="142" t="s">
        <v>1636</v>
      </c>
      <c r="M485" s="143" t="s">
        <v>341</v>
      </c>
      <c r="N485" s="143"/>
      <c r="O485" s="144" t="s">
        <v>1499</v>
      </c>
      <c r="P485" s="144" t="s">
        <v>120</v>
      </c>
    </row>
    <row r="486" spans="1:16" x14ac:dyDescent="0.2">
      <c r="A486" s="115" t="str">
        <f t="shared" si="42"/>
        <v> AN 267.325 </v>
      </c>
      <c r="B486" s="2" t="str">
        <f t="shared" si="43"/>
        <v>I</v>
      </c>
      <c r="C486" s="115">
        <f t="shared" si="44"/>
        <v>28531.307000000001</v>
      </c>
      <c r="D486" s="15" t="str">
        <f t="shared" si="45"/>
        <v>vis</v>
      </c>
      <c r="E486" s="15">
        <f>VLOOKUP(C486,Active!C$21:E$968,3,FALSE)</f>
        <v>-6194.9857189065315</v>
      </c>
      <c r="F486" s="2" t="s">
        <v>337</v>
      </c>
      <c r="G486" s="15" t="str">
        <f t="shared" si="46"/>
        <v>28531.307</v>
      </c>
      <c r="H486" s="115">
        <f t="shared" si="47"/>
        <v>-6195</v>
      </c>
      <c r="I486" s="142" t="s">
        <v>1643</v>
      </c>
      <c r="J486" s="143" t="s">
        <v>1644</v>
      </c>
      <c r="K486" s="142">
        <v>-6195</v>
      </c>
      <c r="L486" s="142" t="s">
        <v>1593</v>
      </c>
      <c r="M486" s="143" t="s">
        <v>341</v>
      </c>
      <c r="N486" s="143"/>
      <c r="O486" s="144" t="s">
        <v>1499</v>
      </c>
      <c r="P486" s="144" t="s">
        <v>120</v>
      </c>
    </row>
    <row r="487" spans="1:16" x14ac:dyDescent="0.2">
      <c r="A487" s="115" t="str">
        <f t="shared" si="42"/>
        <v> AAC 3.96 </v>
      </c>
      <c r="B487" s="2" t="str">
        <f t="shared" si="43"/>
        <v>I</v>
      </c>
      <c r="C487" s="115">
        <f t="shared" si="44"/>
        <v>28592.217000000001</v>
      </c>
      <c r="D487" s="15" t="str">
        <f t="shared" si="45"/>
        <v>vis</v>
      </c>
      <c r="E487" s="15">
        <f>VLOOKUP(C487,Active!C$21:E$968,3,FALSE)</f>
        <v>-6172.9873019546549</v>
      </c>
      <c r="F487" s="2" t="s">
        <v>337</v>
      </c>
      <c r="G487" s="15" t="str">
        <f t="shared" si="46"/>
        <v>28592.217</v>
      </c>
      <c r="H487" s="115">
        <f t="shared" si="47"/>
        <v>-6173</v>
      </c>
      <c r="I487" s="142" t="s">
        <v>1645</v>
      </c>
      <c r="J487" s="143" t="s">
        <v>1646</v>
      </c>
      <c r="K487" s="142">
        <v>-6173</v>
      </c>
      <c r="L487" s="142" t="s">
        <v>1609</v>
      </c>
      <c r="M487" s="143" t="s">
        <v>341</v>
      </c>
      <c r="N487" s="143"/>
      <c r="O487" s="144" t="s">
        <v>1575</v>
      </c>
      <c r="P487" s="144" t="s">
        <v>123</v>
      </c>
    </row>
    <row r="488" spans="1:16" x14ac:dyDescent="0.2">
      <c r="A488" s="115" t="str">
        <f t="shared" si="42"/>
        <v> AN 267.325 </v>
      </c>
      <c r="B488" s="2" t="str">
        <f t="shared" si="43"/>
        <v>I</v>
      </c>
      <c r="C488" s="115">
        <f t="shared" si="44"/>
        <v>28600.527999999998</v>
      </c>
      <c r="D488" s="15" t="str">
        <f t="shared" si="45"/>
        <v>vis</v>
      </c>
      <c r="E488" s="15">
        <f>VLOOKUP(C488,Active!C$21:E$968,3,FALSE)</f>
        <v>-6169.9856791786406</v>
      </c>
      <c r="F488" s="2" t="s">
        <v>337</v>
      </c>
      <c r="G488" s="15" t="str">
        <f t="shared" si="46"/>
        <v>28600.528</v>
      </c>
      <c r="H488" s="115">
        <f t="shared" si="47"/>
        <v>-6170</v>
      </c>
      <c r="I488" s="142" t="s">
        <v>1647</v>
      </c>
      <c r="J488" s="143" t="s">
        <v>1648</v>
      </c>
      <c r="K488" s="142">
        <v>-6170</v>
      </c>
      <c r="L488" s="142" t="s">
        <v>1593</v>
      </c>
      <c r="M488" s="143" t="s">
        <v>341</v>
      </c>
      <c r="N488" s="143"/>
      <c r="O488" s="144" t="s">
        <v>1499</v>
      </c>
      <c r="P488" s="144" t="s">
        <v>120</v>
      </c>
    </row>
    <row r="489" spans="1:16" x14ac:dyDescent="0.2">
      <c r="A489" s="115" t="str">
        <f t="shared" si="42"/>
        <v> AAC 3.313 </v>
      </c>
      <c r="B489" s="2" t="str">
        <f t="shared" si="43"/>
        <v>I</v>
      </c>
      <c r="C489" s="115">
        <f t="shared" si="44"/>
        <v>28780.502</v>
      </c>
      <c r="D489" s="15" t="str">
        <f t="shared" si="45"/>
        <v>vis</v>
      </c>
      <c r="E489" s="15">
        <f>VLOOKUP(C489,Active!C$21:E$968,3,FALSE)</f>
        <v>-6104.9857925837114</v>
      </c>
      <c r="F489" s="2" t="s">
        <v>337</v>
      </c>
      <c r="G489" s="15" t="str">
        <f t="shared" si="46"/>
        <v>28780.502</v>
      </c>
      <c r="H489" s="115">
        <f t="shared" si="47"/>
        <v>-6105</v>
      </c>
      <c r="I489" s="142" t="s">
        <v>1649</v>
      </c>
      <c r="J489" s="143" t="s">
        <v>1650</v>
      </c>
      <c r="K489" s="142">
        <v>-6105</v>
      </c>
      <c r="L489" s="142" t="s">
        <v>1291</v>
      </c>
      <c r="M489" s="143" t="s">
        <v>341</v>
      </c>
      <c r="N489" s="143"/>
      <c r="O489" s="144" t="s">
        <v>1651</v>
      </c>
      <c r="P489" s="144" t="s">
        <v>127</v>
      </c>
    </row>
    <row r="490" spans="1:16" x14ac:dyDescent="0.2">
      <c r="A490" s="115" t="str">
        <f t="shared" si="42"/>
        <v> AN 267.325 </v>
      </c>
      <c r="B490" s="2" t="str">
        <f t="shared" si="43"/>
        <v>I</v>
      </c>
      <c r="C490" s="115">
        <f t="shared" si="44"/>
        <v>28838.644</v>
      </c>
      <c r="D490" s="15" t="str">
        <f t="shared" si="45"/>
        <v>vis</v>
      </c>
      <c r="E490" s="15">
        <f>VLOOKUP(C490,Active!C$21:E$968,3,FALSE)</f>
        <v>-6083.9870738443251</v>
      </c>
      <c r="F490" s="2" t="s">
        <v>337</v>
      </c>
      <c r="G490" s="15" t="str">
        <f t="shared" si="46"/>
        <v>28838.644</v>
      </c>
      <c r="H490" s="115">
        <f t="shared" si="47"/>
        <v>-6084</v>
      </c>
      <c r="I490" s="142" t="s">
        <v>1652</v>
      </c>
      <c r="J490" s="143" t="s">
        <v>1653</v>
      </c>
      <c r="K490" s="142">
        <v>-6084</v>
      </c>
      <c r="L490" s="142" t="s">
        <v>1636</v>
      </c>
      <c r="M490" s="143" t="s">
        <v>341</v>
      </c>
      <c r="N490" s="143"/>
      <c r="O490" s="144" t="s">
        <v>1499</v>
      </c>
      <c r="P490" s="144" t="s">
        <v>120</v>
      </c>
    </row>
    <row r="491" spans="1:16" x14ac:dyDescent="0.2">
      <c r="A491" s="115" t="str">
        <f t="shared" si="42"/>
        <v> AN 267.325 </v>
      </c>
      <c r="B491" s="2" t="str">
        <f t="shared" si="43"/>
        <v>I</v>
      </c>
      <c r="C491" s="115">
        <f t="shared" si="44"/>
        <v>28866.332999999999</v>
      </c>
      <c r="D491" s="15" t="str">
        <f t="shared" si="45"/>
        <v>vis</v>
      </c>
      <c r="E491" s="15">
        <f>VLOOKUP(C491,Active!C$21:E$968,3,FALSE)</f>
        <v>-6073.9868412555797</v>
      </c>
      <c r="F491" s="2" t="s">
        <v>337</v>
      </c>
      <c r="G491" s="15" t="str">
        <f t="shared" si="46"/>
        <v>28866.333</v>
      </c>
      <c r="H491" s="115">
        <f t="shared" si="47"/>
        <v>-6074</v>
      </c>
      <c r="I491" s="142" t="s">
        <v>1654</v>
      </c>
      <c r="J491" s="143" t="s">
        <v>1655</v>
      </c>
      <c r="K491" s="142">
        <v>-6074</v>
      </c>
      <c r="L491" s="142" t="s">
        <v>1636</v>
      </c>
      <c r="M491" s="143" t="s">
        <v>341</v>
      </c>
      <c r="N491" s="143"/>
      <c r="O491" s="144" t="s">
        <v>1499</v>
      </c>
      <c r="P491" s="144" t="s">
        <v>120</v>
      </c>
    </row>
    <row r="492" spans="1:16" x14ac:dyDescent="0.2">
      <c r="A492" s="115" t="str">
        <f t="shared" si="42"/>
        <v> AN 267.325 </v>
      </c>
      <c r="B492" s="2" t="str">
        <f t="shared" si="43"/>
        <v>I</v>
      </c>
      <c r="C492" s="115">
        <f t="shared" si="44"/>
        <v>28902.327000000001</v>
      </c>
      <c r="D492" s="15" t="str">
        <f t="shared" si="45"/>
        <v>vis</v>
      </c>
      <c r="E492" s="15">
        <f>VLOOKUP(C492,Active!C$21:E$968,3,FALSE)</f>
        <v>-6060.9871528667127</v>
      </c>
      <c r="F492" s="2" t="s">
        <v>337</v>
      </c>
      <c r="G492" s="15" t="str">
        <f t="shared" si="46"/>
        <v>28902.327</v>
      </c>
      <c r="H492" s="115">
        <f t="shared" si="47"/>
        <v>-6061</v>
      </c>
      <c r="I492" s="142" t="s">
        <v>1656</v>
      </c>
      <c r="J492" s="143" t="s">
        <v>1657</v>
      </c>
      <c r="K492" s="142">
        <v>-6061</v>
      </c>
      <c r="L492" s="142" t="s">
        <v>1636</v>
      </c>
      <c r="M492" s="143" t="s">
        <v>341</v>
      </c>
      <c r="N492" s="143"/>
      <c r="O492" s="144" t="s">
        <v>1499</v>
      </c>
      <c r="P492" s="144" t="s">
        <v>120</v>
      </c>
    </row>
    <row r="493" spans="1:16" x14ac:dyDescent="0.2">
      <c r="A493" s="115" t="str">
        <f t="shared" si="42"/>
        <v> AN 267.325 </v>
      </c>
      <c r="B493" s="2" t="str">
        <f t="shared" si="43"/>
        <v>I</v>
      </c>
      <c r="C493" s="115">
        <f t="shared" si="44"/>
        <v>28913.402999999998</v>
      </c>
      <c r="D493" s="15" t="str">
        <f t="shared" si="45"/>
        <v>vis</v>
      </c>
      <c r="E493" s="15">
        <f>VLOOKUP(C493,Active!C$21:E$968,3,FALSE)</f>
        <v>-6056.9869153661557</v>
      </c>
      <c r="F493" s="2" t="s">
        <v>337</v>
      </c>
      <c r="G493" s="15" t="str">
        <f t="shared" si="46"/>
        <v>28913.403</v>
      </c>
      <c r="H493" s="115">
        <f t="shared" si="47"/>
        <v>-6057</v>
      </c>
      <c r="I493" s="142" t="s">
        <v>1658</v>
      </c>
      <c r="J493" s="143" t="s">
        <v>1659</v>
      </c>
      <c r="K493" s="142">
        <v>-6057</v>
      </c>
      <c r="L493" s="142" t="s">
        <v>1636</v>
      </c>
      <c r="M493" s="143" t="s">
        <v>341</v>
      </c>
      <c r="N493" s="143"/>
      <c r="O493" s="144" t="s">
        <v>1499</v>
      </c>
      <c r="P493" s="144" t="s">
        <v>120</v>
      </c>
    </row>
    <row r="494" spans="1:16" x14ac:dyDescent="0.2">
      <c r="A494" s="115" t="str">
        <f t="shared" si="42"/>
        <v> AN 267.325 </v>
      </c>
      <c r="B494" s="2" t="str">
        <f t="shared" si="43"/>
        <v>I</v>
      </c>
      <c r="C494" s="115">
        <f t="shared" si="44"/>
        <v>28927.244999999999</v>
      </c>
      <c r="D494" s="15" t="str">
        <f t="shared" si="45"/>
        <v>vis</v>
      </c>
      <c r="E494" s="15">
        <f>VLOOKUP(C494,Active!C$21:E$968,3,FALSE)</f>
        <v>-6051.9877019784053</v>
      </c>
      <c r="F494" s="2" t="s">
        <v>337</v>
      </c>
      <c r="G494" s="15" t="str">
        <f t="shared" si="46"/>
        <v>28927.245</v>
      </c>
      <c r="H494" s="115">
        <f t="shared" si="47"/>
        <v>-6052</v>
      </c>
      <c r="I494" s="142" t="s">
        <v>1660</v>
      </c>
      <c r="J494" s="143" t="s">
        <v>1661</v>
      </c>
      <c r="K494" s="142">
        <v>-6052</v>
      </c>
      <c r="L494" s="142" t="s">
        <v>1279</v>
      </c>
      <c r="M494" s="143" t="s">
        <v>341</v>
      </c>
      <c r="N494" s="143"/>
      <c r="O494" s="144" t="s">
        <v>1499</v>
      </c>
      <c r="P494" s="144" t="s">
        <v>120</v>
      </c>
    </row>
    <row r="495" spans="1:16" x14ac:dyDescent="0.2">
      <c r="A495" s="115" t="str">
        <f t="shared" si="42"/>
        <v> AN 267.325 </v>
      </c>
      <c r="B495" s="2" t="str">
        <f t="shared" si="43"/>
        <v>I</v>
      </c>
      <c r="C495" s="115">
        <f t="shared" si="44"/>
        <v>28963.241999999998</v>
      </c>
      <c r="D495" s="15" t="str">
        <f t="shared" si="45"/>
        <v>vis</v>
      </c>
      <c r="E495" s="15">
        <f>VLOOKUP(C495,Active!C$21:E$968,3,FALSE)</f>
        <v>-6038.9869301015915</v>
      </c>
      <c r="F495" s="2" t="s">
        <v>337</v>
      </c>
      <c r="G495" s="15" t="str">
        <f t="shared" si="46"/>
        <v>28963.242</v>
      </c>
      <c r="H495" s="115">
        <f t="shared" si="47"/>
        <v>-6039</v>
      </c>
      <c r="I495" s="142" t="s">
        <v>1662</v>
      </c>
      <c r="J495" s="143" t="s">
        <v>1663</v>
      </c>
      <c r="K495" s="142">
        <v>-6039</v>
      </c>
      <c r="L495" s="142" t="s">
        <v>1636</v>
      </c>
      <c r="M495" s="143" t="s">
        <v>341</v>
      </c>
      <c r="N495" s="143"/>
      <c r="O495" s="144" t="s">
        <v>1499</v>
      </c>
      <c r="P495" s="144" t="s">
        <v>120</v>
      </c>
    </row>
    <row r="496" spans="1:16" x14ac:dyDescent="0.2">
      <c r="A496" s="115" t="str">
        <f t="shared" si="42"/>
        <v> AN 267.325 </v>
      </c>
      <c r="B496" s="2" t="str">
        <f t="shared" si="43"/>
        <v>I</v>
      </c>
      <c r="C496" s="115">
        <f t="shared" si="44"/>
        <v>28974.315999999999</v>
      </c>
      <c r="D496" s="15" t="str">
        <f t="shared" si="45"/>
        <v>vis</v>
      </c>
      <c r="E496" s="15">
        <f>VLOOKUP(C496,Active!C$21:E$968,3,FALSE)</f>
        <v>-6034.9874149263314</v>
      </c>
      <c r="F496" s="2" t="s">
        <v>337</v>
      </c>
      <c r="G496" s="15" t="str">
        <f t="shared" si="46"/>
        <v>28974.316</v>
      </c>
      <c r="H496" s="115">
        <f t="shared" si="47"/>
        <v>-6035</v>
      </c>
      <c r="I496" s="142" t="s">
        <v>1664</v>
      </c>
      <c r="J496" s="143" t="s">
        <v>1665</v>
      </c>
      <c r="K496" s="142">
        <v>-6035</v>
      </c>
      <c r="L496" s="142" t="s">
        <v>1609</v>
      </c>
      <c r="M496" s="143" t="s">
        <v>341</v>
      </c>
      <c r="N496" s="143"/>
      <c r="O496" s="144" t="s">
        <v>1499</v>
      </c>
      <c r="P496" s="144" t="s">
        <v>120</v>
      </c>
    </row>
    <row r="497" spans="1:16" x14ac:dyDescent="0.2">
      <c r="A497" s="115" t="str">
        <f t="shared" si="42"/>
        <v> AA 26.344 </v>
      </c>
      <c r="B497" s="2" t="str">
        <f t="shared" si="43"/>
        <v>I</v>
      </c>
      <c r="C497" s="115">
        <f t="shared" si="44"/>
        <v>29284.421999999999</v>
      </c>
      <c r="D497" s="15" t="str">
        <f t="shared" si="45"/>
        <v>vis</v>
      </c>
      <c r="E497" s="15">
        <f>VLOOKUP(C497,Active!C$21:E$968,3,FALSE)</f>
        <v>-5922.9887104889867</v>
      </c>
      <c r="F497" s="2" t="s">
        <v>337</v>
      </c>
      <c r="G497" s="15" t="str">
        <f t="shared" si="46"/>
        <v>29284.422</v>
      </c>
      <c r="H497" s="115">
        <f t="shared" si="47"/>
        <v>-5923</v>
      </c>
      <c r="I497" s="142" t="s">
        <v>1666</v>
      </c>
      <c r="J497" s="143" t="s">
        <v>1667</v>
      </c>
      <c r="K497" s="142">
        <v>-5923</v>
      </c>
      <c r="L497" s="142" t="s">
        <v>1276</v>
      </c>
      <c r="M497" s="143" t="s">
        <v>341</v>
      </c>
      <c r="N497" s="143"/>
      <c r="O497" s="144" t="s">
        <v>1651</v>
      </c>
      <c r="P497" s="144" t="s">
        <v>128</v>
      </c>
    </row>
    <row r="498" spans="1:16" x14ac:dyDescent="0.2">
      <c r="A498" s="115" t="str">
        <f t="shared" si="42"/>
        <v> AA 26.344 </v>
      </c>
      <c r="B498" s="2" t="str">
        <f t="shared" si="43"/>
        <v>I</v>
      </c>
      <c r="C498" s="115">
        <f t="shared" si="44"/>
        <v>29287.190999999999</v>
      </c>
      <c r="D498" s="15" t="str">
        <f t="shared" si="45"/>
        <v>vis</v>
      </c>
      <c r="E498" s="15">
        <f>VLOOKUP(C498,Active!C$21:E$968,3,FALSE)</f>
        <v>-5921.9886511138466</v>
      </c>
      <c r="F498" s="2" t="s">
        <v>337</v>
      </c>
      <c r="G498" s="15" t="str">
        <f t="shared" si="46"/>
        <v>29287.191</v>
      </c>
      <c r="H498" s="115">
        <f t="shared" si="47"/>
        <v>-5922</v>
      </c>
      <c r="I498" s="142" t="s">
        <v>1668</v>
      </c>
      <c r="J498" s="143" t="s">
        <v>1669</v>
      </c>
      <c r="K498" s="142">
        <v>-5922</v>
      </c>
      <c r="L498" s="142" t="s">
        <v>1276</v>
      </c>
      <c r="M498" s="143" t="s">
        <v>341</v>
      </c>
      <c r="N498" s="143"/>
      <c r="O498" s="144" t="s">
        <v>1651</v>
      </c>
      <c r="P498" s="144" t="s">
        <v>128</v>
      </c>
    </row>
    <row r="499" spans="1:16" x14ac:dyDescent="0.2">
      <c r="A499" s="115" t="str">
        <f t="shared" si="42"/>
        <v> BAN 9.176 </v>
      </c>
      <c r="B499" s="2" t="str">
        <f t="shared" si="43"/>
        <v>I</v>
      </c>
      <c r="C499" s="115">
        <f t="shared" si="44"/>
        <v>29558.534</v>
      </c>
      <c r="D499" s="15" t="str">
        <f t="shared" si="45"/>
        <v>vis</v>
      </c>
      <c r="E499" s="15">
        <f>VLOOKUP(C499,Active!C$21:E$968,3,FALSE)</f>
        <v>-5823.9896944405073</v>
      </c>
      <c r="F499" s="2" t="s">
        <v>337</v>
      </c>
      <c r="G499" s="15" t="str">
        <f t="shared" si="46"/>
        <v>29558.534</v>
      </c>
      <c r="H499" s="115">
        <f t="shared" si="47"/>
        <v>-5824</v>
      </c>
      <c r="I499" s="142" t="s">
        <v>1670</v>
      </c>
      <c r="J499" s="143" t="s">
        <v>1671</v>
      </c>
      <c r="K499" s="142">
        <v>-5824</v>
      </c>
      <c r="L499" s="142" t="s">
        <v>1262</v>
      </c>
      <c r="M499" s="143" t="s">
        <v>351</v>
      </c>
      <c r="N499" s="143"/>
      <c r="O499" s="144" t="s">
        <v>1672</v>
      </c>
      <c r="P499" s="144" t="s">
        <v>116</v>
      </c>
    </row>
    <row r="500" spans="1:16" x14ac:dyDescent="0.2">
      <c r="A500" s="115" t="str">
        <f t="shared" si="42"/>
        <v> BAN 9.176 </v>
      </c>
      <c r="B500" s="2" t="str">
        <f t="shared" si="43"/>
        <v>I</v>
      </c>
      <c r="C500" s="115">
        <f t="shared" si="44"/>
        <v>29630.522000000001</v>
      </c>
      <c r="D500" s="15" t="str">
        <f t="shared" si="45"/>
        <v>vis</v>
      </c>
      <c r="E500" s="15">
        <f>VLOOKUP(C500,Active!C$21:E$968,3,FALSE)</f>
        <v>-5797.990317662774</v>
      </c>
      <c r="F500" s="2" t="s">
        <v>337</v>
      </c>
      <c r="G500" s="15" t="str">
        <f t="shared" si="46"/>
        <v>29630.522</v>
      </c>
      <c r="H500" s="115">
        <f t="shared" si="47"/>
        <v>-5798</v>
      </c>
      <c r="I500" s="142" t="s">
        <v>1673</v>
      </c>
      <c r="J500" s="143" t="s">
        <v>1674</v>
      </c>
      <c r="K500" s="142">
        <v>-5798</v>
      </c>
      <c r="L500" s="142" t="s">
        <v>1675</v>
      </c>
      <c r="M500" s="143" t="s">
        <v>351</v>
      </c>
      <c r="N500" s="143"/>
      <c r="O500" s="144" t="s">
        <v>1672</v>
      </c>
      <c r="P500" s="144" t="s">
        <v>116</v>
      </c>
    </row>
    <row r="501" spans="1:16" x14ac:dyDescent="0.2">
      <c r="A501" s="115" t="str">
        <f t="shared" si="42"/>
        <v> BAN 9.176 </v>
      </c>
      <c r="B501" s="2" t="str">
        <f t="shared" si="43"/>
        <v>I</v>
      </c>
      <c r="C501" s="115">
        <f t="shared" si="44"/>
        <v>29633.291000000001</v>
      </c>
      <c r="D501" s="15" t="str">
        <f t="shared" si="45"/>
        <v>vis</v>
      </c>
      <c r="E501" s="15">
        <f>VLOOKUP(C501,Active!C$21:E$968,3,FALSE)</f>
        <v>-5796.9902582876339</v>
      </c>
      <c r="F501" s="2" t="s">
        <v>337</v>
      </c>
      <c r="G501" s="15" t="str">
        <f t="shared" si="46"/>
        <v>29633.291</v>
      </c>
      <c r="H501" s="115">
        <f t="shared" si="47"/>
        <v>-5797</v>
      </c>
      <c r="I501" s="142" t="s">
        <v>1676</v>
      </c>
      <c r="J501" s="143" t="s">
        <v>1677</v>
      </c>
      <c r="K501" s="142">
        <v>-5797</v>
      </c>
      <c r="L501" s="142" t="s">
        <v>1675</v>
      </c>
      <c r="M501" s="143" t="s">
        <v>351</v>
      </c>
      <c r="N501" s="143"/>
      <c r="O501" s="144" t="s">
        <v>1672</v>
      </c>
      <c r="P501" s="144" t="s">
        <v>116</v>
      </c>
    </row>
    <row r="502" spans="1:16" x14ac:dyDescent="0.2">
      <c r="A502" s="115" t="str">
        <f t="shared" si="42"/>
        <v> BAN 9.176 </v>
      </c>
      <c r="B502" s="2" t="str">
        <f t="shared" si="43"/>
        <v>I</v>
      </c>
      <c r="C502" s="115">
        <f t="shared" si="44"/>
        <v>29641.598000000002</v>
      </c>
      <c r="D502" s="15" t="str">
        <f t="shared" si="45"/>
        <v>vis</v>
      </c>
      <c r="E502" s="15">
        <f>VLOOKUP(C502,Active!C$21:E$968,3,FALSE)</f>
        <v>-5793.9900801622152</v>
      </c>
      <c r="F502" s="2" t="s">
        <v>337</v>
      </c>
      <c r="G502" s="15" t="str">
        <f t="shared" si="46"/>
        <v>29641.598</v>
      </c>
      <c r="H502" s="115">
        <f t="shared" si="47"/>
        <v>-5794</v>
      </c>
      <c r="I502" s="142" t="s">
        <v>1678</v>
      </c>
      <c r="J502" s="143" t="s">
        <v>1679</v>
      </c>
      <c r="K502" s="142">
        <v>-5794</v>
      </c>
      <c r="L502" s="142" t="s">
        <v>1675</v>
      </c>
      <c r="M502" s="143" t="s">
        <v>351</v>
      </c>
      <c r="N502" s="143"/>
      <c r="O502" s="144" t="s">
        <v>1672</v>
      </c>
      <c r="P502" s="144" t="s">
        <v>116</v>
      </c>
    </row>
    <row r="503" spans="1:16" x14ac:dyDescent="0.2">
      <c r="A503" s="115" t="str">
        <f t="shared" si="42"/>
        <v> BAN 9.176 </v>
      </c>
      <c r="B503" s="2" t="str">
        <f t="shared" si="43"/>
        <v>I</v>
      </c>
      <c r="C503" s="115">
        <f t="shared" si="44"/>
        <v>29669.285</v>
      </c>
      <c r="D503" s="15" t="str">
        <f t="shared" si="45"/>
        <v>vis</v>
      </c>
      <c r="E503" s="15">
        <f>VLOOKUP(C503,Active!C$21:E$968,3,FALSE)</f>
        <v>-5783.9905698987677</v>
      </c>
      <c r="F503" s="2" t="s">
        <v>337</v>
      </c>
      <c r="G503" s="15" t="str">
        <f t="shared" si="46"/>
        <v>29669.285</v>
      </c>
      <c r="H503" s="115">
        <f t="shared" si="47"/>
        <v>-5784</v>
      </c>
      <c r="I503" s="142" t="s">
        <v>1680</v>
      </c>
      <c r="J503" s="143" t="s">
        <v>1681</v>
      </c>
      <c r="K503" s="142">
        <v>-5784</v>
      </c>
      <c r="L503" s="142" t="s">
        <v>1682</v>
      </c>
      <c r="M503" s="143" t="s">
        <v>351</v>
      </c>
      <c r="N503" s="143"/>
      <c r="O503" s="144" t="s">
        <v>1672</v>
      </c>
      <c r="P503" s="144" t="s">
        <v>116</v>
      </c>
    </row>
    <row r="504" spans="1:16" x14ac:dyDescent="0.2">
      <c r="A504" s="115" t="str">
        <f t="shared" si="42"/>
        <v> AC 13 </v>
      </c>
      <c r="B504" s="2" t="str">
        <f t="shared" si="43"/>
        <v>I</v>
      </c>
      <c r="C504" s="115">
        <f t="shared" si="44"/>
        <v>29871.409</v>
      </c>
      <c r="D504" s="15" t="str">
        <f t="shared" si="45"/>
        <v>vis</v>
      </c>
      <c r="E504" s="15">
        <f>VLOOKUP(C504,Active!C$21:E$968,3,FALSE)</f>
        <v>-5710.9909306280224</v>
      </c>
      <c r="F504" s="2" t="s">
        <v>337</v>
      </c>
      <c r="G504" s="15" t="str">
        <f t="shared" si="46"/>
        <v>29871.409</v>
      </c>
      <c r="H504" s="115">
        <f t="shared" si="47"/>
        <v>-5711</v>
      </c>
      <c r="I504" s="142" t="s">
        <v>1683</v>
      </c>
      <c r="J504" s="143" t="s">
        <v>1684</v>
      </c>
      <c r="K504" s="142">
        <v>-5711</v>
      </c>
      <c r="L504" s="142" t="s">
        <v>1685</v>
      </c>
      <c r="M504" s="143" t="s">
        <v>341</v>
      </c>
      <c r="N504" s="143"/>
      <c r="O504" s="144" t="s">
        <v>1572</v>
      </c>
      <c r="P504" s="144" t="s">
        <v>129</v>
      </c>
    </row>
    <row r="505" spans="1:16" x14ac:dyDescent="0.2">
      <c r="A505" s="115" t="str">
        <f t="shared" si="42"/>
        <v> AA 26.344 </v>
      </c>
      <c r="B505" s="2" t="str">
        <f t="shared" si="43"/>
        <v>I</v>
      </c>
      <c r="C505" s="115">
        <f t="shared" si="44"/>
        <v>30267.355</v>
      </c>
      <c r="D505" s="15" t="str">
        <f t="shared" si="45"/>
        <v>vis</v>
      </c>
      <c r="E505" s="15">
        <f>VLOOKUP(C505,Active!C$21:E$968,3,FALSE)</f>
        <v>-5567.9900243987031</v>
      </c>
      <c r="F505" s="2" t="s">
        <v>337</v>
      </c>
      <c r="G505" s="15" t="str">
        <f t="shared" si="46"/>
        <v>30267.355</v>
      </c>
      <c r="H505" s="115">
        <f t="shared" si="47"/>
        <v>-5568</v>
      </c>
      <c r="I505" s="142" t="s">
        <v>1686</v>
      </c>
      <c r="J505" s="143" t="s">
        <v>1687</v>
      </c>
      <c r="K505" s="142">
        <v>-5568</v>
      </c>
      <c r="L505" s="142" t="s">
        <v>1688</v>
      </c>
      <c r="M505" s="143" t="s">
        <v>341</v>
      </c>
      <c r="N505" s="143"/>
      <c r="O505" s="144" t="s">
        <v>1651</v>
      </c>
      <c r="P505" s="144" t="s">
        <v>128</v>
      </c>
    </row>
    <row r="506" spans="1:16" x14ac:dyDescent="0.2">
      <c r="A506" s="115" t="str">
        <f t="shared" si="42"/>
        <v> IODE 4.3.28 </v>
      </c>
      <c r="B506" s="2" t="str">
        <f t="shared" si="43"/>
        <v>I</v>
      </c>
      <c r="C506" s="115">
        <f t="shared" si="44"/>
        <v>30613.457999999999</v>
      </c>
      <c r="D506" s="15" t="str">
        <f t="shared" si="45"/>
        <v>vis</v>
      </c>
      <c r="E506" s="15">
        <f>VLOOKUP(C506,Active!C$21:E$968,3,FALSE)</f>
        <v>-5442.9905480845446</v>
      </c>
      <c r="F506" s="2" t="s">
        <v>337</v>
      </c>
      <c r="G506" s="15" t="str">
        <f t="shared" si="46"/>
        <v>30613.458</v>
      </c>
      <c r="H506" s="115">
        <f t="shared" si="47"/>
        <v>-5443</v>
      </c>
      <c r="I506" s="142" t="s">
        <v>1689</v>
      </c>
      <c r="J506" s="143" t="s">
        <v>1690</v>
      </c>
      <c r="K506" s="142">
        <v>-5443</v>
      </c>
      <c r="L506" s="142" t="s">
        <v>1682</v>
      </c>
      <c r="M506" s="143" t="s">
        <v>341</v>
      </c>
      <c r="N506" s="143"/>
      <c r="O506" s="144" t="s">
        <v>1691</v>
      </c>
      <c r="P506" s="144" t="s">
        <v>130</v>
      </c>
    </row>
    <row r="507" spans="1:16" x14ac:dyDescent="0.2">
      <c r="A507" s="115" t="str">
        <f t="shared" si="42"/>
        <v> AA 26.344 </v>
      </c>
      <c r="B507" s="2" t="str">
        <f t="shared" si="43"/>
        <v>I</v>
      </c>
      <c r="C507" s="115">
        <f t="shared" si="44"/>
        <v>30638.378000000001</v>
      </c>
      <c r="D507" s="15" t="str">
        <f t="shared" si="45"/>
        <v>vis</v>
      </c>
      <c r="E507" s="15">
        <f>VLOOKUP(C507,Active!C$21:E$968,3,FALSE)</f>
        <v>-5433.9903748709376</v>
      </c>
      <c r="F507" s="2" t="s">
        <v>337</v>
      </c>
      <c r="G507" s="15" t="str">
        <f t="shared" si="46"/>
        <v>30638.378</v>
      </c>
      <c r="H507" s="115">
        <f t="shared" si="47"/>
        <v>-5434</v>
      </c>
      <c r="I507" s="142" t="s">
        <v>1692</v>
      </c>
      <c r="J507" s="143" t="s">
        <v>1693</v>
      </c>
      <c r="K507" s="142">
        <v>-5434</v>
      </c>
      <c r="L507" s="142" t="s">
        <v>1675</v>
      </c>
      <c r="M507" s="143" t="s">
        <v>341</v>
      </c>
      <c r="N507" s="143"/>
      <c r="O507" s="144" t="s">
        <v>1651</v>
      </c>
      <c r="P507" s="144" t="s">
        <v>128</v>
      </c>
    </row>
    <row r="508" spans="1:16" x14ac:dyDescent="0.2">
      <c r="A508" s="115" t="str">
        <f t="shared" si="42"/>
        <v> AA 26.344 </v>
      </c>
      <c r="B508" s="2" t="str">
        <f t="shared" si="43"/>
        <v>I</v>
      </c>
      <c r="C508" s="115">
        <f t="shared" si="44"/>
        <v>30663.296999999999</v>
      </c>
      <c r="D508" s="15" t="str">
        <f t="shared" si="45"/>
        <v>vis</v>
      </c>
      <c r="E508" s="15">
        <f>VLOOKUP(C508,Active!C$21:E$968,3,FALSE)</f>
        <v>-5424.9905628199804</v>
      </c>
      <c r="F508" s="2" t="s">
        <v>337</v>
      </c>
      <c r="G508" s="15" t="str">
        <f t="shared" si="46"/>
        <v>30663.297</v>
      </c>
      <c r="H508" s="115">
        <f t="shared" si="47"/>
        <v>-5425</v>
      </c>
      <c r="I508" s="142" t="s">
        <v>1694</v>
      </c>
      <c r="J508" s="143" t="s">
        <v>1695</v>
      </c>
      <c r="K508" s="142">
        <v>-5425</v>
      </c>
      <c r="L508" s="142" t="s">
        <v>1682</v>
      </c>
      <c r="M508" s="143" t="s">
        <v>341</v>
      </c>
      <c r="N508" s="143"/>
      <c r="O508" s="144" t="s">
        <v>1651</v>
      </c>
      <c r="P508" s="144" t="s">
        <v>128</v>
      </c>
    </row>
    <row r="509" spans="1:16" x14ac:dyDescent="0.2">
      <c r="A509" s="115" t="str">
        <f t="shared" si="42"/>
        <v> AC 13 </v>
      </c>
      <c r="B509" s="2" t="str">
        <f t="shared" si="43"/>
        <v>I</v>
      </c>
      <c r="C509" s="115">
        <f t="shared" si="44"/>
        <v>30760.205999999998</v>
      </c>
      <c r="D509" s="15" t="str">
        <f t="shared" si="45"/>
        <v>vis</v>
      </c>
      <c r="E509" s="15">
        <f>VLOOKUP(C509,Active!C$21:E$968,3,FALSE)</f>
        <v>-5389.9906516659921</v>
      </c>
      <c r="F509" s="2" t="s">
        <v>337</v>
      </c>
      <c r="G509" s="15" t="str">
        <f t="shared" si="46"/>
        <v>30760.206</v>
      </c>
      <c r="H509" s="115">
        <f t="shared" si="47"/>
        <v>-5390</v>
      </c>
      <c r="I509" s="142" t="s">
        <v>1696</v>
      </c>
      <c r="J509" s="143" t="s">
        <v>1697</v>
      </c>
      <c r="K509" s="142">
        <v>-5390</v>
      </c>
      <c r="L509" s="142" t="s">
        <v>1682</v>
      </c>
      <c r="M509" s="143" t="s">
        <v>341</v>
      </c>
      <c r="N509" s="143"/>
      <c r="O509" s="144" t="s">
        <v>1572</v>
      </c>
      <c r="P509" s="144" t="s">
        <v>129</v>
      </c>
    </row>
    <row r="510" spans="1:16" x14ac:dyDescent="0.2">
      <c r="A510" s="115" t="str">
        <f t="shared" si="42"/>
        <v> AA 26.344 </v>
      </c>
      <c r="B510" s="2" t="str">
        <f t="shared" si="43"/>
        <v>I</v>
      </c>
      <c r="C510" s="115">
        <f t="shared" si="44"/>
        <v>30973.406999999999</v>
      </c>
      <c r="D510" s="15" t="str">
        <f t="shared" si="45"/>
        <v>vis</v>
      </c>
      <c r="E510" s="15">
        <f>VLOOKUP(C510,Active!C$21:E$968,3,FALSE)</f>
        <v>-5312.9904137320391</v>
      </c>
      <c r="F510" s="2" t="s">
        <v>337</v>
      </c>
      <c r="G510" s="15" t="str">
        <f t="shared" si="46"/>
        <v>30973.407</v>
      </c>
      <c r="H510" s="115">
        <f t="shared" si="47"/>
        <v>-5313</v>
      </c>
      <c r="I510" s="142" t="s">
        <v>1698</v>
      </c>
      <c r="J510" s="143" t="s">
        <v>1699</v>
      </c>
      <c r="K510" s="142">
        <v>-5313</v>
      </c>
      <c r="L510" s="142" t="s">
        <v>1675</v>
      </c>
      <c r="M510" s="143" t="s">
        <v>341</v>
      </c>
      <c r="N510" s="143"/>
      <c r="O510" s="144" t="s">
        <v>1651</v>
      </c>
      <c r="P510" s="144" t="s">
        <v>128</v>
      </c>
    </row>
    <row r="511" spans="1:16" x14ac:dyDescent="0.2">
      <c r="A511" s="115" t="str">
        <f t="shared" si="42"/>
        <v> AAC 4.83 </v>
      </c>
      <c r="B511" s="2" t="str">
        <f t="shared" si="43"/>
        <v>I</v>
      </c>
      <c r="C511" s="115">
        <f t="shared" si="44"/>
        <v>32468.561000000002</v>
      </c>
      <c r="D511" s="15" t="str">
        <f t="shared" si="45"/>
        <v>vis</v>
      </c>
      <c r="E511" s="15">
        <f>VLOOKUP(C511,Active!C$21:E$968,3,FALSE)</f>
        <v>-4772.9966343975047</v>
      </c>
      <c r="F511" s="2" t="s">
        <v>337</v>
      </c>
      <c r="G511" s="15" t="str">
        <f t="shared" si="46"/>
        <v>32468.561</v>
      </c>
      <c r="H511" s="115">
        <f t="shared" si="47"/>
        <v>-4773</v>
      </c>
      <c r="I511" s="142" t="s">
        <v>1700</v>
      </c>
      <c r="J511" s="143" t="s">
        <v>1701</v>
      </c>
      <c r="K511" s="142">
        <v>-4773</v>
      </c>
      <c r="L511" s="142" t="s">
        <v>415</v>
      </c>
      <c r="M511" s="143" t="s">
        <v>341</v>
      </c>
      <c r="N511" s="143"/>
      <c r="O511" s="144" t="s">
        <v>1702</v>
      </c>
      <c r="P511" s="144" t="s">
        <v>131</v>
      </c>
    </row>
    <row r="512" spans="1:16" x14ac:dyDescent="0.2">
      <c r="A512" s="115" t="str">
        <f t="shared" si="42"/>
        <v> AAC 4.115 </v>
      </c>
      <c r="B512" s="2" t="str">
        <f t="shared" si="43"/>
        <v>I</v>
      </c>
      <c r="C512" s="115">
        <f t="shared" si="44"/>
        <v>32493.481</v>
      </c>
      <c r="D512" s="15" t="str">
        <f t="shared" si="45"/>
        <v>vis</v>
      </c>
      <c r="E512" s="15">
        <f>VLOOKUP(C512,Active!C$21:E$968,3,FALSE)</f>
        <v>-4763.9964611838986</v>
      </c>
      <c r="F512" s="2" t="s">
        <v>337</v>
      </c>
      <c r="G512" s="15" t="str">
        <f t="shared" si="46"/>
        <v>32493.481</v>
      </c>
      <c r="H512" s="115">
        <f t="shared" si="47"/>
        <v>-4764</v>
      </c>
      <c r="I512" s="142" t="s">
        <v>1703</v>
      </c>
      <c r="J512" s="143" t="s">
        <v>1704</v>
      </c>
      <c r="K512" s="142">
        <v>-4764</v>
      </c>
      <c r="L512" s="142" t="s">
        <v>426</v>
      </c>
      <c r="M512" s="143" t="s">
        <v>341</v>
      </c>
      <c r="N512" s="143"/>
      <c r="O512" s="144" t="s">
        <v>1702</v>
      </c>
      <c r="P512" s="144" t="s">
        <v>132</v>
      </c>
    </row>
    <row r="513" spans="1:16" x14ac:dyDescent="0.2">
      <c r="A513" s="115" t="str">
        <f t="shared" si="42"/>
        <v> AAC 4.115 </v>
      </c>
      <c r="B513" s="2" t="str">
        <f t="shared" si="43"/>
        <v>I</v>
      </c>
      <c r="C513" s="115">
        <f t="shared" si="44"/>
        <v>32850.665000000001</v>
      </c>
      <c r="D513" s="15" t="str">
        <f t="shared" si="45"/>
        <v>vis</v>
      </c>
      <c r="E513" s="15">
        <f>VLOOKUP(C513,Active!C$21:E$968,3,FALSE)</f>
        <v>-4634.9949415559367</v>
      </c>
      <c r="F513" s="2" t="s">
        <v>337</v>
      </c>
      <c r="G513" s="15" t="str">
        <f t="shared" si="46"/>
        <v>32850.665</v>
      </c>
      <c r="H513" s="115">
        <f t="shared" si="47"/>
        <v>-4635</v>
      </c>
      <c r="I513" s="142" t="s">
        <v>1705</v>
      </c>
      <c r="J513" s="143" t="s">
        <v>1706</v>
      </c>
      <c r="K513" s="142">
        <v>-4635</v>
      </c>
      <c r="L513" s="142" t="s">
        <v>438</v>
      </c>
      <c r="M513" s="143" t="s">
        <v>341</v>
      </c>
      <c r="N513" s="143"/>
      <c r="O513" s="144" t="s">
        <v>1702</v>
      </c>
      <c r="P513" s="144" t="s">
        <v>132</v>
      </c>
    </row>
    <row r="514" spans="1:16" x14ac:dyDescent="0.2">
      <c r="A514" s="115" t="str">
        <f t="shared" si="42"/>
        <v> AC 103 </v>
      </c>
      <c r="B514" s="2" t="str">
        <f t="shared" si="43"/>
        <v>I</v>
      </c>
      <c r="C514" s="115">
        <f t="shared" si="44"/>
        <v>32881.123</v>
      </c>
      <c r="D514" s="15" t="str">
        <f t="shared" si="45"/>
        <v>vis</v>
      </c>
      <c r="E514" s="15">
        <f>VLOOKUP(C514,Active!C$21:E$968,3,FALSE)</f>
        <v>-4623.9946495920512</v>
      </c>
      <c r="F514" s="2" t="s">
        <v>337</v>
      </c>
      <c r="G514" s="15" t="str">
        <f t="shared" si="46"/>
        <v>32881.123</v>
      </c>
      <c r="H514" s="115">
        <f t="shared" si="47"/>
        <v>-4624</v>
      </c>
      <c r="I514" s="142" t="s">
        <v>1707</v>
      </c>
      <c r="J514" s="143" t="s">
        <v>1708</v>
      </c>
      <c r="K514" s="142">
        <v>-4624</v>
      </c>
      <c r="L514" s="142" t="s">
        <v>479</v>
      </c>
      <c r="M514" s="143" t="s">
        <v>341</v>
      </c>
      <c r="N514" s="143"/>
      <c r="O514" s="144" t="s">
        <v>1709</v>
      </c>
      <c r="P514" s="144" t="s">
        <v>133</v>
      </c>
    </row>
    <row r="515" spans="1:16" x14ac:dyDescent="0.2">
      <c r="A515" s="115" t="str">
        <f t="shared" si="42"/>
        <v> AAC 4.132 </v>
      </c>
      <c r="B515" s="2" t="str">
        <f t="shared" si="43"/>
        <v>I</v>
      </c>
      <c r="C515" s="115">
        <f t="shared" si="44"/>
        <v>32889.430399999997</v>
      </c>
      <c r="D515" s="15" t="str">
        <f t="shared" si="45"/>
        <v>vis</v>
      </c>
      <c r="E515" s="15">
        <f>VLOOKUP(C515,Active!C$21:E$968,3,FALSE)</f>
        <v>-4620.9943270015747</v>
      </c>
      <c r="F515" s="2" t="s">
        <v>337</v>
      </c>
      <c r="G515" s="15" t="str">
        <f t="shared" si="46"/>
        <v>32889.4304</v>
      </c>
      <c r="H515" s="115">
        <f t="shared" si="47"/>
        <v>-4621</v>
      </c>
      <c r="I515" s="142" t="s">
        <v>1710</v>
      </c>
      <c r="J515" s="143" t="s">
        <v>1711</v>
      </c>
      <c r="K515" s="142">
        <v>-4621</v>
      </c>
      <c r="L515" s="142" t="s">
        <v>1712</v>
      </c>
      <c r="M515" s="143" t="s">
        <v>382</v>
      </c>
      <c r="N515" s="143" t="s">
        <v>383</v>
      </c>
      <c r="O515" s="144" t="s">
        <v>1713</v>
      </c>
      <c r="P515" s="144" t="s">
        <v>134</v>
      </c>
    </row>
    <row r="516" spans="1:16" x14ac:dyDescent="0.2">
      <c r="A516" s="115" t="str">
        <f t="shared" si="42"/>
        <v> AAC 5.6 </v>
      </c>
      <c r="B516" s="2" t="str">
        <f t="shared" si="43"/>
        <v>I</v>
      </c>
      <c r="C516" s="115">
        <f t="shared" si="44"/>
        <v>33249.377</v>
      </c>
      <c r="D516" s="15" t="str">
        <f t="shared" si="45"/>
        <v>vis</v>
      </c>
      <c r="E516" s="15">
        <f>VLOOKUP(C516,Active!C$21:E$968,3,FALSE)</f>
        <v>-4490.9950594394259</v>
      </c>
      <c r="F516" s="2" t="s">
        <v>337</v>
      </c>
      <c r="G516" s="15" t="str">
        <f t="shared" si="46"/>
        <v>33249.377</v>
      </c>
      <c r="H516" s="115">
        <f t="shared" si="47"/>
        <v>-4491</v>
      </c>
      <c r="I516" s="142" t="s">
        <v>1714</v>
      </c>
      <c r="J516" s="143" t="s">
        <v>1715</v>
      </c>
      <c r="K516" s="142">
        <v>-4491</v>
      </c>
      <c r="L516" s="142" t="s">
        <v>438</v>
      </c>
      <c r="M516" s="143" t="s">
        <v>341</v>
      </c>
      <c r="N516" s="143"/>
      <c r="O516" s="144" t="s">
        <v>1702</v>
      </c>
      <c r="P516" s="144" t="s">
        <v>135</v>
      </c>
    </row>
    <row r="517" spans="1:16" x14ac:dyDescent="0.2">
      <c r="A517" s="115" t="str">
        <f t="shared" si="42"/>
        <v> AAC 5.9 </v>
      </c>
      <c r="B517" s="2" t="str">
        <f t="shared" si="43"/>
        <v>I</v>
      </c>
      <c r="C517" s="115">
        <f t="shared" si="44"/>
        <v>33570.561999999998</v>
      </c>
      <c r="D517" s="15" t="str">
        <f t="shared" si="45"/>
        <v>vis</v>
      </c>
      <c r="E517" s="15">
        <f>VLOOKUP(C517,Active!C$21:E$968,3,FALSE)</f>
        <v>-4374.9950340135756</v>
      </c>
      <c r="F517" s="2" t="s">
        <v>337</v>
      </c>
      <c r="G517" s="15" t="str">
        <f t="shared" si="46"/>
        <v>33570.562</v>
      </c>
      <c r="H517" s="115">
        <f t="shared" si="47"/>
        <v>-4375</v>
      </c>
      <c r="I517" s="142" t="s">
        <v>1716</v>
      </c>
      <c r="J517" s="143" t="s">
        <v>1717</v>
      </c>
      <c r="K517" s="142">
        <v>-4375</v>
      </c>
      <c r="L517" s="142" t="s">
        <v>438</v>
      </c>
      <c r="M517" s="143" t="s">
        <v>341</v>
      </c>
      <c r="N517" s="143"/>
      <c r="O517" s="144" t="s">
        <v>1702</v>
      </c>
      <c r="P517" s="144" t="s">
        <v>136</v>
      </c>
    </row>
    <row r="518" spans="1:16" x14ac:dyDescent="0.2">
      <c r="A518" s="115" t="str">
        <f t="shared" si="42"/>
        <v> JO 34.19 </v>
      </c>
      <c r="B518" s="2" t="str">
        <f t="shared" si="43"/>
        <v>I</v>
      </c>
      <c r="C518" s="115">
        <f t="shared" si="44"/>
        <v>33620.397900000004</v>
      </c>
      <c r="D518" s="15" t="str">
        <f t="shared" si="45"/>
        <v>vis</v>
      </c>
      <c r="E518" s="15">
        <f>VLOOKUP(C518,Active!C$21:E$968,3,FALSE)</f>
        <v>-4356.9961683532219</v>
      </c>
      <c r="F518" s="2" t="s">
        <v>337</v>
      </c>
      <c r="G518" s="15" t="str">
        <f t="shared" si="46"/>
        <v>33620.3979</v>
      </c>
      <c r="H518" s="115">
        <f t="shared" si="47"/>
        <v>-4357</v>
      </c>
      <c r="I518" s="142" t="s">
        <v>1718</v>
      </c>
      <c r="J518" s="143" t="s">
        <v>1719</v>
      </c>
      <c r="K518" s="142">
        <v>-4357</v>
      </c>
      <c r="L518" s="142" t="s">
        <v>1720</v>
      </c>
      <c r="M518" s="143" t="s">
        <v>341</v>
      </c>
      <c r="N518" s="143"/>
      <c r="O518" s="144" t="s">
        <v>1721</v>
      </c>
      <c r="P518" s="144" t="s">
        <v>137</v>
      </c>
    </row>
    <row r="519" spans="1:16" x14ac:dyDescent="0.2">
      <c r="A519" s="115" t="str">
        <f t="shared" si="42"/>
        <v> AAC 5.12 </v>
      </c>
      <c r="B519" s="2" t="str">
        <f t="shared" si="43"/>
        <v>I</v>
      </c>
      <c r="C519" s="115">
        <f t="shared" si="44"/>
        <v>33681.313000000002</v>
      </c>
      <c r="D519" s="15" t="str">
        <f t="shared" si="45"/>
        <v>vis</v>
      </c>
      <c r="E519" s="15">
        <f>VLOOKUP(C519,Active!C$21:E$968,3,FALSE)</f>
        <v>-4334.9959094718361</v>
      </c>
      <c r="F519" s="2" t="s">
        <v>337</v>
      </c>
      <c r="G519" s="15" t="str">
        <f t="shared" si="46"/>
        <v>33681.313</v>
      </c>
      <c r="H519" s="115">
        <f t="shared" si="47"/>
        <v>-4335</v>
      </c>
      <c r="I519" s="142" t="s">
        <v>1722</v>
      </c>
      <c r="J519" s="143" t="s">
        <v>1723</v>
      </c>
      <c r="K519" s="142">
        <v>-4335</v>
      </c>
      <c r="L519" s="142" t="s">
        <v>435</v>
      </c>
      <c r="M519" s="143" t="s">
        <v>341</v>
      </c>
      <c r="N519" s="143"/>
      <c r="O519" s="144" t="s">
        <v>1702</v>
      </c>
      <c r="P519" s="144" t="s">
        <v>138</v>
      </c>
    </row>
    <row r="520" spans="1:16" x14ac:dyDescent="0.2">
      <c r="A520" s="115" t="str">
        <f t="shared" si="42"/>
        <v> JO 37.141 </v>
      </c>
      <c r="B520" s="2" t="str">
        <f t="shared" si="43"/>
        <v>I</v>
      </c>
      <c r="C520" s="115">
        <f t="shared" si="44"/>
        <v>34423.359600000003</v>
      </c>
      <c r="D520" s="15" t="str">
        <f t="shared" si="45"/>
        <v>vis</v>
      </c>
      <c r="E520" s="15">
        <f>VLOOKUP(C520,Active!C$21:E$968,3,FALSE)</f>
        <v>-4066.9963937187149</v>
      </c>
      <c r="F520" s="2" t="s">
        <v>337</v>
      </c>
      <c r="G520" s="15" t="str">
        <f t="shared" si="46"/>
        <v>34423.3596</v>
      </c>
      <c r="H520" s="115">
        <f t="shared" si="47"/>
        <v>-4067</v>
      </c>
      <c r="I520" s="142" t="s">
        <v>1724</v>
      </c>
      <c r="J520" s="143" t="s">
        <v>1725</v>
      </c>
      <c r="K520" s="142">
        <v>-4067</v>
      </c>
      <c r="L520" s="142" t="s">
        <v>1726</v>
      </c>
      <c r="M520" s="143" t="s">
        <v>382</v>
      </c>
      <c r="N520" s="143" t="s">
        <v>383</v>
      </c>
      <c r="O520" s="144" t="s">
        <v>1727</v>
      </c>
      <c r="P520" s="144" t="s">
        <v>139</v>
      </c>
    </row>
    <row r="521" spans="1:16" x14ac:dyDescent="0.2">
      <c r="A521" s="115" t="str">
        <f t="shared" si="42"/>
        <v> AAC 5.192 </v>
      </c>
      <c r="B521" s="2" t="str">
        <f t="shared" si="43"/>
        <v>I</v>
      </c>
      <c r="C521" s="115">
        <f t="shared" si="44"/>
        <v>34661.476999999999</v>
      </c>
      <c r="D521" s="15" t="str">
        <f t="shared" si="45"/>
        <v>vis</v>
      </c>
      <c r="E521" s="15">
        <f>VLOOKUP(C521,Active!C$21:E$968,3,FALSE)</f>
        <v>-3980.9972827566935</v>
      </c>
      <c r="F521" s="2" t="s">
        <v>337</v>
      </c>
      <c r="G521" s="15" t="str">
        <f t="shared" si="46"/>
        <v>34661.477</v>
      </c>
      <c r="H521" s="115">
        <f t="shared" si="47"/>
        <v>-3981</v>
      </c>
      <c r="I521" s="142" t="s">
        <v>1728</v>
      </c>
      <c r="J521" s="143" t="s">
        <v>1729</v>
      </c>
      <c r="K521" s="142">
        <v>-3981</v>
      </c>
      <c r="L521" s="142" t="s">
        <v>540</v>
      </c>
      <c r="M521" s="143" t="s">
        <v>341</v>
      </c>
      <c r="N521" s="143"/>
      <c r="O521" s="144" t="s">
        <v>1702</v>
      </c>
      <c r="P521" s="144" t="s">
        <v>140</v>
      </c>
    </row>
    <row r="522" spans="1:16" x14ac:dyDescent="0.2">
      <c r="A522" s="115" t="str">
        <f t="shared" si="42"/>
        <v> AA 6.145 </v>
      </c>
      <c r="B522" s="2" t="str">
        <f t="shared" si="43"/>
        <v>I</v>
      </c>
      <c r="C522" s="115">
        <f t="shared" si="44"/>
        <v>34661.478000000003</v>
      </c>
      <c r="D522" s="15" t="str">
        <f t="shared" si="45"/>
        <v>vis</v>
      </c>
      <c r="E522" s="15">
        <f>VLOOKUP(C522,Active!C$21:E$968,3,FALSE)</f>
        <v>-3980.9969215940428</v>
      </c>
      <c r="F522" s="2" t="s">
        <v>337</v>
      </c>
      <c r="G522" s="15" t="str">
        <f t="shared" si="46"/>
        <v>34661.478</v>
      </c>
      <c r="H522" s="115">
        <f t="shared" si="47"/>
        <v>-3981</v>
      </c>
      <c r="I522" s="142" t="s">
        <v>1730</v>
      </c>
      <c r="J522" s="143" t="s">
        <v>1731</v>
      </c>
      <c r="K522" s="142">
        <v>-3981</v>
      </c>
      <c r="L522" s="142" t="s">
        <v>415</v>
      </c>
      <c r="M522" s="143" t="s">
        <v>341</v>
      </c>
      <c r="N522" s="143"/>
      <c r="O522" s="144" t="s">
        <v>1732</v>
      </c>
      <c r="P522" s="144" t="s">
        <v>141</v>
      </c>
    </row>
    <row r="523" spans="1:16" x14ac:dyDescent="0.2">
      <c r="A523" s="115" t="str">
        <f t="shared" ref="A523:A586" si="48">P523</f>
        <v> AAC 5.195 </v>
      </c>
      <c r="B523" s="2" t="str">
        <f t="shared" ref="B523:B586" si="49">IF(H523=INT(H523),"I","II")</f>
        <v>I</v>
      </c>
      <c r="C523" s="115">
        <f t="shared" ref="C523:C586" si="50">1*G523</f>
        <v>35010.351999999999</v>
      </c>
      <c r="D523" s="15" t="str">
        <f t="shared" ref="D523:D586" si="51">VLOOKUP(F523,I$1:J$5,2,FALSE)</f>
        <v>vis</v>
      </c>
      <c r="E523" s="15">
        <f>VLOOKUP(C523,Active!C$21:E$968,3,FALSE)</f>
        <v>-3854.9966635794481</v>
      </c>
      <c r="F523" s="2" t="s">
        <v>337</v>
      </c>
      <c r="G523" s="15" t="str">
        <f t="shared" ref="G523:G586" si="52">MID(I523,3,LEN(I523)-3)</f>
        <v>35010.352</v>
      </c>
      <c r="H523" s="115">
        <f t="shared" ref="H523:H586" si="53">1*K523</f>
        <v>-3855</v>
      </c>
      <c r="I523" s="142" t="s">
        <v>1733</v>
      </c>
      <c r="J523" s="143" t="s">
        <v>1734</v>
      </c>
      <c r="K523" s="142">
        <v>-3855</v>
      </c>
      <c r="L523" s="142" t="s">
        <v>415</v>
      </c>
      <c r="M523" s="143" t="s">
        <v>341</v>
      </c>
      <c r="N523" s="143"/>
      <c r="O523" s="144" t="s">
        <v>1702</v>
      </c>
      <c r="P523" s="144" t="s">
        <v>142</v>
      </c>
    </row>
    <row r="524" spans="1:16" x14ac:dyDescent="0.2">
      <c r="A524" s="115" t="str">
        <f t="shared" si="48"/>
        <v> AAC 5.195 </v>
      </c>
      <c r="B524" s="2" t="str">
        <f t="shared" si="49"/>
        <v>I</v>
      </c>
      <c r="C524" s="115">
        <f t="shared" si="50"/>
        <v>35071.262999999999</v>
      </c>
      <c r="D524" s="15" t="str">
        <f t="shared" si="51"/>
        <v>vis</v>
      </c>
      <c r="E524" s="15">
        <f>VLOOKUP(C524,Active!C$21:E$968,3,FALSE)</f>
        <v>-3832.9978854649221</v>
      </c>
      <c r="F524" s="2" t="s">
        <v>337</v>
      </c>
      <c r="G524" s="15" t="str">
        <f t="shared" si="52"/>
        <v>35071.263</v>
      </c>
      <c r="H524" s="115">
        <f t="shared" si="53"/>
        <v>-3833</v>
      </c>
      <c r="I524" s="142" t="s">
        <v>1735</v>
      </c>
      <c r="J524" s="143" t="s">
        <v>1736</v>
      </c>
      <c r="K524" s="142">
        <v>-3833</v>
      </c>
      <c r="L524" s="142" t="s">
        <v>408</v>
      </c>
      <c r="M524" s="143" t="s">
        <v>341</v>
      </c>
      <c r="N524" s="143"/>
      <c r="O524" s="144" t="s">
        <v>1702</v>
      </c>
      <c r="P524" s="144" t="s">
        <v>142</v>
      </c>
    </row>
    <row r="525" spans="1:16" x14ac:dyDescent="0.2">
      <c r="A525" s="115" t="str">
        <f t="shared" si="48"/>
        <v> AA 6.143 </v>
      </c>
      <c r="B525" s="2" t="str">
        <f t="shared" si="49"/>
        <v>I</v>
      </c>
      <c r="C525" s="115">
        <f t="shared" si="50"/>
        <v>35129.408000000003</v>
      </c>
      <c r="D525" s="15" t="str">
        <f t="shared" si="51"/>
        <v>vis</v>
      </c>
      <c r="E525" s="15">
        <f>VLOOKUP(C525,Active!C$21:E$968,3,FALSE)</f>
        <v>-3811.9980832375873</v>
      </c>
      <c r="F525" s="2" t="s">
        <v>337</v>
      </c>
      <c r="G525" s="15" t="str">
        <f t="shared" si="52"/>
        <v>35129.408</v>
      </c>
      <c r="H525" s="115">
        <f t="shared" si="53"/>
        <v>-3812</v>
      </c>
      <c r="I525" s="142" t="s">
        <v>1737</v>
      </c>
      <c r="J525" s="143" t="s">
        <v>1738</v>
      </c>
      <c r="K525" s="142">
        <v>-3812</v>
      </c>
      <c r="L525" s="142" t="s">
        <v>566</v>
      </c>
      <c r="M525" s="143" t="s">
        <v>341</v>
      </c>
      <c r="N525" s="143"/>
      <c r="O525" s="144" t="s">
        <v>1702</v>
      </c>
      <c r="P525" s="144" t="s">
        <v>143</v>
      </c>
    </row>
    <row r="526" spans="1:16" x14ac:dyDescent="0.2">
      <c r="A526" s="115" t="str">
        <f t="shared" si="48"/>
        <v> AA 6.143 </v>
      </c>
      <c r="B526" s="2" t="str">
        <f t="shared" si="49"/>
        <v>I</v>
      </c>
      <c r="C526" s="115">
        <f t="shared" si="50"/>
        <v>35190.322999999997</v>
      </c>
      <c r="D526" s="15" t="str">
        <f t="shared" si="51"/>
        <v>vis</v>
      </c>
      <c r="E526" s="15">
        <f>VLOOKUP(C526,Active!C$21:E$968,3,FALSE)</f>
        <v>-3789.9978604724674</v>
      </c>
      <c r="F526" s="2" t="s">
        <v>337</v>
      </c>
      <c r="G526" s="15" t="str">
        <f t="shared" si="52"/>
        <v>35190.323</v>
      </c>
      <c r="H526" s="115">
        <f t="shared" si="53"/>
        <v>-3790</v>
      </c>
      <c r="I526" s="142" t="s">
        <v>1739</v>
      </c>
      <c r="J526" s="143" t="s">
        <v>1740</v>
      </c>
      <c r="K526" s="142">
        <v>-3790</v>
      </c>
      <c r="L526" s="142" t="s">
        <v>408</v>
      </c>
      <c r="M526" s="143" t="s">
        <v>341</v>
      </c>
      <c r="N526" s="143"/>
      <c r="O526" s="144" t="s">
        <v>1702</v>
      </c>
      <c r="P526" s="144" t="s">
        <v>143</v>
      </c>
    </row>
    <row r="527" spans="1:16" x14ac:dyDescent="0.2">
      <c r="A527" s="115" t="str">
        <f t="shared" si="48"/>
        <v> AC 175.19 </v>
      </c>
      <c r="B527" s="2" t="str">
        <f t="shared" si="49"/>
        <v>I</v>
      </c>
      <c r="C527" s="115">
        <f t="shared" si="50"/>
        <v>35392.446000000004</v>
      </c>
      <c r="D527" s="15" t="str">
        <f t="shared" si="51"/>
        <v>vis</v>
      </c>
      <c r="E527" s="15">
        <f>VLOOKUP(C527,Active!C$21:E$968,3,FALSE)</f>
        <v>-3716.9985823643678</v>
      </c>
      <c r="F527" s="2" t="s">
        <v>337</v>
      </c>
      <c r="G527" s="15" t="str">
        <f t="shared" si="52"/>
        <v>35392.446</v>
      </c>
      <c r="H527" s="115">
        <f t="shared" si="53"/>
        <v>-3717</v>
      </c>
      <c r="I527" s="142" t="s">
        <v>1741</v>
      </c>
      <c r="J527" s="143" t="s">
        <v>1742</v>
      </c>
      <c r="K527" s="142">
        <v>-3717</v>
      </c>
      <c r="L527" s="142" t="s">
        <v>350</v>
      </c>
      <c r="M527" s="143" t="s">
        <v>341</v>
      </c>
      <c r="N527" s="143"/>
      <c r="O527" s="144" t="s">
        <v>1572</v>
      </c>
      <c r="P527" s="144" t="s">
        <v>122</v>
      </c>
    </row>
    <row r="528" spans="1:16" x14ac:dyDescent="0.2">
      <c r="A528" s="115" t="str">
        <f t="shared" si="48"/>
        <v> AC 167.22 </v>
      </c>
      <c r="B528" s="2" t="str">
        <f t="shared" si="49"/>
        <v>I</v>
      </c>
      <c r="C528" s="115">
        <f t="shared" si="50"/>
        <v>35392.447</v>
      </c>
      <c r="D528" s="15" t="str">
        <f t="shared" si="51"/>
        <v>vis</v>
      </c>
      <c r="E528" s="15">
        <f>VLOOKUP(C528,Active!C$21:E$968,3,FALSE)</f>
        <v>-3716.9982212017203</v>
      </c>
      <c r="F528" s="2" t="s">
        <v>337</v>
      </c>
      <c r="G528" s="15" t="str">
        <f t="shared" si="52"/>
        <v>35392.447</v>
      </c>
      <c r="H528" s="115">
        <f t="shared" si="53"/>
        <v>-3717</v>
      </c>
      <c r="I528" s="142" t="s">
        <v>1743</v>
      </c>
      <c r="J528" s="143" t="s">
        <v>1744</v>
      </c>
      <c r="K528" s="142">
        <v>-3717</v>
      </c>
      <c r="L528" s="142" t="s">
        <v>566</v>
      </c>
      <c r="M528" s="143" t="s">
        <v>341</v>
      </c>
      <c r="N528" s="143"/>
      <c r="O528" s="144" t="s">
        <v>1745</v>
      </c>
      <c r="P528" s="144" t="s">
        <v>144</v>
      </c>
    </row>
    <row r="529" spans="1:16" x14ac:dyDescent="0.2">
      <c r="A529" s="115" t="str">
        <f t="shared" si="48"/>
        <v> APJ 129.62 </v>
      </c>
      <c r="B529" s="2" t="str">
        <f t="shared" si="49"/>
        <v>I</v>
      </c>
      <c r="C529" s="115">
        <f t="shared" si="50"/>
        <v>35411.825599999996</v>
      </c>
      <c r="D529" s="15" t="str">
        <f t="shared" si="51"/>
        <v>vis</v>
      </c>
      <c r="E529" s="15">
        <f>VLOOKUP(C529,Active!C$21:E$968,3,FALSE)</f>
        <v>-3709.9993946914005</v>
      </c>
      <c r="F529" s="2" t="s">
        <v>337</v>
      </c>
      <c r="G529" s="15" t="str">
        <f t="shared" si="52"/>
        <v>35411.8256</v>
      </c>
      <c r="H529" s="115">
        <f t="shared" si="53"/>
        <v>-3710</v>
      </c>
      <c r="I529" s="142" t="s">
        <v>1746</v>
      </c>
      <c r="J529" s="143" t="s">
        <v>1747</v>
      </c>
      <c r="K529" s="142">
        <v>-3710</v>
      </c>
      <c r="L529" s="142" t="s">
        <v>1748</v>
      </c>
      <c r="M529" s="143" t="s">
        <v>382</v>
      </c>
      <c r="N529" s="143" t="s">
        <v>383</v>
      </c>
      <c r="O529" s="144" t="s">
        <v>1749</v>
      </c>
      <c r="P529" s="144" t="s">
        <v>145</v>
      </c>
    </row>
    <row r="530" spans="1:16" x14ac:dyDescent="0.2">
      <c r="A530" s="115" t="str">
        <f t="shared" si="48"/>
        <v> APJ 129.62 </v>
      </c>
      <c r="B530" s="2" t="str">
        <f t="shared" si="49"/>
        <v>I</v>
      </c>
      <c r="C530" s="115">
        <f t="shared" si="50"/>
        <v>35436.745199999998</v>
      </c>
      <c r="D530" s="15" t="str">
        <f t="shared" si="51"/>
        <v>vis</v>
      </c>
      <c r="E530" s="15">
        <f>VLOOKUP(C530,Active!C$21:E$968,3,FALSE)</f>
        <v>-3700.9993659428533</v>
      </c>
      <c r="F530" s="2" t="s">
        <v>337</v>
      </c>
      <c r="G530" s="15" t="str">
        <f t="shared" si="52"/>
        <v>35436.7452</v>
      </c>
      <c r="H530" s="115">
        <f t="shared" si="53"/>
        <v>-3701</v>
      </c>
      <c r="I530" s="142" t="s">
        <v>1750</v>
      </c>
      <c r="J530" s="143" t="s">
        <v>1751</v>
      </c>
      <c r="K530" s="142">
        <v>-3701</v>
      </c>
      <c r="L530" s="142" t="s">
        <v>1752</v>
      </c>
      <c r="M530" s="143" t="s">
        <v>382</v>
      </c>
      <c r="N530" s="143" t="s">
        <v>383</v>
      </c>
      <c r="O530" s="144" t="s">
        <v>1749</v>
      </c>
      <c r="P530" s="144" t="s">
        <v>145</v>
      </c>
    </row>
    <row r="531" spans="1:16" x14ac:dyDescent="0.2">
      <c r="A531" s="115" t="str">
        <f t="shared" si="48"/>
        <v> AC 175.19 </v>
      </c>
      <c r="B531" s="2" t="str">
        <f t="shared" si="49"/>
        <v>I</v>
      </c>
      <c r="C531" s="115">
        <f t="shared" si="50"/>
        <v>35442.284</v>
      </c>
      <c r="D531" s="15" t="str">
        <f t="shared" si="51"/>
        <v>vis</v>
      </c>
      <c r="E531" s="15">
        <f>VLOOKUP(C531,Active!C$21:E$968,3,FALSE)</f>
        <v>-3698.9989582624544</v>
      </c>
      <c r="F531" s="2" t="s">
        <v>337</v>
      </c>
      <c r="G531" s="15" t="str">
        <f t="shared" si="52"/>
        <v>35442.284</v>
      </c>
      <c r="H531" s="115">
        <f t="shared" si="53"/>
        <v>-3699</v>
      </c>
      <c r="I531" s="142" t="s">
        <v>1753</v>
      </c>
      <c r="J531" s="143" t="s">
        <v>1754</v>
      </c>
      <c r="K531" s="142">
        <v>-3699</v>
      </c>
      <c r="L531" s="142" t="s">
        <v>405</v>
      </c>
      <c r="M531" s="143" t="s">
        <v>341</v>
      </c>
      <c r="N531" s="143"/>
      <c r="O531" s="144" t="s">
        <v>1572</v>
      </c>
      <c r="P531" s="144" t="s">
        <v>122</v>
      </c>
    </row>
    <row r="532" spans="1:16" x14ac:dyDescent="0.2">
      <c r="A532" s="115" t="str">
        <f t="shared" si="48"/>
        <v> APJ 129.62 </v>
      </c>
      <c r="B532" s="2" t="str">
        <f t="shared" si="49"/>
        <v>I</v>
      </c>
      <c r="C532" s="115">
        <f t="shared" si="50"/>
        <v>35447.820800000001</v>
      </c>
      <c r="D532" s="15" t="str">
        <f t="shared" si="51"/>
        <v>vis</v>
      </c>
      <c r="E532" s="15">
        <f>VLOOKUP(C532,Active!C$21:E$968,3,FALSE)</f>
        <v>-3696.9992729073538</v>
      </c>
      <c r="F532" s="2" t="s">
        <v>337</v>
      </c>
      <c r="G532" s="15" t="str">
        <f t="shared" si="52"/>
        <v>35447.8208</v>
      </c>
      <c r="H532" s="115">
        <f t="shared" si="53"/>
        <v>-3697</v>
      </c>
      <c r="I532" s="142" t="s">
        <v>1755</v>
      </c>
      <c r="J532" s="143" t="s">
        <v>1756</v>
      </c>
      <c r="K532" s="142">
        <v>-3697</v>
      </c>
      <c r="L532" s="142" t="s">
        <v>1757</v>
      </c>
      <c r="M532" s="143" t="s">
        <v>382</v>
      </c>
      <c r="N532" s="143" t="s">
        <v>383</v>
      </c>
      <c r="O532" s="144" t="s">
        <v>1749</v>
      </c>
      <c r="P532" s="144" t="s">
        <v>145</v>
      </c>
    </row>
    <row r="533" spans="1:16" x14ac:dyDescent="0.2">
      <c r="A533" s="115" t="str">
        <f t="shared" si="48"/>
        <v> AC 177.17 </v>
      </c>
      <c r="B533" s="2" t="str">
        <f t="shared" si="49"/>
        <v>I</v>
      </c>
      <c r="C533" s="115">
        <f t="shared" si="50"/>
        <v>35489.360999999997</v>
      </c>
      <c r="D533" s="15" t="str">
        <f t="shared" si="51"/>
        <v>vis</v>
      </c>
      <c r="E533" s="15">
        <f>VLOOKUP(C533,Active!C$21:E$968,3,FALSE)</f>
        <v>-3681.9965042344879</v>
      </c>
      <c r="F533" s="2" t="s">
        <v>337</v>
      </c>
      <c r="G533" s="15" t="str">
        <f t="shared" si="52"/>
        <v>35489.361</v>
      </c>
      <c r="H533" s="115">
        <f t="shared" si="53"/>
        <v>-3682</v>
      </c>
      <c r="I533" s="142" t="s">
        <v>1758</v>
      </c>
      <c r="J533" s="143" t="s">
        <v>1759</v>
      </c>
      <c r="K533" s="142">
        <v>-3682</v>
      </c>
      <c r="L533" s="142" t="s">
        <v>426</v>
      </c>
      <c r="M533" s="143" t="s">
        <v>341</v>
      </c>
      <c r="N533" s="143"/>
      <c r="O533" s="144" t="s">
        <v>1745</v>
      </c>
      <c r="P533" s="144" t="s">
        <v>146</v>
      </c>
    </row>
    <row r="534" spans="1:16" x14ac:dyDescent="0.2">
      <c r="A534" s="115" t="str">
        <f t="shared" si="48"/>
        <v> AC 175.20 </v>
      </c>
      <c r="B534" s="2" t="str">
        <f t="shared" si="49"/>
        <v>I</v>
      </c>
      <c r="C534" s="115">
        <f t="shared" si="50"/>
        <v>35727.472000000002</v>
      </c>
      <c r="D534" s="15" t="str">
        <f t="shared" si="51"/>
        <v>vis</v>
      </c>
      <c r="E534" s="15">
        <f>VLOOKUP(C534,Active!C$21:E$968,3,FALSE)</f>
        <v>-3595.9997047134166</v>
      </c>
      <c r="F534" s="2" t="s">
        <v>337</v>
      </c>
      <c r="G534" s="15" t="str">
        <f t="shared" si="52"/>
        <v>35727.472</v>
      </c>
      <c r="H534" s="115">
        <f t="shared" si="53"/>
        <v>-3596</v>
      </c>
      <c r="I534" s="142" t="s">
        <v>1760</v>
      </c>
      <c r="J534" s="143" t="s">
        <v>1761</v>
      </c>
      <c r="K534" s="142">
        <v>-3596</v>
      </c>
      <c r="L534" s="142" t="s">
        <v>392</v>
      </c>
      <c r="M534" s="143" t="s">
        <v>341</v>
      </c>
      <c r="N534" s="143"/>
      <c r="O534" s="144" t="s">
        <v>1762</v>
      </c>
      <c r="P534" s="144" t="s">
        <v>147</v>
      </c>
    </row>
    <row r="535" spans="1:16" x14ac:dyDescent="0.2">
      <c r="A535" s="115" t="str">
        <f t="shared" si="48"/>
        <v> AC 175.19 </v>
      </c>
      <c r="B535" s="2" t="str">
        <f t="shared" si="49"/>
        <v>I</v>
      </c>
      <c r="C535" s="115">
        <f t="shared" si="50"/>
        <v>35727.472000000002</v>
      </c>
      <c r="D535" s="15" t="str">
        <f t="shared" si="51"/>
        <v>vis</v>
      </c>
      <c r="E535" s="15">
        <f>VLOOKUP(C535,Active!C$21:E$968,3,FALSE)</f>
        <v>-3595.9997047134166</v>
      </c>
      <c r="F535" s="2" t="s">
        <v>337</v>
      </c>
      <c r="G535" s="15" t="str">
        <f t="shared" si="52"/>
        <v>35727.472</v>
      </c>
      <c r="H535" s="115">
        <f t="shared" si="53"/>
        <v>-3596</v>
      </c>
      <c r="I535" s="142" t="s">
        <v>1760</v>
      </c>
      <c r="J535" s="143" t="s">
        <v>1761</v>
      </c>
      <c r="K535" s="142">
        <v>-3596</v>
      </c>
      <c r="L535" s="142" t="s">
        <v>392</v>
      </c>
      <c r="M535" s="143" t="s">
        <v>341</v>
      </c>
      <c r="N535" s="143"/>
      <c r="O535" s="144" t="s">
        <v>1572</v>
      </c>
      <c r="P535" s="144" t="s">
        <v>122</v>
      </c>
    </row>
    <row r="536" spans="1:16" x14ac:dyDescent="0.2">
      <c r="A536" s="115" t="str">
        <f t="shared" si="48"/>
        <v> AA 8.192 </v>
      </c>
      <c r="B536" s="2" t="str">
        <f t="shared" si="49"/>
        <v>I</v>
      </c>
      <c r="C536" s="115">
        <f t="shared" si="50"/>
        <v>35860.381999999998</v>
      </c>
      <c r="D536" s="15" t="str">
        <f t="shared" si="51"/>
        <v>vis</v>
      </c>
      <c r="E536" s="15">
        <f>VLOOKUP(C536,Active!C$21:E$968,3,FALSE)</f>
        <v>-3547.9975770320202</v>
      </c>
      <c r="F536" s="2" t="s">
        <v>337</v>
      </c>
      <c r="G536" s="15" t="str">
        <f t="shared" si="52"/>
        <v>35860.382</v>
      </c>
      <c r="H536" s="115">
        <f t="shared" si="53"/>
        <v>-3548</v>
      </c>
      <c r="I536" s="142" t="s">
        <v>1763</v>
      </c>
      <c r="J536" s="143" t="s">
        <v>1764</v>
      </c>
      <c r="K536" s="142">
        <v>-3548</v>
      </c>
      <c r="L536" s="142" t="s">
        <v>546</v>
      </c>
      <c r="M536" s="143" t="s">
        <v>341</v>
      </c>
      <c r="N536" s="143"/>
      <c r="O536" s="144" t="s">
        <v>1702</v>
      </c>
      <c r="P536" s="144" t="s">
        <v>148</v>
      </c>
    </row>
    <row r="537" spans="1:16" x14ac:dyDescent="0.2">
      <c r="A537" s="115" t="str">
        <f t="shared" si="48"/>
        <v> MVS 2.126 </v>
      </c>
      <c r="B537" s="2" t="str">
        <f t="shared" si="49"/>
        <v>I</v>
      </c>
      <c r="C537" s="115">
        <f t="shared" si="50"/>
        <v>35921.322999999997</v>
      </c>
      <c r="D537" s="15" t="str">
        <f t="shared" si="51"/>
        <v>vis</v>
      </c>
      <c r="E537" s="15">
        <f>VLOOKUP(C537,Active!C$21:E$968,3,FALSE)</f>
        <v>-3525.9879640380241</v>
      </c>
      <c r="F537" s="2" t="s">
        <v>337</v>
      </c>
      <c r="G537" s="15" t="str">
        <f t="shared" si="52"/>
        <v>35921.323</v>
      </c>
      <c r="H537" s="115">
        <f t="shared" si="53"/>
        <v>-3526</v>
      </c>
      <c r="I537" s="142" t="s">
        <v>1765</v>
      </c>
      <c r="J537" s="143" t="s">
        <v>1766</v>
      </c>
      <c r="K537" s="142">
        <v>-3526</v>
      </c>
      <c r="L537" s="142" t="s">
        <v>1265</v>
      </c>
      <c r="M537" s="143" t="s">
        <v>1767</v>
      </c>
      <c r="N537" s="143"/>
      <c r="O537" s="144" t="s">
        <v>1768</v>
      </c>
      <c r="P537" s="144" t="s">
        <v>149</v>
      </c>
    </row>
    <row r="538" spans="1:16" x14ac:dyDescent="0.2">
      <c r="A538" s="115" t="str">
        <f t="shared" si="48"/>
        <v> AC 200.16 </v>
      </c>
      <c r="B538" s="2" t="str">
        <f t="shared" si="49"/>
        <v>I</v>
      </c>
      <c r="C538" s="115">
        <f t="shared" si="50"/>
        <v>36544.273999999998</v>
      </c>
      <c r="D538" s="15" t="str">
        <f t="shared" si="51"/>
        <v>vis</v>
      </c>
      <c r="E538" s="15">
        <f>VLOOKUP(C538,Active!C$21:E$968,3,FALSE)</f>
        <v>-3301.0013306676642</v>
      </c>
      <c r="F538" s="2" t="s">
        <v>337</v>
      </c>
      <c r="G538" s="15" t="str">
        <f t="shared" si="52"/>
        <v>36544.274</v>
      </c>
      <c r="H538" s="115">
        <f t="shared" si="53"/>
        <v>-3301</v>
      </c>
      <c r="I538" s="142" t="s">
        <v>1769</v>
      </c>
      <c r="J538" s="143" t="s">
        <v>1770</v>
      </c>
      <c r="K538" s="142">
        <v>-3301</v>
      </c>
      <c r="L538" s="142" t="s">
        <v>340</v>
      </c>
      <c r="M538" s="143" t="s">
        <v>341</v>
      </c>
      <c r="N538" s="143"/>
      <c r="O538" s="144" t="s">
        <v>1572</v>
      </c>
      <c r="P538" s="144" t="s">
        <v>150</v>
      </c>
    </row>
    <row r="539" spans="1:16" x14ac:dyDescent="0.2">
      <c r="A539" s="115" t="str">
        <f t="shared" si="48"/>
        <v> AA 9.49 </v>
      </c>
      <c r="B539" s="2" t="str">
        <f t="shared" si="49"/>
        <v>I</v>
      </c>
      <c r="C539" s="115">
        <f t="shared" si="50"/>
        <v>36555.353999999999</v>
      </c>
      <c r="D539" s="15" t="str">
        <f t="shared" si="51"/>
        <v>vis</v>
      </c>
      <c r="E539" s="15">
        <f>VLOOKUP(C539,Active!C$21:E$968,3,FALSE)</f>
        <v>-3296.9996485165093</v>
      </c>
      <c r="F539" s="2" t="s">
        <v>337</v>
      </c>
      <c r="G539" s="15" t="str">
        <f t="shared" si="52"/>
        <v>36555.354</v>
      </c>
      <c r="H539" s="115">
        <f t="shared" si="53"/>
        <v>-3297</v>
      </c>
      <c r="I539" s="142" t="s">
        <v>1771</v>
      </c>
      <c r="J539" s="143" t="s">
        <v>1772</v>
      </c>
      <c r="K539" s="142">
        <v>-3297</v>
      </c>
      <c r="L539" s="142" t="s">
        <v>392</v>
      </c>
      <c r="M539" s="143" t="s">
        <v>341</v>
      </c>
      <c r="N539" s="143"/>
      <c r="O539" s="144" t="s">
        <v>1702</v>
      </c>
      <c r="P539" s="144" t="s">
        <v>151</v>
      </c>
    </row>
    <row r="540" spans="1:16" x14ac:dyDescent="0.2">
      <c r="A540" s="115" t="str">
        <f t="shared" si="48"/>
        <v> AC 200.16 </v>
      </c>
      <c r="B540" s="2" t="str">
        <f t="shared" si="49"/>
        <v>I</v>
      </c>
      <c r="C540" s="115">
        <f t="shared" si="50"/>
        <v>36569.192999999999</v>
      </c>
      <c r="D540" s="15" t="str">
        <f t="shared" si="51"/>
        <v>vis</v>
      </c>
      <c r="E540" s="15">
        <f>VLOOKUP(C540,Active!C$21:E$968,3,FALSE)</f>
        <v>-3292.0015186167061</v>
      </c>
      <c r="F540" s="2" t="s">
        <v>337</v>
      </c>
      <c r="G540" s="15" t="str">
        <f t="shared" si="52"/>
        <v>36569.193</v>
      </c>
      <c r="H540" s="115">
        <f t="shared" si="53"/>
        <v>-3292</v>
      </c>
      <c r="I540" s="142" t="s">
        <v>1773</v>
      </c>
      <c r="J540" s="143" t="s">
        <v>1774</v>
      </c>
      <c r="K540" s="142">
        <v>-3292</v>
      </c>
      <c r="L540" s="142" t="s">
        <v>340</v>
      </c>
      <c r="M540" s="143" t="s">
        <v>341</v>
      </c>
      <c r="N540" s="143"/>
      <c r="O540" s="144" t="s">
        <v>1572</v>
      </c>
      <c r="P540" s="144" t="s">
        <v>150</v>
      </c>
    </row>
    <row r="541" spans="1:16" x14ac:dyDescent="0.2">
      <c r="A541" s="115" t="str">
        <f t="shared" si="48"/>
        <v> AA 10.70 </v>
      </c>
      <c r="B541" s="2" t="str">
        <f t="shared" si="49"/>
        <v>I</v>
      </c>
      <c r="C541" s="115">
        <f t="shared" si="50"/>
        <v>36638.413999999997</v>
      </c>
      <c r="D541" s="15" t="str">
        <f t="shared" si="51"/>
        <v>vis</v>
      </c>
      <c r="E541" s="15">
        <f>VLOOKUP(C541,Active!C$21:E$968,3,FALSE)</f>
        <v>-3267.0014788888157</v>
      </c>
      <c r="F541" s="2" t="s">
        <v>337</v>
      </c>
      <c r="G541" s="15" t="str">
        <f t="shared" si="52"/>
        <v>36638.414</v>
      </c>
      <c r="H541" s="115">
        <f t="shared" si="53"/>
        <v>-3267</v>
      </c>
      <c r="I541" s="142" t="s">
        <v>1775</v>
      </c>
      <c r="J541" s="143" t="s">
        <v>1776</v>
      </c>
      <c r="K541" s="142">
        <v>-3267</v>
      </c>
      <c r="L541" s="142" t="s">
        <v>340</v>
      </c>
      <c r="M541" s="143" t="s">
        <v>341</v>
      </c>
      <c r="N541" s="143"/>
      <c r="O541" s="144" t="s">
        <v>1702</v>
      </c>
      <c r="P541" s="144" t="s">
        <v>152</v>
      </c>
    </row>
    <row r="542" spans="1:16" x14ac:dyDescent="0.2">
      <c r="A542" s="115" t="str">
        <f t="shared" si="48"/>
        <v> MVS 2.126 </v>
      </c>
      <c r="B542" s="2" t="str">
        <f t="shared" si="49"/>
        <v>I</v>
      </c>
      <c r="C542" s="115">
        <f t="shared" si="50"/>
        <v>36815.597000000002</v>
      </c>
      <c r="D542" s="15" t="str">
        <f t="shared" si="51"/>
        <v>vis</v>
      </c>
      <c r="E542" s="15">
        <f>VLOOKUP(C542,Active!C$21:E$968,3,FALSE)</f>
        <v>-3203.0095972473036</v>
      </c>
      <c r="F542" s="2" t="s">
        <v>337</v>
      </c>
      <c r="G542" s="15" t="str">
        <f t="shared" si="52"/>
        <v>36815.597</v>
      </c>
      <c r="H542" s="115">
        <f t="shared" si="53"/>
        <v>-3203</v>
      </c>
      <c r="I542" s="142" t="s">
        <v>1777</v>
      </c>
      <c r="J542" s="143" t="s">
        <v>1778</v>
      </c>
      <c r="K542" s="142">
        <v>-3203</v>
      </c>
      <c r="L542" s="142" t="s">
        <v>1186</v>
      </c>
      <c r="M542" s="143" t="s">
        <v>1767</v>
      </c>
      <c r="N542" s="143"/>
      <c r="O542" s="144" t="s">
        <v>1768</v>
      </c>
      <c r="P542" s="144" t="s">
        <v>149</v>
      </c>
    </row>
    <row r="543" spans="1:16" x14ac:dyDescent="0.2">
      <c r="A543" s="115" t="str">
        <f t="shared" si="48"/>
        <v> MVS 2.126 </v>
      </c>
      <c r="B543" s="2" t="str">
        <f t="shared" si="49"/>
        <v>I</v>
      </c>
      <c r="C543" s="115">
        <f t="shared" si="50"/>
        <v>36851.614000000001</v>
      </c>
      <c r="D543" s="15" t="str">
        <f t="shared" si="51"/>
        <v>vis</v>
      </c>
      <c r="E543" s="15">
        <f>VLOOKUP(C543,Active!C$21:E$968,3,FALSE)</f>
        <v>-3190.0016021175097</v>
      </c>
      <c r="F543" s="2" t="s">
        <v>337</v>
      </c>
      <c r="G543" s="15" t="str">
        <f t="shared" si="52"/>
        <v>36851.614</v>
      </c>
      <c r="H543" s="115">
        <f t="shared" si="53"/>
        <v>-3190</v>
      </c>
      <c r="I543" s="142" t="s">
        <v>1779</v>
      </c>
      <c r="J543" s="143" t="s">
        <v>1780</v>
      </c>
      <c r="K543" s="142">
        <v>-3190</v>
      </c>
      <c r="L543" s="142" t="s">
        <v>340</v>
      </c>
      <c r="M543" s="143" t="s">
        <v>1767</v>
      </c>
      <c r="N543" s="143"/>
      <c r="O543" s="144" t="s">
        <v>1768</v>
      </c>
      <c r="P543" s="144" t="s">
        <v>149</v>
      </c>
    </row>
    <row r="544" spans="1:16" x14ac:dyDescent="0.2">
      <c r="A544" s="115" t="str">
        <f t="shared" si="48"/>
        <v> AC 209.24 </v>
      </c>
      <c r="B544" s="2" t="str">
        <f t="shared" si="49"/>
        <v>I</v>
      </c>
      <c r="C544" s="115">
        <f t="shared" si="50"/>
        <v>36901.451999999997</v>
      </c>
      <c r="D544" s="15" t="str">
        <f t="shared" si="51"/>
        <v>vis</v>
      </c>
      <c r="E544" s="15">
        <f>VLOOKUP(C544,Active!C$21:E$968,3,FALSE)</f>
        <v>-3172.0019780155963</v>
      </c>
      <c r="F544" s="2" t="s">
        <v>337</v>
      </c>
      <c r="G544" s="15" t="str">
        <f t="shared" si="52"/>
        <v>36901.452</v>
      </c>
      <c r="H544" s="115">
        <f t="shared" si="53"/>
        <v>-3172</v>
      </c>
      <c r="I544" s="142" t="s">
        <v>1781</v>
      </c>
      <c r="J544" s="143" t="s">
        <v>1782</v>
      </c>
      <c r="K544" s="142">
        <v>-3172</v>
      </c>
      <c r="L544" s="142" t="s">
        <v>732</v>
      </c>
      <c r="M544" s="143" t="s">
        <v>341</v>
      </c>
      <c r="N544" s="143"/>
      <c r="O544" s="144" t="s">
        <v>1572</v>
      </c>
      <c r="P544" s="144" t="s">
        <v>125</v>
      </c>
    </row>
    <row r="545" spans="1:16" x14ac:dyDescent="0.2">
      <c r="A545" s="115" t="str">
        <f t="shared" si="48"/>
        <v> AC 217.12 </v>
      </c>
      <c r="B545" s="2" t="str">
        <f t="shared" si="49"/>
        <v>I</v>
      </c>
      <c r="C545" s="115">
        <f t="shared" si="50"/>
        <v>37164.489000000001</v>
      </c>
      <c r="D545" s="15" t="str">
        <f t="shared" si="51"/>
        <v>vis</v>
      </c>
      <c r="E545" s="15">
        <f>VLOOKUP(C545,Active!C$21:E$968,3,FALSE)</f>
        <v>-3077.0028383050249</v>
      </c>
      <c r="F545" s="2" t="s">
        <v>337</v>
      </c>
      <c r="G545" s="15" t="str">
        <f t="shared" si="52"/>
        <v>37164.489</v>
      </c>
      <c r="H545" s="115">
        <f t="shared" si="53"/>
        <v>-3077</v>
      </c>
      <c r="I545" s="142" t="s">
        <v>1783</v>
      </c>
      <c r="J545" s="143" t="s">
        <v>1784</v>
      </c>
      <c r="K545" s="142">
        <v>-3077</v>
      </c>
      <c r="L545" s="142" t="s">
        <v>1208</v>
      </c>
      <c r="M545" s="143" t="s">
        <v>341</v>
      </c>
      <c r="N545" s="143"/>
      <c r="O545" s="144" t="s">
        <v>1572</v>
      </c>
      <c r="P545" s="144" t="s">
        <v>153</v>
      </c>
    </row>
    <row r="546" spans="1:16" x14ac:dyDescent="0.2">
      <c r="A546" s="115" t="str">
        <f t="shared" si="48"/>
        <v> AA 18.322 </v>
      </c>
      <c r="B546" s="2" t="str">
        <f t="shared" si="49"/>
        <v>I</v>
      </c>
      <c r="C546" s="115">
        <f t="shared" si="50"/>
        <v>37546.576000000001</v>
      </c>
      <c r="D546" s="15" t="str">
        <f t="shared" si="51"/>
        <v>vis</v>
      </c>
      <c r="E546" s="15">
        <f>VLOOKUP(C546,Active!C$21:E$968,3,FALSE)</f>
        <v>-2939.0072852284898</v>
      </c>
      <c r="F546" s="2" t="s">
        <v>337</v>
      </c>
      <c r="G546" s="15" t="str">
        <f t="shared" si="52"/>
        <v>37546.576</v>
      </c>
      <c r="H546" s="115">
        <f t="shared" si="53"/>
        <v>-2939</v>
      </c>
      <c r="I546" s="142" t="s">
        <v>1785</v>
      </c>
      <c r="J546" s="143" t="s">
        <v>1786</v>
      </c>
      <c r="K546" s="142">
        <v>-2939</v>
      </c>
      <c r="L546" s="142" t="s">
        <v>827</v>
      </c>
      <c r="M546" s="143" t="s">
        <v>341</v>
      </c>
      <c r="N546" s="143"/>
      <c r="O546" s="144" t="s">
        <v>1787</v>
      </c>
      <c r="P546" s="144" t="s">
        <v>154</v>
      </c>
    </row>
    <row r="547" spans="1:16" x14ac:dyDescent="0.2">
      <c r="A547" s="115" t="str">
        <f t="shared" si="48"/>
        <v> AA 18.322 </v>
      </c>
      <c r="B547" s="2" t="str">
        <f t="shared" si="49"/>
        <v>I</v>
      </c>
      <c r="C547" s="115">
        <f t="shared" si="50"/>
        <v>37546.582999999999</v>
      </c>
      <c r="D547" s="15" t="str">
        <f t="shared" si="51"/>
        <v>vis</v>
      </c>
      <c r="E547" s="15">
        <f>VLOOKUP(C547,Active!C$21:E$968,3,FALSE)</f>
        <v>-2939.0047570899474</v>
      </c>
      <c r="F547" s="2" t="s">
        <v>337</v>
      </c>
      <c r="G547" s="15" t="str">
        <f t="shared" si="52"/>
        <v>37546.583</v>
      </c>
      <c r="H547" s="115">
        <f t="shared" si="53"/>
        <v>-2939</v>
      </c>
      <c r="I547" s="142" t="s">
        <v>1788</v>
      </c>
      <c r="J547" s="143" t="s">
        <v>1789</v>
      </c>
      <c r="K547" s="142">
        <v>-2939</v>
      </c>
      <c r="L547" s="142" t="s">
        <v>1203</v>
      </c>
      <c r="M547" s="143" t="s">
        <v>341</v>
      </c>
      <c r="N547" s="143"/>
      <c r="O547" s="144" t="s">
        <v>1790</v>
      </c>
      <c r="P547" s="144" t="s">
        <v>154</v>
      </c>
    </row>
    <row r="548" spans="1:16" x14ac:dyDescent="0.2">
      <c r="A548" s="115" t="str">
        <f t="shared" si="48"/>
        <v> AA 17.62 </v>
      </c>
      <c r="B548" s="2" t="str">
        <f t="shared" si="49"/>
        <v>I</v>
      </c>
      <c r="C548" s="115">
        <f t="shared" si="50"/>
        <v>37546.584000000003</v>
      </c>
      <c r="D548" s="15" t="str">
        <f t="shared" si="51"/>
        <v>vis</v>
      </c>
      <c r="E548" s="15">
        <f>VLOOKUP(C548,Active!C$21:E$968,3,FALSE)</f>
        <v>-2939.0043959272971</v>
      </c>
      <c r="F548" s="2" t="s">
        <v>337</v>
      </c>
      <c r="G548" s="15" t="str">
        <f t="shared" si="52"/>
        <v>37546.584</v>
      </c>
      <c r="H548" s="115">
        <f t="shared" si="53"/>
        <v>-2939</v>
      </c>
      <c r="I548" s="142" t="s">
        <v>1791</v>
      </c>
      <c r="J548" s="143" t="s">
        <v>1792</v>
      </c>
      <c r="K548" s="142">
        <v>-2939</v>
      </c>
      <c r="L548" s="142" t="s">
        <v>791</v>
      </c>
      <c r="M548" s="143" t="s">
        <v>341</v>
      </c>
      <c r="N548" s="143"/>
      <c r="O548" s="144" t="s">
        <v>1793</v>
      </c>
      <c r="P548" s="144" t="s">
        <v>155</v>
      </c>
    </row>
    <row r="549" spans="1:16" x14ac:dyDescent="0.2">
      <c r="A549" s="115" t="str">
        <f t="shared" si="48"/>
        <v> AC 228.24 </v>
      </c>
      <c r="B549" s="2" t="str">
        <f t="shared" si="49"/>
        <v>I</v>
      </c>
      <c r="C549" s="115">
        <f t="shared" si="50"/>
        <v>37560.43</v>
      </c>
      <c r="D549" s="15" t="str">
        <f t="shared" si="51"/>
        <v>vis</v>
      </c>
      <c r="E549" s="15">
        <f>VLOOKUP(C549,Active!C$21:E$968,3,FALSE)</f>
        <v>-2934.0037378889515</v>
      </c>
      <c r="F549" s="2" t="s">
        <v>337</v>
      </c>
      <c r="G549" s="15" t="str">
        <f t="shared" si="52"/>
        <v>37560.430</v>
      </c>
      <c r="H549" s="115">
        <f t="shared" si="53"/>
        <v>-2934</v>
      </c>
      <c r="I549" s="142" t="s">
        <v>1794</v>
      </c>
      <c r="J549" s="143" t="s">
        <v>1795</v>
      </c>
      <c r="K549" s="142">
        <v>-2934</v>
      </c>
      <c r="L549" s="142" t="s">
        <v>779</v>
      </c>
      <c r="M549" s="143" t="s">
        <v>341</v>
      </c>
      <c r="N549" s="143"/>
      <c r="O549" s="144" t="s">
        <v>1572</v>
      </c>
      <c r="P549" s="144" t="s">
        <v>156</v>
      </c>
    </row>
    <row r="550" spans="1:16" x14ac:dyDescent="0.2">
      <c r="A550" s="115" t="str">
        <f t="shared" si="48"/>
        <v>BAVM 15 </v>
      </c>
      <c r="B550" s="2" t="str">
        <f t="shared" si="49"/>
        <v>I</v>
      </c>
      <c r="C550" s="115">
        <f t="shared" si="50"/>
        <v>37668.419000000002</v>
      </c>
      <c r="D550" s="15" t="str">
        <f t="shared" si="51"/>
        <v>vis</v>
      </c>
      <c r="E550" s="15">
        <f>VLOOKUP(C550,Active!C$21:E$968,3,FALSE)</f>
        <v>-2895.0021445838083</v>
      </c>
      <c r="F550" s="2" t="s">
        <v>337</v>
      </c>
      <c r="G550" s="15" t="str">
        <f t="shared" si="52"/>
        <v>37668.419</v>
      </c>
      <c r="H550" s="115">
        <f t="shared" si="53"/>
        <v>-2895</v>
      </c>
      <c r="I550" s="142" t="s">
        <v>1796</v>
      </c>
      <c r="J550" s="143" t="s">
        <v>1797</v>
      </c>
      <c r="K550" s="142">
        <v>-2895</v>
      </c>
      <c r="L550" s="142" t="s">
        <v>762</v>
      </c>
      <c r="M550" s="143" t="s">
        <v>341</v>
      </c>
      <c r="N550" s="143"/>
      <c r="O550" s="144" t="s">
        <v>1798</v>
      </c>
      <c r="P550" s="145" t="s">
        <v>157</v>
      </c>
    </row>
    <row r="551" spans="1:16" x14ac:dyDescent="0.2">
      <c r="A551" s="115" t="str">
        <f t="shared" si="48"/>
        <v> BRNO 6 </v>
      </c>
      <c r="B551" s="2" t="str">
        <f t="shared" si="49"/>
        <v>I</v>
      </c>
      <c r="C551" s="115">
        <f t="shared" si="50"/>
        <v>38399.392999999996</v>
      </c>
      <c r="D551" s="15" t="str">
        <f t="shared" si="51"/>
        <v>vis</v>
      </c>
      <c r="E551" s="15">
        <f>VLOOKUP(C551,Active!C$21:E$968,3,FALSE)</f>
        <v>-2631.0016383782413</v>
      </c>
      <c r="F551" s="2" t="s">
        <v>337</v>
      </c>
      <c r="G551" s="15" t="str">
        <f t="shared" si="52"/>
        <v>38399.393</v>
      </c>
      <c r="H551" s="115">
        <f t="shared" si="53"/>
        <v>-2631</v>
      </c>
      <c r="I551" s="142" t="s">
        <v>1799</v>
      </c>
      <c r="J551" s="143" t="s">
        <v>1800</v>
      </c>
      <c r="K551" s="142">
        <v>-2631</v>
      </c>
      <c r="L551" s="142" t="s">
        <v>732</v>
      </c>
      <c r="M551" s="143" t="s">
        <v>341</v>
      </c>
      <c r="N551" s="143"/>
      <c r="O551" s="144" t="s">
        <v>1801</v>
      </c>
      <c r="P551" s="144" t="s">
        <v>159</v>
      </c>
    </row>
    <row r="552" spans="1:16" x14ac:dyDescent="0.2">
      <c r="A552" s="115" t="str">
        <f t="shared" si="48"/>
        <v> BRNO 6 </v>
      </c>
      <c r="B552" s="2" t="str">
        <f t="shared" si="49"/>
        <v>I</v>
      </c>
      <c r="C552" s="115">
        <f t="shared" si="50"/>
        <v>38399.394</v>
      </c>
      <c r="D552" s="15" t="str">
        <f t="shared" si="51"/>
        <v>vis</v>
      </c>
      <c r="E552" s="15">
        <f>VLOOKUP(C552,Active!C$21:E$968,3,FALSE)</f>
        <v>-2631.001277215591</v>
      </c>
      <c r="F552" s="2" t="s">
        <v>337</v>
      </c>
      <c r="G552" s="15" t="str">
        <f t="shared" si="52"/>
        <v>38399.394</v>
      </c>
      <c r="H552" s="115">
        <f t="shared" si="53"/>
        <v>-2631</v>
      </c>
      <c r="I552" s="142" t="s">
        <v>1802</v>
      </c>
      <c r="J552" s="143" t="s">
        <v>1803</v>
      </c>
      <c r="K552" s="142">
        <v>-2631</v>
      </c>
      <c r="L552" s="142" t="s">
        <v>340</v>
      </c>
      <c r="M552" s="143" t="s">
        <v>341</v>
      </c>
      <c r="N552" s="143"/>
      <c r="O552" s="144" t="s">
        <v>1804</v>
      </c>
      <c r="P552" s="144" t="s">
        <v>159</v>
      </c>
    </row>
    <row r="553" spans="1:16" x14ac:dyDescent="0.2">
      <c r="A553" s="115" t="str">
        <f t="shared" si="48"/>
        <v> BRNO 6 </v>
      </c>
      <c r="B553" s="2" t="str">
        <f t="shared" si="49"/>
        <v>I</v>
      </c>
      <c r="C553" s="115">
        <f t="shared" si="50"/>
        <v>38399.394999999997</v>
      </c>
      <c r="D553" s="15" t="str">
        <f t="shared" si="51"/>
        <v>vis</v>
      </c>
      <c r="E553" s="15">
        <f>VLOOKUP(C553,Active!C$21:E$968,3,FALSE)</f>
        <v>-2631.0009160529435</v>
      </c>
      <c r="F553" s="2" t="s">
        <v>337</v>
      </c>
      <c r="G553" s="15" t="str">
        <f t="shared" si="52"/>
        <v>38399.395</v>
      </c>
      <c r="H553" s="115">
        <f t="shared" si="53"/>
        <v>-2631</v>
      </c>
      <c r="I553" s="142" t="s">
        <v>1805</v>
      </c>
      <c r="J553" s="143" t="s">
        <v>1806</v>
      </c>
      <c r="K553" s="142">
        <v>-2631</v>
      </c>
      <c r="L553" s="142" t="s">
        <v>361</v>
      </c>
      <c r="M553" s="143" t="s">
        <v>341</v>
      </c>
      <c r="N553" s="143"/>
      <c r="O553" s="144" t="s">
        <v>1807</v>
      </c>
      <c r="P553" s="144" t="s">
        <v>159</v>
      </c>
    </row>
    <row r="554" spans="1:16" x14ac:dyDescent="0.2">
      <c r="A554" s="115" t="str">
        <f t="shared" si="48"/>
        <v> BRNO 6 </v>
      </c>
      <c r="B554" s="2" t="str">
        <f t="shared" si="49"/>
        <v>I</v>
      </c>
      <c r="C554" s="115">
        <f t="shared" si="50"/>
        <v>38399.394999999997</v>
      </c>
      <c r="D554" s="15" t="str">
        <f t="shared" si="51"/>
        <v>vis</v>
      </c>
      <c r="E554" s="15">
        <f>VLOOKUP(C554,Active!C$21:E$968,3,FALSE)</f>
        <v>-2631.0009160529435</v>
      </c>
      <c r="F554" s="2" t="s">
        <v>337</v>
      </c>
      <c r="G554" s="15" t="str">
        <f t="shared" si="52"/>
        <v>38399.395</v>
      </c>
      <c r="H554" s="115">
        <f t="shared" si="53"/>
        <v>-2631</v>
      </c>
      <c r="I554" s="142" t="s">
        <v>1805</v>
      </c>
      <c r="J554" s="143" t="s">
        <v>1806</v>
      </c>
      <c r="K554" s="142">
        <v>-2631</v>
      </c>
      <c r="L554" s="142" t="s">
        <v>361</v>
      </c>
      <c r="M554" s="143" t="s">
        <v>341</v>
      </c>
      <c r="N554" s="143"/>
      <c r="O554" s="144" t="s">
        <v>1808</v>
      </c>
      <c r="P554" s="144" t="s">
        <v>159</v>
      </c>
    </row>
    <row r="555" spans="1:16" x14ac:dyDescent="0.2">
      <c r="A555" s="115" t="str">
        <f t="shared" si="48"/>
        <v> BRNO 6 </v>
      </c>
      <c r="B555" s="2" t="str">
        <f t="shared" si="49"/>
        <v>I</v>
      </c>
      <c r="C555" s="115">
        <f t="shared" si="50"/>
        <v>38399.394999999997</v>
      </c>
      <c r="D555" s="15" t="str">
        <f t="shared" si="51"/>
        <v>vis</v>
      </c>
      <c r="E555" s="15">
        <f>VLOOKUP(C555,Active!C$21:E$968,3,FALSE)</f>
        <v>-2631.0009160529435</v>
      </c>
      <c r="F555" s="2" t="s">
        <v>337</v>
      </c>
      <c r="G555" s="15" t="str">
        <f t="shared" si="52"/>
        <v>38399.395</v>
      </c>
      <c r="H555" s="115">
        <f t="shared" si="53"/>
        <v>-2631</v>
      </c>
      <c r="I555" s="142" t="s">
        <v>1805</v>
      </c>
      <c r="J555" s="143" t="s">
        <v>1806</v>
      </c>
      <c r="K555" s="142">
        <v>-2631</v>
      </c>
      <c r="L555" s="142" t="s">
        <v>361</v>
      </c>
      <c r="M555" s="143" t="s">
        <v>341</v>
      </c>
      <c r="N555" s="143"/>
      <c r="O555" s="144" t="s">
        <v>1809</v>
      </c>
      <c r="P555" s="144" t="s">
        <v>159</v>
      </c>
    </row>
    <row r="556" spans="1:16" x14ac:dyDescent="0.2">
      <c r="A556" s="115" t="str">
        <f t="shared" si="48"/>
        <v> BRNO 6 </v>
      </c>
      <c r="B556" s="2" t="str">
        <f t="shared" si="49"/>
        <v>I</v>
      </c>
      <c r="C556" s="115">
        <f t="shared" si="50"/>
        <v>38399.396000000001</v>
      </c>
      <c r="D556" s="15" t="str">
        <f t="shared" si="51"/>
        <v>vis</v>
      </c>
      <c r="E556" s="15">
        <f>VLOOKUP(C556,Active!C$21:E$968,3,FALSE)</f>
        <v>-2631.0005548902927</v>
      </c>
      <c r="F556" s="2" t="s">
        <v>337</v>
      </c>
      <c r="G556" s="15" t="str">
        <f t="shared" si="52"/>
        <v>38399.396</v>
      </c>
      <c r="H556" s="115">
        <f t="shared" si="53"/>
        <v>-2631</v>
      </c>
      <c r="I556" s="142" t="s">
        <v>1810</v>
      </c>
      <c r="J556" s="143" t="s">
        <v>1811</v>
      </c>
      <c r="K556" s="142">
        <v>-2631</v>
      </c>
      <c r="L556" s="142" t="s">
        <v>365</v>
      </c>
      <c r="M556" s="143" t="s">
        <v>341</v>
      </c>
      <c r="N556" s="143"/>
      <c r="O556" s="144" t="s">
        <v>1812</v>
      </c>
      <c r="P556" s="144" t="s">
        <v>159</v>
      </c>
    </row>
    <row r="557" spans="1:16" x14ac:dyDescent="0.2">
      <c r="A557" s="115" t="str">
        <f t="shared" si="48"/>
        <v> AA 16.158 </v>
      </c>
      <c r="B557" s="2" t="str">
        <f t="shared" si="49"/>
        <v>I</v>
      </c>
      <c r="C557" s="115">
        <f t="shared" si="50"/>
        <v>38673.508000000002</v>
      </c>
      <c r="D557" s="15" t="str">
        <f t="shared" si="51"/>
        <v>vis</v>
      </c>
      <c r="E557" s="15">
        <f>VLOOKUP(C557,Active!C$21:E$968,3,FALSE)</f>
        <v>-2532.0015388418137</v>
      </c>
      <c r="F557" s="2" t="s">
        <v>337</v>
      </c>
      <c r="G557" s="15" t="str">
        <f t="shared" si="52"/>
        <v>38673.508</v>
      </c>
      <c r="H557" s="115">
        <f t="shared" si="53"/>
        <v>-2532</v>
      </c>
      <c r="I557" s="142" t="s">
        <v>1813</v>
      </c>
      <c r="J557" s="143" t="s">
        <v>1814</v>
      </c>
      <c r="K557" s="142">
        <v>-2532</v>
      </c>
      <c r="L557" s="142" t="s">
        <v>340</v>
      </c>
      <c r="M557" s="143" t="s">
        <v>341</v>
      </c>
      <c r="N557" s="143"/>
      <c r="O557" s="144" t="s">
        <v>1702</v>
      </c>
      <c r="P557" s="144" t="s">
        <v>160</v>
      </c>
    </row>
    <row r="558" spans="1:16" x14ac:dyDescent="0.2">
      <c r="A558" s="115" t="str">
        <f t="shared" si="48"/>
        <v>BAVM 18 </v>
      </c>
      <c r="B558" s="2" t="str">
        <f t="shared" si="49"/>
        <v>I</v>
      </c>
      <c r="C558" s="115">
        <f t="shared" si="50"/>
        <v>39033.46</v>
      </c>
      <c r="D558" s="15" t="str">
        <f t="shared" si="51"/>
        <v>vis</v>
      </c>
      <c r="E558" s="15">
        <f>VLOOKUP(C558,Active!C$21:E$968,3,FALSE)</f>
        <v>-2402.000321001362</v>
      </c>
      <c r="F558" s="2" t="s">
        <v>337</v>
      </c>
      <c r="G558" s="15" t="str">
        <f t="shared" si="52"/>
        <v>39033.460</v>
      </c>
      <c r="H558" s="115">
        <f t="shared" si="53"/>
        <v>-2402</v>
      </c>
      <c r="I558" s="142" t="s">
        <v>1815</v>
      </c>
      <c r="J558" s="143" t="s">
        <v>1816</v>
      </c>
      <c r="K558" s="142">
        <v>-2402</v>
      </c>
      <c r="L558" s="142" t="s">
        <v>345</v>
      </c>
      <c r="M558" s="143" t="s">
        <v>341</v>
      </c>
      <c r="N558" s="143"/>
      <c r="O558" s="144" t="s">
        <v>687</v>
      </c>
      <c r="P558" s="145" t="s">
        <v>164</v>
      </c>
    </row>
    <row r="559" spans="1:16" x14ac:dyDescent="0.2">
      <c r="A559" s="115" t="str">
        <f t="shared" si="48"/>
        <v> AA 16.158 </v>
      </c>
      <c r="B559" s="2" t="str">
        <f t="shared" si="49"/>
        <v>I</v>
      </c>
      <c r="C559" s="115">
        <f t="shared" si="50"/>
        <v>39058.379999999997</v>
      </c>
      <c r="D559" s="15" t="str">
        <f t="shared" si="51"/>
        <v>vis</v>
      </c>
      <c r="E559" s="15">
        <f>VLOOKUP(C559,Active!C$21:E$968,3,FALSE)</f>
        <v>-2393.0001477877563</v>
      </c>
      <c r="F559" s="2" t="s">
        <v>337</v>
      </c>
      <c r="G559" s="15" t="str">
        <f t="shared" si="52"/>
        <v>39058.380</v>
      </c>
      <c r="H559" s="115">
        <f t="shared" si="53"/>
        <v>-2393</v>
      </c>
      <c r="I559" s="142" t="s">
        <v>1817</v>
      </c>
      <c r="J559" s="143" t="s">
        <v>1818</v>
      </c>
      <c r="K559" s="142">
        <v>-2393</v>
      </c>
      <c r="L559" s="142" t="s">
        <v>356</v>
      </c>
      <c r="M559" s="143" t="s">
        <v>341</v>
      </c>
      <c r="N559" s="143"/>
      <c r="O559" s="144" t="s">
        <v>1702</v>
      </c>
      <c r="P559" s="144" t="s">
        <v>160</v>
      </c>
    </row>
    <row r="560" spans="1:16" x14ac:dyDescent="0.2">
      <c r="A560" s="115" t="str">
        <f t="shared" si="48"/>
        <v> AVSJ 3.66 </v>
      </c>
      <c r="B560" s="2" t="str">
        <f t="shared" si="49"/>
        <v>I</v>
      </c>
      <c r="C560" s="115">
        <f t="shared" si="50"/>
        <v>39916.716999999997</v>
      </c>
      <c r="D560" s="15" t="str">
        <f t="shared" si="51"/>
        <v>vis</v>
      </c>
      <c r="E560" s="15">
        <f>VLOOKUP(C560,Active!C$21:E$968,3,FALSE)</f>
        <v>-2083.0008831149098</v>
      </c>
      <c r="F560" s="2" t="s">
        <v>337</v>
      </c>
      <c r="G560" s="15" t="str">
        <f t="shared" si="52"/>
        <v>39916.717</v>
      </c>
      <c r="H560" s="115">
        <f t="shared" si="53"/>
        <v>-2083</v>
      </c>
      <c r="I560" s="142" t="s">
        <v>1819</v>
      </c>
      <c r="J560" s="143" t="s">
        <v>1820</v>
      </c>
      <c r="K560" s="142">
        <v>-2083</v>
      </c>
      <c r="L560" s="142" t="s">
        <v>365</v>
      </c>
      <c r="M560" s="143" t="s">
        <v>341</v>
      </c>
      <c r="N560" s="143"/>
      <c r="O560" s="144" t="s">
        <v>357</v>
      </c>
      <c r="P560" s="144" t="s">
        <v>172</v>
      </c>
    </row>
    <row r="561" spans="1:16" x14ac:dyDescent="0.2">
      <c r="A561" s="115" t="str">
        <f t="shared" si="48"/>
        <v> PASP 89.539 </v>
      </c>
      <c r="B561" s="2" t="str">
        <f t="shared" si="49"/>
        <v>I</v>
      </c>
      <c r="C561" s="115">
        <f t="shared" si="50"/>
        <v>40129.917500000003</v>
      </c>
      <c r="D561" s="15" t="str">
        <f t="shared" si="51"/>
        <v>vis</v>
      </c>
      <c r="E561" s="15">
        <f>VLOOKUP(C561,Active!C$21:E$968,3,FALSE)</f>
        <v>-2006.0008257622787</v>
      </c>
      <c r="F561" s="2" t="s">
        <v>337</v>
      </c>
      <c r="G561" s="15" t="str">
        <f t="shared" si="52"/>
        <v>40129.9175</v>
      </c>
      <c r="H561" s="115">
        <f t="shared" si="53"/>
        <v>-2006</v>
      </c>
      <c r="I561" s="142" t="s">
        <v>1821</v>
      </c>
      <c r="J561" s="143" t="s">
        <v>1822</v>
      </c>
      <c r="K561" s="142">
        <v>-2006</v>
      </c>
      <c r="L561" s="142" t="s">
        <v>1823</v>
      </c>
      <c r="M561" s="143" t="s">
        <v>382</v>
      </c>
      <c r="N561" s="143" t="s">
        <v>383</v>
      </c>
      <c r="O561" s="144" t="s">
        <v>1824</v>
      </c>
      <c r="P561" s="144" t="s">
        <v>173</v>
      </c>
    </row>
    <row r="562" spans="1:16" x14ac:dyDescent="0.2">
      <c r="A562" s="115" t="str">
        <f t="shared" si="48"/>
        <v> AA 19.174 </v>
      </c>
      <c r="B562" s="2" t="str">
        <f t="shared" si="49"/>
        <v>I</v>
      </c>
      <c r="C562" s="115">
        <f t="shared" si="50"/>
        <v>40135.455999999998</v>
      </c>
      <c r="D562" s="15" t="str">
        <f t="shared" si="51"/>
        <v>vis</v>
      </c>
      <c r="E562" s="15">
        <f>VLOOKUP(C562,Active!C$21:E$968,3,FALSE)</f>
        <v>-2004.0005264306769</v>
      </c>
      <c r="F562" s="2" t="s">
        <v>337</v>
      </c>
      <c r="G562" s="15" t="str">
        <f t="shared" si="52"/>
        <v>40135.456</v>
      </c>
      <c r="H562" s="115">
        <f t="shared" si="53"/>
        <v>-2004</v>
      </c>
      <c r="I562" s="142" t="s">
        <v>1825</v>
      </c>
      <c r="J562" s="143" t="s">
        <v>1826</v>
      </c>
      <c r="K562" s="142">
        <v>-2004</v>
      </c>
      <c r="L562" s="142" t="s">
        <v>345</v>
      </c>
      <c r="M562" s="143" t="s">
        <v>341</v>
      </c>
      <c r="N562" s="143"/>
      <c r="O562" s="144" t="s">
        <v>1827</v>
      </c>
      <c r="P562" s="144" t="s">
        <v>174</v>
      </c>
    </row>
    <row r="563" spans="1:16" x14ac:dyDescent="0.2">
      <c r="A563" s="115" t="str">
        <f t="shared" si="48"/>
        <v> PASP 89.539 </v>
      </c>
      <c r="B563" s="2" t="str">
        <f t="shared" si="49"/>
        <v>I</v>
      </c>
      <c r="C563" s="115">
        <f t="shared" si="50"/>
        <v>40154.836799999997</v>
      </c>
      <c r="D563" s="15" t="str">
        <f t="shared" si="51"/>
        <v>vis</v>
      </c>
      <c r="E563" s="15">
        <f>VLOOKUP(C563,Active!C$21:E$968,3,FALSE)</f>
        <v>-1997.0009053625288</v>
      </c>
      <c r="F563" s="2" t="s">
        <v>337</v>
      </c>
      <c r="G563" s="15" t="str">
        <f t="shared" si="52"/>
        <v>40154.8368</v>
      </c>
      <c r="H563" s="115">
        <f t="shared" si="53"/>
        <v>-1997</v>
      </c>
      <c r="I563" s="142" t="s">
        <v>1828</v>
      </c>
      <c r="J563" s="143" t="s">
        <v>1829</v>
      </c>
      <c r="K563" s="142">
        <v>-1997</v>
      </c>
      <c r="L563" s="142" t="s">
        <v>1830</v>
      </c>
      <c r="M563" s="143" t="s">
        <v>382</v>
      </c>
      <c r="N563" s="143" t="s">
        <v>383</v>
      </c>
      <c r="O563" s="144" t="s">
        <v>1824</v>
      </c>
      <c r="P563" s="144" t="s">
        <v>173</v>
      </c>
    </row>
    <row r="564" spans="1:16" x14ac:dyDescent="0.2">
      <c r="A564" s="115" t="str">
        <f t="shared" si="48"/>
        <v> AVSJ 3.66 </v>
      </c>
      <c r="B564" s="2" t="str">
        <f t="shared" si="49"/>
        <v>I</v>
      </c>
      <c r="C564" s="115">
        <f t="shared" si="50"/>
        <v>40229.593999999997</v>
      </c>
      <c r="D564" s="15" t="str">
        <f t="shared" si="51"/>
        <v>vis</v>
      </c>
      <c r="E564" s="15">
        <f>VLOOKUP(C564,Active!C$21:E$968,3,FALSE)</f>
        <v>-1970.0013969771267</v>
      </c>
      <c r="F564" s="2" t="s">
        <v>337</v>
      </c>
      <c r="G564" s="15" t="str">
        <f t="shared" si="52"/>
        <v>40229.594</v>
      </c>
      <c r="H564" s="115">
        <f t="shared" si="53"/>
        <v>-1970</v>
      </c>
      <c r="I564" s="142" t="s">
        <v>1831</v>
      </c>
      <c r="J564" s="143" t="s">
        <v>1832</v>
      </c>
      <c r="K564" s="142">
        <v>-1970</v>
      </c>
      <c r="L564" s="142" t="s">
        <v>340</v>
      </c>
      <c r="M564" s="143" t="s">
        <v>341</v>
      </c>
      <c r="N564" s="143"/>
      <c r="O564" s="144" t="s">
        <v>1833</v>
      </c>
      <c r="P564" s="144" t="s">
        <v>172</v>
      </c>
    </row>
    <row r="565" spans="1:16" x14ac:dyDescent="0.2">
      <c r="A565" s="115" t="str">
        <f t="shared" si="48"/>
        <v> BRNO 9 </v>
      </c>
      <c r="B565" s="2" t="str">
        <f t="shared" si="49"/>
        <v>I</v>
      </c>
      <c r="C565" s="115">
        <f t="shared" si="50"/>
        <v>40506.483</v>
      </c>
      <c r="D565" s="15" t="str">
        <f t="shared" si="51"/>
        <v>vis</v>
      </c>
      <c r="E565" s="15">
        <f>VLOOKUP(C565,Active!C$21:E$968,3,FALSE)</f>
        <v>-1869.9994322523148</v>
      </c>
      <c r="F565" s="2" t="s">
        <v>337</v>
      </c>
      <c r="G565" s="15" t="str">
        <f t="shared" si="52"/>
        <v>40506.483</v>
      </c>
      <c r="H565" s="115">
        <f t="shared" si="53"/>
        <v>-1870</v>
      </c>
      <c r="I565" s="142" t="s">
        <v>1834</v>
      </c>
      <c r="J565" s="143" t="s">
        <v>1835</v>
      </c>
      <c r="K565" s="142">
        <v>-1870</v>
      </c>
      <c r="L565" s="142" t="s">
        <v>372</v>
      </c>
      <c r="M565" s="143" t="s">
        <v>341</v>
      </c>
      <c r="N565" s="143"/>
      <c r="O565" s="144" t="s">
        <v>828</v>
      </c>
      <c r="P565" s="144" t="s">
        <v>177</v>
      </c>
    </row>
    <row r="566" spans="1:16" x14ac:dyDescent="0.2">
      <c r="A566" s="115" t="str">
        <f t="shared" si="48"/>
        <v> BRNO 9 </v>
      </c>
      <c r="B566" s="2" t="str">
        <f t="shared" si="49"/>
        <v>I</v>
      </c>
      <c r="C566" s="115">
        <f t="shared" si="50"/>
        <v>40506.483</v>
      </c>
      <c r="D566" s="15" t="str">
        <f t="shared" si="51"/>
        <v>vis</v>
      </c>
      <c r="E566" s="15">
        <f>VLOOKUP(C566,Active!C$21:E$968,3,FALSE)</f>
        <v>-1869.9994322523148</v>
      </c>
      <c r="F566" s="2" t="s">
        <v>337</v>
      </c>
      <c r="G566" s="15" t="str">
        <f t="shared" si="52"/>
        <v>40506.483</v>
      </c>
      <c r="H566" s="115">
        <f t="shared" si="53"/>
        <v>-1870</v>
      </c>
      <c r="I566" s="142" t="s">
        <v>1834</v>
      </c>
      <c r="J566" s="143" t="s">
        <v>1835</v>
      </c>
      <c r="K566" s="142">
        <v>-1870</v>
      </c>
      <c r="L566" s="142" t="s">
        <v>372</v>
      </c>
      <c r="M566" s="143" t="s">
        <v>341</v>
      </c>
      <c r="N566" s="143"/>
      <c r="O566" s="144" t="s">
        <v>712</v>
      </c>
      <c r="P566" s="144" t="s">
        <v>177</v>
      </c>
    </row>
    <row r="567" spans="1:16" x14ac:dyDescent="0.2">
      <c r="A567" s="115" t="str">
        <f t="shared" si="48"/>
        <v> AVSJ 3.66 </v>
      </c>
      <c r="B567" s="2" t="str">
        <f t="shared" si="49"/>
        <v>I</v>
      </c>
      <c r="C567" s="115">
        <f t="shared" si="50"/>
        <v>40539.707999999999</v>
      </c>
      <c r="D567" s="15" t="str">
        <f t="shared" si="51"/>
        <v>vis</v>
      </c>
      <c r="E567" s="15">
        <f>VLOOKUP(C567,Active!C$21:E$968,3,FALSE)</f>
        <v>-1857.9998032385886</v>
      </c>
      <c r="F567" s="2" t="s">
        <v>337</v>
      </c>
      <c r="G567" s="15" t="str">
        <f t="shared" si="52"/>
        <v>40539.708</v>
      </c>
      <c r="H567" s="115">
        <f t="shared" si="53"/>
        <v>-1858</v>
      </c>
      <c r="I567" s="142" t="s">
        <v>1836</v>
      </c>
      <c r="J567" s="143" t="s">
        <v>1837</v>
      </c>
      <c r="K567" s="142">
        <v>-1858</v>
      </c>
      <c r="L567" s="142" t="s">
        <v>392</v>
      </c>
      <c r="M567" s="143" t="s">
        <v>341</v>
      </c>
      <c r="N567" s="143"/>
      <c r="O567" s="144" t="s">
        <v>357</v>
      </c>
      <c r="P567" s="144" t="s">
        <v>172</v>
      </c>
    </row>
    <row r="568" spans="1:16" x14ac:dyDescent="0.2">
      <c r="A568" s="115" t="str">
        <f t="shared" si="48"/>
        <v> AVSJ 5.38 </v>
      </c>
      <c r="B568" s="2" t="str">
        <f t="shared" si="49"/>
        <v>I</v>
      </c>
      <c r="C568" s="115">
        <f t="shared" si="50"/>
        <v>41245.771999999997</v>
      </c>
      <c r="D568" s="15" t="str">
        <f t="shared" si="51"/>
        <v>vis</v>
      </c>
      <c r="E568" s="15">
        <f>VLOOKUP(C568,Active!C$21:E$968,3,FALSE)</f>
        <v>-1602.9958586201365</v>
      </c>
      <c r="F568" s="2" t="s">
        <v>337</v>
      </c>
      <c r="G568" s="15" t="str">
        <f t="shared" si="52"/>
        <v>41245.772</v>
      </c>
      <c r="H568" s="115">
        <f t="shared" si="53"/>
        <v>-1603</v>
      </c>
      <c r="I568" s="142" t="s">
        <v>1838</v>
      </c>
      <c r="J568" s="143" t="s">
        <v>1839</v>
      </c>
      <c r="K568" s="142">
        <v>-1603</v>
      </c>
      <c r="L568" s="142" t="s">
        <v>435</v>
      </c>
      <c r="M568" s="143" t="s">
        <v>341</v>
      </c>
      <c r="N568" s="143"/>
      <c r="O568" s="144" t="s">
        <v>1840</v>
      </c>
      <c r="P568" s="144" t="s">
        <v>184</v>
      </c>
    </row>
    <row r="569" spans="1:16" x14ac:dyDescent="0.2">
      <c r="A569" s="115" t="str">
        <f t="shared" si="48"/>
        <v> AVSJ 5.38 </v>
      </c>
      <c r="B569" s="2" t="str">
        <f t="shared" si="49"/>
        <v>I</v>
      </c>
      <c r="C569" s="115">
        <f t="shared" si="50"/>
        <v>41248.538</v>
      </c>
      <c r="D569" s="15" t="str">
        <f t="shared" si="51"/>
        <v>vis</v>
      </c>
      <c r="E569" s="15">
        <f>VLOOKUP(C569,Active!C$21:E$968,3,FALSE)</f>
        <v>-1601.9968827329428</v>
      </c>
      <c r="F569" s="2" t="s">
        <v>337</v>
      </c>
      <c r="G569" s="15" t="str">
        <f t="shared" si="52"/>
        <v>41248.538</v>
      </c>
      <c r="H569" s="115">
        <f t="shared" si="53"/>
        <v>-1602</v>
      </c>
      <c r="I569" s="142" t="s">
        <v>1841</v>
      </c>
      <c r="J569" s="143" t="s">
        <v>1842</v>
      </c>
      <c r="K569" s="142">
        <v>-1602</v>
      </c>
      <c r="L569" s="142" t="s">
        <v>415</v>
      </c>
      <c r="M569" s="143" t="s">
        <v>341</v>
      </c>
      <c r="N569" s="143"/>
      <c r="O569" s="144" t="s">
        <v>357</v>
      </c>
      <c r="P569" s="144" t="s">
        <v>184</v>
      </c>
    </row>
    <row r="570" spans="1:16" x14ac:dyDescent="0.2">
      <c r="A570" s="115" t="str">
        <f t="shared" si="48"/>
        <v>BAVM 25 </v>
      </c>
      <c r="B570" s="2" t="str">
        <f t="shared" si="49"/>
        <v>I</v>
      </c>
      <c r="C570" s="115">
        <f t="shared" si="50"/>
        <v>41248.542000000001</v>
      </c>
      <c r="D570" s="15" t="str">
        <f t="shared" si="51"/>
        <v>vis</v>
      </c>
      <c r="E570" s="15">
        <f>VLOOKUP(C570,Active!C$21:E$968,3,FALSE)</f>
        <v>-1601.9954380823465</v>
      </c>
      <c r="F570" s="2" t="s">
        <v>337</v>
      </c>
      <c r="G570" s="15" t="str">
        <f t="shared" si="52"/>
        <v>41248.542</v>
      </c>
      <c r="H570" s="115">
        <f t="shared" si="53"/>
        <v>-1602</v>
      </c>
      <c r="I570" s="142" t="s">
        <v>1843</v>
      </c>
      <c r="J570" s="143" t="s">
        <v>1844</v>
      </c>
      <c r="K570" s="142">
        <v>-1602</v>
      </c>
      <c r="L570" s="142" t="s">
        <v>474</v>
      </c>
      <c r="M570" s="143" t="s">
        <v>341</v>
      </c>
      <c r="N570" s="143"/>
      <c r="O570" s="144" t="s">
        <v>1845</v>
      </c>
      <c r="P570" s="145" t="s">
        <v>186</v>
      </c>
    </row>
    <row r="571" spans="1:16" x14ac:dyDescent="0.2">
      <c r="A571" s="115" t="str">
        <f t="shared" si="48"/>
        <v>BAVM 26 </v>
      </c>
      <c r="B571" s="2" t="str">
        <f t="shared" si="49"/>
        <v>I</v>
      </c>
      <c r="C571" s="115">
        <f t="shared" si="50"/>
        <v>41594.644999999997</v>
      </c>
      <c r="D571" s="15" t="str">
        <f t="shared" si="51"/>
        <v>vis</v>
      </c>
      <c r="E571" s="15">
        <f>VLOOKUP(C571,Active!C$21:E$968,3,FALSE)</f>
        <v>-1476.9959617681891</v>
      </c>
      <c r="F571" s="2" t="s">
        <v>337</v>
      </c>
      <c r="G571" s="15" t="str">
        <f t="shared" si="52"/>
        <v>41594.645</v>
      </c>
      <c r="H571" s="115">
        <f t="shared" si="53"/>
        <v>-1477</v>
      </c>
      <c r="I571" s="142" t="s">
        <v>1846</v>
      </c>
      <c r="J571" s="143" t="s">
        <v>1847</v>
      </c>
      <c r="K571" s="142">
        <v>-1477</v>
      </c>
      <c r="L571" s="142" t="s">
        <v>435</v>
      </c>
      <c r="M571" s="143" t="s">
        <v>382</v>
      </c>
      <c r="N571" s="143" t="s">
        <v>1013</v>
      </c>
      <c r="O571" s="144" t="s">
        <v>1848</v>
      </c>
      <c r="P571" s="145" t="s">
        <v>188</v>
      </c>
    </row>
    <row r="572" spans="1:16" x14ac:dyDescent="0.2">
      <c r="A572" s="115" t="str">
        <f t="shared" si="48"/>
        <v> AVSJ 5.89 </v>
      </c>
      <c r="B572" s="2" t="str">
        <f t="shared" si="49"/>
        <v>I</v>
      </c>
      <c r="C572" s="115">
        <f t="shared" si="50"/>
        <v>41702.627999999997</v>
      </c>
      <c r="D572" s="15" t="str">
        <f t="shared" si="51"/>
        <v>vis</v>
      </c>
      <c r="E572" s="15">
        <f>VLOOKUP(C572,Active!C$21:E$968,3,FALSE)</f>
        <v>-1437.9965354389408</v>
      </c>
      <c r="F572" s="2" t="s">
        <v>337</v>
      </c>
      <c r="G572" s="15" t="str">
        <f t="shared" si="52"/>
        <v>41702.628</v>
      </c>
      <c r="H572" s="115">
        <f t="shared" si="53"/>
        <v>-1438</v>
      </c>
      <c r="I572" s="142" t="s">
        <v>1849</v>
      </c>
      <c r="J572" s="143" t="s">
        <v>1850</v>
      </c>
      <c r="K572" s="142">
        <v>-1438</v>
      </c>
      <c r="L572" s="142" t="s">
        <v>426</v>
      </c>
      <c r="M572" s="143" t="s">
        <v>341</v>
      </c>
      <c r="N572" s="143"/>
      <c r="O572" s="144" t="s">
        <v>1851</v>
      </c>
      <c r="P572" s="144" t="s">
        <v>191</v>
      </c>
    </row>
    <row r="573" spans="1:16" x14ac:dyDescent="0.2">
      <c r="A573" s="115" t="str">
        <f t="shared" si="48"/>
        <v> AVSJ 5.89 </v>
      </c>
      <c r="B573" s="2" t="str">
        <f t="shared" si="49"/>
        <v>I</v>
      </c>
      <c r="C573" s="115">
        <f t="shared" si="50"/>
        <v>41705.4</v>
      </c>
      <c r="D573" s="15" t="str">
        <f t="shared" si="51"/>
        <v>vis</v>
      </c>
      <c r="E573" s="15">
        <f>VLOOKUP(C573,Active!C$21:E$968,3,FALSE)</f>
        <v>-1436.9953925758525</v>
      </c>
      <c r="F573" s="2" t="s">
        <v>337</v>
      </c>
      <c r="G573" s="15" t="str">
        <f t="shared" si="52"/>
        <v>41705.400</v>
      </c>
      <c r="H573" s="115">
        <f t="shared" si="53"/>
        <v>-1437</v>
      </c>
      <c r="I573" s="142" t="s">
        <v>1852</v>
      </c>
      <c r="J573" s="143" t="s">
        <v>1853</v>
      </c>
      <c r="K573" s="142">
        <v>-1437</v>
      </c>
      <c r="L573" s="142" t="s">
        <v>474</v>
      </c>
      <c r="M573" s="143" t="s">
        <v>341</v>
      </c>
      <c r="N573" s="143"/>
      <c r="O573" s="144" t="s">
        <v>357</v>
      </c>
      <c r="P573" s="144" t="s">
        <v>191</v>
      </c>
    </row>
    <row r="574" spans="1:16" x14ac:dyDescent="0.2">
      <c r="A574" s="115" t="str">
        <f t="shared" si="48"/>
        <v> MVS 7.32 </v>
      </c>
      <c r="B574" s="2" t="str">
        <f t="shared" si="49"/>
        <v>I</v>
      </c>
      <c r="C574" s="115">
        <f t="shared" si="50"/>
        <v>41741.394</v>
      </c>
      <c r="D574" s="15" t="str">
        <f t="shared" si="51"/>
        <v>vis</v>
      </c>
      <c r="E574" s="15">
        <f>VLOOKUP(C574,Active!C$21:E$968,3,FALSE)</f>
        <v>-1423.9957041869866</v>
      </c>
      <c r="F574" s="2" t="s">
        <v>337</v>
      </c>
      <c r="G574" s="15" t="str">
        <f t="shared" si="52"/>
        <v>41741.394</v>
      </c>
      <c r="H574" s="115">
        <f t="shared" si="53"/>
        <v>-1424</v>
      </c>
      <c r="I574" s="142" t="s">
        <v>1854</v>
      </c>
      <c r="J574" s="143" t="s">
        <v>1855</v>
      </c>
      <c r="K574" s="142">
        <v>-1424</v>
      </c>
      <c r="L574" s="142" t="s">
        <v>419</v>
      </c>
      <c r="M574" s="143" t="s">
        <v>341</v>
      </c>
      <c r="N574" s="143"/>
      <c r="O574" s="144" t="s">
        <v>583</v>
      </c>
      <c r="P574" s="144" t="s">
        <v>193</v>
      </c>
    </row>
    <row r="575" spans="1:16" x14ac:dyDescent="0.2">
      <c r="A575" s="115" t="str">
        <f t="shared" si="48"/>
        <v> BRNO 17 </v>
      </c>
      <c r="B575" s="2" t="str">
        <f t="shared" si="49"/>
        <v>I</v>
      </c>
      <c r="C575" s="115">
        <f t="shared" si="50"/>
        <v>42040.461000000003</v>
      </c>
      <c r="D575" s="15" t="str">
        <f t="shared" si="51"/>
        <v>vis</v>
      </c>
      <c r="E575" s="15">
        <f>VLOOKUP(C575,Active!C$21:E$968,3,FALSE)</f>
        <v>-1315.9838742321845</v>
      </c>
      <c r="F575" s="2" t="s">
        <v>337</v>
      </c>
      <c r="G575" s="15" t="str">
        <f t="shared" si="52"/>
        <v>42040.461</v>
      </c>
      <c r="H575" s="115">
        <f t="shared" si="53"/>
        <v>-1316</v>
      </c>
      <c r="I575" s="142" t="s">
        <v>1856</v>
      </c>
      <c r="J575" s="143" t="s">
        <v>1857</v>
      </c>
      <c r="K575" s="142">
        <v>-1316</v>
      </c>
      <c r="L575" s="142" t="s">
        <v>1304</v>
      </c>
      <c r="M575" s="143" t="s">
        <v>341</v>
      </c>
      <c r="N575" s="143"/>
      <c r="O575" s="144" t="s">
        <v>1858</v>
      </c>
      <c r="P575" s="144" t="s">
        <v>197</v>
      </c>
    </row>
    <row r="576" spans="1:16" x14ac:dyDescent="0.2">
      <c r="A576" s="115" t="str">
        <f t="shared" si="48"/>
        <v>IBVS 953 </v>
      </c>
      <c r="B576" s="2" t="str">
        <f t="shared" si="49"/>
        <v>I</v>
      </c>
      <c r="C576" s="115">
        <f t="shared" si="50"/>
        <v>42123.498</v>
      </c>
      <c r="D576" s="15" t="str">
        <f t="shared" si="51"/>
        <v>vis</v>
      </c>
      <c r="E576" s="15">
        <f>VLOOKUP(C576,Active!C$21:E$968,3,FALSE)</f>
        <v>-1285.9940113454184</v>
      </c>
      <c r="F576" s="2" t="s">
        <v>337</v>
      </c>
      <c r="G576" s="15" t="str">
        <f t="shared" si="52"/>
        <v>42123.498</v>
      </c>
      <c r="H576" s="115">
        <f t="shared" si="53"/>
        <v>-1286</v>
      </c>
      <c r="I576" s="142" t="s">
        <v>1859</v>
      </c>
      <c r="J576" s="143" t="s">
        <v>1860</v>
      </c>
      <c r="K576" s="142">
        <v>-1286</v>
      </c>
      <c r="L576" s="142" t="s">
        <v>431</v>
      </c>
      <c r="M576" s="143" t="s">
        <v>382</v>
      </c>
      <c r="N576" s="143" t="s">
        <v>383</v>
      </c>
      <c r="O576" s="144" t="s">
        <v>1861</v>
      </c>
      <c r="P576" s="145" t="s">
        <v>1862</v>
      </c>
    </row>
    <row r="577" spans="1:16" x14ac:dyDescent="0.2">
      <c r="A577" s="115" t="str">
        <f t="shared" si="48"/>
        <v> JBAA 85.446 </v>
      </c>
      <c r="B577" s="2" t="str">
        <f t="shared" si="49"/>
        <v>I</v>
      </c>
      <c r="C577" s="115">
        <f t="shared" si="50"/>
        <v>42278.559999999998</v>
      </c>
      <c r="D577" s="15" t="str">
        <f t="shared" si="51"/>
        <v>vis</v>
      </c>
      <c r="E577" s="15">
        <f>VLOOKUP(C577,Active!C$21:E$968,3,FALSE)</f>
        <v>-1229.9914086629051</v>
      </c>
      <c r="F577" s="2" t="s">
        <v>337</v>
      </c>
      <c r="G577" s="15" t="str">
        <f t="shared" si="52"/>
        <v>42278.560</v>
      </c>
      <c r="H577" s="115">
        <f t="shared" si="53"/>
        <v>-1230</v>
      </c>
      <c r="I577" s="142" t="s">
        <v>1863</v>
      </c>
      <c r="J577" s="143" t="s">
        <v>1864</v>
      </c>
      <c r="K577" s="142">
        <v>-1230</v>
      </c>
      <c r="L577" s="142" t="s">
        <v>1865</v>
      </c>
      <c r="M577" s="143" t="s">
        <v>341</v>
      </c>
      <c r="N577" s="143"/>
      <c r="O577" s="144" t="s">
        <v>1866</v>
      </c>
      <c r="P577" s="144" t="s">
        <v>200</v>
      </c>
    </row>
    <row r="578" spans="1:16" x14ac:dyDescent="0.2">
      <c r="A578" s="115" t="str">
        <f t="shared" si="48"/>
        <v> JBAA 85.446 </v>
      </c>
      <c r="B578" s="2" t="str">
        <f t="shared" si="49"/>
        <v>I</v>
      </c>
      <c r="C578" s="115">
        <f t="shared" si="50"/>
        <v>42314.544000000002</v>
      </c>
      <c r="D578" s="15" t="str">
        <f t="shared" si="51"/>
        <v>vis</v>
      </c>
      <c r="E578" s="15">
        <f>VLOOKUP(C578,Active!C$21:E$968,3,FALSE)</f>
        <v>-1216.9953319005274</v>
      </c>
      <c r="F578" s="2" t="s">
        <v>337</v>
      </c>
      <c r="G578" s="15" t="str">
        <f t="shared" si="52"/>
        <v>42314.544</v>
      </c>
      <c r="H578" s="115">
        <f t="shared" si="53"/>
        <v>-1217</v>
      </c>
      <c r="I578" s="142" t="s">
        <v>1867</v>
      </c>
      <c r="J578" s="143" t="s">
        <v>1868</v>
      </c>
      <c r="K578" s="142">
        <v>-1217</v>
      </c>
      <c r="L578" s="142" t="s">
        <v>474</v>
      </c>
      <c r="M578" s="143" t="s">
        <v>341</v>
      </c>
      <c r="N578" s="143"/>
      <c r="O578" s="144" t="s">
        <v>1866</v>
      </c>
      <c r="P578" s="144" t="s">
        <v>200</v>
      </c>
    </row>
    <row r="579" spans="1:16" x14ac:dyDescent="0.2">
      <c r="A579" s="115" t="str">
        <f t="shared" si="48"/>
        <v>IBVS 953 </v>
      </c>
      <c r="B579" s="2" t="str">
        <f t="shared" si="49"/>
        <v>I</v>
      </c>
      <c r="C579" s="115">
        <f t="shared" si="50"/>
        <v>42372.690199999997</v>
      </c>
      <c r="D579" s="15" t="str">
        <f t="shared" si="51"/>
        <v>vis</v>
      </c>
      <c r="E579" s="15">
        <f>VLOOKUP(C579,Active!C$21:E$968,3,FALSE)</f>
        <v>-1195.9950962780169</v>
      </c>
      <c r="F579" s="2" t="s">
        <v>337</v>
      </c>
      <c r="G579" s="15" t="str">
        <f t="shared" si="52"/>
        <v>42372.6902</v>
      </c>
      <c r="H579" s="115">
        <f t="shared" si="53"/>
        <v>-1196</v>
      </c>
      <c r="I579" s="142" t="s">
        <v>1869</v>
      </c>
      <c r="J579" s="143" t="s">
        <v>1870</v>
      </c>
      <c r="K579" s="142">
        <v>-1196</v>
      </c>
      <c r="L579" s="142" t="s">
        <v>1871</v>
      </c>
      <c r="M579" s="143" t="s">
        <v>382</v>
      </c>
      <c r="N579" s="143" t="s">
        <v>383</v>
      </c>
      <c r="O579" s="144" t="s">
        <v>1861</v>
      </c>
      <c r="P579" s="145" t="s">
        <v>1862</v>
      </c>
    </row>
    <row r="580" spans="1:16" x14ac:dyDescent="0.2">
      <c r="A580" s="115" t="str">
        <f t="shared" si="48"/>
        <v> AVSJ 7.40 </v>
      </c>
      <c r="B580" s="2" t="str">
        <f t="shared" si="49"/>
        <v>I</v>
      </c>
      <c r="C580" s="115">
        <f t="shared" si="50"/>
        <v>42433.603000000003</v>
      </c>
      <c r="D580" s="15" t="str">
        <f t="shared" si="51"/>
        <v>vis</v>
      </c>
      <c r="E580" s="15">
        <f>VLOOKUP(C580,Active!C$21:E$968,3,FALSE)</f>
        <v>-1173.9956680707207</v>
      </c>
      <c r="F580" s="2" t="s">
        <v>337</v>
      </c>
      <c r="G580" s="15" t="str">
        <f t="shared" si="52"/>
        <v>42433.603</v>
      </c>
      <c r="H580" s="115">
        <f t="shared" si="53"/>
        <v>-1174</v>
      </c>
      <c r="I580" s="142" t="s">
        <v>1872</v>
      </c>
      <c r="J580" s="143" t="s">
        <v>1873</v>
      </c>
      <c r="K580" s="142">
        <v>-1174</v>
      </c>
      <c r="L580" s="142" t="s">
        <v>419</v>
      </c>
      <c r="M580" s="143" t="s">
        <v>341</v>
      </c>
      <c r="N580" s="143"/>
      <c r="O580" s="144" t="s">
        <v>357</v>
      </c>
      <c r="P580" s="144" t="s">
        <v>205</v>
      </c>
    </row>
    <row r="581" spans="1:16" x14ac:dyDescent="0.2">
      <c r="A581" s="115" t="str">
        <f t="shared" si="48"/>
        <v> AVSJ 7.40 </v>
      </c>
      <c r="B581" s="2" t="str">
        <f t="shared" si="49"/>
        <v>I</v>
      </c>
      <c r="C581" s="115">
        <f t="shared" si="50"/>
        <v>42469.601999999999</v>
      </c>
      <c r="D581" s="15" t="str">
        <f t="shared" si="51"/>
        <v>vis</v>
      </c>
      <c r="E581" s="15">
        <f>VLOOKUP(C581,Active!C$21:E$968,3,FALSE)</f>
        <v>-1160.9941738686107</v>
      </c>
      <c r="F581" s="2" t="s">
        <v>337</v>
      </c>
      <c r="G581" s="15" t="str">
        <f t="shared" si="52"/>
        <v>42469.602</v>
      </c>
      <c r="H581" s="115">
        <f t="shared" si="53"/>
        <v>-1161</v>
      </c>
      <c r="I581" s="142" t="s">
        <v>1874</v>
      </c>
      <c r="J581" s="143" t="s">
        <v>1875</v>
      </c>
      <c r="K581" s="142">
        <v>-1161</v>
      </c>
      <c r="L581" s="142" t="s">
        <v>491</v>
      </c>
      <c r="M581" s="143" t="s">
        <v>341</v>
      </c>
      <c r="N581" s="143"/>
      <c r="O581" s="144" t="s">
        <v>1876</v>
      </c>
      <c r="P581" s="144" t="s">
        <v>205</v>
      </c>
    </row>
    <row r="582" spans="1:16" x14ac:dyDescent="0.2">
      <c r="A582" s="115" t="str">
        <f t="shared" si="48"/>
        <v> AVSJ 7.40 </v>
      </c>
      <c r="B582" s="2" t="str">
        <f t="shared" si="49"/>
        <v>I</v>
      </c>
      <c r="C582" s="115">
        <f t="shared" si="50"/>
        <v>42469.605000000003</v>
      </c>
      <c r="D582" s="15" t="str">
        <f t="shared" si="51"/>
        <v>vis</v>
      </c>
      <c r="E582" s="15">
        <f>VLOOKUP(C582,Active!C$21:E$968,3,FALSE)</f>
        <v>-1160.9930903806621</v>
      </c>
      <c r="F582" s="2" t="s">
        <v>337</v>
      </c>
      <c r="G582" s="15" t="str">
        <f t="shared" si="52"/>
        <v>42469.605</v>
      </c>
      <c r="H582" s="115">
        <f t="shared" si="53"/>
        <v>-1161</v>
      </c>
      <c r="I582" s="142" t="s">
        <v>1877</v>
      </c>
      <c r="J582" s="143" t="s">
        <v>1878</v>
      </c>
      <c r="K582" s="142">
        <v>-1161</v>
      </c>
      <c r="L582" s="142" t="s">
        <v>1251</v>
      </c>
      <c r="M582" s="143" t="s">
        <v>341</v>
      </c>
      <c r="N582" s="143"/>
      <c r="O582" s="144" t="s">
        <v>1879</v>
      </c>
      <c r="P582" s="144" t="s">
        <v>205</v>
      </c>
    </row>
    <row r="583" spans="1:16" x14ac:dyDescent="0.2">
      <c r="A583" s="115" t="str">
        <f t="shared" si="48"/>
        <v> AVSJ 7.40 </v>
      </c>
      <c r="B583" s="2" t="str">
        <f t="shared" si="49"/>
        <v>I</v>
      </c>
      <c r="C583" s="115">
        <f t="shared" si="50"/>
        <v>42682.802000000003</v>
      </c>
      <c r="D583" s="15" t="str">
        <f t="shared" si="51"/>
        <v>vis</v>
      </c>
      <c r="E583" s="15">
        <f>VLOOKUP(C583,Active!C$21:E$968,3,FALSE)</f>
        <v>-1083.994297097305</v>
      </c>
      <c r="F583" s="2" t="s">
        <v>337</v>
      </c>
      <c r="G583" s="15" t="str">
        <f t="shared" si="52"/>
        <v>42682.802</v>
      </c>
      <c r="H583" s="115">
        <f t="shared" si="53"/>
        <v>-1084</v>
      </c>
      <c r="I583" s="142" t="s">
        <v>1880</v>
      </c>
      <c r="J583" s="143" t="s">
        <v>1881</v>
      </c>
      <c r="K583" s="142">
        <v>-1084</v>
      </c>
      <c r="L583" s="142" t="s">
        <v>491</v>
      </c>
      <c r="M583" s="143" t="s">
        <v>341</v>
      </c>
      <c r="N583" s="143"/>
      <c r="O583" s="144" t="s">
        <v>531</v>
      </c>
      <c r="P583" s="144" t="s">
        <v>205</v>
      </c>
    </row>
    <row r="584" spans="1:16" x14ac:dyDescent="0.2">
      <c r="A584" s="115" t="str">
        <f t="shared" si="48"/>
        <v> AVSJ 7.40 </v>
      </c>
      <c r="B584" s="2" t="str">
        <f t="shared" si="49"/>
        <v>I</v>
      </c>
      <c r="C584" s="115">
        <f t="shared" si="50"/>
        <v>42693.877999999997</v>
      </c>
      <c r="D584" s="15" t="str">
        <f t="shared" si="51"/>
        <v>vis</v>
      </c>
      <c r="E584" s="15">
        <f>VLOOKUP(C584,Active!C$21:E$968,3,FALSE)</f>
        <v>-1079.9940595967491</v>
      </c>
      <c r="F584" s="2" t="s">
        <v>337</v>
      </c>
      <c r="G584" s="15" t="str">
        <f t="shared" si="52"/>
        <v>42693.878</v>
      </c>
      <c r="H584" s="115">
        <f t="shared" si="53"/>
        <v>-1080</v>
      </c>
      <c r="I584" s="142" t="s">
        <v>1882</v>
      </c>
      <c r="J584" s="143" t="s">
        <v>1883</v>
      </c>
      <c r="K584" s="142">
        <v>-1080</v>
      </c>
      <c r="L584" s="142" t="s">
        <v>491</v>
      </c>
      <c r="M584" s="143" t="s">
        <v>341</v>
      </c>
      <c r="N584" s="143"/>
      <c r="O584" s="144" t="s">
        <v>759</v>
      </c>
      <c r="P584" s="144" t="s">
        <v>205</v>
      </c>
    </row>
    <row r="585" spans="1:16" x14ac:dyDescent="0.2">
      <c r="A585" s="115" t="str">
        <f t="shared" si="48"/>
        <v> AVSJ 7.40 </v>
      </c>
      <c r="B585" s="2" t="str">
        <f t="shared" si="49"/>
        <v>I</v>
      </c>
      <c r="C585" s="115">
        <f t="shared" si="50"/>
        <v>42732.637000000002</v>
      </c>
      <c r="D585" s="15" t="str">
        <f t="shared" si="51"/>
        <v>vis</v>
      </c>
      <c r="E585" s="15">
        <f>VLOOKUP(C585,Active!C$21:E$968,3,FALSE)</f>
        <v>-1065.9957564833373</v>
      </c>
      <c r="F585" s="2" t="s">
        <v>337</v>
      </c>
      <c r="G585" s="15" t="str">
        <f t="shared" si="52"/>
        <v>42732.637</v>
      </c>
      <c r="H585" s="115">
        <f t="shared" si="53"/>
        <v>-1066</v>
      </c>
      <c r="I585" s="142" t="s">
        <v>1884</v>
      </c>
      <c r="J585" s="143" t="s">
        <v>1885</v>
      </c>
      <c r="K585" s="142">
        <v>-1066</v>
      </c>
      <c r="L585" s="142" t="s">
        <v>419</v>
      </c>
      <c r="M585" s="143" t="s">
        <v>341</v>
      </c>
      <c r="N585" s="143"/>
      <c r="O585" s="144" t="s">
        <v>1886</v>
      </c>
      <c r="P585" s="144" t="s">
        <v>205</v>
      </c>
    </row>
    <row r="586" spans="1:16" x14ac:dyDescent="0.2">
      <c r="A586" s="115" t="str">
        <f t="shared" si="48"/>
        <v> AVSJ 7.40 </v>
      </c>
      <c r="B586" s="2" t="str">
        <f t="shared" si="49"/>
        <v>I</v>
      </c>
      <c r="C586" s="115">
        <f t="shared" si="50"/>
        <v>42768.631000000001</v>
      </c>
      <c r="D586" s="15" t="str">
        <f t="shared" si="51"/>
        <v>vis</v>
      </c>
      <c r="E586" s="15">
        <f>VLOOKUP(C586,Active!C$21:E$968,3,FALSE)</f>
        <v>-1052.9960680944714</v>
      </c>
      <c r="F586" s="2" t="s">
        <v>337</v>
      </c>
      <c r="G586" s="15" t="str">
        <f t="shared" si="52"/>
        <v>42768.631</v>
      </c>
      <c r="H586" s="115">
        <f t="shared" si="53"/>
        <v>-1053</v>
      </c>
      <c r="I586" s="142" t="s">
        <v>1887</v>
      </c>
      <c r="J586" s="143" t="s">
        <v>1888</v>
      </c>
      <c r="K586" s="142">
        <v>-1053</v>
      </c>
      <c r="L586" s="142" t="s">
        <v>435</v>
      </c>
      <c r="M586" s="143" t="s">
        <v>341</v>
      </c>
      <c r="N586" s="143"/>
      <c r="O586" s="144" t="s">
        <v>531</v>
      </c>
      <c r="P586" s="144" t="s">
        <v>205</v>
      </c>
    </row>
    <row r="587" spans="1:16" x14ac:dyDescent="0.2">
      <c r="A587" s="115" t="str">
        <f t="shared" ref="A587:A647" si="54">P587</f>
        <v> AOEB 1 </v>
      </c>
      <c r="B587" s="2" t="str">
        <f t="shared" ref="B587:B647" si="55">IF(H587=INT(H587),"I","II")</f>
        <v>I</v>
      </c>
      <c r="C587" s="115">
        <f t="shared" ref="C587:C647" si="56">1*G587</f>
        <v>43017.826999999997</v>
      </c>
      <c r="D587" s="15" t="str">
        <f t="shared" ref="D587:D647" si="57">VLOOKUP(F587,I$1:J$5,2,FALSE)</f>
        <v>vis</v>
      </c>
      <c r="E587" s="15">
        <f>VLOOKUP(C587,Active!C$21:E$968,3,FALSE)</f>
        <v>-962.9957806090041</v>
      </c>
      <c r="F587" s="2" t="s">
        <v>337</v>
      </c>
      <c r="G587" s="15" t="str">
        <f t="shared" ref="G587:G647" si="58">MID(I587,3,LEN(I587)-3)</f>
        <v>43017.827</v>
      </c>
      <c r="H587" s="115">
        <f t="shared" ref="H587:H647" si="59">1*K587</f>
        <v>-963</v>
      </c>
      <c r="I587" s="142" t="s">
        <v>1889</v>
      </c>
      <c r="J587" s="143" t="s">
        <v>1890</v>
      </c>
      <c r="K587" s="142">
        <v>-963</v>
      </c>
      <c r="L587" s="142" t="s">
        <v>419</v>
      </c>
      <c r="M587" s="143" t="s">
        <v>341</v>
      </c>
      <c r="N587" s="143"/>
      <c r="O587" s="144" t="s">
        <v>1891</v>
      </c>
      <c r="P587" s="144" t="s">
        <v>209</v>
      </c>
    </row>
    <row r="588" spans="1:16" x14ac:dyDescent="0.2">
      <c r="A588" s="115" t="str">
        <f t="shared" si="54"/>
        <v> AOEB 1 </v>
      </c>
      <c r="B588" s="2" t="str">
        <f t="shared" si="55"/>
        <v>I</v>
      </c>
      <c r="C588" s="115">
        <f t="shared" si="56"/>
        <v>43139.659</v>
      </c>
      <c r="D588" s="15" t="str">
        <f t="shared" si="57"/>
        <v>vis</v>
      </c>
      <c r="E588" s="15">
        <f>VLOOKUP(C588,Active!C$21:E$968,3,FALSE)</f>
        <v>-918.99461275346152</v>
      </c>
      <c r="F588" s="2" t="s">
        <v>337</v>
      </c>
      <c r="G588" s="15" t="str">
        <f t="shared" si="58"/>
        <v>43139.659</v>
      </c>
      <c r="H588" s="115">
        <f t="shared" si="59"/>
        <v>-919</v>
      </c>
      <c r="I588" s="142" t="s">
        <v>1892</v>
      </c>
      <c r="J588" s="143" t="s">
        <v>1893</v>
      </c>
      <c r="K588" s="142">
        <v>-919</v>
      </c>
      <c r="L588" s="142" t="s">
        <v>479</v>
      </c>
      <c r="M588" s="143" t="s">
        <v>341</v>
      </c>
      <c r="N588" s="143"/>
      <c r="O588" s="144" t="s">
        <v>1894</v>
      </c>
      <c r="P588" s="144" t="s">
        <v>209</v>
      </c>
    </row>
    <row r="589" spans="1:16" x14ac:dyDescent="0.2">
      <c r="A589" s="115" t="str">
        <f t="shared" si="54"/>
        <v>BAVM 29 </v>
      </c>
      <c r="B589" s="2" t="str">
        <f t="shared" si="55"/>
        <v>I</v>
      </c>
      <c r="C589" s="115">
        <f t="shared" si="56"/>
        <v>43142.421999999999</v>
      </c>
      <c r="D589" s="15" t="str">
        <f t="shared" si="57"/>
        <v>vis</v>
      </c>
      <c r="E589" s="15">
        <f>VLOOKUP(C589,Active!C$21:E$968,3,FALSE)</f>
        <v>-917.99672035421645</v>
      </c>
      <c r="F589" s="2" t="s">
        <v>337</v>
      </c>
      <c r="G589" s="15" t="str">
        <f t="shared" si="58"/>
        <v>43142.422</v>
      </c>
      <c r="H589" s="115">
        <f t="shared" si="59"/>
        <v>-918</v>
      </c>
      <c r="I589" s="142" t="s">
        <v>1895</v>
      </c>
      <c r="J589" s="143" t="s">
        <v>1896</v>
      </c>
      <c r="K589" s="142">
        <v>-918</v>
      </c>
      <c r="L589" s="142" t="s">
        <v>415</v>
      </c>
      <c r="M589" s="143" t="s">
        <v>341</v>
      </c>
      <c r="N589" s="143"/>
      <c r="O589" s="144" t="s">
        <v>1897</v>
      </c>
      <c r="P589" s="145" t="s">
        <v>210</v>
      </c>
    </row>
    <row r="590" spans="1:16" x14ac:dyDescent="0.2">
      <c r="A590" s="115" t="str">
        <f t="shared" si="54"/>
        <v> MVS 8.79 </v>
      </c>
      <c r="B590" s="2" t="str">
        <f t="shared" si="55"/>
        <v>I</v>
      </c>
      <c r="C590" s="115">
        <f t="shared" si="56"/>
        <v>43380.542000000001</v>
      </c>
      <c r="D590" s="15" t="str">
        <f t="shared" si="57"/>
        <v>vis</v>
      </c>
      <c r="E590" s="15">
        <f>VLOOKUP(C590,Active!C$21:E$968,3,FALSE)</f>
        <v>-831.99667036930487</v>
      </c>
      <c r="F590" s="2" t="s">
        <v>337</v>
      </c>
      <c r="G590" s="15" t="str">
        <f t="shared" si="58"/>
        <v>43380.542</v>
      </c>
      <c r="H590" s="115">
        <f t="shared" si="59"/>
        <v>-832</v>
      </c>
      <c r="I590" s="142" t="s">
        <v>1898</v>
      </c>
      <c r="J590" s="143" t="s">
        <v>1899</v>
      </c>
      <c r="K590" s="142">
        <v>-832</v>
      </c>
      <c r="L590" s="142" t="s">
        <v>415</v>
      </c>
      <c r="M590" s="143" t="s">
        <v>341</v>
      </c>
      <c r="N590" s="143"/>
      <c r="O590" s="144" t="s">
        <v>583</v>
      </c>
      <c r="P590" s="144" t="s">
        <v>213</v>
      </c>
    </row>
    <row r="591" spans="1:16" x14ac:dyDescent="0.2">
      <c r="A591" s="115" t="str">
        <f t="shared" si="54"/>
        <v> MVS 8.79 </v>
      </c>
      <c r="B591" s="2" t="str">
        <f t="shared" si="55"/>
        <v>I</v>
      </c>
      <c r="C591" s="115">
        <f t="shared" si="56"/>
        <v>43488.523999999998</v>
      </c>
      <c r="D591" s="15" t="str">
        <f t="shared" si="57"/>
        <v>vis</v>
      </c>
      <c r="E591" s="15">
        <f>VLOOKUP(C591,Active!C$21:E$968,3,FALSE)</f>
        <v>-792.99760520270695</v>
      </c>
      <c r="F591" s="2" t="s">
        <v>337</v>
      </c>
      <c r="G591" s="15" t="str">
        <f t="shared" si="58"/>
        <v>43488.524</v>
      </c>
      <c r="H591" s="115">
        <f t="shared" si="59"/>
        <v>-793</v>
      </c>
      <c r="I591" s="142" t="s">
        <v>1900</v>
      </c>
      <c r="J591" s="143" t="s">
        <v>1901</v>
      </c>
      <c r="K591" s="142">
        <v>-793</v>
      </c>
      <c r="L591" s="142" t="s">
        <v>546</v>
      </c>
      <c r="M591" s="143" t="s">
        <v>341</v>
      </c>
      <c r="N591" s="143"/>
      <c r="O591" s="144" t="s">
        <v>583</v>
      </c>
      <c r="P591" s="144" t="s">
        <v>213</v>
      </c>
    </row>
    <row r="592" spans="1:16" x14ac:dyDescent="0.2">
      <c r="A592" s="115" t="str">
        <f t="shared" si="54"/>
        <v> MVS 8.137 </v>
      </c>
      <c r="B592" s="2" t="str">
        <f t="shared" si="55"/>
        <v>I</v>
      </c>
      <c r="C592" s="115">
        <f t="shared" si="56"/>
        <v>43862.315999999999</v>
      </c>
      <c r="D592" s="15" t="str">
        <f t="shared" si="57"/>
        <v>vis</v>
      </c>
      <c r="E592" s="15">
        <f>VLOOKUP(C592,Active!C$21:E$968,3,FALSE)</f>
        <v>-657.9978962998016</v>
      </c>
      <c r="F592" s="2" t="s">
        <v>337</v>
      </c>
      <c r="G592" s="15" t="str">
        <f t="shared" si="58"/>
        <v>43862.316</v>
      </c>
      <c r="H592" s="115">
        <f t="shared" si="59"/>
        <v>-658</v>
      </c>
      <c r="I592" s="142" t="s">
        <v>1902</v>
      </c>
      <c r="J592" s="143" t="s">
        <v>1903</v>
      </c>
      <c r="K592" s="142">
        <v>-658</v>
      </c>
      <c r="L592" s="142" t="s">
        <v>408</v>
      </c>
      <c r="M592" s="143" t="s">
        <v>341</v>
      </c>
      <c r="N592" s="143"/>
      <c r="O592" s="144" t="s">
        <v>583</v>
      </c>
      <c r="P592" s="144" t="s">
        <v>218</v>
      </c>
    </row>
    <row r="593" spans="1:16" x14ac:dyDescent="0.2">
      <c r="A593" s="115" t="str">
        <f t="shared" si="54"/>
        <v>IBVS 1938 </v>
      </c>
      <c r="B593" s="2" t="str">
        <f t="shared" si="55"/>
        <v>I</v>
      </c>
      <c r="C593" s="115">
        <f t="shared" si="56"/>
        <v>44587.751600000003</v>
      </c>
      <c r="D593" s="15" t="str">
        <f t="shared" si="57"/>
        <v>vis</v>
      </c>
      <c r="E593" s="15" t="e">
        <f>VLOOKUP(C593,Active!C$21:E$968,3,FALSE)</f>
        <v>#N/A</v>
      </c>
      <c r="F593" s="2" t="s">
        <v>337</v>
      </c>
      <c r="G593" s="15" t="str">
        <f t="shared" si="58"/>
        <v>44587.7516</v>
      </c>
      <c r="H593" s="115">
        <f t="shared" si="59"/>
        <v>-396</v>
      </c>
      <c r="I593" s="142" t="s">
        <v>1904</v>
      </c>
      <c r="J593" s="143" t="s">
        <v>1905</v>
      </c>
      <c r="K593" s="142">
        <v>-396</v>
      </c>
      <c r="L593" s="142" t="s">
        <v>1906</v>
      </c>
      <c r="M593" s="143" t="s">
        <v>382</v>
      </c>
      <c r="N593" s="143" t="s">
        <v>383</v>
      </c>
      <c r="O593" s="144" t="s">
        <v>570</v>
      </c>
      <c r="P593" s="145" t="s">
        <v>1907</v>
      </c>
    </row>
    <row r="594" spans="1:16" x14ac:dyDescent="0.2">
      <c r="A594" s="115" t="str">
        <f t="shared" si="54"/>
        <v> AOEB 1 </v>
      </c>
      <c r="B594" s="2" t="str">
        <f t="shared" si="55"/>
        <v>I</v>
      </c>
      <c r="C594" s="115">
        <f t="shared" si="56"/>
        <v>46038.614000000001</v>
      </c>
      <c r="D594" s="15" t="str">
        <f t="shared" si="57"/>
        <v>vis</v>
      </c>
      <c r="E594" s="15">
        <f>VLOOKUP(C594,Active!C$21:E$968,3,FALSE)</f>
        <v>127.99965443957868</v>
      </c>
      <c r="F594" s="2" t="s">
        <v>337</v>
      </c>
      <c r="G594" s="15" t="str">
        <f t="shared" si="58"/>
        <v>46038.614</v>
      </c>
      <c r="H594" s="115">
        <f t="shared" si="59"/>
        <v>128</v>
      </c>
      <c r="I594" s="142" t="s">
        <v>1908</v>
      </c>
      <c r="J594" s="143" t="s">
        <v>1909</v>
      </c>
      <c r="K594" s="142">
        <v>128</v>
      </c>
      <c r="L594" s="142" t="s">
        <v>345</v>
      </c>
      <c r="M594" s="143" t="s">
        <v>341</v>
      </c>
      <c r="N594" s="143"/>
      <c r="O594" s="144" t="s">
        <v>531</v>
      </c>
      <c r="P594" s="144" t="s">
        <v>209</v>
      </c>
    </row>
    <row r="595" spans="1:16" x14ac:dyDescent="0.2">
      <c r="A595" s="115" t="str">
        <f t="shared" si="54"/>
        <v> VSSC 68.34 </v>
      </c>
      <c r="B595" s="2" t="str">
        <f t="shared" si="55"/>
        <v>I</v>
      </c>
      <c r="C595" s="115">
        <f t="shared" si="56"/>
        <v>46113.37</v>
      </c>
      <c r="D595" s="15" t="str">
        <f t="shared" si="57"/>
        <v>vis</v>
      </c>
      <c r="E595" s="15">
        <f>VLOOKUP(C595,Active!C$21:E$968,3,FALSE)</f>
        <v>154.99872942980244</v>
      </c>
      <c r="F595" s="2" t="s">
        <v>337</v>
      </c>
      <c r="G595" s="15" t="str">
        <f t="shared" si="58"/>
        <v>46113.370</v>
      </c>
      <c r="H595" s="115">
        <f t="shared" si="59"/>
        <v>155</v>
      </c>
      <c r="I595" s="142" t="s">
        <v>1910</v>
      </c>
      <c r="J595" s="143" t="s">
        <v>1911</v>
      </c>
      <c r="K595" s="142">
        <v>155</v>
      </c>
      <c r="L595" s="142" t="s">
        <v>340</v>
      </c>
      <c r="M595" s="143" t="s">
        <v>341</v>
      </c>
      <c r="N595" s="143"/>
      <c r="O595" s="144" t="s">
        <v>1912</v>
      </c>
      <c r="P595" s="144" t="s">
        <v>245</v>
      </c>
    </row>
    <row r="596" spans="1:16" x14ac:dyDescent="0.2">
      <c r="A596" s="115" t="str">
        <f t="shared" si="54"/>
        <v> VSSC 68.34 </v>
      </c>
      <c r="B596" s="2" t="str">
        <f t="shared" si="55"/>
        <v>I</v>
      </c>
      <c r="C596" s="115">
        <f t="shared" si="56"/>
        <v>46113.373</v>
      </c>
      <c r="D596" s="15" t="str">
        <f t="shared" si="57"/>
        <v>vis</v>
      </c>
      <c r="E596" s="15">
        <f>VLOOKUP(C596,Active!C$21:E$968,3,FALSE)</f>
        <v>154.99981291774841</v>
      </c>
      <c r="F596" s="2" t="s">
        <v>337</v>
      </c>
      <c r="G596" s="15" t="str">
        <f t="shared" si="58"/>
        <v>46113.373</v>
      </c>
      <c r="H596" s="115">
        <f t="shared" si="59"/>
        <v>155</v>
      </c>
      <c r="I596" s="142" t="s">
        <v>1913</v>
      </c>
      <c r="J596" s="143" t="s">
        <v>1914</v>
      </c>
      <c r="K596" s="142">
        <v>155</v>
      </c>
      <c r="L596" s="142" t="s">
        <v>345</v>
      </c>
      <c r="M596" s="143" t="s">
        <v>341</v>
      </c>
      <c r="N596" s="143"/>
      <c r="O596" s="144" t="s">
        <v>704</v>
      </c>
      <c r="P596" s="144" t="s">
        <v>245</v>
      </c>
    </row>
    <row r="597" spans="1:16" x14ac:dyDescent="0.2">
      <c r="A597" s="115" t="str">
        <f t="shared" si="54"/>
        <v> VSSC 68.34 </v>
      </c>
      <c r="B597" s="2" t="str">
        <f t="shared" si="55"/>
        <v>I</v>
      </c>
      <c r="C597" s="115">
        <f t="shared" si="56"/>
        <v>46437.334000000003</v>
      </c>
      <c r="D597" s="15" t="str">
        <f t="shared" si="57"/>
        <v>vis</v>
      </c>
      <c r="E597" s="15">
        <f>VLOOKUP(C597,Active!C$21:E$968,3,FALSE)</f>
        <v>272.00242585728262</v>
      </c>
      <c r="F597" s="2" t="s">
        <v>337</v>
      </c>
      <c r="G597" s="15" t="str">
        <f t="shared" si="58"/>
        <v>46437.334</v>
      </c>
      <c r="H597" s="115">
        <f t="shared" si="59"/>
        <v>272</v>
      </c>
      <c r="I597" s="142" t="s">
        <v>1915</v>
      </c>
      <c r="J597" s="143" t="s">
        <v>1916</v>
      </c>
      <c r="K597" s="142">
        <v>272</v>
      </c>
      <c r="L597" s="142" t="s">
        <v>546</v>
      </c>
      <c r="M597" s="143" t="s">
        <v>341</v>
      </c>
      <c r="N597" s="143"/>
      <c r="O597" s="144" t="s">
        <v>1912</v>
      </c>
      <c r="P597" s="144" t="s">
        <v>245</v>
      </c>
    </row>
    <row r="598" spans="1:16" x14ac:dyDescent="0.2">
      <c r="A598" s="115" t="str">
        <f t="shared" si="54"/>
        <v> VSSC 68.34 </v>
      </c>
      <c r="B598" s="2" t="str">
        <f t="shared" si="55"/>
        <v>I</v>
      </c>
      <c r="C598" s="115">
        <f t="shared" si="56"/>
        <v>46473.328000000001</v>
      </c>
      <c r="D598" s="15" t="str">
        <f t="shared" si="57"/>
        <v>vis</v>
      </c>
      <c r="E598" s="15">
        <f>VLOOKUP(C598,Active!C$21:E$968,3,FALSE)</f>
        <v>285.00211424614861</v>
      </c>
      <c r="F598" s="2" t="s">
        <v>337</v>
      </c>
      <c r="G598" s="15" t="str">
        <f t="shared" si="58"/>
        <v>46473.328</v>
      </c>
      <c r="H598" s="115">
        <f t="shared" si="59"/>
        <v>285</v>
      </c>
      <c r="I598" s="142" t="s">
        <v>1917</v>
      </c>
      <c r="J598" s="143" t="s">
        <v>1918</v>
      </c>
      <c r="K598" s="142">
        <v>285</v>
      </c>
      <c r="L598" s="142" t="s">
        <v>408</v>
      </c>
      <c r="M598" s="143" t="s">
        <v>341</v>
      </c>
      <c r="N598" s="143"/>
      <c r="O598" s="144" t="s">
        <v>1912</v>
      </c>
      <c r="P598" s="144" t="s">
        <v>245</v>
      </c>
    </row>
    <row r="599" spans="1:16" x14ac:dyDescent="0.2">
      <c r="A599" s="115" t="str">
        <f t="shared" si="54"/>
        <v> VSSC 68.34 </v>
      </c>
      <c r="B599" s="2" t="str">
        <f t="shared" si="55"/>
        <v>I</v>
      </c>
      <c r="C599" s="115">
        <f t="shared" si="56"/>
        <v>46484.39</v>
      </c>
      <c r="D599" s="15" t="str">
        <f t="shared" si="57"/>
        <v>vis</v>
      </c>
      <c r="E599" s="15">
        <f>VLOOKUP(C599,Active!C$21:E$968,3,FALSE)</f>
        <v>288.99729546961959</v>
      </c>
      <c r="F599" s="2" t="s">
        <v>337</v>
      </c>
      <c r="G599" s="15" t="str">
        <f t="shared" si="58"/>
        <v>46484.390</v>
      </c>
      <c r="H599" s="115">
        <f t="shared" si="59"/>
        <v>289</v>
      </c>
      <c r="I599" s="142" t="s">
        <v>1919</v>
      </c>
      <c r="J599" s="143" t="s">
        <v>1920</v>
      </c>
      <c r="K599" s="142">
        <v>289</v>
      </c>
      <c r="L599" s="142" t="s">
        <v>770</v>
      </c>
      <c r="M599" s="143" t="s">
        <v>341</v>
      </c>
      <c r="N599" s="143"/>
      <c r="O599" s="144" t="s">
        <v>1912</v>
      </c>
      <c r="P599" s="144" t="s">
        <v>245</v>
      </c>
    </row>
    <row r="600" spans="1:16" x14ac:dyDescent="0.2">
      <c r="A600" s="115" t="str">
        <f t="shared" si="54"/>
        <v>VSB 47 </v>
      </c>
      <c r="B600" s="2" t="str">
        <f t="shared" si="55"/>
        <v>I</v>
      </c>
      <c r="C600" s="115">
        <f t="shared" si="56"/>
        <v>49374.983</v>
      </c>
      <c r="D600" s="15" t="str">
        <f t="shared" si="57"/>
        <v>vis</v>
      </c>
      <c r="E600" s="15">
        <f>VLOOKUP(C600,Active!C$21:E$968,3,FALSE)</f>
        <v>1332.9715205915447</v>
      </c>
      <c r="F600" s="2" t="s">
        <v>337</v>
      </c>
      <c r="G600" s="15" t="str">
        <f t="shared" si="58"/>
        <v>49374.983</v>
      </c>
      <c r="H600" s="115">
        <f t="shared" si="59"/>
        <v>1333</v>
      </c>
      <c r="I600" s="142" t="s">
        <v>1921</v>
      </c>
      <c r="J600" s="143" t="s">
        <v>1922</v>
      </c>
      <c r="K600" s="142">
        <v>1333</v>
      </c>
      <c r="L600" s="142" t="s">
        <v>1923</v>
      </c>
      <c r="M600" s="143" t="s">
        <v>341</v>
      </c>
      <c r="N600" s="143"/>
      <c r="O600" s="144" t="s">
        <v>1924</v>
      </c>
      <c r="P600" s="145" t="s">
        <v>271</v>
      </c>
    </row>
    <row r="601" spans="1:16" x14ac:dyDescent="0.2">
      <c r="A601" s="115" t="str">
        <f t="shared" si="54"/>
        <v>VSB 47 </v>
      </c>
      <c r="B601" s="2" t="str">
        <f t="shared" si="55"/>
        <v>I</v>
      </c>
      <c r="C601" s="115">
        <f t="shared" si="56"/>
        <v>49374.985000000001</v>
      </c>
      <c r="D601" s="15" t="str">
        <f t="shared" si="57"/>
        <v>vis</v>
      </c>
      <c r="E601" s="15">
        <f>VLOOKUP(C601,Active!C$21:E$968,3,FALSE)</f>
        <v>1332.972242916843</v>
      </c>
      <c r="F601" s="2" t="s">
        <v>337</v>
      </c>
      <c r="G601" s="15" t="str">
        <f t="shared" si="58"/>
        <v>49374.985</v>
      </c>
      <c r="H601" s="115">
        <f t="shared" si="59"/>
        <v>1333</v>
      </c>
      <c r="I601" s="142" t="s">
        <v>1925</v>
      </c>
      <c r="J601" s="143" t="s">
        <v>1926</v>
      </c>
      <c r="K601" s="142">
        <v>1333</v>
      </c>
      <c r="L601" s="142" t="s">
        <v>1927</v>
      </c>
      <c r="M601" s="143" t="s">
        <v>341</v>
      </c>
      <c r="N601" s="143"/>
      <c r="O601" s="144" t="s">
        <v>1928</v>
      </c>
      <c r="P601" s="145" t="s">
        <v>271</v>
      </c>
    </row>
    <row r="602" spans="1:16" x14ac:dyDescent="0.2">
      <c r="A602" s="115" t="str">
        <f t="shared" si="54"/>
        <v> VSOL 1995.5 </v>
      </c>
      <c r="B602" s="2" t="str">
        <f t="shared" si="55"/>
        <v>I</v>
      </c>
      <c r="C602" s="115">
        <f t="shared" si="56"/>
        <v>49599.254000000001</v>
      </c>
      <c r="D602" s="15" t="str">
        <f t="shared" si="57"/>
        <v>vis</v>
      </c>
      <c r="E602" s="15">
        <f>VLOOKUP(C602,Active!C$21:E$968,3,FALSE)</f>
        <v>1413.9698290501619</v>
      </c>
      <c r="F602" s="2" t="s">
        <v>337</v>
      </c>
      <c r="G602" s="15" t="str">
        <f t="shared" si="58"/>
        <v>49599.254</v>
      </c>
      <c r="H602" s="115">
        <f t="shared" si="59"/>
        <v>1414</v>
      </c>
      <c r="I602" s="142" t="s">
        <v>1929</v>
      </c>
      <c r="J602" s="143" t="s">
        <v>1930</v>
      </c>
      <c r="K602" s="142">
        <v>1414</v>
      </c>
      <c r="L602" s="142" t="s">
        <v>1931</v>
      </c>
      <c r="M602" s="143" t="s">
        <v>341</v>
      </c>
      <c r="N602" s="143"/>
      <c r="O602" s="144" t="s">
        <v>1932</v>
      </c>
      <c r="P602" s="144" t="s">
        <v>272</v>
      </c>
    </row>
    <row r="603" spans="1:16" x14ac:dyDescent="0.2">
      <c r="A603" s="115" t="str">
        <f t="shared" si="54"/>
        <v>VSB 47 </v>
      </c>
      <c r="B603" s="2" t="str">
        <f t="shared" si="55"/>
        <v>I</v>
      </c>
      <c r="C603" s="115">
        <f t="shared" si="56"/>
        <v>49696.160000000003</v>
      </c>
      <c r="D603" s="15" t="str">
        <f t="shared" si="57"/>
        <v>vis</v>
      </c>
      <c r="E603" s="15">
        <f>VLOOKUP(C603,Active!C$21:E$968,3,FALSE)</f>
        <v>1448.9686567162044</v>
      </c>
      <c r="F603" s="2" t="s">
        <v>337</v>
      </c>
      <c r="G603" s="15" t="str">
        <f t="shared" si="58"/>
        <v>49696.16</v>
      </c>
      <c r="H603" s="115">
        <f t="shared" si="59"/>
        <v>1449</v>
      </c>
      <c r="I603" s="142" t="s">
        <v>1933</v>
      </c>
      <c r="J603" s="143" t="s">
        <v>1934</v>
      </c>
      <c r="K603" s="142">
        <v>1449</v>
      </c>
      <c r="L603" s="142" t="s">
        <v>1935</v>
      </c>
      <c r="M603" s="143" t="s">
        <v>341</v>
      </c>
      <c r="N603" s="143"/>
      <c r="O603" s="144" t="s">
        <v>1928</v>
      </c>
      <c r="P603" s="145" t="s">
        <v>271</v>
      </c>
    </row>
    <row r="604" spans="1:16" x14ac:dyDescent="0.2">
      <c r="A604" s="115" t="str">
        <f t="shared" si="54"/>
        <v>VSB 47 </v>
      </c>
      <c r="B604" s="2" t="str">
        <f t="shared" si="55"/>
        <v>I</v>
      </c>
      <c r="C604" s="115">
        <f t="shared" si="56"/>
        <v>49710.004999999997</v>
      </c>
      <c r="D604" s="15" t="str">
        <f t="shared" si="57"/>
        <v>vis</v>
      </c>
      <c r="E604" s="15">
        <f>VLOOKUP(C604,Active!C$21:E$968,3,FALSE)</f>
        <v>1453.9689535918997</v>
      </c>
      <c r="F604" s="2" t="s">
        <v>337</v>
      </c>
      <c r="G604" s="15" t="str">
        <f t="shared" si="58"/>
        <v>49710.005</v>
      </c>
      <c r="H604" s="115">
        <f t="shared" si="59"/>
        <v>1454</v>
      </c>
      <c r="I604" s="142" t="s">
        <v>1936</v>
      </c>
      <c r="J604" s="143" t="s">
        <v>1937</v>
      </c>
      <c r="K604" s="142">
        <v>1454</v>
      </c>
      <c r="L604" s="142" t="s">
        <v>938</v>
      </c>
      <c r="M604" s="143" t="s">
        <v>341</v>
      </c>
      <c r="N604" s="143"/>
      <c r="O604" s="144" t="s">
        <v>1938</v>
      </c>
      <c r="P604" s="145" t="s">
        <v>271</v>
      </c>
    </row>
    <row r="605" spans="1:16" x14ac:dyDescent="0.2">
      <c r="A605" s="115" t="str">
        <f t="shared" si="54"/>
        <v> IAPP 69.23 </v>
      </c>
      <c r="B605" s="2" t="str">
        <f t="shared" si="55"/>
        <v>I</v>
      </c>
      <c r="C605" s="115">
        <f t="shared" si="56"/>
        <v>49726.616699999999</v>
      </c>
      <c r="D605" s="15" t="str">
        <f t="shared" si="57"/>
        <v>vis</v>
      </c>
      <c r="E605" s="15">
        <f>VLOOKUP(C605,Active!C$21:E$968,3,FALSE)</f>
        <v>1459.9684791686443</v>
      </c>
      <c r="F605" s="2" t="s">
        <v>337</v>
      </c>
      <c r="G605" s="15" t="str">
        <f t="shared" si="58"/>
        <v>49726.6167</v>
      </c>
      <c r="H605" s="115">
        <f t="shared" si="59"/>
        <v>1460</v>
      </c>
      <c r="I605" s="142" t="s">
        <v>1939</v>
      </c>
      <c r="J605" s="143" t="s">
        <v>1940</v>
      </c>
      <c r="K605" s="142">
        <v>1460</v>
      </c>
      <c r="L605" s="142" t="s">
        <v>1941</v>
      </c>
      <c r="M605" s="143" t="s">
        <v>382</v>
      </c>
      <c r="N605" s="143" t="s">
        <v>383</v>
      </c>
      <c r="O605" s="144" t="s">
        <v>1942</v>
      </c>
      <c r="P605" s="144" t="s">
        <v>274</v>
      </c>
    </row>
    <row r="606" spans="1:16" x14ac:dyDescent="0.2">
      <c r="A606" s="115" t="str">
        <f t="shared" si="54"/>
        <v>VSB 47 </v>
      </c>
      <c r="B606" s="2" t="str">
        <f t="shared" si="55"/>
        <v>I</v>
      </c>
      <c r="C606" s="115">
        <f t="shared" si="56"/>
        <v>50031.182000000001</v>
      </c>
      <c r="D606" s="15" t="str">
        <f t="shared" si="57"/>
        <v>vis</v>
      </c>
      <c r="E606" s="15">
        <f>VLOOKUP(C606,Active!C$21:E$968,3,FALSE)</f>
        <v>1569.9660897165591</v>
      </c>
      <c r="F606" s="2" t="s">
        <v>337</v>
      </c>
      <c r="G606" s="15" t="str">
        <f t="shared" si="58"/>
        <v>50031.182</v>
      </c>
      <c r="H606" s="115">
        <f t="shared" si="59"/>
        <v>1570</v>
      </c>
      <c r="I606" s="142" t="s">
        <v>1943</v>
      </c>
      <c r="J606" s="143" t="s">
        <v>1944</v>
      </c>
      <c r="K606" s="142">
        <v>1570</v>
      </c>
      <c r="L606" s="142" t="s">
        <v>1945</v>
      </c>
      <c r="M606" s="143" t="s">
        <v>341</v>
      </c>
      <c r="N606" s="143"/>
      <c r="O606" s="144" t="s">
        <v>1928</v>
      </c>
      <c r="P606" s="145" t="s">
        <v>271</v>
      </c>
    </row>
    <row r="607" spans="1:16" x14ac:dyDescent="0.2">
      <c r="A607" s="115" t="str">
        <f t="shared" si="54"/>
        <v>VSB 23.1 </v>
      </c>
      <c r="B607" s="2" t="str">
        <f t="shared" si="55"/>
        <v>I</v>
      </c>
      <c r="C607" s="115">
        <f t="shared" si="56"/>
        <v>50416.035000000003</v>
      </c>
      <c r="D607" s="15" t="str">
        <f t="shared" si="57"/>
        <v>vis</v>
      </c>
      <c r="E607" s="15">
        <f>VLOOKUP(C607,Active!C$21:E$968,3,FALSE)</f>
        <v>1708.9606186802876</v>
      </c>
      <c r="F607" s="2" t="s">
        <v>337</v>
      </c>
      <c r="G607" s="15" t="str">
        <f t="shared" si="58"/>
        <v>50416.035</v>
      </c>
      <c r="H607" s="115">
        <f t="shared" si="59"/>
        <v>1709</v>
      </c>
      <c r="I607" s="142" t="s">
        <v>1946</v>
      </c>
      <c r="J607" s="143" t="s">
        <v>1947</v>
      </c>
      <c r="K607" s="142">
        <v>1709</v>
      </c>
      <c r="L607" s="142" t="s">
        <v>1948</v>
      </c>
      <c r="M607" s="143" t="s">
        <v>341</v>
      </c>
      <c r="N607" s="143"/>
      <c r="O607" s="144" t="s">
        <v>1949</v>
      </c>
      <c r="P607" s="145" t="s">
        <v>278</v>
      </c>
    </row>
    <row r="608" spans="1:16" x14ac:dyDescent="0.2">
      <c r="A608" s="115" t="str">
        <f t="shared" si="54"/>
        <v>BAVM 122 </v>
      </c>
      <c r="B608" s="2" t="str">
        <f t="shared" si="55"/>
        <v>I</v>
      </c>
      <c r="C608" s="115">
        <f t="shared" si="56"/>
        <v>51130.370999999999</v>
      </c>
      <c r="D608" s="15" t="str">
        <f t="shared" si="57"/>
        <v>vis</v>
      </c>
      <c r="E608" s="15">
        <f>VLOOKUP(C608,Active!C$21:E$968,3,FALSE)</f>
        <v>1966.9521007314415</v>
      </c>
      <c r="F608" s="2" t="s">
        <v>337</v>
      </c>
      <c r="G608" s="15" t="str">
        <f t="shared" si="58"/>
        <v>51130.371</v>
      </c>
      <c r="H608" s="115">
        <f t="shared" si="59"/>
        <v>1967</v>
      </c>
      <c r="I608" s="142" t="s">
        <v>1950</v>
      </c>
      <c r="J608" s="143" t="s">
        <v>1951</v>
      </c>
      <c r="K608" s="142">
        <v>1967</v>
      </c>
      <c r="L608" s="142" t="s">
        <v>1952</v>
      </c>
      <c r="M608" s="143" t="s">
        <v>341</v>
      </c>
      <c r="N608" s="143"/>
      <c r="O608" s="144" t="s">
        <v>985</v>
      </c>
      <c r="P608" s="145" t="s">
        <v>282</v>
      </c>
    </row>
    <row r="609" spans="1:16" x14ac:dyDescent="0.2">
      <c r="A609" s="115" t="str">
        <f t="shared" si="54"/>
        <v> BBS 123 </v>
      </c>
      <c r="B609" s="2" t="str">
        <f t="shared" si="55"/>
        <v>I</v>
      </c>
      <c r="C609" s="115">
        <f t="shared" si="56"/>
        <v>51188.51</v>
      </c>
      <c r="D609" s="15" t="str">
        <f t="shared" si="57"/>
        <v>vis</v>
      </c>
      <c r="E609" s="15">
        <f>VLOOKUP(C609,Active!C$21:E$968,3,FALSE)</f>
        <v>1987.9497359828817</v>
      </c>
      <c r="F609" s="2" t="s">
        <v>337</v>
      </c>
      <c r="G609" s="15" t="str">
        <f t="shared" si="58"/>
        <v>51188.510</v>
      </c>
      <c r="H609" s="115">
        <f t="shared" si="59"/>
        <v>1988</v>
      </c>
      <c r="I609" s="142" t="s">
        <v>1953</v>
      </c>
      <c r="J609" s="143" t="s">
        <v>1954</v>
      </c>
      <c r="K609" s="142">
        <v>1988</v>
      </c>
      <c r="L609" s="142" t="s">
        <v>995</v>
      </c>
      <c r="M609" s="143" t="s">
        <v>341</v>
      </c>
      <c r="N609" s="143"/>
      <c r="O609" s="144" t="s">
        <v>1955</v>
      </c>
      <c r="P609" s="144" t="s">
        <v>285</v>
      </c>
    </row>
    <row r="610" spans="1:16" x14ac:dyDescent="0.2">
      <c r="A610" s="115" t="str">
        <f t="shared" si="54"/>
        <v>BAVM 122 </v>
      </c>
      <c r="B610" s="2" t="str">
        <f t="shared" si="55"/>
        <v>I</v>
      </c>
      <c r="C610" s="115">
        <f t="shared" si="56"/>
        <v>51202.356</v>
      </c>
      <c r="D610" s="15" t="str">
        <f t="shared" si="57"/>
        <v>vis</v>
      </c>
      <c r="E610" s="15">
        <f>VLOOKUP(C610,Active!C$21:E$968,3,FALSE)</f>
        <v>1992.9503940212276</v>
      </c>
      <c r="F610" s="2" t="s">
        <v>337</v>
      </c>
      <c r="G610" s="15" t="str">
        <f t="shared" si="58"/>
        <v>51202.356</v>
      </c>
      <c r="H610" s="115">
        <f t="shared" si="59"/>
        <v>1993</v>
      </c>
      <c r="I610" s="142" t="s">
        <v>1956</v>
      </c>
      <c r="J610" s="143" t="s">
        <v>1957</v>
      </c>
      <c r="K610" s="142">
        <v>1993</v>
      </c>
      <c r="L610" s="142" t="s">
        <v>1002</v>
      </c>
      <c r="M610" s="143" t="s">
        <v>341</v>
      </c>
      <c r="N610" s="143"/>
      <c r="O610" s="144" t="s">
        <v>985</v>
      </c>
      <c r="P610" s="145" t="s">
        <v>282</v>
      </c>
    </row>
    <row r="611" spans="1:16" x14ac:dyDescent="0.2">
      <c r="A611" s="115" t="str">
        <f t="shared" si="54"/>
        <v>BAVM 122 </v>
      </c>
      <c r="B611" s="2" t="str">
        <f t="shared" si="55"/>
        <v>I</v>
      </c>
      <c r="C611" s="115">
        <f t="shared" si="56"/>
        <v>51238.351999999999</v>
      </c>
      <c r="D611" s="15" t="str">
        <f t="shared" si="57"/>
        <v>vis</v>
      </c>
      <c r="E611" s="15">
        <f>VLOOKUP(C611,Active!C$21:E$968,3,FALSE)</f>
        <v>2005.9508047353916</v>
      </c>
      <c r="F611" s="2" t="s">
        <v>337</v>
      </c>
      <c r="G611" s="15" t="str">
        <f t="shared" si="58"/>
        <v>51238.352</v>
      </c>
      <c r="H611" s="115">
        <f t="shared" si="59"/>
        <v>2006</v>
      </c>
      <c r="I611" s="142" t="s">
        <v>1958</v>
      </c>
      <c r="J611" s="143" t="s">
        <v>1959</v>
      </c>
      <c r="K611" s="142">
        <v>2006</v>
      </c>
      <c r="L611" s="142" t="s">
        <v>992</v>
      </c>
      <c r="M611" s="143" t="s">
        <v>341</v>
      </c>
      <c r="N611" s="143"/>
      <c r="O611" s="144" t="s">
        <v>985</v>
      </c>
      <c r="P611" s="145" t="s">
        <v>282</v>
      </c>
    </row>
    <row r="612" spans="1:16" x14ac:dyDescent="0.2">
      <c r="A612" s="115" t="str">
        <f t="shared" si="54"/>
        <v>BAVM 122 </v>
      </c>
      <c r="B612" s="2" t="str">
        <f t="shared" si="55"/>
        <v>I</v>
      </c>
      <c r="C612" s="115">
        <f t="shared" si="56"/>
        <v>51238.355000000003</v>
      </c>
      <c r="D612" s="15" t="str">
        <f t="shared" si="57"/>
        <v>vis</v>
      </c>
      <c r="E612" s="15">
        <f>VLOOKUP(C612,Active!C$21:E$968,3,FALSE)</f>
        <v>2005.9518882233401</v>
      </c>
      <c r="F612" s="2" t="s">
        <v>337</v>
      </c>
      <c r="G612" s="15" t="str">
        <f t="shared" si="58"/>
        <v>51238.355</v>
      </c>
      <c r="H612" s="115">
        <f t="shared" si="59"/>
        <v>2006</v>
      </c>
      <c r="I612" s="142" t="s">
        <v>1960</v>
      </c>
      <c r="J612" s="143" t="s">
        <v>1961</v>
      </c>
      <c r="K612" s="142">
        <v>2006</v>
      </c>
      <c r="L612" s="142" t="s">
        <v>1952</v>
      </c>
      <c r="M612" s="143" t="s">
        <v>341</v>
      </c>
      <c r="N612" s="143"/>
      <c r="O612" s="144" t="s">
        <v>1052</v>
      </c>
      <c r="P612" s="145" t="s">
        <v>282</v>
      </c>
    </row>
    <row r="613" spans="1:16" x14ac:dyDescent="0.2">
      <c r="A613" s="115" t="str">
        <f t="shared" si="54"/>
        <v>IBVS 4840 </v>
      </c>
      <c r="B613" s="2" t="str">
        <f t="shared" si="55"/>
        <v>I</v>
      </c>
      <c r="C613" s="115">
        <f t="shared" si="56"/>
        <v>51509.686900000001</v>
      </c>
      <c r="D613" s="15" t="str">
        <f t="shared" si="57"/>
        <v>vis</v>
      </c>
      <c r="E613" s="15" t="e">
        <f>VLOOKUP(C613,Active!C$21:E$968,3,FALSE)</f>
        <v>#N/A</v>
      </c>
      <c r="F613" s="2" t="s">
        <v>337</v>
      </c>
      <c r="G613" s="15" t="str">
        <f t="shared" si="58"/>
        <v>51509.6869</v>
      </c>
      <c r="H613" s="115">
        <f t="shared" si="59"/>
        <v>2104</v>
      </c>
      <c r="I613" s="142" t="s">
        <v>1962</v>
      </c>
      <c r="J613" s="143" t="s">
        <v>1963</v>
      </c>
      <c r="K613" s="142">
        <v>2104</v>
      </c>
      <c r="L613" s="142" t="s">
        <v>1964</v>
      </c>
      <c r="M613" s="143" t="s">
        <v>382</v>
      </c>
      <c r="N613" s="143" t="s">
        <v>383</v>
      </c>
      <c r="O613" s="144" t="s">
        <v>1965</v>
      </c>
      <c r="P613" s="145" t="s">
        <v>1966</v>
      </c>
    </row>
    <row r="614" spans="1:16" x14ac:dyDescent="0.2">
      <c r="A614" s="115" t="str">
        <f t="shared" si="54"/>
        <v> BBS 122 </v>
      </c>
      <c r="B614" s="2" t="str">
        <f t="shared" si="55"/>
        <v>I</v>
      </c>
      <c r="C614" s="115">
        <f t="shared" si="56"/>
        <v>51609.364000000001</v>
      </c>
      <c r="D614" s="15" t="str">
        <f t="shared" si="57"/>
        <v>vis</v>
      </c>
      <c r="E614" s="15">
        <f>VLOOKUP(C614,Active!C$21:E$968,3,FALSE)</f>
        <v>2139.9464814740186</v>
      </c>
      <c r="F614" s="2" t="s">
        <v>337</v>
      </c>
      <c r="G614" s="15" t="str">
        <f t="shared" si="58"/>
        <v>51609.364</v>
      </c>
      <c r="H614" s="115">
        <f t="shared" si="59"/>
        <v>2140</v>
      </c>
      <c r="I614" s="142" t="s">
        <v>1967</v>
      </c>
      <c r="J614" s="143" t="s">
        <v>1968</v>
      </c>
      <c r="K614" s="142">
        <v>2140</v>
      </c>
      <c r="L614" s="142" t="s">
        <v>1019</v>
      </c>
      <c r="M614" s="143" t="s">
        <v>341</v>
      </c>
      <c r="N614" s="143"/>
      <c r="O614" s="144" t="s">
        <v>398</v>
      </c>
      <c r="P614" s="144" t="s">
        <v>287</v>
      </c>
    </row>
    <row r="615" spans="1:16" x14ac:dyDescent="0.2">
      <c r="A615" s="115" t="str">
        <f t="shared" si="54"/>
        <v> BBS 123 </v>
      </c>
      <c r="B615" s="2" t="str">
        <f t="shared" si="55"/>
        <v>I</v>
      </c>
      <c r="C615" s="115">
        <f t="shared" si="56"/>
        <v>51811.483999999997</v>
      </c>
      <c r="D615" s="15" t="str">
        <f t="shared" si="57"/>
        <v>vis</v>
      </c>
      <c r="E615" s="15">
        <f>VLOOKUP(C615,Active!C$21:E$968,3,FALSE)</f>
        <v>2212.9446760941669</v>
      </c>
      <c r="F615" s="2" t="s">
        <v>337</v>
      </c>
      <c r="G615" s="15" t="str">
        <f t="shared" si="58"/>
        <v>51811.484</v>
      </c>
      <c r="H615" s="115">
        <f t="shared" si="59"/>
        <v>2213</v>
      </c>
      <c r="I615" s="142" t="s">
        <v>1969</v>
      </c>
      <c r="J615" s="143" t="s">
        <v>1970</v>
      </c>
      <c r="K615" s="142">
        <v>2213</v>
      </c>
      <c r="L615" s="142" t="s">
        <v>1971</v>
      </c>
      <c r="M615" s="143" t="s">
        <v>341</v>
      </c>
      <c r="N615" s="143"/>
      <c r="O615" s="144" t="s">
        <v>398</v>
      </c>
      <c r="P615" s="144" t="s">
        <v>285</v>
      </c>
    </row>
    <row r="616" spans="1:16" x14ac:dyDescent="0.2">
      <c r="A616" s="115" t="str">
        <f t="shared" si="54"/>
        <v> AOEB 11 </v>
      </c>
      <c r="B616" s="2" t="str">
        <f t="shared" si="55"/>
        <v>I</v>
      </c>
      <c r="C616" s="115">
        <f t="shared" si="56"/>
        <v>51930.538699999997</v>
      </c>
      <c r="D616" s="15" t="str">
        <f t="shared" si="57"/>
        <v>vis</v>
      </c>
      <c r="E616" s="15">
        <f>VLOOKUP(C616,Active!C$21:E$968,3,FALSE)</f>
        <v>2255.9427869245828</v>
      </c>
      <c r="F616" s="2" t="s">
        <v>337</v>
      </c>
      <c r="G616" s="15" t="str">
        <f t="shared" si="58"/>
        <v>51930.5387</v>
      </c>
      <c r="H616" s="115">
        <f t="shared" si="59"/>
        <v>2256</v>
      </c>
      <c r="I616" s="142" t="s">
        <v>1972</v>
      </c>
      <c r="J616" s="143" t="s">
        <v>1973</v>
      </c>
      <c r="K616" s="142">
        <v>2256</v>
      </c>
      <c r="L616" s="142" t="s">
        <v>1974</v>
      </c>
      <c r="M616" s="143" t="s">
        <v>1012</v>
      </c>
      <c r="N616" s="143" t="s">
        <v>1013</v>
      </c>
      <c r="O616" s="144" t="s">
        <v>531</v>
      </c>
      <c r="P616" s="144" t="s">
        <v>288</v>
      </c>
    </row>
    <row r="617" spans="1:16" x14ac:dyDescent="0.2">
      <c r="A617" s="115" t="str">
        <f t="shared" si="54"/>
        <v> BBS 126 </v>
      </c>
      <c r="B617" s="2" t="str">
        <f t="shared" si="55"/>
        <v>I</v>
      </c>
      <c r="C617" s="115">
        <f t="shared" si="56"/>
        <v>52171.421000000002</v>
      </c>
      <c r="D617" s="15" t="str">
        <f t="shared" si="57"/>
        <v>vis</v>
      </c>
      <c r="E617" s="15">
        <f>VLOOKUP(C617,Active!C$21:E$968,3,FALSE)</f>
        <v>2342.9404764948863</v>
      </c>
      <c r="F617" s="2" t="s">
        <v>337</v>
      </c>
      <c r="G617" s="15" t="str">
        <f t="shared" si="58"/>
        <v>52171.421</v>
      </c>
      <c r="H617" s="115">
        <f t="shared" si="59"/>
        <v>2343</v>
      </c>
      <c r="I617" s="142" t="s">
        <v>1975</v>
      </c>
      <c r="J617" s="143" t="s">
        <v>1976</v>
      </c>
      <c r="K617" s="142">
        <v>2343</v>
      </c>
      <c r="L617" s="142" t="s">
        <v>1977</v>
      </c>
      <c r="M617" s="143" t="s">
        <v>341</v>
      </c>
      <c r="N617" s="143"/>
      <c r="O617" s="144" t="s">
        <v>398</v>
      </c>
      <c r="P617" s="144" t="s">
        <v>289</v>
      </c>
    </row>
    <row r="618" spans="1:16" x14ac:dyDescent="0.2">
      <c r="A618" s="115" t="str">
        <f t="shared" si="54"/>
        <v>BAVM 154 </v>
      </c>
      <c r="B618" s="2" t="str">
        <f t="shared" si="55"/>
        <v>I</v>
      </c>
      <c r="C618" s="115">
        <f t="shared" si="56"/>
        <v>52196.347000000002</v>
      </c>
      <c r="D618" s="15" t="str">
        <f t="shared" si="57"/>
        <v>vis</v>
      </c>
      <c r="E618" s="15">
        <f>VLOOKUP(C618,Active!C$21:E$968,3,FALSE)</f>
        <v>2351.9428166843868</v>
      </c>
      <c r="F618" s="2" t="s">
        <v>337</v>
      </c>
      <c r="G618" s="15" t="str">
        <f t="shared" si="58"/>
        <v>52196.347</v>
      </c>
      <c r="H618" s="115">
        <f t="shared" si="59"/>
        <v>2352</v>
      </c>
      <c r="I618" s="142" t="s">
        <v>1978</v>
      </c>
      <c r="J618" s="143" t="s">
        <v>1979</v>
      </c>
      <c r="K618" s="142">
        <v>2352</v>
      </c>
      <c r="L618" s="142" t="s">
        <v>1980</v>
      </c>
      <c r="M618" s="143" t="s">
        <v>341</v>
      </c>
      <c r="N618" s="143"/>
      <c r="O618" s="144" t="s">
        <v>1052</v>
      </c>
      <c r="P618" s="145" t="s">
        <v>291</v>
      </c>
    </row>
    <row r="619" spans="1:16" x14ac:dyDescent="0.2">
      <c r="A619" s="115" t="str">
        <f t="shared" si="54"/>
        <v>VSB 39 </v>
      </c>
      <c r="B619" s="2" t="str">
        <f t="shared" si="55"/>
        <v>I</v>
      </c>
      <c r="C619" s="115">
        <f t="shared" si="56"/>
        <v>52224.03</v>
      </c>
      <c r="D619" s="15" t="str">
        <f t="shared" si="57"/>
        <v>vis</v>
      </c>
      <c r="E619" s="15">
        <f>VLOOKUP(C619,Active!C$21:E$968,3,FALSE)</f>
        <v>2361.9408822972373</v>
      </c>
      <c r="F619" s="2" t="s">
        <v>337</v>
      </c>
      <c r="G619" s="15" t="str">
        <f t="shared" si="58"/>
        <v>52224.030</v>
      </c>
      <c r="H619" s="115">
        <f t="shared" si="59"/>
        <v>2362</v>
      </c>
      <c r="I619" s="142" t="s">
        <v>1981</v>
      </c>
      <c r="J619" s="143" t="s">
        <v>1982</v>
      </c>
      <c r="K619" s="142">
        <v>2362</v>
      </c>
      <c r="L619" s="142" t="s">
        <v>1983</v>
      </c>
      <c r="M619" s="143" t="s">
        <v>341</v>
      </c>
      <c r="N619" s="143"/>
      <c r="O619" s="144" t="s">
        <v>1984</v>
      </c>
      <c r="P619" s="145" t="s">
        <v>292</v>
      </c>
    </row>
    <row r="620" spans="1:16" x14ac:dyDescent="0.2">
      <c r="A620" s="115" t="str">
        <f t="shared" si="54"/>
        <v> AOEB 11 </v>
      </c>
      <c r="B620" s="2" t="str">
        <f t="shared" si="55"/>
        <v>I</v>
      </c>
      <c r="C620" s="115">
        <f t="shared" si="56"/>
        <v>52265.561999999998</v>
      </c>
      <c r="D620" s="15" t="str">
        <f t="shared" si="57"/>
        <v>vis</v>
      </c>
      <c r="E620" s="15">
        <f>VLOOKUP(C620,Active!C$21:E$968,3,FALSE)</f>
        <v>2376.9406894363824</v>
      </c>
      <c r="F620" s="2" t="s">
        <v>337</v>
      </c>
      <c r="G620" s="15" t="str">
        <f t="shared" si="58"/>
        <v>52265.562</v>
      </c>
      <c r="H620" s="115">
        <f t="shared" si="59"/>
        <v>2377</v>
      </c>
      <c r="I620" s="142" t="s">
        <v>1985</v>
      </c>
      <c r="J620" s="143" t="s">
        <v>1986</v>
      </c>
      <c r="K620" s="142">
        <v>2377</v>
      </c>
      <c r="L620" s="142" t="s">
        <v>1983</v>
      </c>
      <c r="M620" s="143" t="s">
        <v>341</v>
      </c>
      <c r="N620" s="143"/>
      <c r="O620" s="144" t="s">
        <v>964</v>
      </c>
      <c r="P620" s="144" t="s">
        <v>288</v>
      </c>
    </row>
    <row r="621" spans="1:16" x14ac:dyDescent="0.2">
      <c r="A621" s="115" t="str">
        <f t="shared" si="54"/>
        <v> BBS 127 </v>
      </c>
      <c r="B621" s="2" t="str">
        <f t="shared" si="55"/>
        <v>I</v>
      </c>
      <c r="C621" s="115">
        <f t="shared" si="56"/>
        <v>52279.402000000002</v>
      </c>
      <c r="D621" s="15" t="str">
        <f t="shared" si="57"/>
        <v>vis</v>
      </c>
      <c r="E621" s="15">
        <f>VLOOKUP(C621,Active!C$21:E$968,3,FALSE)</f>
        <v>2381.9391804988363</v>
      </c>
      <c r="F621" s="2" t="s">
        <v>337</v>
      </c>
      <c r="G621" s="15" t="str">
        <f t="shared" si="58"/>
        <v>52279.402</v>
      </c>
      <c r="H621" s="115">
        <f t="shared" si="59"/>
        <v>2382</v>
      </c>
      <c r="I621" s="142" t="s">
        <v>1987</v>
      </c>
      <c r="J621" s="143" t="s">
        <v>1988</v>
      </c>
      <c r="K621" s="142">
        <v>2382</v>
      </c>
      <c r="L621" s="142" t="s">
        <v>1989</v>
      </c>
      <c r="M621" s="143" t="s">
        <v>341</v>
      </c>
      <c r="N621" s="143"/>
      <c r="O621" s="144" t="s">
        <v>398</v>
      </c>
      <c r="P621" s="144" t="s">
        <v>293</v>
      </c>
    </row>
    <row r="622" spans="1:16" x14ac:dyDescent="0.2">
      <c r="A622" s="115" t="str">
        <f t="shared" si="54"/>
        <v> AOEB 11 </v>
      </c>
      <c r="B622" s="2" t="str">
        <f t="shared" si="55"/>
        <v>I</v>
      </c>
      <c r="C622" s="115">
        <f t="shared" si="56"/>
        <v>52287.709000000003</v>
      </c>
      <c r="D622" s="15" t="str">
        <f t="shared" si="57"/>
        <v>vis</v>
      </c>
      <c r="E622" s="15">
        <f>VLOOKUP(C622,Active!C$21:E$968,3,FALSE)</f>
        <v>2384.939358624255</v>
      </c>
      <c r="F622" s="2" t="s">
        <v>337</v>
      </c>
      <c r="G622" s="15" t="str">
        <f t="shared" si="58"/>
        <v>52287.709</v>
      </c>
      <c r="H622" s="115">
        <f t="shared" si="59"/>
        <v>2385</v>
      </c>
      <c r="I622" s="142" t="s">
        <v>1990</v>
      </c>
      <c r="J622" s="143" t="s">
        <v>1991</v>
      </c>
      <c r="K622" s="142">
        <v>2385</v>
      </c>
      <c r="L622" s="142" t="s">
        <v>1989</v>
      </c>
      <c r="M622" s="143" t="s">
        <v>341</v>
      </c>
      <c r="N622" s="143"/>
      <c r="O622" s="144" t="s">
        <v>531</v>
      </c>
      <c r="P622" s="144" t="s">
        <v>288</v>
      </c>
    </row>
    <row r="623" spans="1:16" x14ac:dyDescent="0.2">
      <c r="A623" s="115" t="str">
        <f t="shared" si="54"/>
        <v>BAVM 154 </v>
      </c>
      <c r="B623" s="2" t="str">
        <f t="shared" si="55"/>
        <v>I</v>
      </c>
      <c r="C623" s="115">
        <f t="shared" si="56"/>
        <v>52290.485000000001</v>
      </c>
      <c r="D623" s="15" t="str">
        <f t="shared" si="57"/>
        <v>vis</v>
      </c>
      <c r="E623" s="15">
        <f>VLOOKUP(C623,Active!C$21:E$968,3,FALSE)</f>
        <v>2385.9419461379371</v>
      </c>
      <c r="F623" s="2" t="s">
        <v>337</v>
      </c>
      <c r="G623" s="15" t="str">
        <f t="shared" si="58"/>
        <v>52290.485</v>
      </c>
      <c r="H623" s="115">
        <f t="shared" si="59"/>
        <v>2386</v>
      </c>
      <c r="I623" s="142" t="s">
        <v>1992</v>
      </c>
      <c r="J623" s="143" t="s">
        <v>1993</v>
      </c>
      <c r="K623" s="142">
        <v>2386</v>
      </c>
      <c r="L623" s="142" t="s">
        <v>1994</v>
      </c>
      <c r="M623" s="143" t="s">
        <v>341</v>
      </c>
      <c r="N623" s="143"/>
      <c r="O623" s="144" t="s">
        <v>985</v>
      </c>
      <c r="P623" s="145" t="s">
        <v>291</v>
      </c>
    </row>
    <row r="624" spans="1:16" x14ac:dyDescent="0.2">
      <c r="A624" s="115" t="str">
        <f t="shared" si="54"/>
        <v> AOEB 11 </v>
      </c>
      <c r="B624" s="2" t="str">
        <f t="shared" si="55"/>
        <v>I</v>
      </c>
      <c r="C624" s="115">
        <f t="shared" si="56"/>
        <v>52312.627999999997</v>
      </c>
      <c r="D624" s="15" t="str">
        <f t="shared" si="57"/>
        <v>vis</v>
      </c>
      <c r="E624" s="15">
        <f>VLOOKUP(C624,Active!C$21:E$968,3,FALSE)</f>
        <v>2393.9391706752103</v>
      </c>
      <c r="F624" s="2" t="s">
        <v>337</v>
      </c>
      <c r="G624" s="15" t="str">
        <f t="shared" si="58"/>
        <v>52312.628</v>
      </c>
      <c r="H624" s="115">
        <f t="shared" si="59"/>
        <v>2394</v>
      </c>
      <c r="I624" s="142" t="s">
        <v>1995</v>
      </c>
      <c r="J624" s="143" t="s">
        <v>1996</v>
      </c>
      <c r="K624" s="142">
        <v>2394</v>
      </c>
      <c r="L624" s="142" t="s">
        <v>1989</v>
      </c>
      <c r="M624" s="143" t="s">
        <v>341</v>
      </c>
      <c r="N624" s="143"/>
      <c r="O624" s="144" t="s">
        <v>531</v>
      </c>
      <c r="P624" s="144" t="s">
        <v>288</v>
      </c>
    </row>
    <row r="625" spans="1:16" x14ac:dyDescent="0.2">
      <c r="A625" s="115" t="str">
        <f t="shared" si="54"/>
        <v> AOEB 11 </v>
      </c>
      <c r="B625" s="2" t="str">
        <f t="shared" si="55"/>
        <v>I</v>
      </c>
      <c r="C625" s="115">
        <f t="shared" si="56"/>
        <v>52636.572</v>
      </c>
      <c r="D625" s="15" t="str">
        <f t="shared" si="57"/>
        <v>vis</v>
      </c>
      <c r="E625" s="15">
        <f>VLOOKUP(C625,Active!C$21:E$968,3,FALSE)</f>
        <v>2510.9356438497116</v>
      </c>
      <c r="F625" s="2" t="s">
        <v>337</v>
      </c>
      <c r="G625" s="15" t="str">
        <f t="shared" si="58"/>
        <v>52636.572</v>
      </c>
      <c r="H625" s="115">
        <f t="shared" si="59"/>
        <v>2511</v>
      </c>
      <c r="I625" s="142" t="s">
        <v>1997</v>
      </c>
      <c r="J625" s="143" t="s">
        <v>1998</v>
      </c>
      <c r="K625" s="142">
        <v>2511</v>
      </c>
      <c r="L625" s="142" t="s">
        <v>1999</v>
      </c>
      <c r="M625" s="143" t="s">
        <v>341</v>
      </c>
      <c r="N625" s="143"/>
      <c r="O625" s="144" t="s">
        <v>2000</v>
      </c>
      <c r="P625" s="144" t="s">
        <v>288</v>
      </c>
    </row>
    <row r="626" spans="1:16" x14ac:dyDescent="0.2">
      <c r="A626" s="115" t="str">
        <f t="shared" si="54"/>
        <v>VSB 42 </v>
      </c>
      <c r="B626" s="2" t="str">
        <f t="shared" si="55"/>
        <v>I</v>
      </c>
      <c r="C626" s="115">
        <f t="shared" si="56"/>
        <v>52916.218800000002</v>
      </c>
      <c r="D626" s="15" t="str">
        <f t="shared" si="57"/>
        <v>vis</v>
      </c>
      <c r="E626" s="15">
        <f>VLOOKUP(C626,Active!C$21:E$968,3,FALSE)</f>
        <v>2611.9336229279934</v>
      </c>
      <c r="F626" s="2" t="s">
        <v>337</v>
      </c>
      <c r="G626" s="15" t="str">
        <f t="shared" si="58"/>
        <v>52916.2188</v>
      </c>
      <c r="H626" s="115">
        <f t="shared" si="59"/>
        <v>2612</v>
      </c>
      <c r="I626" s="142" t="s">
        <v>2001</v>
      </c>
      <c r="J626" s="143" t="s">
        <v>2002</v>
      </c>
      <c r="K626" s="142">
        <v>2612</v>
      </c>
      <c r="L626" s="142" t="s">
        <v>2003</v>
      </c>
      <c r="M626" s="143" t="s">
        <v>382</v>
      </c>
      <c r="N626" s="143" t="s">
        <v>383</v>
      </c>
      <c r="O626" s="144" t="s">
        <v>2004</v>
      </c>
      <c r="P626" s="145" t="s">
        <v>296</v>
      </c>
    </row>
    <row r="627" spans="1:16" x14ac:dyDescent="0.2">
      <c r="A627" s="115" t="str">
        <f t="shared" si="54"/>
        <v> AOEB 11 </v>
      </c>
      <c r="B627" s="2" t="str">
        <f t="shared" si="55"/>
        <v>I</v>
      </c>
      <c r="C627" s="115">
        <f t="shared" si="56"/>
        <v>53314.919600000001</v>
      </c>
      <c r="D627" s="15" t="str">
        <f t="shared" si="57"/>
        <v>vis</v>
      </c>
      <c r="E627" s="15">
        <f>VLOOKUP(C627,Active!C$21:E$968,3,FALSE)</f>
        <v>2755.9294600228354</v>
      </c>
      <c r="F627" s="2" t="s">
        <v>337</v>
      </c>
      <c r="G627" s="15" t="str">
        <f t="shared" si="58"/>
        <v>53314.9196</v>
      </c>
      <c r="H627" s="115">
        <f t="shared" si="59"/>
        <v>2756</v>
      </c>
      <c r="I627" s="142" t="s">
        <v>2005</v>
      </c>
      <c r="J627" s="143" t="s">
        <v>2006</v>
      </c>
      <c r="K627" s="142">
        <v>2756</v>
      </c>
      <c r="L627" s="142" t="s">
        <v>2007</v>
      </c>
      <c r="M627" s="143" t="s">
        <v>1012</v>
      </c>
      <c r="N627" s="143" t="s">
        <v>1013</v>
      </c>
      <c r="O627" s="144" t="s">
        <v>531</v>
      </c>
      <c r="P627" s="144" t="s">
        <v>288</v>
      </c>
    </row>
    <row r="628" spans="1:16" x14ac:dyDescent="0.2">
      <c r="A628" s="115" t="str">
        <f t="shared" si="54"/>
        <v> AOEB 11 </v>
      </c>
      <c r="B628" s="2" t="str">
        <f t="shared" si="55"/>
        <v>I</v>
      </c>
      <c r="C628" s="115">
        <f t="shared" si="56"/>
        <v>53353.680399999997</v>
      </c>
      <c r="D628" s="15" t="str">
        <f t="shared" si="57"/>
        <v>vis</v>
      </c>
      <c r="E628" s="15">
        <f>VLOOKUP(C628,Active!C$21:E$968,3,FALSE)</f>
        <v>2769.9284132290122</v>
      </c>
      <c r="F628" s="2" t="s">
        <v>337</v>
      </c>
      <c r="G628" s="15" t="str">
        <f t="shared" si="58"/>
        <v>53353.6804</v>
      </c>
      <c r="H628" s="115">
        <f t="shared" si="59"/>
        <v>2770</v>
      </c>
      <c r="I628" s="142" t="s">
        <v>2008</v>
      </c>
      <c r="J628" s="143" t="s">
        <v>2009</v>
      </c>
      <c r="K628" s="142">
        <v>2770</v>
      </c>
      <c r="L628" s="142" t="s">
        <v>2010</v>
      </c>
      <c r="M628" s="143" t="s">
        <v>1012</v>
      </c>
      <c r="N628" s="143" t="s">
        <v>1013</v>
      </c>
      <c r="O628" s="144" t="s">
        <v>847</v>
      </c>
      <c r="P628" s="144" t="s">
        <v>288</v>
      </c>
    </row>
    <row r="629" spans="1:16" x14ac:dyDescent="0.2">
      <c r="A629" s="115" t="str">
        <f t="shared" si="54"/>
        <v> AOEB 11 </v>
      </c>
      <c r="B629" s="2" t="str">
        <f t="shared" si="55"/>
        <v>I</v>
      </c>
      <c r="C629" s="115">
        <f t="shared" si="56"/>
        <v>53414.592299999997</v>
      </c>
      <c r="D629" s="15" t="str">
        <f t="shared" si="57"/>
        <v>vis</v>
      </c>
      <c r="E629" s="15">
        <f>VLOOKUP(C629,Active!C$21:E$968,3,FALSE)</f>
        <v>2791.9275163899215</v>
      </c>
      <c r="F629" s="2" t="s">
        <v>337</v>
      </c>
      <c r="G629" s="15" t="str">
        <f t="shared" si="58"/>
        <v>53414.5923</v>
      </c>
      <c r="H629" s="115">
        <f t="shared" si="59"/>
        <v>2792</v>
      </c>
      <c r="I629" s="142" t="s">
        <v>2011</v>
      </c>
      <c r="J629" s="143" t="s">
        <v>2012</v>
      </c>
      <c r="K629" s="142" t="s">
        <v>2013</v>
      </c>
      <c r="L629" s="142" t="s">
        <v>2014</v>
      </c>
      <c r="M629" s="143" t="s">
        <v>1012</v>
      </c>
      <c r="N629" s="143" t="s">
        <v>1013</v>
      </c>
      <c r="O629" s="144" t="s">
        <v>1089</v>
      </c>
      <c r="P629" s="144" t="s">
        <v>288</v>
      </c>
    </row>
    <row r="630" spans="1:16" x14ac:dyDescent="0.2">
      <c r="A630" s="115" t="str">
        <f t="shared" si="54"/>
        <v>VSB 44 </v>
      </c>
      <c r="B630" s="2" t="str">
        <f t="shared" si="55"/>
        <v>I</v>
      </c>
      <c r="C630" s="115">
        <f t="shared" si="56"/>
        <v>53683.161</v>
      </c>
      <c r="D630" s="15" t="str">
        <f t="shared" si="57"/>
        <v>vis</v>
      </c>
      <c r="E630" s="15">
        <f>VLOOKUP(C630,Active!C$21:E$968,3,FALSE)</f>
        <v>2888.9244995260833</v>
      </c>
      <c r="F630" s="2" t="s">
        <v>337</v>
      </c>
      <c r="G630" s="15" t="str">
        <f t="shared" si="58"/>
        <v>53683.161</v>
      </c>
      <c r="H630" s="115">
        <f t="shared" si="59"/>
        <v>2889</v>
      </c>
      <c r="I630" s="142" t="s">
        <v>2015</v>
      </c>
      <c r="J630" s="143" t="s">
        <v>2016</v>
      </c>
      <c r="K630" s="142" t="s">
        <v>2017</v>
      </c>
      <c r="L630" s="142" t="s">
        <v>2018</v>
      </c>
      <c r="M630" s="143" t="s">
        <v>382</v>
      </c>
      <c r="N630" s="143" t="s">
        <v>383</v>
      </c>
      <c r="O630" s="144" t="s">
        <v>1949</v>
      </c>
      <c r="P630" s="145" t="s">
        <v>302</v>
      </c>
    </row>
    <row r="631" spans="1:16" x14ac:dyDescent="0.2">
      <c r="A631" s="115" t="str">
        <f t="shared" si="54"/>
        <v> AOEB 11 </v>
      </c>
      <c r="B631" s="2" t="str">
        <f t="shared" si="55"/>
        <v>I</v>
      </c>
      <c r="C631" s="115">
        <f t="shared" si="56"/>
        <v>53699.773000000001</v>
      </c>
      <c r="D631" s="15" t="str">
        <f t="shared" si="57"/>
        <v>vis</v>
      </c>
      <c r="E631" s="15">
        <f>VLOOKUP(C631,Active!C$21:E$968,3,FALSE)</f>
        <v>2894.9241334516223</v>
      </c>
      <c r="F631" s="2" t="s">
        <v>337</v>
      </c>
      <c r="G631" s="15" t="str">
        <f t="shared" si="58"/>
        <v>53699.773</v>
      </c>
      <c r="H631" s="115">
        <f t="shared" si="59"/>
        <v>2895</v>
      </c>
      <c r="I631" s="142" t="s">
        <v>2019</v>
      </c>
      <c r="J631" s="143" t="s">
        <v>2020</v>
      </c>
      <c r="K631" s="142" t="s">
        <v>2021</v>
      </c>
      <c r="L631" s="142" t="s">
        <v>2022</v>
      </c>
      <c r="M631" s="143" t="s">
        <v>341</v>
      </c>
      <c r="N631" s="143"/>
      <c r="O631" s="144" t="s">
        <v>939</v>
      </c>
      <c r="P631" s="144" t="s">
        <v>288</v>
      </c>
    </row>
    <row r="632" spans="1:16" x14ac:dyDescent="0.2">
      <c r="A632" s="115" t="str">
        <f t="shared" si="54"/>
        <v>VSB 44 </v>
      </c>
      <c r="B632" s="2" t="str">
        <f t="shared" si="55"/>
        <v>I</v>
      </c>
      <c r="C632" s="115">
        <f t="shared" si="56"/>
        <v>53708.0798</v>
      </c>
      <c r="D632" s="15" t="str">
        <f t="shared" si="57"/>
        <v>vis</v>
      </c>
      <c r="E632" s="15">
        <f>VLOOKUP(C632,Active!C$21:E$968,3,FALSE)</f>
        <v>2897.9242393445106</v>
      </c>
      <c r="F632" s="2" t="s">
        <v>337</v>
      </c>
      <c r="G632" s="15" t="str">
        <f t="shared" si="58"/>
        <v>53708.0798</v>
      </c>
      <c r="H632" s="115">
        <f t="shared" si="59"/>
        <v>2898</v>
      </c>
      <c r="I632" s="142" t="s">
        <v>2023</v>
      </c>
      <c r="J632" s="143" t="s">
        <v>2024</v>
      </c>
      <c r="K632" s="142" t="s">
        <v>2025</v>
      </c>
      <c r="L632" s="142" t="s">
        <v>2026</v>
      </c>
      <c r="M632" s="143" t="s">
        <v>382</v>
      </c>
      <c r="N632" s="143" t="s">
        <v>383</v>
      </c>
      <c r="O632" s="144" t="s">
        <v>1949</v>
      </c>
      <c r="P632" s="145" t="s">
        <v>302</v>
      </c>
    </row>
    <row r="633" spans="1:16" x14ac:dyDescent="0.2">
      <c r="A633" s="115" t="str">
        <f t="shared" si="54"/>
        <v> AOEB 11 </v>
      </c>
      <c r="B633" s="2" t="str">
        <f t="shared" si="55"/>
        <v>I</v>
      </c>
      <c r="C633" s="115">
        <f t="shared" si="56"/>
        <v>53741.304799999998</v>
      </c>
      <c r="D633" s="15" t="str">
        <f t="shared" si="57"/>
        <v>vis</v>
      </c>
      <c r="E633" s="15">
        <f>VLOOKUP(C633,Active!C$21:E$968,3,FALSE)</f>
        <v>2909.9238683582371</v>
      </c>
      <c r="F633" s="2" t="s">
        <v>337</v>
      </c>
      <c r="G633" s="15" t="str">
        <f t="shared" si="58"/>
        <v>53741.3048</v>
      </c>
      <c r="H633" s="115">
        <f t="shared" si="59"/>
        <v>2910</v>
      </c>
      <c r="I633" s="142" t="s">
        <v>2027</v>
      </c>
      <c r="J633" s="143" t="s">
        <v>2028</v>
      </c>
      <c r="K633" s="142" t="s">
        <v>2029</v>
      </c>
      <c r="L633" s="142" t="s">
        <v>2030</v>
      </c>
      <c r="M633" s="143" t="s">
        <v>1012</v>
      </c>
      <c r="N633" s="143" t="s">
        <v>1013</v>
      </c>
      <c r="O633" s="144" t="s">
        <v>2031</v>
      </c>
      <c r="P633" s="144" t="s">
        <v>288</v>
      </c>
    </row>
    <row r="634" spans="1:16" x14ac:dyDescent="0.2">
      <c r="A634" s="115" t="str">
        <f t="shared" si="54"/>
        <v> AOEB 11 </v>
      </c>
      <c r="B634" s="2" t="str">
        <f t="shared" si="55"/>
        <v>I</v>
      </c>
      <c r="C634" s="115">
        <f t="shared" si="56"/>
        <v>53774.531000000003</v>
      </c>
      <c r="D634" s="15" t="str">
        <f t="shared" si="57"/>
        <v>vis</v>
      </c>
      <c r="E634" s="15">
        <f>VLOOKUP(C634,Active!C$21:E$968,3,FALSE)</f>
        <v>2921.9239307671442</v>
      </c>
      <c r="F634" s="2" t="s">
        <v>337</v>
      </c>
      <c r="G634" s="15" t="str">
        <f t="shared" si="58"/>
        <v>53774.531</v>
      </c>
      <c r="H634" s="115">
        <f t="shared" si="59"/>
        <v>2922</v>
      </c>
      <c r="I634" s="142" t="s">
        <v>2032</v>
      </c>
      <c r="J634" s="143" t="s">
        <v>2033</v>
      </c>
      <c r="K634" s="142" t="s">
        <v>2034</v>
      </c>
      <c r="L634" s="142" t="s">
        <v>1068</v>
      </c>
      <c r="M634" s="143" t="s">
        <v>341</v>
      </c>
      <c r="N634" s="143"/>
      <c r="O634" s="144" t="s">
        <v>2000</v>
      </c>
      <c r="P634" s="144" t="s">
        <v>288</v>
      </c>
    </row>
    <row r="635" spans="1:16" x14ac:dyDescent="0.2">
      <c r="A635" s="115" t="str">
        <f t="shared" si="54"/>
        <v> AOEB 11 </v>
      </c>
      <c r="B635" s="2" t="str">
        <f t="shared" si="55"/>
        <v>I</v>
      </c>
      <c r="C635" s="115">
        <f t="shared" si="56"/>
        <v>53785.603999999999</v>
      </c>
      <c r="D635" s="15" t="str">
        <f t="shared" si="57"/>
        <v>vis</v>
      </c>
      <c r="E635" s="15">
        <f>VLOOKUP(C635,Active!C$21:E$968,3,FALSE)</f>
        <v>2925.9230847797539</v>
      </c>
      <c r="F635" s="2" t="s">
        <v>337</v>
      </c>
      <c r="G635" s="15" t="str">
        <f t="shared" si="58"/>
        <v>53785.604</v>
      </c>
      <c r="H635" s="115">
        <f t="shared" si="59"/>
        <v>2926</v>
      </c>
      <c r="I635" s="142" t="s">
        <v>2035</v>
      </c>
      <c r="J635" s="143" t="s">
        <v>2036</v>
      </c>
      <c r="K635" s="142" t="s">
        <v>2037</v>
      </c>
      <c r="L635" s="142" t="s">
        <v>2038</v>
      </c>
      <c r="M635" s="143" t="s">
        <v>341</v>
      </c>
      <c r="N635" s="143"/>
      <c r="O635" s="144" t="s">
        <v>939</v>
      </c>
      <c r="P635" s="144" t="s">
        <v>288</v>
      </c>
    </row>
    <row r="636" spans="1:16" x14ac:dyDescent="0.2">
      <c r="A636" s="115" t="str">
        <f t="shared" si="54"/>
        <v> AOEB 11 </v>
      </c>
      <c r="B636" s="2" t="str">
        <f t="shared" si="55"/>
        <v>I</v>
      </c>
      <c r="C636" s="115">
        <f t="shared" si="56"/>
        <v>53785.604700000004</v>
      </c>
      <c r="D636" s="15" t="str">
        <f t="shared" si="57"/>
        <v>vis</v>
      </c>
      <c r="E636" s="15">
        <f>VLOOKUP(C636,Active!C$21:E$968,3,FALSE)</f>
        <v>2925.9233375936101</v>
      </c>
      <c r="F636" s="2" t="s">
        <v>337</v>
      </c>
      <c r="G636" s="15" t="str">
        <f t="shared" si="58"/>
        <v>53785.6047</v>
      </c>
      <c r="H636" s="115">
        <f t="shared" si="59"/>
        <v>2926</v>
      </c>
      <c r="I636" s="142" t="s">
        <v>2039</v>
      </c>
      <c r="J636" s="143" t="s">
        <v>2040</v>
      </c>
      <c r="K636" s="142" t="s">
        <v>2037</v>
      </c>
      <c r="L636" s="142" t="s">
        <v>2041</v>
      </c>
      <c r="M636" s="143" t="s">
        <v>1012</v>
      </c>
      <c r="N636" s="143" t="s">
        <v>1013</v>
      </c>
      <c r="O636" s="144" t="s">
        <v>531</v>
      </c>
      <c r="P636" s="144" t="s">
        <v>288</v>
      </c>
    </row>
    <row r="637" spans="1:16" x14ac:dyDescent="0.2">
      <c r="A637" s="115" t="str">
        <f t="shared" si="54"/>
        <v> AOEB 12 </v>
      </c>
      <c r="B637" s="2" t="str">
        <f t="shared" si="55"/>
        <v>I</v>
      </c>
      <c r="C637" s="115">
        <f t="shared" si="56"/>
        <v>54023.7186</v>
      </c>
      <c r="D637" s="15" t="str">
        <f t="shared" si="57"/>
        <v>vis</v>
      </c>
      <c r="E637" s="15">
        <f>VLOOKUP(C637,Active!C$21:E$968,3,FALSE)</f>
        <v>3011.9211844863603</v>
      </c>
      <c r="F637" s="2" t="s">
        <v>337</v>
      </c>
      <c r="G637" s="15" t="str">
        <f t="shared" si="58"/>
        <v>54023.7186</v>
      </c>
      <c r="H637" s="115">
        <f t="shared" si="59"/>
        <v>3012</v>
      </c>
      <c r="I637" s="142" t="s">
        <v>2042</v>
      </c>
      <c r="J637" s="143" t="s">
        <v>2043</v>
      </c>
      <c r="K637" s="142" t="s">
        <v>2044</v>
      </c>
      <c r="L637" s="142" t="s">
        <v>2045</v>
      </c>
      <c r="M637" s="143" t="s">
        <v>1012</v>
      </c>
      <c r="N637" s="143" t="s">
        <v>1013</v>
      </c>
      <c r="O637" s="144" t="s">
        <v>531</v>
      </c>
      <c r="P637" s="144" t="s">
        <v>304</v>
      </c>
    </row>
    <row r="638" spans="1:16" x14ac:dyDescent="0.2">
      <c r="A638" s="115" t="str">
        <f t="shared" si="54"/>
        <v> AOEB 12 </v>
      </c>
      <c r="B638" s="2" t="str">
        <f t="shared" si="55"/>
        <v>I</v>
      </c>
      <c r="C638" s="115">
        <f t="shared" si="56"/>
        <v>54087.398999999998</v>
      </c>
      <c r="D638" s="15" t="str">
        <f t="shared" si="57"/>
        <v>vis</v>
      </c>
      <c r="E638" s="15">
        <f>VLOOKUP(C638,Active!C$21:E$968,3,FALSE)</f>
        <v>3034.9201664410843</v>
      </c>
      <c r="F638" s="2" t="s">
        <v>337</v>
      </c>
      <c r="G638" s="15" t="str">
        <f t="shared" si="58"/>
        <v>54087.399</v>
      </c>
      <c r="H638" s="115">
        <f t="shared" si="59"/>
        <v>3035</v>
      </c>
      <c r="I638" s="142" t="s">
        <v>2046</v>
      </c>
      <c r="J638" s="143" t="s">
        <v>2047</v>
      </c>
      <c r="K638" s="142" t="s">
        <v>2048</v>
      </c>
      <c r="L638" s="142" t="s">
        <v>2049</v>
      </c>
      <c r="M638" s="143" t="s">
        <v>341</v>
      </c>
      <c r="N638" s="143"/>
      <c r="O638" s="144" t="s">
        <v>2050</v>
      </c>
      <c r="P638" s="144" t="s">
        <v>304</v>
      </c>
    </row>
    <row r="639" spans="1:16" x14ac:dyDescent="0.2">
      <c r="A639" s="115" t="str">
        <f t="shared" si="54"/>
        <v> AOEB 12 </v>
      </c>
      <c r="B639" s="2" t="str">
        <f t="shared" si="55"/>
        <v>I</v>
      </c>
      <c r="C639" s="115">
        <f t="shared" si="56"/>
        <v>54120.623</v>
      </c>
      <c r="D639" s="15" t="str">
        <f t="shared" si="57"/>
        <v>vis</v>
      </c>
      <c r="E639" s="15">
        <f>VLOOKUP(C639,Active!C$21:E$968,3,FALSE)</f>
        <v>3046.9194342921628</v>
      </c>
      <c r="F639" s="2" t="s">
        <v>337</v>
      </c>
      <c r="G639" s="15" t="str">
        <f t="shared" si="58"/>
        <v>54120.623</v>
      </c>
      <c r="H639" s="115">
        <f t="shared" si="59"/>
        <v>3047</v>
      </c>
      <c r="I639" s="142" t="s">
        <v>2051</v>
      </c>
      <c r="J639" s="143" t="s">
        <v>2052</v>
      </c>
      <c r="K639" s="142" t="s">
        <v>2053</v>
      </c>
      <c r="L639" s="142" t="s">
        <v>2054</v>
      </c>
      <c r="M639" s="143" t="s">
        <v>341</v>
      </c>
      <c r="N639" s="143"/>
      <c r="O639" s="144" t="s">
        <v>939</v>
      </c>
      <c r="P639" s="144" t="s">
        <v>304</v>
      </c>
    </row>
    <row r="640" spans="1:16" x14ac:dyDescent="0.2">
      <c r="A640" s="115" t="str">
        <f t="shared" si="54"/>
        <v>VSB 46 </v>
      </c>
      <c r="B640" s="2" t="str">
        <f t="shared" si="55"/>
        <v>I</v>
      </c>
      <c r="C640" s="115">
        <f t="shared" si="56"/>
        <v>54427.934000000001</v>
      </c>
      <c r="D640" s="15" t="str">
        <f t="shared" si="57"/>
        <v>vis</v>
      </c>
      <c r="E640" s="15">
        <f>VLOOKUP(C640,Active!C$21:E$968,3,FALSE)</f>
        <v>3157.9086891254947</v>
      </c>
      <c r="F640" s="2" t="s">
        <v>337</v>
      </c>
      <c r="G640" s="15" t="str">
        <f t="shared" si="58"/>
        <v>54427.934</v>
      </c>
      <c r="H640" s="115">
        <f t="shared" si="59"/>
        <v>3158</v>
      </c>
      <c r="I640" s="142" t="s">
        <v>2055</v>
      </c>
      <c r="J640" s="143" t="s">
        <v>2056</v>
      </c>
      <c r="K640" s="142" t="s">
        <v>2057</v>
      </c>
      <c r="L640" s="142" t="s">
        <v>2058</v>
      </c>
      <c r="M640" s="143" t="s">
        <v>341</v>
      </c>
      <c r="N640" s="143"/>
      <c r="O640" s="144" t="s">
        <v>1924</v>
      </c>
      <c r="P640" s="145" t="s">
        <v>307</v>
      </c>
    </row>
    <row r="641" spans="1:16" x14ac:dyDescent="0.2">
      <c r="A641" s="115" t="str">
        <f t="shared" si="54"/>
        <v>VSB 50 </v>
      </c>
      <c r="B641" s="2" t="str">
        <f t="shared" si="55"/>
        <v>I</v>
      </c>
      <c r="C641" s="115">
        <f t="shared" si="56"/>
        <v>54870.972999999998</v>
      </c>
      <c r="D641" s="15" t="str">
        <f t="shared" si="57"/>
        <v>vis</v>
      </c>
      <c r="E641" s="15">
        <f>VLOOKUP(C641,Active!C$21:E$968,3,FALSE)</f>
        <v>3317.9178279851644</v>
      </c>
      <c r="F641" s="2" t="s">
        <v>337</v>
      </c>
      <c r="G641" s="15" t="str">
        <f t="shared" si="58"/>
        <v>54870.973</v>
      </c>
      <c r="H641" s="115">
        <f t="shared" si="59"/>
        <v>3318</v>
      </c>
      <c r="I641" s="142" t="s">
        <v>2059</v>
      </c>
      <c r="J641" s="143" t="s">
        <v>2060</v>
      </c>
      <c r="K641" s="142" t="s">
        <v>2061</v>
      </c>
      <c r="L641" s="142" t="s">
        <v>2062</v>
      </c>
      <c r="M641" s="143" t="s">
        <v>341</v>
      </c>
      <c r="N641" s="143"/>
      <c r="O641" s="144" t="s">
        <v>1924</v>
      </c>
      <c r="P641" s="145" t="s">
        <v>309</v>
      </c>
    </row>
    <row r="642" spans="1:16" x14ac:dyDescent="0.2">
      <c r="A642" s="115" t="str">
        <f t="shared" si="54"/>
        <v>VSB 50 </v>
      </c>
      <c r="B642" s="2" t="str">
        <f t="shared" si="55"/>
        <v>I</v>
      </c>
      <c r="C642" s="115">
        <f t="shared" si="56"/>
        <v>55142.313000000002</v>
      </c>
      <c r="D642" s="15" t="str">
        <f t="shared" si="57"/>
        <v>vis</v>
      </c>
      <c r="E642" s="15">
        <f>VLOOKUP(C642,Active!C$21:E$968,3,FALSE)</f>
        <v>3415.9157011705583</v>
      </c>
      <c r="F642" s="2" t="s">
        <v>337</v>
      </c>
      <c r="G642" s="15" t="str">
        <f t="shared" si="58"/>
        <v>55142.313</v>
      </c>
      <c r="H642" s="115">
        <f t="shared" si="59"/>
        <v>3416</v>
      </c>
      <c r="I642" s="142" t="s">
        <v>2063</v>
      </c>
      <c r="J642" s="143" t="s">
        <v>2064</v>
      </c>
      <c r="K642" s="142" t="s">
        <v>2065</v>
      </c>
      <c r="L642" s="142" t="s">
        <v>2066</v>
      </c>
      <c r="M642" s="143" t="s">
        <v>341</v>
      </c>
      <c r="N642" s="143"/>
      <c r="O642" s="144" t="s">
        <v>1924</v>
      </c>
      <c r="P642" s="145" t="s">
        <v>309</v>
      </c>
    </row>
    <row r="643" spans="1:16" x14ac:dyDescent="0.2">
      <c r="A643" s="115" t="str">
        <f t="shared" si="54"/>
        <v>OEJV 0137 </v>
      </c>
      <c r="B643" s="2" t="str">
        <f t="shared" si="55"/>
        <v>I</v>
      </c>
      <c r="C643" s="115">
        <f t="shared" si="56"/>
        <v>55225.376799999998</v>
      </c>
      <c r="D643" s="15" t="str">
        <f t="shared" si="57"/>
        <v>vis</v>
      </c>
      <c r="E643" s="15">
        <f>VLOOKUP(C643,Active!C$21:E$968,3,FALSE)</f>
        <v>3445.9152432163182</v>
      </c>
      <c r="F643" s="2" t="s">
        <v>337</v>
      </c>
      <c r="G643" s="15" t="str">
        <f t="shared" si="58"/>
        <v>55225.3768</v>
      </c>
      <c r="H643" s="115">
        <f t="shared" si="59"/>
        <v>3446</v>
      </c>
      <c r="I643" s="142" t="s">
        <v>2067</v>
      </c>
      <c r="J643" s="143" t="s">
        <v>2068</v>
      </c>
      <c r="K643" s="142" t="s">
        <v>2069</v>
      </c>
      <c r="L643" s="142" t="s">
        <v>2070</v>
      </c>
      <c r="M643" s="143" t="s">
        <v>1012</v>
      </c>
      <c r="N643" s="143" t="s">
        <v>337</v>
      </c>
      <c r="O643" s="144" t="s">
        <v>2071</v>
      </c>
      <c r="P643" s="145" t="s">
        <v>311</v>
      </c>
    </row>
    <row r="644" spans="1:16" x14ac:dyDescent="0.2">
      <c r="A644" s="115" t="str">
        <f t="shared" si="54"/>
        <v>BAVM 225 </v>
      </c>
      <c r="B644" s="2" t="str">
        <f t="shared" si="55"/>
        <v>I</v>
      </c>
      <c r="C644" s="115">
        <f t="shared" si="56"/>
        <v>55859.428</v>
      </c>
      <c r="D644" s="15" t="str">
        <f t="shared" si="57"/>
        <v>vis</v>
      </c>
      <c r="E644" s="15">
        <f>VLOOKUP(C644,Active!C$21:E$968,3,FALSE)</f>
        <v>3674.9108542233425</v>
      </c>
      <c r="F644" s="2" t="s">
        <v>337</v>
      </c>
      <c r="G644" s="15" t="str">
        <f t="shared" si="58"/>
        <v>55859.4280</v>
      </c>
      <c r="H644" s="115">
        <f t="shared" si="59"/>
        <v>3675</v>
      </c>
      <c r="I644" s="142" t="s">
        <v>2072</v>
      </c>
      <c r="J644" s="143" t="s">
        <v>2073</v>
      </c>
      <c r="K644" s="142" t="s">
        <v>2074</v>
      </c>
      <c r="L644" s="142" t="s">
        <v>2075</v>
      </c>
      <c r="M644" s="143" t="s">
        <v>1012</v>
      </c>
      <c r="N644" s="143" t="s">
        <v>1045</v>
      </c>
      <c r="O644" s="144" t="s">
        <v>2076</v>
      </c>
      <c r="P644" s="145" t="s">
        <v>317</v>
      </c>
    </row>
    <row r="645" spans="1:16" x14ac:dyDescent="0.2">
      <c r="A645" s="115" t="str">
        <f t="shared" si="54"/>
        <v>VSB 53 </v>
      </c>
      <c r="B645" s="2" t="str">
        <f t="shared" si="55"/>
        <v>I</v>
      </c>
      <c r="C645" s="115">
        <f t="shared" si="56"/>
        <v>55917.572999999997</v>
      </c>
      <c r="D645" s="15" t="str">
        <f t="shared" si="57"/>
        <v>vis</v>
      </c>
      <c r="E645" s="15">
        <f>VLOOKUP(C645,Active!C$21:E$968,3,FALSE)</f>
        <v>3695.9106564506751</v>
      </c>
      <c r="F645" s="2" t="s">
        <v>337</v>
      </c>
      <c r="G645" s="15" t="str">
        <f t="shared" si="58"/>
        <v>55917.573</v>
      </c>
      <c r="H645" s="115">
        <f t="shared" si="59"/>
        <v>3696</v>
      </c>
      <c r="I645" s="142" t="s">
        <v>2077</v>
      </c>
      <c r="J645" s="143" t="s">
        <v>2078</v>
      </c>
      <c r="K645" s="142" t="s">
        <v>2079</v>
      </c>
      <c r="L645" s="142" t="s">
        <v>2080</v>
      </c>
      <c r="M645" s="143" t="s">
        <v>341</v>
      </c>
      <c r="N645" s="143"/>
      <c r="O645" s="144" t="s">
        <v>964</v>
      </c>
      <c r="P645" s="145" t="s">
        <v>318</v>
      </c>
    </row>
    <row r="646" spans="1:16" x14ac:dyDescent="0.2">
      <c r="A646" s="115" t="str">
        <f t="shared" si="54"/>
        <v> JAAVSO 41;122 </v>
      </c>
      <c r="B646" s="2" t="str">
        <f t="shared" si="55"/>
        <v>I</v>
      </c>
      <c r="C646" s="115">
        <f t="shared" si="56"/>
        <v>56188.913699999997</v>
      </c>
      <c r="D646" s="15" t="str">
        <f t="shared" si="57"/>
        <v>vis</v>
      </c>
      <c r="E646" s="15">
        <f>VLOOKUP(C646,Active!C$21:E$968,3,FALSE)</f>
        <v>3793.908782449922</v>
      </c>
      <c r="F646" s="2" t="s">
        <v>337</v>
      </c>
      <c r="G646" s="15" t="str">
        <f t="shared" si="58"/>
        <v>56188.9137</v>
      </c>
      <c r="H646" s="115">
        <f t="shared" si="59"/>
        <v>3794</v>
      </c>
      <c r="I646" s="142" t="s">
        <v>2081</v>
      </c>
      <c r="J646" s="143" t="s">
        <v>2082</v>
      </c>
      <c r="K646" s="142" t="s">
        <v>2083</v>
      </c>
      <c r="L646" s="142" t="s">
        <v>2084</v>
      </c>
      <c r="M646" s="143" t="s">
        <v>1012</v>
      </c>
      <c r="N646" s="143" t="s">
        <v>337</v>
      </c>
      <c r="O646" s="144" t="s">
        <v>2085</v>
      </c>
      <c r="P646" s="144" t="s">
        <v>319</v>
      </c>
    </row>
    <row r="647" spans="1:16" x14ac:dyDescent="0.2">
      <c r="A647" s="115" t="str">
        <f t="shared" si="54"/>
        <v> JAAVSO 43-1 </v>
      </c>
      <c r="B647" s="2" t="str">
        <f t="shared" si="55"/>
        <v>I</v>
      </c>
      <c r="C647" s="115">
        <f t="shared" si="56"/>
        <v>56573.775600000001</v>
      </c>
      <c r="D647" s="15" t="str">
        <f t="shared" si="57"/>
        <v>vis</v>
      </c>
      <c r="E647" s="15">
        <f>VLOOKUP(C647,Active!C$21:E$968,3,FALSE)</f>
        <v>3932.9065257612269</v>
      </c>
      <c r="F647" s="2" t="s">
        <v>337</v>
      </c>
      <c r="G647" s="15" t="str">
        <f t="shared" si="58"/>
        <v>56573.7756</v>
      </c>
      <c r="H647" s="115">
        <f t="shared" si="59"/>
        <v>3933</v>
      </c>
      <c r="I647" s="142" t="s">
        <v>2086</v>
      </c>
      <c r="J647" s="143" t="s">
        <v>2087</v>
      </c>
      <c r="K647" s="142" t="s">
        <v>2088</v>
      </c>
      <c r="L647" s="142" t="s">
        <v>2089</v>
      </c>
      <c r="M647" s="143" t="s">
        <v>1012</v>
      </c>
      <c r="N647" s="143" t="s">
        <v>337</v>
      </c>
      <c r="O647" s="144" t="s">
        <v>2090</v>
      </c>
      <c r="P647" s="144" t="s">
        <v>321</v>
      </c>
    </row>
  </sheetData>
  <sheetProtection selectLockedCells="1" selectUnlockedCells="1"/>
  <hyperlinks>
    <hyperlink ref="P11" r:id="rId1"/>
    <hyperlink ref="P13" r:id="rId2"/>
    <hyperlink ref="P14" r:id="rId3"/>
    <hyperlink ref="P15" r:id="rId4"/>
    <hyperlink ref="P18" r:id="rId5"/>
    <hyperlink ref="P19" r:id="rId6"/>
    <hyperlink ref="P20" r:id="rId7"/>
    <hyperlink ref="P21" r:id="rId8"/>
    <hyperlink ref="P22" r:id="rId9"/>
    <hyperlink ref="P23" r:id="rId10"/>
    <hyperlink ref="P34" r:id="rId11"/>
    <hyperlink ref="P95" r:id="rId12"/>
    <hyperlink ref="P101" r:id="rId13"/>
    <hyperlink ref="P102" r:id="rId14"/>
    <hyperlink ref="P131" r:id="rId15"/>
    <hyperlink ref="P132" r:id="rId16"/>
    <hyperlink ref="P140" r:id="rId17"/>
    <hyperlink ref="P142" r:id="rId18"/>
    <hyperlink ref="P171" r:id="rId19"/>
    <hyperlink ref="P197" r:id="rId20"/>
    <hyperlink ref="P240" r:id="rId21"/>
    <hyperlink ref="P246" r:id="rId22"/>
    <hyperlink ref="P250" r:id="rId23"/>
    <hyperlink ref="P251" r:id="rId24"/>
    <hyperlink ref="P252" r:id="rId25"/>
    <hyperlink ref="P255" r:id="rId26"/>
    <hyperlink ref="P256" r:id="rId27"/>
    <hyperlink ref="P257" r:id="rId28"/>
    <hyperlink ref="P258" r:id="rId29"/>
    <hyperlink ref="P259" r:id="rId30"/>
    <hyperlink ref="P260" r:id="rId31"/>
    <hyperlink ref="P261" r:id="rId32"/>
    <hyperlink ref="P262" r:id="rId33"/>
    <hyperlink ref="P263" r:id="rId34"/>
    <hyperlink ref="P264" r:id="rId35"/>
    <hyperlink ref="P265" r:id="rId36"/>
    <hyperlink ref="P266" r:id="rId37"/>
    <hyperlink ref="P271" r:id="rId38"/>
    <hyperlink ref="P550" r:id="rId39"/>
    <hyperlink ref="P558" r:id="rId40"/>
    <hyperlink ref="P570" r:id="rId41"/>
    <hyperlink ref="P571" r:id="rId42"/>
    <hyperlink ref="P576" r:id="rId43"/>
    <hyperlink ref="P579" r:id="rId44"/>
    <hyperlink ref="P589" r:id="rId45"/>
    <hyperlink ref="P593" r:id="rId46"/>
    <hyperlink ref="P600" r:id="rId47"/>
    <hyperlink ref="P601" r:id="rId48"/>
    <hyperlink ref="P603" r:id="rId49"/>
    <hyperlink ref="P604" r:id="rId50"/>
    <hyperlink ref="P606" r:id="rId51"/>
    <hyperlink ref="P607" r:id="rId52"/>
    <hyperlink ref="P608" r:id="rId53"/>
    <hyperlink ref="P610" r:id="rId54"/>
    <hyperlink ref="P611" r:id="rId55"/>
    <hyperlink ref="P612" r:id="rId56"/>
    <hyperlink ref="P613" r:id="rId57"/>
    <hyperlink ref="P618" r:id="rId58"/>
    <hyperlink ref="P619" r:id="rId59"/>
    <hyperlink ref="P623" r:id="rId60"/>
    <hyperlink ref="P626" r:id="rId61"/>
    <hyperlink ref="P630" r:id="rId62"/>
    <hyperlink ref="P632" r:id="rId63"/>
    <hyperlink ref="P640" r:id="rId64"/>
    <hyperlink ref="P641" r:id="rId65"/>
    <hyperlink ref="P642" r:id="rId66"/>
    <hyperlink ref="P643" r:id="rId67"/>
    <hyperlink ref="P644" r:id="rId68"/>
    <hyperlink ref="P645" r:id="rId69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Active</vt:lpstr>
      <vt:lpstr>BAV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2022-03-31T06:59:51Z</dcterms:created>
  <dcterms:modified xsi:type="dcterms:W3CDTF">2023-01-24T07:10:11Z</dcterms:modified>
</cp:coreProperties>
</file>