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4E4FCE8-234A-4B58-AFD6-16783A6E8D85}" xr6:coauthVersionLast="47" xr6:coauthVersionMax="47" xr10:uidLastSave="{00000000-0000-0000-0000-000000000000}"/>
  <bookViews>
    <workbookView xWindow="14460" yWindow="120" windowWidth="1332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62" i="1" l="1"/>
  <c r="C17" i="1"/>
  <c r="Q160" i="1"/>
  <c r="Q161" i="1"/>
  <c r="Q159" i="1"/>
  <c r="C7" i="1"/>
  <c r="E162" i="1" s="1"/>
  <c r="F162" i="1" s="1"/>
  <c r="G162" i="1" s="1"/>
  <c r="K162" i="1" s="1"/>
  <c r="C8" i="1"/>
  <c r="C9" i="1"/>
  <c r="D9" i="1"/>
  <c r="F16" i="1"/>
  <c r="F17" i="1" s="1"/>
  <c r="Q21" i="1"/>
  <c r="Q22" i="1"/>
  <c r="Q23" i="1"/>
  <c r="Q24" i="1"/>
  <c r="E25" i="1"/>
  <c r="F25" i="1" s="1"/>
  <c r="G25" i="1" s="1"/>
  <c r="H25" i="1" s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E44" i="1"/>
  <c r="F44" i="1" s="1"/>
  <c r="G44" i="1" s="1"/>
  <c r="K44" i="1" s="1"/>
  <c r="Q44" i="1"/>
  <c r="Q45" i="1"/>
  <c r="Q46" i="1"/>
  <c r="Q47" i="1"/>
  <c r="E48" i="1"/>
  <c r="Q48" i="1"/>
  <c r="Q49" i="1"/>
  <c r="Q50" i="1"/>
  <c r="Q51" i="1"/>
  <c r="E52" i="1"/>
  <c r="F52" i="1" s="1"/>
  <c r="Q52" i="1"/>
  <c r="E53" i="1"/>
  <c r="F53" i="1" s="1"/>
  <c r="G53" i="1" s="1"/>
  <c r="K53" i="1" s="1"/>
  <c r="Q53" i="1"/>
  <c r="Q54" i="1"/>
  <c r="Q55" i="1"/>
  <c r="E56" i="1"/>
  <c r="F56" i="1" s="1"/>
  <c r="G56" i="1" s="1"/>
  <c r="K56" i="1" s="1"/>
  <c r="Q56" i="1"/>
  <c r="Q57" i="1"/>
  <c r="Q58" i="1"/>
  <c r="Q59" i="1"/>
  <c r="Q60" i="1"/>
  <c r="Q61" i="1"/>
  <c r="Q62" i="1"/>
  <c r="Q63" i="1"/>
  <c r="Q64" i="1"/>
  <c r="E65" i="1"/>
  <c r="F65" i="1" s="1"/>
  <c r="G65" i="1" s="1"/>
  <c r="K65" i="1" s="1"/>
  <c r="Q65" i="1"/>
  <c r="Q66" i="1"/>
  <c r="Q67" i="1"/>
  <c r="Q68" i="1"/>
  <c r="Q69" i="1"/>
  <c r="Q70" i="1"/>
  <c r="Q71" i="1"/>
  <c r="Q72" i="1"/>
  <c r="E73" i="1"/>
  <c r="F73" i="1" s="1"/>
  <c r="G73" i="1" s="1"/>
  <c r="K73" i="1" s="1"/>
  <c r="Q73" i="1"/>
  <c r="Q74" i="1"/>
  <c r="Q75" i="1"/>
  <c r="Q76" i="1"/>
  <c r="Q77" i="1"/>
  <c r="Q78" i="1"/>
  <c r="Q79" i="1"/>
  <c r="Q80" i="1"/>
  <c r="Q81" i="1"/>
  <c r="Q82" i="1"/>
  <c r="E83" i="1"/>
  <c r="F83" i="1" s="1"/>
  <c r="G83" i="1" s="1"/>
  <c r="K83" i="1" s="1"/>
  <c r="Q83" i="1"/>
  <c r="Q84" i="1"/>
  <c r="Q85" i="1"/>
  <c r="Q86" i="1"/>
  <c r="E87" i="1"/>
  <c r="F87" i="1" s="1"/>
  <c r="G87" i="1" s="1"/>
  <c r="K87" i="1" s="1"/>
  <c r="Q87" i="1"/>
  <c r="Q88" i="1"/>
  <c r="Q89" i="1"/>
  <c r="Q90" i="1"/>
  <c r="Q91" i="1"/>
  <c r="E92" i="1"/>
  <c r="F92" i="1" s="1"/>
  <c r="Q92" i="1"/>
  <c r="Q93" i="1"/>
  <c r="Q94" i="1"/>
  <c r="Q95" i="1"/>
  <c r="E96" i="1"/>
  <c r="F96" i="1" s="1"/>
  <c r="G96" i="1" s="1"/>
  <c r="K96" i="1" s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E115" i="1"/>
  <c r="F115" i="1" s="1"/>
  <c r="G115" i="1" s="1"/>
  <c r="K115" i="1" s="1"/>
  <c r="Q115" i="1"/>
  <c r="Q116" i="1"/>
  <c r="Q117" i="1"/>
  <c r="Q118" i="1"/>
  <c r="E119" i="1"/>
  <c r="F119" i="1" s="1"/>
  <c r="G119" i="1" s="1"/>
  <c r="K119" i="1" s="1"/>
  <c r="Q119" i="1"/>
  <c r="Q120" i="1"/>
  <c r="Q121" i="1"/>
  <c r="Q122" i="1"/>
  <c r="Q123" i="1"/>
  <c r="E124" i="1"/>
  <c r="F124" i="1" s="1"/>
  <c r="Q124" i="1"/>
  <c r="Q125" i="1"/>
  <c r="Q126" i="1"/>
  <c r="Q127" i="1"/>
  <c r="E128" i="1"/>
  <c r="F128" i="1" s="1"/>
  <c r="G128" i="1" s="1"/>
  <c r="K128" i="1" s="1"/>
  <c r="Q128" i="1"/>
  <c r="Q129" i="1"/>
  <c r="Q130" i="1"/>
  <c r="Q131" i="1"/>
  <c r="E132" i="1"/>
  <c r="F132" i="1" s="1"/>
  <c r="G132" i="1" s="1"/>
  <c r="K132" i="1" s="1"/>
  <c r="Q132" i="1"/>
  <c r="Q133" i="1"/>
  <c r="Q134" i="1"/>
  <c r="E135" i="1"/>
  <c r="F135" i="1" s="1"/>
  <c r="G135" i="1" s="1"/>
  <c r="K135" i="1" s="1"/>
  <c r="Q135" i="1"/>
  <c r="Q136" i="1"/>
  <c r="Q137" i="1"/>
  <c r="E138" i="1"/>
  <c r="F138" i="1" s="1"/>
  <c r="G138" i="1" s="1"/>
  <c r="K138" i="1" s="1"/>
  <c r="Q138" i="1"/>
  <c r="Q139" i="1"/>
  <c r="Q140" i="1"/>
  <c r="Q141" i="1"/>
  <c r="Q142" i="1"/>
  <c r="Q143" i="1"/>
  <c r="Q144" i="1"/>
  <c r="Q146" i="1"/>
  <c r="Q145" i="1"/>
  <c r="Q147" i="1"/>
  <c r="E148" i="1"/>
  <c r="F148" i="1" s="1"/>
  <c r="G148" i="1" s="1"/>
  <c r="K148" i="1" s="1"/>
  <c r="Q148" i="1"/>
  <c r="E149" i="1"/>
  <c r="F149" i="1" s="1"/>
  <c r="G149" i="1" s="1"/>
  <c r="K149" i="1" s="1"/>
  <c r="Q149" i="1"/>
  <c r="Q150" i="1"/>
  <c r="Q151" i="1"/>
  <c r="E153" i="1"/>
  <c r="F153" i="1" s="1"/>
  <c r="Q153" i="1"/>
  <c r="E154" i="1"/>
  <c r="F154" i="1" s="1"/>
  <c r="G154" i="1" s="1"/>
  <c r="K154" i="1" s="1"/>
  <c r="Q154" i="1"/>
  <c r="Q155" i="1"/>
  <c r="E156" i="1"/>
  <c r="F156" i="1" s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52" i="1"/>
  <c r="F152" i="1" s="1"/>
  <c r="G152" i="1" s="1"/>
  <c r="K152" i="1" s="1"/>
  <c r="Q152" i="1"/>
  <c r="A11" i="2"/>
  <c r="B11" i="2"/>
  <c r="D11" i="2"/>
  <c r="G11" i="2"/>
  <c r="C11" i="2"/>
  <c r="H11" i="2"/>
  <c r="A12" i="2"/>
  <c r="B12" i="2"/>
  <c r="C12" i="2"/>
  <c r="D12" i="2"/>
  <c r="G12" i="2"/>
  <c r="H12" i="2"/>
  <c r="A13" i="2"/>
  <c r="B13" i="2"/>
  <c r="C13" i="2"/>
  <c r="D13" i="2"/>
  <c r="G13" i="2"/>
  <c r="H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C21" i="2"/>
  <c r="D21" i="2"/>
  <c r="G21" i="2"/>
  <c r="H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D24" i="2"/>
  <c r="G24" i="2"/>
  <c r="C24" i="2"/>
  <c r="E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B28" i="2"/>
  <c r="C28" i="2"/>
  <c r="D28" i="2"/>
  <c r="G28" i="2"/>
  <c r="H28" i="2"/>
  <c r="A29" i="2"/>
  <c r="B29" i="2"/>
  <c r="C29" i="2"/>
  <c r="D29" i="2"/>
  <c r="G29" i="2"/>
  <c r="H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B36" i="2"/>
  <c r="C36" i="2"/>
  <c r="D36" i="2"/>
  <c r="G36" i="2"/>
  <c r="H36" i="2"/>
  <c r="A37" i="2"/>
  <c r="B37" i="2"/>
  <c r="C37" i="2"/>
  <c r="D37" i="2"/>
  <c r="G37" i="2"/>
  <c r="H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B44" i="2"/>
  <c r="C44" i="2"/>
  <c r="D44" i="2"/>
  <c r="E44" i="2"/>
  <c r="G44" i="2"/>
  <c r="H44" i="2"/>
  <c r="A45" i="2"/>
  <c r="B45" i="2"/>
  <c r="C45" i="2"/>
  <c r="D45" i="2"/>
  <c r="G45" i="2"/>
  <c r="H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D48" i="2"/>
  <c r="E48" i="2"/>
  <c r="G48" i="2"/>
  <c r="C48" i="2"/>
  <c r="H48" i="2"/>
  <c r="B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D51" i="2"/>
  <c r="F51" i="2"/>
  <c r="G51" i="2"/>
  <c r="C51" i="2"/>
  <c r="H51" i="2"/>
  <c r="B51" i="2"/>
  <c r="A52" i="2"/>
  <c r="D52" i="2"/>
  <c r="F52" i="2"/>
  <c r="G52" i="2"/>
  <c r="C52" i="2"/>
  <c r="H52" i="2"/>
  <c r="B52" i="2"/>
  <c r="A53" i="2"/>
  <c r="D53" i="2"/>
  <c r="F53" i="2"/>
  <c r="G53" i="2"/>
  <c r="C53" i="2"/>
  <c r="E53" i="2"/>
  <c r="H53" i="2"/>
  <c r="B53" i="2"/>
  <c r="A54" i="2"/>
  <c r="D54" i="2"/>
  <c r="F54" i="2"/>
  <c r="G54" i="2"/>
  <c r="C54" i="2"/>
  <c r="H54" i="2"/>
  <c r="B54" i="2"/>
  <c r="A55" i="2"/>
  <c r="D55" i="2"/>
  <c r="F55" i="2"/>
  <c r="G55" i="2"/>
  <c r="C55" i="2"/>
  <c r="H55" i="2"/>
  <c r="B55" i="2"/>
  <c r="A56" i="2"/>
  <c r="B56" i="2"/>
  <c r="D56" i="2"/>
  <c r="G56" i="2"/>
  <c r="C56" i="2"/>
  <c r="H56" i="2"/>
  <c r="A57" i="2"/>
  <c r="B57" i="2"/>
  <c r="C57" i="2"/>
  <c r="D57" i="2"/>
  <c r="E57" i="2"/>
  <c r="G57" i="2"/>
  <c r="H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B60" i="2"/>
  <c r="D60" i="2"/>
  <c r="G60" i="2"/>
  <c r="C60" i="2"/>
  <c r="H60" i="2"/>
  <c r="A61" i="2"/>
  <c r="D61" i="2"/>
  <c r="G61" i="2"/>
  <c r="C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D69" i="2"/>
  <c r="G69" i="2"/>
  <c r="C69" i="2"/>
  <c r="H69" i="2"/>
  <c r="B69" i="2"/>
  <c r="A70" i="2"/>
  <c r="D70" i="2"/>
  <c r="G70" i="2"/>
  <c r="C70" i="2"/>
  <c r="H70" i="2"/>
  <c r="B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D76" i="2"/>
  <c r="E76" i="2"/>
  <c r="G76" i="2"/>
  <c r="C76" i="2"/>
  <c r="H76" i="2"/>
  <c r="A77" i="2"/>
  <c r="D77" i="2"/>
  <c r="G77" i="2"/>
  <c r="C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D80" i="2"/>
  <c r="G80" i="2"/>
  <c r="C80" i="2"/>
  <c r="E80" i="2"/>
  <c r="H80" i="2"/>
  <c r="A81" i="2"/>
  <c r="B81" i="2"/>
  <c r="C81" i="2"/>
  <c r="D81" i="2"/>
  <c r="G81" i="2"/>
  <c r="H81" i="2"/>
  <c r="A82" i="2"/>
  <c r="B82" i="2"/>
  <c r="C82" i="2"/>
  <c r="E82" i="2"/>
  <c r="D82" i="2"/>
  <c r="G82" i="2"/>
  <c r="H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C85" i="2"/>
  <c r="E85" i="2"/>
  <c r="D85" i="2"/>
  <c r="G85" i="2"/>
  <c r="H85" i="2"/>
  <c r="B85" i="2"/>
  <c r="A86" i="2"/>
  <c r="D86" i="2"/>
  <c r="G86" i="2"/>
  <c r="C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E88" i="2"/>
  <c r="H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H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G108" i="2"/>
  <c r="H108" i="2"/>
  <c r="A109" i="2"/>
  <c r="C109" i="2"/>
  <c r="D109" i="2"/>
  <c r="G109" i="2"/>
  <c r="H109" i="2"/>
  <c r="B109" i="2"/>
  <c r="A110" i="2"/>
  <c r="D110" i="2"/>
  <c r="G110" i="2"/>
  <c r="C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C116" i="2"/>
  <c r="D116" i="2"/>
  <c r="G116" i="2"/>
  <c r="H116" i="2"/>
  <c r="A117" i="2"/>
  <c r="C117" i="2"/>
  <c r="E117" i="2"/>
  <c r="D117" i="2"/>
  <c r="G117" i="2"/>
  <c r="H117" i="2"/>
  <c r="B117" i="2"/>
  <c r="A118" i="2"/>
  <c r="D118" i="2"/>
  <c r="G118" i="2"/>
  <c r="C118" i="2"/>
  <c r="H118" i="2"/>
  <c r="B118" i="2"/>
  <c r="A119" i="2"/>
  <c r="D119" i="2"/>
  <c r="G119" i="2"/>
  <c r="C119" i="2"/>
  <c r="H119" i="2"/>
  <c r="B119" i="2"/>
  <c r="A120" i="2"/>
  <c r="B120" i="2"/>
  <c r="D120" i="2"/>
  <c r="G120" i="2"/>
  <c r="C120" i="2"/>
  <c r="H120" i="2"/>
  <c r="A121" i="2"/>
  <c r="B121" i="2"/>
  <c r="D121" i="2"/>
  <c r="G121" i="2"/>
  <c r="C121" i="2"/>
  <c r="H121" i="2"/>
  <c r="A122" i="2"/>
  <c r="B122" i="2"/>
  <c r="C122" i="2"/>
  <c r="D122" i="2"/>
  <c r="G122" i="2"/>
  <c r="H122" i="2"/>
  <c r="A123" i="2"/>
  <c r="B123" i="2"/>
  <c r="C123" i="2"/>
  <c r="D123" i="2"/>
  <c r="G123" i="2"/>
  <c r="H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D126" i="2"/>
  <c r="G126" i="2"/>
  <c r="C126" i="2"/>
  <c r="H126" i="2"/>
  <c r="B126" i="2"/>
  <c r="A127" i="2"/>
  <c r="D127" i="2"/>
  <c r="G127" i="2"/>
  <c r="C127" i="2"/>
  <c r="H127" i="2"/>
  <c r="B127" i="2"/>
  <c r="A128" i="2"/>
  <c r="C128" i="2"/>
  <c r="D128" i="2"/>
  <c r="G128" i="2"/>
  <c r="H128" i="2"/>
  <c r="B128" i="2"/>
  <c r="A129" i="2"/>
  <c r="B129" i="2"/>
  <c r="D129" i="2"/>
  <c r="G129" i="2"/>
  <c r="C129" i="2"/>
  <c r="E129" i="2"/>
  <c r="H129" i="2"/>
  <c r="A130" i="2"/>
  <c r="B130" i="2"/>
  <c r="C130" i="2"/>
  <c r="D130" i="2"/>
  <c r="G130" i="2"/>
  <c r="H130" i="2"/>
  <c r="A131" i="2"/>
  <c r="B131" i="2"/>
  <c r="C131" i="2"/>
  <c r="D131" i="2"/>
  <c r="G131" i="2"/>
  <c r="H131" i="2"/>
  <c r="A132" i="2"/>
  <c r="C132" i="2"/>
  <c r="D132" i="2"/>
  <c r="G132" i="2"/>
  <c r="H132" i="2"/>
  <c r="B132" i="2"/>
  <c r="A133" i="2"/>
  <c r="B133" i="2"/>
  <c r="D133" i="2"/>
  <c r="G133" i="2"/>
  <c r="C133" i="2"/>
  <c r="H133" i="2"/>
  <c r="F48" i="1"/>
  <c r="G48" i="1" s="1"/>
  <c r="K48" i="1" s="1"/>
  <c r="E28" i="2"/>
  <c r="E23" i="1"/>
  <c r="E98" i="2" s="1"/>
  <c r="E27" i="1"/>
  <c r="F27" i="1"/>
  <c r="G27" i="1" s="1"/>
  <c r="H27" i="1" s="1"/>
  <c r="E31" i="1"/>
  <c r="F31" i="1" s="1"/>
  <c r="G31" i="1" s="1"/>
  <c r="I31" i="1" s="1"/>
  <c r="E35" i="1"/>
  <c r="F35" i="1"/>
  <c r="G35" i="1" s="1"/>
  <c r="I35" i="1" s="1"/>
  <c r="E39" i="1"/>
  <c r="E104" i="2" s="1"/>
  <c r="E43" i="1"/>
  <c r="F43" i="1" s="1"/>
  <c r="G43" i="1" s="1"/>
  <c r="K43" i="1" s="1"/>
  <c r="E47" i="1"/>
  <c r="E27" i="2" s="1"/>
  <c r="E51" i="1"/>
  <c r="F51" i="1" s="1"/>
  <c r="G51" i="1" s="1"/>
  <c r="K51" i="1" s="1"/>
  <c r="E55" i="1"/>
  <c r="F55" i="1" s="1"/>
  <c r="G55" i="1" s="1"/>
  <c r="K55" i="1" s="1"/>
  <c r="E59" i="1"/>
  <c r="F59" i="1" s="1"/>
  <c r="G59" i="1" s="1"/>
  <c r="K59" i="1" s="1"/>
  <c r="E63" i="1"/>
  <c r="F63" i="1" s="1"/>
  <c r="G63" i="1" s="1"/>
  <c r="K63" i="1" s="1"/>
  <c r="E67" i="1"/>
  <c r="F67" i="1"/>
  <c r="G67" i="1" s="1"/>
  <c r="K67" i="1" s="1"/>
  <c r="E71" i="1"/>
  <c r="F71" i="1"/>
  <c r="G71" i="1" s="1"/>
  <c r="K71" i="1" s="1"/>
  <c r="E75" i="1"/>
  <c r="F75" i="1" s="1"/>
  <c r="E78" i="1"/>
  <c r="E82" i="1"/>
  <c r="E43" i="2" s="1"/>
  <c r="E86" i="1"/>
  <c r="F86" i="1"/>
  <c r="G86" i="1" s="1"/>
  <c r="K86" i="1" s="1"/>
  <c r="E90" i="1"/>
  <c r="E51" i="2" s="1"/>
  <c r="E94" i="1"/>
  <c r="F94" i="1"/>
  <c r="G94" i="1" s="1"/>
  <c r="K94" i="1" s="1"/>
  <c r="E98" i="1"/>
  <c r="E59" i="2" s="1"/>
  <c r="E102" i="1"/>
  <c r="F102" i="1" s="1"/>
  <c r="G102" i="1" s="1"/>
  <c r="K102" i="1" s="1"/>
  <c r="E106" i="1"/>
  <c r="E67" i="2" s="1"/>
  <c r="E110" i="1"/>
  <c r="F110" i="1" s="1"/>
  <c r="G110" i="1" s="1"/>
  <c r="K110" i="1" s="1"/>
  <c r="E114" i="1"/>
  <c r="E75" i="2" s="1"/>
  <c r="E118" i="1"/>
  <c r="F118" i="1"/>
  <c r="G118" i="1" s="1"/>
  <c r="K118" i="1" s="1"/>
  <c r="E122" i="1"/>
  <c r="E124" i="2" s="1"/>
  <c r="E126" i="1"/>
  <c r="F126" i="1" s="1"/>
  <c r="G126" i="1" s="1"/>
  <c r="K126" i="1" s="1"/>
  <c r="E130" i="1"/>
  <c r="F130" i="1" s="1"/>
  <c r="G130" i="1" s="1"/>
  <c r="K130" i="1" s="1"/>
  <c r="E22" i="1"/>
  <c r="F22" i="1" s="1"/>
  <c r="G22" i="1" s="1"/>
  <c r="H22" i="1" s="1"/>
  <c r="E26" i="1"/>
  <c r="F26" i="1" s="1"/>
  <c r="G26" i="1" s="1"/>
  <c r="H26" i="1" s="1"/>
  <c r="E30" i="1"/>
  <c r="E34" i="1"/>
  <c r="F34" i="1"/>
  <c r="G34" i="1" s="1"/>
  <c r="I34" i="1" s="1"/>
  <c r="E38" i="1"/>
  <c r="F38" i="1" s="1"/>
  <c r="G38" i="1" s="1"/>
  <c r="K38" i="1" s="1"/>
  <c r="E42" i="1"/>
  <c r="F42" i="1"/>
  <c r="G42" i="1" s="1"/>
  <c r="K42" i="1" s="1"/>
  <c r="E46" i="1"/>
  <c r="E26" i="2" s="1"/>
  <c r="E50" i="1"/>
  <c r="E30" i="2" s="1"/>
  <c r="F50" i="1"/>
  <c r="G50" i="1" s="1"/>
  <c r="K50" i="1" s="1"/>
  <c r="E54" i="1"/>
  <c r="F54" i="1" s="1"/>
  <c r="G54" i="1" s="1"/>
  <c r="K54" i="1" s="1"/>
  <c r="E58" i="1"/>
  <c r="E110" i="2" s="1"/>
  <c r="E62" i="1"/>
  <c r="F62" i="1" s="1"/>
  <c r="G62" i="1" s="1"/>
  <c r="K62" i="1" s="1"/>
  <c r="E66" i="1"/>
  <c r="E118" i="2" s="1"/>
  <c r="E70" i="1"/>
  <c r="E33" i="2" s="1"/>
  <c r="E74" i="1"/>
  <c r="F74" i="1"/>
  <c r="G74" i="1" s="1"/>
  <c r="K74" i="1" s="1"/>
  <c r="E77" i="1"/>
  <c r="F77" i="1" s="1"/>
  <c r="G77" i="1" s="1"/>
  <c r="K77" i="1" s="1"/>
  <c r="E81" i="1"/>
  <c r="F81" i="1" s="1"/>
  <c r="G81" i="1" s="1"/>
  <c r="K81" i="1" s="1"/>
  <c r="E85" i="1"/>
  <c r="E46" i="2" s="1"/>
  <c r="E89" i="1"/>
  <c r="F89" i="1" s="1"/>
  <c r="G89" i="1" s="1"/>
  <c r="K89" i="1" s="1"/>
  <c r="E93" i="1"/>
  <c r="E54" i="2" s="1"/>
  <c r="E97" i="1"/>
  <c r="F97" i="1"/>
  <c r="G97" i="1" s="1"/>
  <c r="K97" i="1" s="1"/>
  <c r="E101" i="1"/>
  <c r="E62" i="2" s="1"/>
  <c r="E105" i="1"/>
  <c r="F105" i="1"/>
  <c r="G105" i="1" s="1"/>
  <c r="K105" i="1" s="1"/>
  <c r="E109" i="1"/>
  <c r="E70" i="2" s="1"/>
  <c r="E113" i="1"/>
  <c r="F113" i="1" s="1"/>
  <c r="G113" i="1" s="1"/>
  <c r="K113" i="1" s="1"/>
  <c r="E117" i="1"/>
  <c r="E78" i="2" s="1"/>
  <c r="E121" i="1"/>
  <c r="F121" i="1"/>
  <c r="G121" i="1" s="1"/>
  <c r="K121" i="1" s="1"/>
  <c r="E125" i="1"/>
  <c r="E126" i="2" s="1"/>
  <c r="E19" i="2"/>
  <c r="E35" i="2"/>
  <c r="E32" i="2"/>
  <c r="E36" i="2"/>
  <c r="E17" i="2"/>
  <c r="E79" i="2"/>
  <c r="E107" i="2"/>
  <c r="E101" i="2"/>
  <c r="E22" i="2"/>
  <c r="E121" i="2"/>
  <c r="E115" i="2"/>
  <c r="E130" i="2"/>
  <c r="F122" i="1"/>
  <c r="G122" i="1" s="1"/>
  <c r="K122" i="1" s="1"/>
  <c r="E47" i="2"/>
  <c r="E66" i="2"/>
  <c r="E58" i="2"/>
  <c r="E114" i="2"/>
  <c r="E55" i="2"/>
  <c r="E42" i="2"/>
  <c r="E123" i="2"/>
  <c r="E119" i="2"/>
  <c r="E12" i="2"/>
  <c r="F30" i="1"/>
  <c r="G30" i="1" s="1"/>
  <c r="I30" i="1" s="1"/>
  <c r="F78" i="1"/>
  <c r="G78" i="1" s="1"/>
  <c r="K78" i="1" s="1"/>
  <c r="E39" i="2"/>
  <c r="E38" i="2"/>
  <c r="E63" i="2"/>
  <c r="E16" i="2"/>
  <c r="E127" i="2"/>
  <c r="E100" i="2" l="1"/>
  <c r="F66" i="1"/>
  <c r="G66" i="1" s="1"/>
  <c r="K66" i="1" s="1"/>
  <c r="E150" i="1"/>
  <c r="F150" i="1" s="1"/>
  <c r="G150" i="1" s="1"/>
  <c r="K150" i="1" s="1"/>
  <c r="E147" i="1"/>
  <c r="F147" i="1" s="1"/>
  <c r="G147" i="1" s="1"/>
  <c r="K147" i="1" s="1"/>
  <c r="E144" i="1"/>
  <c r="E141" i="1"/>
  <c r="E137" i="1"/>
  <c r="E131" i="1"/>
  <c r="E127" i="1"/>
  <c r="E123" i="1"/>
  <c r="E104" i="1"/>
  <c r="E100" i="1"/>
  <c r="E95" i="1"/>
  <c r="E91" i="1"/>
  <c r="E64" i="1"/>
  <c r="E60" i="1"/>
  <c r="E33" i="1"/>
  <c r="E29" i="1"/>
  <c r="E24" i="1"/>
  <c r="E97" i="2"/>
  <c r="F58" i="1"/>
  <c r="G58" i="1" s="1"/>
  <c r="K58" i="1" s="1"/>
  <c r="G153" i="1"/>
  <c r="K153" i="1" s="1"/>
  <c r="E134" i="1"/>
  <c r="E72" i="1"/>
  <c r="E68" i="1"/>
  <c r="E161" i="1"/>
  <c r="F161" i="1" s="1"/>
  <c r="G161" i="1" s="1"/>
  <c r="K161" i="1" s="1"/>
  <c r="E71" i="2"/>
  <c r="E145" i="1"/>
  <c r="F145" i="1" s="1"/>
  <c r="G145" i="1" s="1"/>
  <c r="K145" i="1" s="1"/>
  <c r="E143" i="1"/>
  <c r="E140" i="1"/>
  <c r="E112" i="1"/>
  <c r="E108" i="1"/>
  <c r="E103" i="1"/>
  <c r="E99" i="1"/>
  <c r="E80" i="1"/>
  <c r="E76" i="1"/>
  <c r="E41" i="1"/>
  <c r="E37" i="1"/>
  <c r="E32" i="1"/>
  <c r="E28" i="1"/>
  <c r="E23" i="2"/>
  <c r="E34" i="2"/>
  <c r="E160" i="1"/>
  <c r="F160" i="1" s="1"/>
  <c r="G160" i="1" s="1"/>
  <c r="K160" i="1" s="1"/>
  <c r="E74" i="2"/>
  <c r="E50" i="2"/>
  <c r="E105" i="2"/>
  <c r="E146" i="1"/>
  <c r="E139" i="1"/>
  <c r="E136" i="1"/>
  <c r="E133" i="1"/>
  <c r="E129" i="1"/>
  <c r="G124" i="1"/>
  <c r="J124" i="1" s="1"/>
  <c r="E120" i="1"/>
  <c r="E116" i="1"/>
  <c r="E111" i="1"/>
  <c r="E107" i="1"/>
  <c r="G92" i="1"/>
  <c r="K92" i="1" s="1"/>
  <c r="E88" i="1"/>
  <c r="E84" i="1"/>
  <c r="E79" i="1"/>
  <c r="E61" i="1"/>
  <c r="E49" i="1"/>
  <c r="E45" i="1"/>
  <c r="E40" i="1"/>
  <c r="E36" i="1"/>
  <c r="F36" i="1" s="1"/>
  <c r="G36" i="1" s="1"/>
  <c r="I36" i="1" s="1"/>
  <c r="E155" i="1"/>
  <c r="F155" i="1" s="1"/>
  <c r="G155" i="1" s="1"/>
  <c r="K155" i="1" s="1"/>
  <c r="E151" i="1"/>
  <c r="F151" i="1" s="1"/>
  <c r="G151" i="1" s="1"/>
  <c r="K151" i="1" s="1"/>
  <c r="E142" i="1"/>
  <c r="E69" i="1"/>
  <c r="F69" i="1" s="1"/>
  <c r="G69" i="1" s="1"/>
  <c r="K69" i="1" s="1"/>
  <c r="E57" i="1"/>
  <c r="G52" i="1"/>
  <c r="K52" i="1" s="1"/>
  <c r="E21" i="1"/>
  <c r="E159" i="1"/>
  <c r="F159" i="1" s="1"/>
  <c r="G159" i="1" s="1"/>
  <c r="K159" i="1" s="1"/>
  <c r="E13" i="2"/>
  <c r="F125" i="1"/>
  <c r="G125" i="1" s="1"/>
  <c r="K125" i="1" s="1"/>
  <c r="F117" i="1"/>
  <c r="G117" i="1" s="1"/>
  <c r="K117" i="1" s="1"/>
  <c r="F109" i="1"/>
  <c r="G109" i="1" s="1"/>
  <c r="K109" i="1" s="1"/>
  <c r="F101" i="1"/>
  <c r="G101" i="1" s="1"/>
  <c r="K101" i="1" s="1"/>
  <c r="F93" i="1"/>
  <c r="G93" i="1" s="1"/>
  <c r="K93" i="1" s="1"/>
  <c r="F85" i="1"/>
  <c r="G85" i="1" s="1"/>
  <c r="K85" i="1" s="1"/>
  <c r="F70" i="1"/>
  <c r="G70" i="1" s="1"/>
  <c r="K70" i="1" s="1"/>
  <c r="F114" i="1"/>
  <c r="G114" i="1" s="1"/>
  <c r="K114" i="1" s="1"/>
  <c r="F106" i="1"/>
  <c r="G106" i="1" s="1"/>
  <c r="K106" i="1" s="1"/>
  <c r="F98" i="1"/>
  <c r="G98" i="1" s="1"/>
  <c r="K98" i="1" s="1"/>
  <c r="F90" i="1"/>
  <c r="G90" i="1" s="1"/>
  <c r="K90" i="1" s="1"/>
  <c r="F82" i="1"/>
  <c r="G82" i="1" s="1"/>
  <c r="K82" i="1" s="1"/>
  <c r="F39" i="1"/>
  <c r="G39" i="1" s="1"/>
  <c r="K39" i="1" s="1"/>
  <c r="F23" i="1"/>
  <c r="G23" i="1" s="1"/>
  <c r="E91" i="2"/>
  <c r="E31" i="2"/>
  <c r="F47" i="1"/>
  <c r="G47" i="1" s="1"/>
  <c r="K47" i="1" s="1"/>
  <c r="F46" i="1"/>
  <c r="G46" i="1" s="1"/>
  <c r="K46" i="1" s="1"/>
  <c r="E111" i="2"/>
  <c r="F21" i="1" l="1"/>
  <c r="G21" i="1" s="1"/>
  <c r="E96" i="2"/>
  <c r="F131" i="1"/>
  <c r="G131" i="1" s="1"/>
  <c r="K131" i="1" s="1"/>
  <c r="E84" i="2"/>
  <c r="F40" i="1"/>
  <c r="G40" i="1" s="1"/>
  <c r="K40" i="1" s="1"/>
  <c r="E20" i="2"/>
  <c r="F107" i="1"/>
  <c r="G107" i="1" s="1"/>
  <c r="K107" i="1" s="1"/>
  <c r="E68" i="2"/>
  <c r="F139" i="1"/>
  <c r="G139" i="1" s="1"/>
  <c r="K139" i="1" s="1"/>
  <c r="E131" i="2"/>
  <c r="F28" i="1"/>
  <c r="G28" i="1" s="1"/>
  <c r="H28" i="1" s="1"/>
  <c r="E102" i="2"/>
  <c r="F99" i="1"/>
  <c r="G99" i="1" s="1"/>
  <c r="K99" i="1" s="1"/>
  <c r="E60" i="2"/>
  <c r="F91" i="1"/>
  <c r="G91" i="1" s="1"/>
  <c r="K91" i="1" s="1"/>
  <c r="E52" i="2"/>
  <c r="F137" i="1"/>
  <c r="G137" i="1" s="1"/>
  <c r="K137" i="1" s="1"/>
  <c r="E90" i="2"/>
  <c r="F57" i="1"/>
  <c r="G57" i="1" s="1"/>
  <c r="K57" i="1" s="1"/>
  <c r="E109" i="2"/>
  <c r="F45" i="1"/>
  <c r="G45" i="1" s="1"/>
  <c r="K45" i="1" s="1"/>
  <c r="E25" i="2"/>
  <c r="F111" i="1"/>
  <c r="G111" i="1" s="1"/>
  <c r="K111" i="1" s="1"/>
  <c r="E72" i="2"/>
  <c r="F146" i="1"/>
  <c r="G146" i="1" s="1"/>
  <c r="K146" i="1" s="1"/>
  <c r="E133" i="2"/>
  <c r="F32" i="1"/>
  <c r="G32" i="1" s="1"/>
  <c r="I32" i="1" s="1"/>
  <c r="E14" i="2"/>
  <c r="F103" i="1"/>
  <c r="G103" i="1" s="1"/>
  <c r="K103" i="1" s="1"/>
  <c r="E64" i="2"/>
  <c r="F24" i="1"/>
  <c r="G24" i="1" s="1"/>
  <c r="H24" i="1" s="1"/>
  <c r="E11" i="2"/>
  <c r="F95" i="1"/>
  <c r="G95" i="1" s="1"/>
  <c r="K95" i="1" s="1"/>
  <c r="E56" i="2"/>
  <c r="E132" i="2"/>
  <c r="F141" i="1"/>
  <c r="G141" i="1" s="1"/>
  <c r="K141" i="1" s="1"/>
  <c r="E89" i="2"/>
  <c r="F136" i="1"/>
  <c r="G136" i="1" s="1"/>
  <c r="K136" i="1" s="1"/>
  <c r="F49" i="1"/>
  <c r="G49" i="1" s="1"/>
  <c r="K49" i="1" s="1"/>
  <c r="E29" i="2"/>
  <c r="E77" i="2"/>
  <c r="F116" i="1"/>
  <c r="G116" i="1" s="1"/>
  <c r="K116" i="1" s="1"/>
  <c r="F37" i="1"/>
  <c r="G37" i="1" s="1"/>
  <c r="I37" i="1" s="1"/>
  <c r="E18" i="2"/>
  <c r="E69" i="2"/>
  <c r="F108" i="1"/>
  <c r="G108" i="1" s="1"/>
  <c r="K108" i="1" s="1"/>
  <c r="E103" i="2"/>
  <c r="F29" i="1"/>
  <c r="G29" i="1" s="1"/>
  <c r="H29" i="1" s="1"/>
  <c r="E61" i="2"/>
  <c r="F100" i="1"/>
  <c r="G100" i="1" s="1"/>
  <c r="K100" i="1" s="1"/>
  <c r="E95" i="2"/>
  <c r="F144" i="1"/>
  <c r="G144" i="1" s="1"/>
  <c r="K144" i="1" s="1"/>
  <c r="F143" i="1"/>
  <c r="G143" i="1" s="1"/>
  <c r="K143" i="1" s="1"/>
  <c r="E94" i="2"/>
  <c r="F142" i="1"/>
  <c r="G142" i="1" s="1"/>
  <c r="K142" i="1" s="1"/>
  <c r="E93" i="2"/>
  <c r="F61" i="1"/>
  <c r="G61" i="1" s="1"/>
  <c r="K61" i="1" s="1"/>
  <c r="E113" i="2"/>
  <c r="F120" i="1"/>
  <c r="G120" i="1" s="1"/>
  <c r="K120" i="1" s="1"/>
  <c r="E81" i="2"/>
  <c r="F41" i="1"/>
  <c r="G41" i="1" s="1"/>
  <c r="K41" i="1" s="1"/>
  <c r="E21" i="2"/>
  <c r="F112" i="1"/>
  <c r="G112" i="1" s="1"/>
  <c r="K112" i="1" s="1"/>
  <c r="E73" i="2"/>
  <c r="F68" i="1"/>
  <c r="G68" i="1" s="1"/>
  <c r="K68" i="1" s="1"/>
  <c r="E120" i="2"/>
  <c r="F33" i="1"/>
  <c r="G33" i="1" s="1"/>
  <c r="I33" i="1" s="1"/>
  <c r="E15" i="2"/>
  <c r="F104" i="1"/>
  <c r="G104" i="1" s="1"/>
  <c r="K104" i="1" s="1"/>
  <c r="E65" i="2"/>
  <c r="F79" i="1"/>
  <c r="G79" i="1" s="1"/>
  <c r="K79" i="1" s="1"/>
  <c r="E40" i="2"/>
  <c r="F72" i="1"/>
  <c r="G72" i="1" s="1"/>
  <c r="K72" i="1" s="1"/>
  <c r="E122" i="2"/>
  <c r="E45" i="2"/>
  <c r="F84" i="1"/>
  <c r="G84" i="1" s="1"/>
  <c r="K84" i="1" s="1"/>
  <c r="F129" i="1"/>
  <c r="G129" i="1" s="1"/>
  <c r="K129" i="1" s="1"/>
  <c r="E83" i="2"/>
  <c r="E37" i="2"/>
  <c r="F76" i="1"/>
  <c r="G76" i="1" s="1"/>
  <c r="K76" i="1" s="1"/>
  <c r="E87" i="2"/>
  <c r="F134" i="1"/>
  <c r="G134" i="1" s="1"/>
  <c r="K134" i="1" s="1"/>
  <c r="E112" i="2"/>
  <c r="F60" i="1"/>
  <c r="G60" i="1" s="1"/>
  <c r="K60" i="1" s="1"/>
  <c r="F123" i="1"/>
  <c r="G123" i="1" s="1"/>
  <c r="K123" i="1" s="1"/>
  <c r="E125" i="2"/>
  <c r="F88" i="1"/>
  <c r="G88" i="1" s="1"/>
  <c r="K88" i="1" s="1"/>
  <c r="E49" i="2"/>
  <c r="F133" i="1"/>
  <c r="G133" i="1" s="1"/>
  <c r="K133" i="1" s="1"/>
  <c r="E86" i="2"/>
  <c r="F80" i="1"/>
  <c r="G80" i="1" s="1"/>
  <c r="K80" i="1" s="1"/>
  <c r="E41" i="2"/>
  <c r="F140" i="1"/>
  <c r="G140" i="1" s="1"/>
  <c r="K140" i="1" s="1"/>
  <c r="E92" i="2"/>
  <c r="F64" i="1"/>
  <c r="G64" i="1" s="1"/>
  <c r="K64" i="1" s="1"/>
  <c r="E116" i="2"/>
  <c r="F127" i="1"/>
  <c r="G127" i="1" s="1"/>
  <c r="K127" i="1" s="1"/>
  <c r="E128" i="2"/>
  <c r="H23" i="1"/>
  <c r="C11" i="1"/>
  <c r="C12" i="1"/>
  <c r="C16" i="1" l="1"/>
  <c r="D18" i="1" s="1"/>
  <c r="O106" i="1"/>
  <c r="O107" i="1"/>
  <c r="O35" i="1"/>
  <c r="O138" i="1"/>
  <c r="O29" i="1"/>
  <c r="O93" i="1"/>
  <c r="O132" i="1"/>
  <c r="O51" i="1"/>
  <c r="O88" i="1"/>
  <c r="O137" i="1"/>
  <c r="O144" i="1"/>
  <c r="O28" i="1"/>
  <c r="O112" i="1"/>
  <c r="O82" i="1"/>
  <c r="O87" i="1"/>
  <c r="O122" i="1"/>
  <c r="O62" i="1"/>
  <c r="O108" i="1"/>
  <c r="O130" i="1"/>
  <c r="O60" i="1"/>
  <c r="O61" i="1"/>
  <c r="O95" i="1"/>
  <c r="O52" i="1"/>
  <c r="O73" i="1"/>
  <c r="O49" i="1"/>
  <c r="O56" i="1"/>
  <c r="O100" i="1"/>
  <c r="O55" i="1"/>
  <c r="O123" i="1"/>
  <c r="O76" i="1"/>
  <c r="O119" i="1"/>
  <c r="O45" i="1"/>
  <c r="O46" i="1"/>
  <c r="O39" i="1"/>
  <c r="O147" i="1"/>
  <c r="O91" i="1"/>
  <c r="O64" i="1"/>
  <c r="O71" i="1"/>
  <c r="O136" i="1"/>
  <c r="O104" i="1"/>
  <c r="O80" i="1"/>
  <c r="O114" i="1"/>
  <c r="O157" i="1"/>
  <c r="O33" i="1"/>
  <c r="O43" i="1"/>
  <c r="O41" i="1"/>
  <c r="O135" i="1"/>
  <c r="O58" i="1"/>
  <c r="O142" i="1"/>
  <c r="O65" i="1"/>
  <c r="O139" i="1"/>
  <c r="O57" i="1"/>
  <c r="O117" i="1"/>
  <c r="O23" i="1"/>
  <c r="O47" i="1"/>
  <c r="O131" i="1"/>
  <c r="O25" i="1"/>
  <c r="O48" i="1"/>
  <c r="O133" i="1"/>
  <c r="O75" i="1"/>
  <c r="O83" i="1"/>
  <c r="O66" i="1"/>
  <c r="O150" i="1"/>
  <c r="O54" i="1"/>
  <c r="O115" i="1"/>
  <c r="O109" i="1"/>
  <c r="O38" i="1"/>
  <c r="O72" i="1"/>
  <c r="O162" i="1"/>
  <c r="O145" i="1"/>
  <c r="O129" i="1"/>
  <c r="O159" i="1"/>
  <c r="O158" i="1"/>
  <c r="O74" i="1"/>
  <c r="O70" i="1"/>
  <c r="O26" i="1"/>
  <c r="O22" i="1"/>
  <c r="O143" i="1"/>
  <c r="O148" i="1"/>
  <c r="O110" i="1"/>
  <c r="O24" i="1"/>
  <c r="O79" i="1"/>
  <c r="O32" i="1"/>
  <c r="O40" i="1"/>
  <c r="O141" i="1"/>
  <c r="O42" i="1"/>
  <c r="O146" i="1"/>
  <c r="O97" i="1"/>
  <c r="O98" i="1"/>
  <c r="O156" i="1"/>
  <c r="O77" i="1"/>
  <c r="O81" i="1"/>
  <c r="O161" i="1"/>
  <c r="O127" i="1"/>
  <c r="O153" i="1"/>
  <c r="O155" i="1"/>
  <c r="O94" i="1"/>
  <c r="O36" i="1"/>
  <c r="O53" i="1"/>
  <c r="O160" i="1"/>
  <c r="O86" i="1"/>
  <c r="O89" i="1"/>
  <c r="O92" i="1"/>
  <c r="O118" i="1"/>
  <c r="O101" i="1"/>
  <c r="O44" i="1"/>
  <c r="O111" i="1"/>
  <c r="O21" i="1"/>
  <c r="O69" i="1"/>
  <c r="O116" i="1"/>
  <c r="O154" i="1"/>
  <c r="O105" i="1"/>
  <c r="O149" i="1"/>
  <c r="O99" i="1"/>
  <c r="O27" i="1"/>
  <c r="O124" i="1"/>
  <c r="O102" i="1"/>
  <c r="O96" i="1"/>
  <c r="O78" i="1"/>
  <c r="O59" i="1"/>
  <c r="O121" i="1"/>
  <c r="O84" i="1"/>
  <c r="O152" i="1"/>
  <c r="O31" i="1"/>
  <c r="O50" i="1"/>
  <c r="O30" i="1"/>
  <c r="O128" i="1"/>
  <c r="O103" i="1"/>
  <c r="O126" i="1"/>
  <c r="O134" i="1"/>
  <c r="O140" i="1"/>
  <c r="O85" i="1"/>
  <c r="O63" i="1"/>
  <c r="O34" i="1"/>
  <c r="O90" i="1"/>
  <c r="O68" i="1"/>
  <c r="O67" i="1"/>
  <c r="O113" i="1"/>
  <c r="O125" i="1"/>
  <c r="C15" i="1"/>
  <c r="C18" i="1" s="1"/>
  <c r="O151" i="1"/>
  <c r="O120" i="1"/>
  <c r="O37" i="1"/>
  <c r="H21" i="1"/>
  <c r="F18" i="1" l="1"/>
  <c r="F19" i="1" s="1"/>
</calcChain>
</file>

<file path=xl/sharedStrings.xml><?xml version="1.0" encoding="utf-8"?>
<sst xmlns="http://schemas.openxmlformats.org/spreadsheetml/2006/main" count="1325" uniqueCount="512">
  <si>
    <t>TY Tau / GSC 1266-0284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</si>
  <si>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</si>
  <si>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</si>
  <si>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</si>
  <si>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</si>
  <si>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</si>
  <si>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</si>
  <si>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</si>
  <si>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</si>
  <si>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</si>
  <si>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</si>
  <si>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</si>
  <si>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</si>
  <si>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</si>
  <si>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</si>
  <si>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</si>
  <si>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</si>
  <si>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</si>
  <si>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</si>
  <si>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</si>
  <si>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</si>
  <si>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</si>
  <si>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</si>
  <si>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</si>
  <si>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</si>
  <si>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</si>
  <si>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</si>
  <si>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</si>
  <si>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</si>
  <si>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</si>
  <si>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</si>
  <si>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</si>
  <si>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</si>
  <si>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</si>
  <si>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</si>
  <si>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</si>
  <si>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</si>
  <si>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</si>
  <si>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</si>
  <si>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</si>
  <si>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Q. Fit</t>
  </si>
  <si>
    <t>Date</t>
  </si>
  <si>
    <t> AN 194.149 </t>
  </si>
  <si>
    <t>I</t>
  </si>
  <si>
    <t> AN 229.454 </t>
  </si>
  <si>
    <t>GCVS 4</t>
  </si>
  <si>
    <t>II</t>
  </si>
  <si>
    <t> BMV 1 </t>
  </si>
  <si>
    <t>BAVM 39 </t>
  </si>
  <si>
    <t>BBSAG Bull.83</t>
  </si>
  <si>
    <t>s</t>
  </si>
  <si>
    <t>S</t>
  </si>
  <si>
    <t>Paschke A</t>
  </si>
  <si>
    <t>B</t>
  </si>
  <si>
    <t>BBSAG Bull.86</t>
  </si>
  <si>
    <t>BBSAG Bull.88</t>
  </si>
  <si>
    <t>BBSAG Bull.97</t>
  </si>
  <si>
    <t>BBSAG Bull.112</t>
  </si>
  <si>
    <t>BBSAG Bull.114</t>
  </si>
  <si>
    <t>Peter H</t>
  </si>
  <si>
    <t>IBVS 5067</t>
  </si>
  <si>
    <t> AOEB 9 </t>
  </si>
  <si>
    <t> BBS 127 </t>
  </si>
  <si>
    <t> AOEB 12 </t>
  </si>
  <si>
    <t>OEJV 0073</t>
  </si>
  <si>
    <t>OEJV 116</t>
  </si>
  <si>
    <t>VSB 46 </t>
  </si>
  <si>
    <t>IBVS 6118</t>
  </si>
  <si>
    <t>IBVS 5910</t>
  </si>
  <si>
    <t>IBVS 5874</t>
  </si>
  <si>
    <t>JAVSO..36..171</t>
  </si>
  <si>
    <t>JAVSO..36..186</t>
  </si>
  <si>
    <t>IBVS 5871</t>
  </si>
  <si>
    <t>JAVSO..37...44</t>
  </si>
  <si>
    <t>IBVS 5894</t>
  </si>
  <si>
    <t>JAVSO..38...85</t>
  </si>
  <si>
    <t>JAVSO..38..183</t>
  </si>
  <si>
    <t>IBVS 5972 </t>
  </si>
  <si>
    <t>IBVS 6010</t>
  </si>
  <si>
    <t>IBVS 5960</t>
  </si>
  <si>
    <t>IBVS 6014</t>
  </si>
  <si>
    <t>IBVS 6011</t>
  </si>
  <si>
    <t>OEJV 0160</t>
  </si>
  <si>
    <t>VSB 53 </t>
  </si>
  <si>
    <t>BAVM 225 </t>
  </si>
  <si>
    <t>JAVSO..41..122</t>
  </si>
  <si>
    <t>IBVS 6046</t>
  </si>
  <si>
    <t>JAVSO..41..328</t>
  </si>
  <si>
    <t> JAAVSO 43-1 </t>
  </si>
  <si>
    <t>JAVSO..44…69</t>
  </si>
  <si>
    <t>JAVSO..43...77</t>
  </si>
  <si>
    <t>JAVSO..43..238</t>
  </si>
  <si>
    <t>JAVSO..45..121</t>
  </si>
  <si>
    <t>VSB-064</t>
  </si>
  <si>
    <t>Rc</t>
  </si>
  <si>
    <t>JAVSO..46…79 (2018)</t>
  </si>
  <si>
    <t>JAVSO..47..105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</si>
  <si>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</si>
  <si>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</si>
  <si>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</si>
  <si>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</si>
  <si>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</si>
  <si>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</si>
  <si>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</si>
  <si>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</si>
  <si>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</si>
  <si>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2421192.395 </t>
  </si>
  <si>
    <t> 24.11.1916 21:28 </t>
  </si>
  <si>
    <t> 0.000 </t>
  </si>
  <si>
    <t>V </t>
  </si>
  <si>
    <t> H.G.Scott-Barrett </t>
  </si>
  <si>
    <t> GUL III </t>
  </si>
  <si>
    <t>2446770.60 </t>
  </si>
  <si>
    <t> 06.12.1986 02:24 </t>
  </si>
  <si>
    <t> 1.25 </t>
  </si>
  <si>
    <t> A.Paschke </t>
  </si>
  <si>
    <t> BBS 83 </t>
  </si>
  <si>
    <t>2446773.335 </t>
  </si>
  <si>
    <t> 08.12.1986 20:02 </t>
  </si>
  <si>
    <t> 1.288 </t>
  </si>
  <si>
    <t>2447151.478 </t>
  </si>
  <si>
    <t> 21.12.1987 23:28 </t>
  </si>
  <si>
    <t> 1.280 </t>
  </si>
  <si>
    <t> BBS 86 </t>
  </si>
  <si>
    <t>2447206.410 </t>
  </si>
  <si>
    <t> 14.02.1988 21:50 </t>
  </si>
  <si>
    <t> 1.266 </t>
  </si>
  <si>
    <t> BBS 88 </t>
  </si>
  <si>
    <t>2448305.322 </t>
  </si>
  <si>
    <t> 17.02.1991 19:43 </t>
  </si>
  <si>
    <t> 1.276 </t>
  </si>
  <si>
    <t>E </t>
  </si>
  <si>
    <t>?</t>
  </si>
  <si>
    <t> BBS 97 </t>
  </si>
  <si>
    <t>2450046.343 </t>
  </si>
  <si>
    <t> 24.11.1995 20:13 </t>
  </si>
  <si>
    <t> 1.290 </t>
  </si>
  <si>
    <t> BBS 112 </t>
  </si>
  <si>
    <t>2450436.346 </t>
  </si>
  <si>
    <t> 18.12.1996 20:18 </t>
  </si>
  <si>
    <t> 1.291 </t>
  </si>
  <si>
    <t> H.Peter </t>
  </si>
  <si>
    <t> BBS 114 </t>
  </si>
  <si>
    <t>2451582.6638 </t>
  </si>
  <si>
    <t> 08.02.2000 03:55 </t>
  </si>
  <si>
    <t> 1.3022 </t>
  </si>
  <si>
    <t> Sandberg Lacy et a </t>
  </si>
  <si>
    <t>IBVS 5067 </t>
  </si>
  <si>
    <t>2451862.7781 </t>
  </si>
  <si>
    <t> 14.11.2000 06:40 </t>
  </si>
  <si>
    <t> 1.3041 </t>
  </si>
  <si>
    <t>2451868.7074 </t>
  </si>
  <si>
    <t> 20.11.2000 04:58 </t>
  </si>
  <si>
    <t> 1.3079 </t>
  </si>
  <si>
    <t>2451869.7830 </t>
  </si>
  <si>
    <t> 21.11.2000 06:47 </t>
  </si>
  <si>
    <t> 1.3062 </t>
  </si>
  <si>
    <t>2451875.7080 </t>
  </si>
  <si>
    <t> 27.11.2000 04:59 </t>
  </si>
  <si>
    <t> 1.3057 </t>
  </si>
  <si>
    <t>2451876.7850 </t>
  </si>
  <si>
    <t> 28.11.2000 06:50 </t>
  </si>
  <si>
    <t> 1.3054 </t>
  </si>
  <si>
    <t>2451877.8624 </t>
  </si>
  <si>
    <t> 29.11.2000 08:41 </t>
  </si>
  <si>
    <t>2451882.7130 </t>
  </si>
  <si>
    <t> 04.12.2000 05:06 </t>
  </si>
  <si>
    <t>2451883.7900 </t>
  </si>
  <si>
    <t> 05.12.2000 06:57 </t>
  </si>
  <si>
    <t> 1.3075 </t>
  </si>
  <si>
    <t>2451924.7290 </t>
  </si>
  <si>
    <t> 15.01.2001 05:29 </t>
  </si>
  <si>
    <t> 1.3070 </t>
  </si>
  <si>
    <t>2451931.7309 </t>
  </si>
  <si>
    <t> 22.01.2001 05:32 </t>
  </si>
  <si>
    <t> 1.3061 </t>
  </si>
  <si>
    <t>2451943.5824 </t>
  </si>
  <si>
    <t> 03.02.2001 01:58 </t>
  </si>
  <si>
    <t> 1.3067 </t>
  </si>
  <si>
    <t>2451951.6609 </t>
  </si>
  <si>
    <t> 11.02.2001 03:51 </t>
  </si>
  <si>
    <t> 1.3051 </t>
  </si>
  <si>
    <t>2451985.6011 </t>
  </si>
  <si>
    <t> 17.03.2001 02:25 </t>
  </si>
  <si>
    <t> 1.3086 </t>
  </si>
  <si>
    <t>2454084.303 </t>
  </si>
  <si>
    <t> 14.12.2006 19:16 </t>
  </si>
  <si>
    <t> 1.322 </t>
  </si>
  <si>
    <t>C </t>
  </si>
  <si>
    <t>o</t>
  </si>
  <si>
    <t>OEJV 0073 </t>
  </si>
  <si>
    <t>2454380.5777 </t>
  </si>
  <si>
    <t> 07.10.2007 01:51 </t>
  </si>
  <si>
    <t> 1.3239 </t>
  </si>
  <si>
    <t> W.Moschner &amp; P.Frank </t>
  </si>
  <si>
    <t>BAVM 234 </t>
  </si>
  <si>
    <t>2454403.7429 </t>
  </si>
  <si>
    <t> 30.10.2007 05:49 </t>
  </si>
  <si>
    <t> 1.3259 </t>
  </si>
  <si>
    <t> C.Lacy </t>
  </si>
  <si>
    <t>IBVS 5910 </t>
  </si>
  <si>
    <t>2454404.9722 </t>
  </si>
  <si>
    <t> 31.10.2007 11:19 </t>
  </si>
  <si>
    <t> 1.4779 </t>
  </si>
  <si>
    <t>2454410.7442 </t>
  </si>
  <si>
    <t> 06.11.2007 05:51 </t>
  </si>
  <si>
    <t> 1.3244 </t>
  </si>
  <si>
    <t>2454411.8215 </t>
  </si>
  <si>
    <t> 07.11.2007 07:42 </t>
  </si>
  <si>
    <t>2454412.8990 </t>
  </si>
  <si>
    <t> 08.11.2007 09:34 </t>
  </si>
  <si>
    <t> 1.3245 </t>
  </si>
  <si>
    <t>2454413.9757 </t>
  </si>
  <si>
    <t> 09.11.2007 11:25 </t>
  </si>
  <si>
    <t>2454419.9011 </t>
  </si>
  <si>
    <t> 15.11.2007 09:37 </t>
  </si>
  <si>
    <t> 1.3238 </t>
  </si>
  <si>
    <t>2454437.6785 </t>
  </si>
  <si>
    <t> 03.12.2007 04:17 </t>
  </si>
  <si>
    <t> 1.3248 </t>
  </si>
  <si>
    <t>2454451.6849 </t>
  </si>
  <si>
    <t> 17.12.2007 04:26 </t>
  </si>
  <si>
    <t> 1.3256 </t>
  </si>
  <si>
    <t>2454453.8400 </t>
  </si>
  <si>
    <t> 19.12.2007 08:09 </t>
  </si>
  <si>
    <t> 1.3260 </t>
  </si>
  <si>
    <t>2454465.6896 </t>
  </si>
  <si>
    <t> 31.12.2007 04:33 </t>
  </si>
  <si>
    <t> 1.3247 </t>
  </si>
  <si>
    <t>2454466.7673 </t>
  </si>
  <si>
    <t> 01.01.2008 06:24 </t>
  </si>
  <si>
    <t> 1.3250 </t>
  </si>
  <si>
    <t>2454474.3084 </t>
  </si>
  <si>
    <t> 08.01.2008 19:24 </t>
  </si>
  <si>
    <t> 1.3246 </t>
  </si>
  <si>
    <t> H.Jungbluth </t>
  </si>
  <si>
    <t>BAVM 201 </t>
  </si>
  <si>
    <t>2454477.5404 </t>
  </si>
  <si>
    <t> 12.01.2008 00:58 </t>
  </si>
  <si>
    <t>2454479.6950 </t>
  </si>
  <si>
    <t> 14.01.2008 04:40 </t>
  </si>
  <si>
    <t>2454486.6969 </t>
  </si>
  <si>
    <t> 21.01.2008 04:43 </t>
  </si>
  <si>
    <t> 1.3236 </t>
  </si>
  <si>
    <t>2454499.6275 </t>
  </si>
  <si>
    <t> 03.02.2008 03:03 </t>
  </si>
  <si>
    <t>2454506.6298 </t>
  </si>
  <si>
    <t> 10.02.2008 03:06 </t>
  </si>
  <si>
    <t> 1.3254 </t>
  </si>
  <si>
    <t>2454520.6348 </t>
  </si>
  <si>
    <t> 24.02.2008 03:14 </t>
  </si>
  <si>
    <t>ns</t>
  </si>
  <si>
    <t> J.Bialozynski </t>
  </si>
  <si>
    <t>JAAVSO 36(2);171 </t>
  </si>
  <si>
    <t>2454526.5625 </t>
  </si>
  <si>
    <t> 01.03.2008 01:30 </t>
  </si>
  <si>
    <t> 1.3270 </t>
  </si>
  <si>
    <t>2454533.5631 </t>
  </si>
  <si>
    <t> 08.03.2008 01:30 </t>
  </si>
  <si>
    <t> G.Samolyk </t>
  </si>
  <si>
    <t>JAAVSO 36(2);186 </t>
  </si>
  <si>
    <t>2454732.8767 </t>
  </si>
  <si>
    <t> 23.09.2008 09:02 </t>
  </si>
  <si>
    <t> 1.3276 </t>
  </si>
  <si>
    <t>2454733.9552 </t>
  </si>
  <si>
    <t> 24.09.2008 10:55 </t>
  </si>
  <si>
    <t> 1.3288 </t>
  </si>
  <si>
    <t>2454740.9554 </t>
  </si>
  <si>
    <t> 01.10.2008 10:55 </t>
  </si>
  <si>
    <t> 1.3262 </t>
  </si>
  <si>
    <t>2454766.8121 </t>
  </si>
  <si>
    <t> 27.10.2008 07:29 </t>
  </si>
  <si>
    <t> 1.3263 </t>
  </si>
  <si>
    <t>2454767.8898 </t>
  </si>
  <si>
    <t> 28.10.2008 09:21 </t>
  </si>
  <si>
    <t> 1.3267 </t>
  </si>
  <si>
    <t>2454768.9673 </t>
  </si>
  <si>
    <t> 29.10.2008 11:12 </t>
  </si>
  <si>
    <t> 1.3268 </t>
  </si>
  <si>
    <t>2454774.890 </t>
  </si>
  <si>
    <t> 04.11.2008 09:21 </t>
  </si>
  <si>
    <t> 1.324 </t>
  </si>
  <si>
    <t> R.Diethelm </t>
  </si>
  <si>
    <t>IBVS 5871 </t>
  </si>
  <si>
    <t>2454774.8930 </t>
  </si>
  <si>
    <t> 04.11.2008 09:25 </t>
  </si>
  <si>
    <t> 1.3271 </t>
  </si>
  <si>
    <t>2454779.7399 </t>
  </si>
  <si>
    <t> 09.11.2008 05:45 </t>
  </si>
  <si>
    <t>2454786.7446 </t>
  </si>
  <si>
    <t> 16.11.2008 05:52 </t>
  </si>
  <si>
    <t> 1.3278 </t>
  </si>
  <si>
    <t>2454787.8229 </t>
  </si>
  <si>
    <t> 17.11.2008 07:44 </t>
  </si>
  <si>
    <t> 1.3287 </t>
  </si>
  <si>
    <t>2454792.6688 </t>
  </si>
  <si>
    <t> 22.11.2008 04:03 </t>
  </si>
  <si>
    <t> 1.3265 </t>
  </si>
  <si>
    <t>2454795.9019 </t>
  </si>
  <si>
    <t> 25.11.2008 09:38 </t>
  </si>
  <si>
    <t> 1.3275 </t>
  </si>
  <si>
    <t>2454800.7499 </t>
  </si>
  <si>
    <t> 30.11.2008 05:59 </t>
  </si>
  <si>
    <t> 1.3274 </t>
  </si>
  <si>
    <t> K.Menzies </t>
  </si>
  <si>
    <t>JAAVSO 37(1);44 </t>
  </si>
  <si>
    <t>2454814.7559 </t>
  </si>
  <si>
    <t> 14.12.2008 06:08 </t>
  </si>
  <si>
    <t>2454822.8342 </t>
  </si>
  <si>
    <t> 22.12.2008 08:01 </t>
  </si>
  <si>
    <t>2454842.7657 </t>
  </si>
  <si>
    <t> 11.01.2009 06:22 </t>
  </si>
  <si>
    <t> 1.3264 </t>
  </si>
  <si>
    <t>2454848.6930 </t>
  </si>
  <si>
    <t> 17.01.2009 04:37 </t>
  </si>
  <si>
    <t> 1.3282 </t>
  </si>
  <si>
    <t>2454848.6948 </t>
  </si>
  <si>
    <t> 17.01.2009 04:40 </t>
  </si>
  <si>
    <t> 1.3300 </t>
  </si>
  <si>
    <t>IBVS 5894 </t>
  </si>
  <si>
    <t>2454849.7702 </t>
  </si>
  <si>
    <t> 18.01.2009 06:29 </t>
  </si>
  <si>
    <t> 1.3281 </t>
  </si>
  <si>
    <t>2454853.5409 </t>
  </si>
  <si>
    <t> 22.01.2009 00:58 </t>
  </si>
  <si>
    <t> 1.3280 </t>
  </si>
  <si>
    <t>2454868.6241 </t>
  </si>
  <si>
    <t> 06.02.2009 02:58 </t>
  </si>
  <si>
    <t>2454882.6298 </t>
  </si>
  <si>
    <t> 20.02.2009 03:06 </t>
  </si>
  <si>
    <t> 1.3283 </t>
  </si>
  <si>
    <t>2454895.5573 </t>
  </si>
  <si>
    <t> 05.03.2009 01:22 </t>
  </si>
  <si>
    <t> JAAVSO 38;85 </t>
  </si>
  <si>
    <t>2455093.7931 </t>
  </si>
  <si>
    <t> 19.09.2009 07:02 </t>
  </si>
  <si>
    <t> 1.3299 </t>
  </si>
  <si>
    <t> JAAVSO 38;120 </t>
  </si>
  <si>
    <t>2455163.8207 </t>
  </si>
  <si>
    <t> 28.11.2009 07:41 </t>
  </si>
  <si>
    <t> 1.3294 </t>
  </si>
  <si>
    <t>2455473.5629 </t>
  </si>
  <si>
    <t> 04.10.2010 01:30 </t>
  </si>
  <si>
    <t> 1.3319 </t>
  </si>
  <si>
    <t>BAVM 220 </t>
  </si>
  <si>
    <t>2455544.6673 </t>
  </si>
  <si>
    <t> 14.12.2010 04:00 </t>
  </si>
  <si>
    <t> 1.3309 </t>
  </si>
  <si>
    <t>IBVS 5960 </t>
  </si>
  <si>
    <t>2455832.8640 </t>
  </si>
  <si>
    <t> 28.09.2011 08:44 </t>
  </si>
  <si>
    <t> 1.3350 </t>
  </si>
  <si>
    <t>IBVS 6014 </t>
  </si>
  <si>
    <t>2455846.8702 </t>
  </si>
  <si>
    <t> 12.10.2011 08:53 </t>
  </si>
  <si>
    <t> 1.3355 </t>
  </si>
  <si>
    <t>IBVS 6011 </t>
  </si>
  <si>
    <t>2455853.8730 </t>
  </si>
  <si>
    <t> 19.10.2011 08:57 </t>
  </si>
  <si>
    <t>2455854.9496 </t>
  </si>
  <si>
    <t> 20.10.2011 10:47 </t>
  </si>
  <si>
    <t> 1.3348 </t>
  </si>
  <si>
    <t>2455859.7977 </t>
  </si>
  <si>
    <t> 25.10.2011 07:08 </t>
  </si>
  <si>
    <t>2455865.7230 </t>
  </si>
  <si>
    <t> 31.10.2011 05:21 </t>
  </si>
  <si>
    <t> 1.3346 </t>
  </si>
  <si>
    <t>2455875.9581 </t>
  </si>
  <si>
    <t> 10.11.2011 10:59 </t>
  </si>
  <si>
    <t>2455882.42399 </t>
  </si>
  <si>
    <t> 16.11.2011 22:10 </t>
  </si>
  <si>
    <t> 1.33660 </t>
  </si>
  <si>
    <t> M.Magris </t>
  </si>
  <si>
    <t>OEJV 0160 </t>
  </si>
  <si>
    <t>2455895.8895 </t>
  </si>
  <si>
    <t> 30.11.2011 09:20 </t>
  </si>
  <si>
    <t> 1.3352 </t>
  </si>
  <si>
    <t>2455967.5338 </t>
  </si>
  <si>
    <t> 10.02.2012 00:48 </t>
  </si>
  <si>
    <t> 1.3353 </t>
  </si>
  <si>
    <t> JAAVSO 41;122 </t>
  </si>
  <si>
    <t>2455996.6219 </t>
  </si>
  <si>
    <t> 10.03.2012 02:55 </t>
  </si>
  <si>
    <t>IBVS 6046 </t>
  </si>
  <si>
    <t>2456316.5998 </t>
  </si>
  <si>
    <t> 24.01.2013 02:23 </t>
  </si>
  <si>
    <t> 1.3381 </t>
  </si>
  <si>
    <t> JAAVSO 41;328 </t>
  </si>
  <si>
    <t>2419799.42 </t>
  </si>
  <si>
    <t> 31.01.1913 22:04 </t>
  </si>
  <si>
    <t> 0.05 </t>
  </si>
  <si>
    <t>2420175.367 </t>
  </si>
  <si>
    <t> 11.02.1914 20:48 </t>
  </si>
  <si>
    <t> -0.004 </t>
  </si>
  <si>
    <t> E.Zinner </t>
  </si>
  <si>
    <t>2420188.295 </t>
  </si>
  <si>
    <t> 24.02.1914 19:04 </t>
  </si>
  <si>
    <t> -0.005 </t>
  </si>
  <si>
    <t>2422238.448 </t>
  </si>
  <si>
    <t> 06.10.1919 22:45 </t>
  </si>
  <si>
    <t> -0.059 </t>
  </si>
  <si>
    <t>2422291.309 </t>
  </si>
  <si>
    <t> 28.11.1919 19:24 </t>
  </si>
  <si>
    <t> 0.011 </t>
  </si>
  <si>
    <t>2422719.406 </t>
  </si>
  <si>
    <t> 29.01.1921 21:44 </t>
  </si>
  <si>
    <t> -0.140 </t>
  </si>
  <si>
    <t>2424383.68 </t>
  </si>
  <si>
    <t> 21.08.1925 04:19 </t>
  </si>
  <si>
    <t> 0.16 </t>
  </si>
  <si>
    <t> G.A.Lange </t>
  </si>
  <si>
    <t>2446104.280 </t>
  </si>
  <si>
    <t> 07.02.1985 18:43 </t>
  </si>
  <si>
    <t> 1.271 </t>
  </si>
  <si>
    <t> H.Grzelczyk </t>
  </si>
  <si>
    <t>2451595.5953 </t>
  </si>
  <si>
    <t> 21.02.2000 02:17 </t>
  </si>
  <si>
    <t> C.Hesseltine </t>
  </si>
  <si>
    <t>2451957.5866 </t>
  </si>
  <si>
    <t> 17.02.2001 02:04 </t>
  </si>
  <si>
    <t> 1.3053 </t>
  </si>
  <si>
    <t> S.Dvorak </t>
  </si>
  <si>
    <t>2451958.6659 </t>
  </si>
  <si>
    <t> 18.02.2001 03:58 </t>
  </si>
  <si>
    <t> 1.3072 </t>
  </si>
  <si>
    <t> G.Lubcke </t>
  </si>
  <si>
    <t>2451971.5975 </t>
  </si>
  <si>
    <t> 03.03.2001 02:20 </t>
  </si>
  <si>
    <t> 1.3106 </t>
  </si>
  <si>
    <t>2452238.7815 </t>
  </si>
  <si>
    <t> 25.11.2001 06:45 </t>
  </si>
  <si>
    <t> 1.3104 </t>
  </si>
  <si>
    <t>2452252.7867 </t>
  </si>
  <si>
    <t> 09.12.2001 06:52 </t>
  </si>
  <si>
    <t> 1.3100 </t>
  </si>
  <si>
    <t>2452264.6372 </t>
  </si>
  <si>
    <t> 21.12.2001 03:17 </t>
  </si>
  <si>
    <t> 1.3096 </t>
  </si>
  <si>
    <t>2452279.7205 </t>
  </si>
  <si>
    <t> 05.01.2002 05:17 </t>
  </si>
  <si>
    <t> 1.3099 </t>
  </si>
  <si>
    <t>2452291.5714 </t>
  </si>
  <si>
    <t> 17.01.2002 01:42 </t>
  </si>
  <si>
    <t>2452296.4192 </t>
  </si>
  <si>
    <t> 21.01.2002 22:03 </t>
  </si>
  <si>
    <t>2452319.5831 </t>
  </si>
  <si>
    <t> 14.02.2002 01:59 </t>
  </si>
  <si>
    <t> 1.3103 </t>
  </si>
  <si>
    <t>2452640.6372 </t>
  </si>
  <si>
    <t> 01.01.2003 03:17 </t>
  </si>
  <si>
    <t> 1.3125 </t>
  </si>
  <si>
    <t>2453003.7088 </t>
  </si>
  <si>
    <t> 30.12.2003 05:00 </t>
  </si>
  <si>
    <t> 1.3153 </t>
  </si>
  <si>
    <t>2453029.5645 </t>
  </si>
  <si>
    <t> 25.01.2004 01:32 </t>
  </si>
  <si>
    <t> 1.3145 </t>
  </si>
  <si>
    <t>2453311.8354 </t>
  </si>
  <si>
    <t> 02.11.2004 08:02 </t>
  </si>
  <si>
    <t> 1.3182 </t>
  </si>
  <si>
    <t>2453405.5651 </t>
  </si>
  <si>
    <t> 04.02.2005 01:33 </t>
  </si>
  <si>
    <t> 1.3180 </t>
  </si>
  <si>
    <t>2453419.5705 </t>
  </si>
  <si>
    <t> 18.02.2005 01:41 </t>
  </si>
  <si>
    <t> 1.3178 </t>
  </si>
  <si>
    <t>2454115.0081 </t>
  </si>
  <si>
    <t> 14.01.2007 12:11 </t>
  </si>
  <si>
    <t> 1.3224 </t>
  </si>
  <si>
    <t>Ic</t>
  </si>
  <si>
    <t> K.Nakajima </t>
  </si>
  <si>
    <t>2454144.6357 </t>
  </si>
  <si>
    <t> 13.02.2007 03:15 </t>
  </si>
  <si>
    <t> 1.3227 </t>
  </si>
  <si>
    <t>2455175.6721 </t>
  </si>
  <si>
    <t> 10.12.2009 04:07 </t>
  </si>
  <si>
    <t>2455209.6089 </t>
  </si>
  <si>
    <t> 13.01.2010 02:36 </t>
  </si>
  <si>
    <t>2455245.7000 </t>
  </si>
  <si>
    <t> 18.02.2010 04:48 </t>
  </si>
  <si>
    <t> 1.3297 </t>
  </si>
  <si>
    <t>2455485.9534 </t>
  </si>
  <si>
    <t> 16.10.2010 10:52 </t>
  </si>
  <si>
    <t> 1.3328 </t>
  </si>
  <si>
    <t>2455499.9587 </t>
  </si>
  <si>
    <t> 30.10.2010 11:00 </t>
  </si>
  <si>
    <t> 1.3325 </t>
  </si>
  <si>
    <t>2455533.8951 </t>
  </si>
  <si>
    <t> 03.12.2010 09:28 </t>
  </si>
  <si>
    <t> 1.3322 </t>
  </si>
  <si>
    <t>2455544.6664 </t>
  </si>
  <si>
    <t> 14.12.2010 03:59 </t>
  </si>
  <si>
    <t>2455557.5960 </t>
  </si>
  <si>
    <t> 27.12.2010 02:18 </t>
  </si>
  <si>
    <t> 1.3313 </t>
  </si>
  <si>
    <t>2455891.0408 </t>
  </si>
  <si>
    <t> 25.11.2011 12:58 </t>
  </si>
  <si>
    <t> K.Shiokawa </t>
  </si>
  <si>
    <t>2455896.4306 </t>
  </si>
  <si>
    <t> 30.11.2011 22:20 </t>
  </si>
  <si>
    <t> 1.3376 </t>
  </si>
  <si>
    <t> U.Schmidt </t>
  </si>
  <si>
    <t>2457096.6097 </t>
  </si>
  <si>
    <t> 15.03.2015 02:37 </t>
  </si>
  <si>
    <t> 1.3427 </t>
  </si>
  <si>
    <t>JAVSO 49, 108</t>
  </si>
  <si>
    <t>JAVSO 49, 256</t>
  </si>
  <si>
    <t>JAVSO, 50, 133</t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</si>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</sst>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m/d/yyyy\ h:mm"/>
    <numFmt numFmtId="167" formatCode="0.000"/>
    <numFmt numFmtId="168" formatCode="0.0000"/>
    <numFmt numFmtId="170" formatCode="dd/mm/yyyy"/>
    <numFmt numFmtId="171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167" fontId="2" fillId="0" borderId="0" xfId="0" applyNumberFormat="1" applyFont="1" applyFill="1" applyBorder="1" applyAlignment="1" applyProtection="1">
      <alignment horizontal="left"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10" fillId="0" borderId="0" xfId="6" applyFont="1" applyBorder="1" applyAlignment="1">
      <alignment horizontal="center"/>
    </xf>
    <xf numFmtId="168" fontId="10" fillId="0" borderId="0" xfId="6" applyNumberFormat="1" applyFont="1" applyFill="1" applyBorder="1" applyAlignment="1" applyProtection="1">
      <alignment horizontal="left" vertical="top"/>
    </xf>
    <xf numFmtId="0" fontId="10" fillId="0" borderId="0" xfId="6" applyNumberFormat="1" applyFont="1" applyFill="1" applyBorder="1" applyAlignment="1" applyProtection="1">
      <alignment horizontal="left" vertical="top"/>
    </xf>
    <xf numFmtId="0" fontId="0" fillId="2" borderId="0" xfId="0" applyFill="1" applyAlignment="1"/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3" borderId="11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right" vertical="top" wrapText="1"/>
    </xf>
    <xf numFmtId="0" fontId="13" fillId="3" borderId="11" xfId="5" applyNumberFormat="1" applyFont="1" applyFill="1" applyBorder="1" applyAlignment="1" applyProtection="1">
      <alignment horizontal="right" vertical="top" wrapText="1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70" fontId="0" fillId="0" borderId="0" xfId="0" applyNumberFormat="1" applyAlignme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7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Fill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Tau - O-C Diagr.</a:t>
            </a:r>
          </a:p>
        </c:rich>
      </c:tx>
      <c:layout>
        <c:manualLayout>
          <c:xMode val="edge"/>
          <c:yMode val="edge"/>
          <c:x val="0.35865724381625441"/>
          <c:y val="4.3076923076923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1024734982333"/>
          <c:y val="0.2430772882771759"/>
          <c:w val="0.79151943462897523"/>
          <c:h val="0.5384623474494403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Active!$H$21:$H$158</c:f>
              <c:numCache>
                <c:formatCode>General</c:formatCode>
                <c:ptCount val="138"/>
                <c:pt idx="0">
                  <c:v>4.5661499996640487E-2</c:v>
                </c:pt>
                <c:pt idx="1">
                  <c:v>-4.408000000694301E-3</c:v>
                </c:pt>
                <c:pt idx="2">
                  <c:v>-4.6740000034333207E-3</c:v>
                </c:pt>
                <c:pt idx="3">
                  <c:v>0</c:v>
                </c:pt>
                <c:pt idx="4">
                  <c:v>-5.9190500000113389E-2</c:v>
                </c:pt>
                <c:pt idx="5">
                  <c:v>1.1389999999664724E-2</c:v>
                </c:pt>
                <c:pt idx="6">
                  <c:v>-0.14042125000196393</c:v>
                </c:pt>
                <c:pt idx="7">
                  <c:v>0.15800899999885587</c:v>
                </c:pt>
                <c:pt idx="8">
                  <c:v>0.19377349999558646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57-42B3-A1B0-EC90BE547F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Active!$I$21:$I$158</c:f>
              <c:numCache>
                <c:formatCode>General</c:formatCode>
                <c:ptCount val="138"/>
                <c:pt idx="9">
                  <c:v>0.1693967499959399</c:v>
                </c:pt>
                <c:pt idx="10">
                  <c:v>0.21100800000567688</c:v>
                </c:pt>
                <c:pt idx="11">
                  <c:v>0.20222750000539236</c:v>
                </c:pt>
                <c:pt idx="12">
                  <c:v>0.1890970000094967</c:v>
                </c:pt>
                <c:pt idx="13">
                  <c:v>0.19848700000147801</c:v>
                </c:pt>
                <c:pt idx="14">
                  <c:v>0.21299900000303751</c:v>
                </c:pt>
                <c:pt idx="15">
                  <c:v>0.21299900000303751</c:v>
                </c:pt>
                <c:pt idx="16">
                  <c:v>0.21330799999850569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57-42B3-A1B0-EC90BE547F3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Active!$J$21:$J$158</c:f>
              <c:numCache>
                <c:formatCode>General</c:formatCode>
                <c:ptCount val="138"/>
                <c:pt idx="103">
                  <c:v>0.25456774999474874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57-42B3-A1B0-EC90BE547F3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Active!$K$21:$K$158</c:f>
              <c:numCache>
                <c:formatCode>General</c:formatCode>
                <c:ptCount val="138"/>
                <c:pt idx="17">
                  <c:v>0.22485600000800332</c:v>
                </c:pt>
                <c:pt idx="18">
                  <c:v>0.22809000000415836</c:v>
                </c:pt>
                <c:pt idx="19">
                  <c:v>0.22672600000078091</c:v>
                </c:pt>
                <c:pt idx="20">
                  <c:v>0.23057075000542682</c:v>
                </c:pt>
                <c:pt idx="21">
                  <c:v>0.22881525000411784</c:v>
                </c:pt>
                <c:pt idx="22">
                  <c:v>0.22836000000097556</c:v>
                </c:pt>
                <c:pt idx="23">
                  <c:v>0.22800450000795536</c:v>
                </c:pt>
                <c:pt idx="24">
                  <c:v>0.22804899999755435</c:v>
                </c:pt>
                <c:pt idx="25">
                  <c:v>0.23054925000178628</c:v>
                </c:pt>
                <c:pt idx="26">
                  <c:v>0.23019375000149012</c:v>
                </c:pt>
                <c:pt idx="27">
                  <c:v>0.2296847500037984</c:v>
                </c:pt>
                <c:pt idx="28">
                  <c:v>0.22877400000288617</c:v>
                </c:pt>
                <c:pt idx="29">
                  <c:v>0.22936350000236416</c:v>
                </c:pt>
                <c:pt idx="30">
                  <c:v>0.22769725000398466</c:v>
                </c:pt>
                <c:pt idx="31">
                  <c:v>0.22794200000498677</c:v>
                </c:pt>
                <c:pt idx="32">
                  <c:v>0.22988649999751942</c:v>
                </c:pt>
                <c:pt idx="33">
                  <c:v>0.23322050000570016</c:v>
                </c:pt>
                <c:pt idx="34">
                  <c:v>0.23119900000165217</c:v>
                </c:pt>
                <c:pt idx="35">
                  <c:v>0.233056500001112</c:v>
                </c:pt>
                <c:pt idx="36">
                  <c:v>0.23263500000030035</c:v>
                </c:pt>
                <c:pt idx="37">
                  <c:v>0.23222449999593664</c:v>
                </c:pt>
                <c:pt idx="38">
                  <c:v>0.23254750000342028</c:v>
                </c:pt>
                <c:pt idx="39">
                  <c:v>0.23253700000350364</c:v>
                </c:pt>
                <c:pt idx="40">
                  <c:v>0.23223724999843398</c:v>
                </c:pt>
                <c:pt idx="41">
                  <c:v>0.23299400000541937</c:v>
                </c:pt>
                <c:pt idx="42">
                  <c:v>0.23515500000212342</c:v>
                </c:pt>
                <c:pt idx="43">
                  <c:v>0.23795149999932619</c:v>
                </c:pt>
                <c:pt idx="44">
                  <c:v>0.23711950000142679</c:v>
                </c:pt>
                <c:pt idx="45">
                  <c:v>0.24087850000796607</c:v>
                </c:pt>
                <c:pt idx="46">
                  <c:v>0.24064999999973224</c:v>
                </c:pt>
                <c:pt idx="47">
                  <c:v>0.24042850000842009</c:v>
                </c:pt>
                <c:pt idx="48">
                  <c:v>0.24458499984757509</c:v>
                </c:pt>
                <c:pt idx="49">
                  <c:v>0.24458500000764616</c:v>
                </c:pt>
                <c:pt idx="50">
                  <c:v>0.24505325000063749</c:v>
                </c:pt>
                <c:pt idx="51">
                  <c:v>0.24537699999928009</c:v>
                </c:pt>
                <c:pt idx="52">
                  <c:v>0.24652249999780906</c:v>
                </c:pt>
                <c:pt idx="53">
                  <c:v>0.24857924999378156</c:v>
                </c:pt>
                <c:pt idx="55">
                  <c:v>0.24706850000075065</c:v>
                </c:pt>
                <c:pt idx="56">
                  <c:v>0.24701300000742776</c:v>
                </c:pt>
                <c:pt idx="57">
                  <c:v>0.2471575000017765</c:v>
                </c:pt>
                <c:pt idx="58">
                  <c:v>0.24650200000178302</c:v>
                </c:pt>
                <c:pt idx="59">
                  <c:v>0.24644675001036376</c:v>
                </c:pt>
                <c:pt idx="60">
                  <c:v>0.24748100000579143</c:v>
                </c:pt>
                <c:pt idx="61">
                  <c:v>0.2482594999964931</c:v>
                </c:pt>
                <c:pt idx="62">
                  <c:v>0.24864849999721628</c:v>
                </c:pt>
                <c:pt idx="63">
                  <c:v>0.24733800000103656</c:v>
                </c:pt>
                <c:pt idx="64">
                  <c:v>0.24768249999760883</c:v>
                </c:pt>
                <c:pt idx="65">
                  <c:v>0.24729400000796886</c:v>
                </c:pt>
                <c:pt idx="66">
                  <c:v>0.24722750000364613</c:v>
                </c:pt>
                <c:pt idx="67">
                  <c:v>0.24711649999517249</c:v>
                </c:pt>
                <c:pt idx="68">
                  <c:v>0.24620575000153622</c:v>
                </c:pt>
                <c:pt idx="69">
                  <c:v>0.24853974999859929</c:v>
                </c:pt>
                <c:pt idx="70">
                  <c:v>0.24802900000213413</c:v>
                </c:pt>
                <c:pt idx="71">
                  <c:v>0.2474075000063749</c:v>
                </c:pt>
                <c:pt idx="72">
                  <c:v>0.2496522500005085</c:v>
                </c:pt>
                <c:pt idx="73">
                  <c:v>0.2474415000033332</c:v>
                </c:pt>
                <c:pt idx="74">
                  <c:v>0.25027399999817135</c:v>
                </c:pt>
                <c:pt idx="75">
                  <c:v>0.25141850000363775</c:v>
                </c:pt>
                <c:pt idx="76">
                  <c:v>0.24880774999473942</c:v>
                </c:pt>
                <c:pt idx="77">
                  <c:v>0.24897575000795769</c:v>
                </c:pt>
                <c:pt idx="78">
                  <c:v>0.249320249997254</c:v>
                </c:pt>
                <c:pt idx="79">
                  <c:v>0.24946475000615465</c:v>
                </c:pt>
                <c:pt idx="80">
                  <c:v>0.24670950000290759</c:v>
                </c:pt>
                <c:pt idx="81">
                  <c:v>0.24970949999988079</c:v>
                </c:pt>
                <c:pt idx="82">
                  <c:v>0.24850975000299513</c:v>
                </c:pt>
                <c:pt idx="83">
                  <c:v>0.25039900000410853</c:v>
                </c:pt>
                <c:pt idx="84">
                  <c:v>0.25134350000007544</c:v>
                </c:pt>
                <c:pt idx="85">
                  <c:v>0.24914374999934807</c:v>
                </c:pt>
                <c:pt idx="86">
                  <c:v>0.25017724999634083</c:v>
                </c:pt>
                <c:pt idx="87">
                  <c:v>0.25007750000077067</c:v>
                </c:pt>
                <c:pt idx="88">
                  <c:v>0.25045600000157719</c:v>
                </c:pt>
                <c:pt idx="89">
                  <c:v>0.24858975000097416</c:v>
                </c:pt>
                <c:pt idx="90">
                  <c:v>0.24901300000783522</c:v>
                </c:pt>
                <c:pt idx="91">
                  <c:v>0.25085774999752175</c:v>
                </c:pt>
                <c:pt idx="92">
                  <c:v>0.25265774999570567</c:v>
                </c:pt>
                <c:pt idx="93">
                  <c:v>0.25070225000672508</c:v>
                </c:pt>
                <c:pt idx="94">
                  <c:v>0.25065799999720184</c:v>
                </c:pt>
                <c:pt idx="95">
                  <c:v>0.25088099999993574</c:v>
                </c:pt>
                <c:pt idx="96">
                  <c:v>0.2509595000083209</c:v>
                </c:pt>
                <c:pt idx="97">
                  <c:v>0.25019350000366103</c:v>
                </c:pt>
                <c:pt idx="98">
                  <c:v>0.25258150000445312</c:v>
                </c:pt>
                <c:pt idx="99">
                  <c:v>0.25207400000363123</c:v>
                </c:pt>
                <c:pt idx="100">
                  <c:v>0.25256350001291139</c:v>
                </c:pt>
                <c:pt idx="101">
                  <c:v>0.25266525000188267</c:v>
                </c:pt>
                <c:pt idx="102">
                  <c:v>0.2523559999972349</c:v>
                </c:pt>
                <c:pt idx="104">
                  <c:v>0.25547950000327546</c:v>
                </c:pt>
                <c:pt idx="105">
                  <c:v>0.2551579999999376</c:v>
                </c:pt>
                <c:pt idx="106">
                  <c:v>0.25485975000628969</c:v>
                </c:pt>
                <c:pt idx="107">
                  <c:v>0.25260474999959115</c:v>
                </c:pt>
                <c:pt idx="108">
                  <c:v>0.25350474999868311</c:v>
                </c:pt>
                <c:pt idx="109">
                  <c:v>0.25393875000736443</c:v>
                </c:pt>
                <c:pt idx="110">
                  <c:v>0.25760850000369828</c:v>
                </c:pt>
                <c:pt idx="111">
                  <c:v>0.25818700000672834</c:v>
                </c:pt>
                <c:pt idx="112">
                  <c:v>0.25817624999763211</c:v>
                </c:pt>
                <c:pt idx="113">
                  <c:v>0.2574207500074408</c:v>
                </c:pt>
                <c:pt idx="114">
                  <c:v>0.25742100000934443</c:v>
                </c:pt>
                <c:pt idx="115">
                  <c:v>0.25726574999862351</c:v>
                </c:pt>
                <c:pt idx="116">
                  <c:v>0.25748850000672974</c:v>
                </c:pt>
                <c:pt idx="117">
                  <c:v>0.25924550000490854</c:v>
                </c:pt>
                <c:pt idx="118">
                  <c:v>0.25721150000754278</c:v>
                </c:pt>
                <c:pt idx="119">
                  <c:v>0.25781175000156509</c:v>
                </c:pt>
                <c:pt idx="120">
                  <c:v>0.26023400000849506</c:v>
                </c:pt>
                <c:pt idx="121">
                  <c:v>0.25797100000636419</c:v>
                </c:pt>
                <c:pt idx="122">
                  <c:v>0.25747250000131316</c:v>
                </c:pt>
                <c:pt idx="123">
                  <c:v>0.26078899999993155</c:v>
                </c:pt>
                <c:pt idx="124">
                  <c:v>0.26313750000554137</c:v>
                </c:pt>
                <c:pt idx="125">
                  <c:v>0.26530700000876095</c:v>
                </c:pt>
                <c:pt idx="126">
                  <c:v>0.26530700000876095</c:v>
                </c:pt>
                <c:pt idx="127">
                  <c:v>0.2660394999984419</c:v>
                </c:pt>
                <c:pt idx="128">
                  <c:v>0.26763250000658445</c:v>
                </c:pt>
                <c:pt idx="129">
                  <c:v>0.26899350000894628</c:v>
                </c:pt>
                <c:pt idx="130">
                  <c:v>0.27008550000027753</c:v>
                </c:pt>
                <c:pt idx="131">
                  <c:v>0.27066675014793873</c:v>
                </c:pt>
                <c:pt idx="132">
                  <c:v>0.27095600000757258</c:v>
                </c:pt>
                <c:pt idx="133">
                  <c:v>0.27193575000273995</c:v>
                </c:pt>
                <c:pt idx="134">
                  <c:v>0.27260250000836095</c:v>
                </c:pt>
                <c:pt idx="135">
                  <c:v>0.27405249999719672</c:v>
                </c:pt>
                <c:pt idx="136">
                  <c:v>0.27564550000533927</c:v>
                </c:pt>
                <c:pt idx="137">
                  <c:v>0.27738499999395572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57-42B3-A1B0-EC90BE547F3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Active!$L$21:$L$158</c:f>
              <c:numCache>
                <c:formatCode>General</c:formatCode>
                <c:ptCount val="1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57-42B3-A1B0-EC90BE547F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Active!$M$21:$M$158</c:f>
              <c:numCache>
                <c:formatCode>General</c:formatCode>
                <c:ptCount val="1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57-42B3-A1B0-EC90BE547F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Active!$N$21:$N$158</c:f>
              <c:numCache>
                <c:formatCode>General</c:formatCode>
                <c:ptCount val="1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57-42B3-A1B0-EC90BE547F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Active!$O$21:$O$158</c:f>
              <c:numCache>
                <c:formatCode>General</c:formatCode>
                <c:ptCount val="138"/>
                <c:pt idx="0">
                  <c:v>-1.1774540351931671E-2</c:v>
                </c:pt>
                <c:pt idx="1">
                  <c:v>-8.9649277125837604E-3</c:v>
                </c:pt>
                <c:pt idx="2">
                  <c:v>-8.8683221203998772E-3</c:v>
                </c:pt>
                <c:pt idx="3">
                  <c:v>-1.3652877941183472E-3</c:v>
                </c:pt>
                <c:pt idx="4">
                  <c:v>6.4517147067607999E-3</c:v>
                </c:pt>
                <c:pt idx="5">
                  <c:v>6.8461875415116533E-3</c:v>
                </c:pt>
                <c:pt idx="6">
                  <c:v>1.0046247782602756E-2</c:v>
                </c:pt>
                <c:pt idx="7">
                  <c:v>2.2480192543269946E-2</c:v>
                </c:pt>
                <c:pt idx="8">
                  <c:v>0.18478563787820762</c:v>
                </c:pt>
                <c:pt idx="9">
                  <c:v>0.18976485110868524</c:v>
                </c:pt>
                <c:pt idx="10">
                  <c:v>0.18978497727372354</c:v>
                </c:pt>
                <c:pt idx="11">
                  <c:v>0.1926106908451021</c:v>
                </c:pt>
                <c:pt idx="12">
                  <c:v>0.1930212646118836</c:v>
                </c:pt>
                <c:pt idx="13">
                  <c:v>0.20123273994751359</c:v>
                </c:pt>
                <c:pt idx="14">
                  <c:v>0.21424229302827644</c:v>
                </c:pt>
                <c:pt idx="15">
                  <c:v>0.21424229302827644</c:v>
                </c:pt>
                <c:pt idx="16">
                  <c:v>0.21715656172582354</c:v>
                </c:pt>
                <c:pt idx="17">
                  <c:v>0.22572225756612777</c:v>
                </c:pt>
                <c:pt idx="18">
                  <c:v>0.22581886315831165</c:v>
                </c:pt>
                <c:pt idx="19">
                  <c:v>0.2278153787301119</c:v>
                </c:pt>
                <c:pt idx="20">
                  <c:v>0.22785965629319618</c:v>
                </c:pt>
                <c:pt idx="21">
                  <c:v>0.2278677067592115</c:v>
                </c:pt>
                <c:pt idx="22">
                  <c:v>0.22791198432229579</c:v>
                </c:pt>
                <c:pt idx="23">
                  <c:v>0.2279200347883111</c:v>
                </c:pt>
                <c:pt idx="24">
                  <c:v>0.22792808525432642</c:v>
                </c:pt>
                <c:pt idx="25">
                  <c:v>0.22796431235139539</c:v>
                </c:pt>
                <c:pt idx="26">
                  <c:v>0.22797236281741071</c:v>
                </c:pt>
                <c:pt idx="27">
                  <c:v>0.228278280525993</c:v>
                </c:pt>
                <c:pt idx="28">
                  <c:v>0.2283306085550926</c:v>
                </c:pt>
                <c:pt idx="29">
                  <c:v>0.22841916368126117</c:v>
                </c:pt>
                <c:pt idx="30">
                  <c:v>0.22847954217637609</c:v>
                </c:pt>
                <c:pt idx="31">
                  <c:v>0.22852381973946037</c:v>
                </c:pt>
                <c:pt idx="32">
                  <c:v>0.22853187020547569</c:v>
                </c:pt>
                <c:pt idx="33">
                  <c:v>0.22862847579765957</c:v>
                </c:pt>
                <c:pt idx="34">
                  <c:v>0.22873313185585878</c:v>
                </c:pt>
                <c:pt idx="35">
                  <c:v>0.2306249913694598</c:v>
                </c:pt>
                <c:pt idx="36">
                  <c:v>0.230729647427659</c:v>
                </c:pt>
                <c:pt idx="37">
                  <c:v>0.23081820255382757</c:v>
                </c:pt>
                <c:pt idx="38">
                  <c:v>0.23093090907804209</c:v>
                </c:pt>
                <c:pt idx="39">
                  <c:v>0.23101946420421066</c:v>
                </c:pt>
                <c:pt idx="40">
                  <c:v>0.23105569130127962</c:v>
                </c:pt>
                <c:pt idx="41">
                  <c:v>0.23122877632060906</c:v>
                </c:pt>
                <c:pt idx="42">
                  <c:v>0.23362781519317549</c:v>
                </c:pt>
                <c:pt idx="43">
                  <c:v>0.2363408222403395</c:v>
                </c:pt>
                <c:pt idx="44">
                  <c:v>0.23653403342470727</c:v>
                </c:pt>
                <c:pt idx="45">
                  <c:v>0.23864325552072205</c:v>
                </c:pt>
                <c:pt idx="46">
                  <c:v>0.2393436460640552</c:v>
                </c:pt>
                <c:pt idx="47">
                  <c:v>0.2394483021222544</c:v>
                </c:pt>
                <c:pt idx="48">
                  <c:v>0.24441543965370902</c:v>
                </c:pt>
                <c:pt idx="49">
                  <c:v>0.24441543965370902</c:v>
                </c:pt>
                <c:pt idx="50">
                  <c:v>0.24464487793514572</c:v>
                </c:pt>
                <c:pt idx="51">
                  <c:v>0.24486626575056714</c:v>
                </c:pt>
                <c:pt idx="52">
                  <c:v>0.24662931780792299</c:v>
                </c:pt>
                <c:pt idx="53">
                  <c:v>0.24680240282725244</c:v>
                </c:pt>
                <c:pt idx="54">
                  <c:v>0.24681447852627542</c:v>
                </c:pt>
                <c:pt idx="55">
                  <c:v>0.24685473085635204</c:v>
                </c:pt>
                <c:pt idx="56">
                  <c:v>0.24686278132236736</c:v>
                </c:pt>
                <c:pt idx="57">
                  <c:v>0.24687083178838268</c:v>
                </c:pt>
                <c:pt idx="58">
                  <c:v>0.24687888225439802</c:v>
                </c:pt>
                <c:pt idx="59">
                  <c:v>0.24692315981748228</c:v>
                </c:pt>
                <c:pt idx="60">
                  <c:v>0.24705599250673513</c:v>
                </c:pt>
                <c:pt idx="61">
                  <c:v>0.24716064856493433</c:v>
                </c:pt>
                <c:pt idx="62">
                  <c:v>0.24717674949696497</c:v>
                </c:pt>
                <c:pt idx="63">
                  <c:v>0.24726530462313354</c:v>
                </c:pt>
                <c:pt idx="64">
                  <c:v>0.24727335508914886</c:v>
                </c:pt>
                <c:pt idx="65">
                  <c:v>0.24732970835125612</c:v>
                </c:pt>
                <c:pt idx="66">
                  <c:v>0.2473538597493021</c:v>
                </c:pt>
                <c:pt idx="67">
                  <c:v>0.24736996068133274</c:v>
                </c:pt>
                <c:pt idx="68">
                  <c:v>0.24742228871043234</c:v>
                </c:pt>
                <c:pt idx="69">
                  <c:v>0.24751889430261623</c:v>
                </c:pt>
                <c:pt idx="70">
                  <c:v>0.24757122233171583</c:v>
                </c:pt>
                <c:pt idx="71">
                  <c:v>0.24767587838991503</c:v>
                </c:pt>
                <c:pt idx="72">
                  <c:v>0.24772015595299932</c:v>
                </c:pt>
                <c:pt idx="73">
                  <c:v>0.24777248398209892</c:v>
                </c:pt>
                <c:pt idx="74">
                  <c:v>0.24926182019493379</c:v>
                </c:pt>
                <c:pt idx="75">
                  <c:v>0.24926987066094911</c:v>
                </c:pt>
                <c:pt idx="76">
                  <c:v>0.24932219869004871</c:v>
                </c:pt>
                <c:pt idx="77">
                  <c:v>0.24951540987441648</c:v>
                </c:pt>
                <c:pt idx="78">
                  <c:v>0.2495234603404318</c:v>
                </c:pt>
                <c:pt idx="79">
                  <c:v>0.24953151080644712</c:v>
                </c:pt>
                <c:pt idx="80">
                  <c:v>0.2495757883695314</c:v>
                </c:pt>
                <c:pt idx="81">
                  <c:v>0.2495757883695314</c:v>
                </c:pt>
                <c:pt idx="82">
                  <c:v>0.24961201546660036</c:v>
                </c:pt>
                <c:pt idx="83">
                  <c:v>0.24966434349569996</c:v>
                </c:pt>
                <c:pt idx="84">
                  <c:v>0.24967239396171528</c:v>
                </c:pt>
                <c:pt idx="85">
                  <c:v>0.24970862105878425</c:v>
                </c:pt>
                <c:pt idx="86">
                  <c:v>0.2497327724568302</c:v>
                </c:pt>
                <c:pt idx="87">
                  <c:v>0.24976899955389917</c:v>
                </c:pt>
                <c:pt idx="88">
                  <c:v>0.24987365561209837</c:v>
                </c:pt>
                <c:pt idx="89">
                  <c:v>0.24993403410721329</c:v>
                </c:pt>
                <c:pt idx="90">
                  <c:v>0.25008296772849681</c:v>
                </c:pt>
                <c:pt idx="91">
                  <c:v>0.25012724529158104</c:v>
                </c:pt>
                <c:pt idx="92">
                  <c:v>0.25012724529158104</c:v>
                </c:pt>
                <c:pt idx="93">
                  <c:v>0.25013529575759641</c:v>
                </c:pt>
                <c:pt idx="94">
                  <c:v>0.25016347238865</c:v>
                </c:pt>
                <c:pt idx="95">
                  <c:v>0.25027617891286458</c:v>
                </c:pt>
                <c:pt idx="96">
                  <c:v>0.25038083497106378</c:v>
                </c:pt>
                <c:pt idx="97">
                  <c:v>0.25047744056324761</c:v>
                </c:pt>
                <c:pt idx="98">
                  <c:v>0.2519587263100671</c:v>
                </c:pt>
                <c:pt idx="99">
                  <c:v>0.25248200660106324</c:v>
                </c:pt>
                <c:pt idx="100">
                  <c:v>0.2525705617272318</c:v>
                </c:pt>
                <c:pt idx="101">
                  <c:v>0.25282415140671444</c:v>
                </c:pt>
                <c:pt idx="102">
                  <c:v>0.25309384201822782</c:v>
                </c:pt>
                <c:pt idx="103">
                  <c:v>0.25479651558046867</c:v>
                </c:pt>
                <c:pt idx="104">
                  <c:v>0.25488909593964493</c:v>
                </c:pt>
                <c:pt idx="105">
                  <c:v>0.25499375199784413</c:v>
                </c:pt>
                <c:pt idx="106">
                  <c:v>0.25524734167732677</c:v>
                </c:pt>
                <c:pt idx="107">
                  <c:v>0.25532784633748007</c:v>
                </c:pt>
                <c:pt idx="108">
                  <c:v>0.25532784633748007</c:v>
                </c:pt>
                <c:pt idx="109">
                  <c:v>0.2554244519296639</c:v>
                </c:pt>
                <c:pt idx="110">
                  <c:v>0.25748134599657913</c:v>
                </c:pt>
                <c:pt idx="111">
                  <c:v>0.25758600205477833</c:v>
                </c:pt>
                <c:pt idx="112">
                  <c:v>0.25763833008387793</c:v>
                </c:pt>
                <c:pt idx="113">
                  <c:v>0.25764638054989319</c:v>
                </c:pt>
                <c:pt idx="114">
                  <c:v>0.25768260764696216</c:v>
                </c:pt>
                <c:pt idx="115">
                  <c:v>0.2577268852100465</c:v>
                </c:pt>
                <c:pt idx="116">
                  <c:v>0.257803364637192</c:v>
                </c:pt>
                <c:pt idx="117">
                  <c:v>0.25785166743328403</c:v>
                </c:pt>
                <c:pt idx="118">
                  <c:v>0.25791607116140658</c:v>
                </c:pt>
                <c:pt idx="119">
                  <c:v>0.25795229825847554</c:v>
                </c:pt>
                <c:pt idx="120">
                  <c:v>0.25795632349148323</c:v>
                </c:pt>
                <c:pt idx="121">
                  <c:v>0.25848765424849451</c:v>
                </c:pt>
                <c:pt idx="122">
                  <c:v>0.2587050168309083</c:v>
                </c:pt>
                <c:pt idx="123">
                  <c:v>0.26109600523745935</c:v>
                </c:pt>
                <c:pt idx="124">
                  <c:v>0.26651396886577206</c:v>
                </c:pt>
                <c:pt idx="125">
                  <c:v>0.26692454263255361</c:v>
                </c:pt>
                <c:pt idx="126">
                  <c:v>0.26692454263255361</c:v>
                </c:pt>
                <c:pt idx="127">
                  <c:v>0.26841387884538848</c:v>
                </c:pt>
                <c:pt idx="128">
                  <c:v>0.26900961333052242</c:v>
                </c:pt>
                <c:pt idx="129">
                  <c:v>0.27140865220308885</c:v>
                </c:pt>
                <c:pt idx="130">
                  <c:v>0.27185947829994694</c:v>
                </c:pt>
                <c:pt idx="131">
                  <c:v>0.27204061378529165</c:v>
                </c:pt>
                <c:pt idx="132">
                  <c:v>0.27402505365806895</c:v>
                </c:pt>
                <c:pt idx="133">
                  <c:v>0.27431084520161297</c:v>
                </c:pt>
                <c:pt idx="134">
                  <c:v>0.27432292090063592</c:v>
                </c:pt>
                <c:pt idx="135">
                  <c:v>0.27673806070523299</c:v>
                </c:pt>
                <c:pt idx="136">
                  <c:v>0.27733379519036694</c:v>
                </c:pt>
                <c:pt idx="137">
                  <c:v>0.27983749012113257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57-42B3-A1B0-EC90BE547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4512"/>
        <c:axId val="1"/>
      </c:scatterChart>
      <c:valAx>
        <c:axId val="728494512"/>
        <c:scaling>
          <c:orientation val="minMax"/>
          <c:max val="33000"/>
          <c:min val="2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66784452296821"/>
              <c:y val="0.864616676761558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837455830388695E-2"/>
              <c:y val="0.4184621845346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4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84452296819788"/>
          <c:y val="0.89846283060771248"/>
          <c:w val="0.7226148409893993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Tau - O-C Diagr.</a:t>
            </a:r>
          </a:p>
        </c:rich>
      </c:tx>
      <c:layout>
        <c:manualLayout>
          <c:xMode val="edge"/>
          <c:yMode val="edge"/>
          <c:x val="0.36155258370481463"/>
          <c:y val="4.6012269938650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9410358469671"/>
          <c:y val="0.24233128834355827"/>
          <c:w val="0.78483380324384655"/>
          <c:h val="0.539877300613496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Active!$H$21:$H$158</c:f>
              <c:numCache>
                <c:formatCode>General</c:formatCode>
                <c:ptCount val="138"/>
                <c:pt idx="0">
                  <c:v>4.5661499996640487E-2</c:v>
                </c:pt>
                <c:pt idx="1">
                  <c:v>-4.408000000694301E-3</c:v>
                </c:pt>
                <c:pt idx="2">
                  <c:v>-4.6740000034333207E-3</c:v>
                </c:pt>
                <c:pt idx="3">
                  <c:v>0</c:v>
                </c:pt>
                <c:pt idx="4">
                  <c:v>-5.9190500000113389E-2</c:v>
                </c:pt>
                <c:pt idx="5">
                  <c:v>1.1389999999664724E-2</c:v>
                </c:pt>
                <c:pt idx="6">
                  <c:v>-0.14042125000196393</c:v>
                </c:pt>
                <c:pt idx="7">
                  <c:v>0.15800899999885587</c:v>
                </c:pt>
                <c:pt idx="8">
                  <c:v>0.19377349999558646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9-406E-A15B-5155B5C10E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Active!$I$21:$I$158</c:f>
              <c:numCache>
                <c:formatCode>General</c:formatCode>
                <c:ptCount val="138"/>
                <c:pt idx="9">
                  <c:v>0.1693967499959399</c:v>
                </c:pt>
                <c:pt idx="10">
                  <c:v>0.21100800000567688</c:v>
                </c:pt>
                <c:pt idx="11">
                  <c:v>0.20222750000539236</c:v>
                </c:pt>
                <c:pt idx="12">
                  <c:v>0.1890970000094967</c:v>
                </c:pt>
                <c:pt idx="13">
                  <c:v>0.19848700000147801</c:v>
                </c:pt>
                <c:pt idx="14">
                  <c:v>0.21299900000303751</c:v>
                </c:pt>
                <c:pt idx="15">
                  <c:v>0.21299900000303751</c:v>
                </c:pt>
                <c:pt idx="16">
                  <c:v>0.21330799999850569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A9-406E-A15B-5155B5C10E5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Active!$J$21:$J$158</c:f>
              <c:numCache>
                <c:formatCode>General</c:formatCode>
                <c:ptCount val="138"/>
                <c:pt idx="103">
                  <c:v>0.25456774999474874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EA9-406E-A15B-5155B5C10E5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Active!$K$21:$K$158</c:f>
              <c:numCache>
                <c:formatCode>General</c:formatCode>
                <c:ptCount val="138"/>
                <c:pt idx="17">
                  <c:v>0.22485600000800332</c:v>
                </c:pt>
                <c:pt idx="18">
                  <c:v>0.22809000000415836</c:v>
                </c:pt>
                <c:pt idx="19">
                  <c:v>0.22672600000078091</c:v>
                </c:pt>
                <c:pt idx="20">
                  <c:v>0.23057075000542682</c:v>
                </c:pt>
                <c:pt idx="21">
                  <c:v>0.22881525000411784</c:v>
                </c:pt>
                <c:pt idx="22">
                  <c:v>0.22836000000097556</c:v>
                </c:pt>
                <c:pt idx="23">
                  <c:v>0.22800450000795536</c:v>
                </c:pt>
                <c:pt idx="24">
                  <c:v>0.22804899999755435</c:v>
                </c:pt>
                <c:pt idx="25">
                  <c:v>0.23054925000178628</c:v>
                </c:pt>
                <c:pt idx="26">
                  <c:v>0.23019375000149012</c:v>
                </c:pt>
                <c:pt idx="27">
                  <c:v>0.2296847500037984</c:v>
                </c:pt>
                <c:pt idx="28">
                  <c:v>0.22877400000288617</c:v>
                </c:pt>
                <c:pt idx="29">
                  <c:v>0.22936350000236416</c:v>
                </c:pt>
                <c:pt idx="30">
                  <c:v>0.22769725000398466</c:v>
                </c:pt>
                <c:pt idx="31">
                  <c:v>0.22794200000498677</c:v>
                </c:pt>
                <c:pt idx="32">
                  <c:v>0.22988649999751942</c:v>
                </c:pt>
                <c:pt idx="33">
                  <c:v>0.23322050000570016</c:v>
                </c:pt>
                <c:pt idx="34">
                  <c:v>0.23119900000165217</c:v>
                </c:pt>
                <c:pt idx="35">
                  <c:v>0.233056500001112</c:v>
                </c:pt>
                <c:pt idx="36">
                  <c:v>0.23263500000030035</c:v>
                </c:pt>
                <c:pt idx="37">
                  <c:v>0.23222449999593664</c:v>
                </c:pt>
                <c:pt idx="38">
                  <c:v>0.23254750000342028</c:v>
                </c:pt>
                <c:pt idx="39">
                  <c:v>0.23253700000350364</c:v>
                </c:pt>
                <c:pt idx="40">
                  <c:v>0.23223724999843398</c:v>
                </c:pt>
                <c:pt idx="41">
                  <c:v>0.23299400000541937</c:v>
                </c:pt>
                <c:pt idx="42">
                  <c:v>0.23515500000212342</c:v>
                </c:pt>
                <c:pt idx="43">
                  <c:v>0.23795149999932619</c:v>
                </c:pt>
                <c:pt idx="44">
                  <c:v>0.23711950000142679</c:v>
                </c:pt>
                <c:pt idx="45">
                  <c:v>0.24087850000796607</c:v>
                </c:pt>
                <c:pt idx="46">
                  <c:v>0.24064999999973224</c:v>
                </c:pt>
                <c:pt idx="47">
                  <c:v>0.24042850000842009</c:v>
                </c:pt>
                <c:pt idx="48">
                  <c:v>0.24458499984757509</c:v>
                </c:pt>
                <c:pt idx="49">
                  <c:v>0.24458500000764616</c:v>
                </c:pt>
                <c:pt idx="50">
                  <c:v>0.24505325000063749</c:v>
                </c:pt>
                <c:pt idx="51">
                  <c:v>0.24537699999928009</c:v>
                </c:pt>
                <c:pt idx="52">
                  <c:v>0.24652249999780906</c:v>
                </c:pt>
                <c:pt idx="53">
                  <c:v>0.24857924999378156</c:v>
                </c:pt>
                <c:pt idx="55">
                  <c:v>0.24706850000075065</c:v>
                </c:pt>
                <c:pt idx="56">
                  <c:v>0.24701300000742776</c:v>
                </c:pt>
                <c:pt idx="57">
                  <c:v>0.2471575000017765</c:v>
                </c:pt>
                <c:pt idx="58">
                  <c:v>0.24650200000178302</c:v>
                </c:pt>
                <c:pt idx="59">
                  <c:v>0.24644675001036376</c:v>
                </c:pt>
                <c:pt idx="60">
                  <c:v>0.24748100000579143</c:v>
                </c:pt>
                <c:pt idx="61">
                  <c:v>0.2482594999964931</c:v>
                </c:pt>
                <c:pt idx="62">
                  <c:v>0.24864849999721628</c:v>
                </c:pt>
                <c:pt idx="63">
                  <c:v>0.24733800000103656</c:v>
                </c:pt>
                <c:pt idx="64">
                  <c:v>0.24768249999760883</c:v>
                </c:pt>
                <c:pt idx="65">
                  <c:v>0.24729400000796886</c:v>
                </c:pt>
                <c:pt idx="66">
                  <c:v>0.24722750000364613</c:v>
                </c:pt>
                <c:pt idx="67">
                  <c:v>0.24711649999517249</c:v>
                </c:pt>
                <c:pt idx="68">
                  <c:v>0.24620575000153622</c:v>
                </c:pt>
                <c:pt idx="69">
                  <c:v>0.24853974999859929</c:v>
                </c:pt>
                <c:pt idx="70">
                  <c:v>0.24802900000213413</c:v>
                </c:pt>
                <c:pt idx="71">
                  <c:v>0.2474075000063749</c:v>
                </c:pt>
                <c:pt idx="72">
                  <c:v>0.2496522500005085</c:v>
                </c:pt>
                <c:pt idx="73">
                  <c:v>0.2474415000033332</c:v>
                </c:pt>
                <c:pt idx="74">
                  <c:v>0.25027399999817135</c:v>
                </c:pt>
                <c:pt idx="75">
                  <c:v>0.25141850000363775</c:v>
                </c:pt>
                <c:pt idx="76">
                  <c:v>0.24880774999473942</c:v>
                </c:pt>
                <c:pt idx="77">
                  <c:v>0.24897575000795769</c:v>
                </c:pt>
                <c:pt idx="78">
                  <c:v>0.249320249997254</c:v>
                </c:pt>
                <c:pt idx="79">
                  <c:v>0.24946475000615465</c:v>
                </c:pt>
                <c:pt idx="80">
                  <c:v>0.24670950000290759</c:v>
                </c:pt>
                <c:pt idx="81">
                  <c:v>0.24970949999988079</c:v>
                </c:pt>
                <c:pt idx="82">
                  <c:v>0.24850975000299513</c:v>
                </c:pt>
                <c:pt idx="83">
                  <c:v>0.25039900000410853</c:v>
                </c:pt>
                <c:pt idx="84">
                  <c:v>0.25134350000007544</c:v>
                </c:pt>
                <c:pt idx="85">
                  <c:v>0.24914374999934807</c:v>
                </c:pt>
                <c:pt idx="86">
                  <c:v>0.25017724999634083</c:v>
                </c:pt>
                <c:pt idx="87">
                  <c:v>0.25007750000077067</c:v>
                </c:pt>
                <c:pt idx="88">
                  <c:v>0.25045600000157719</c:v>
                </c:pt>
                <c:pt idx="89">
                  <c:v>0.24858975000097416</c:v>
                </c:pt>
                <c:pt idx="90">
                  <c:v>0.24901300000783522</c:v>
                </c:pt>
                <c:pt idx="91">
                  <c:v>0.25085774999752175</c:v>
                </c:pt>
                <c:pt idx="92">
                  <c:v>0.25265774999570567</c:v>
                </c:pt>
                <c:pt idx="93">
                  <c:v>0.25070225000672508</c:v>
                </c:pt>
                <c:pt idx="94">
                  <c:v>0.25065799999720184</c:v>
                </c:pt>
                <c:pt idx="95">
                  <c:v>0.25088099999993574</c:v>
                </c:pt>
                <c:pt idx="96">
                  <c:v>0.2509595000083209</c:v>
                </c:pt>
                <c:pt idx="97">
                  <c:v>0.25019350000366103</c:v>
                </c:pt>
                <c:pt idx="98">
                  <c:v>0.25258150000445312</c:v>
                </c:pt>
                <c:pt idx="99">
                  <c:v>0.25207400000363123</c:v>
                </c:pt>
                <c:pt idx="100">
                  <c:v>0.25256350001291139</c:v>
                </c:pt>
                <c:pt idx="101">
                  <c:v>0.25266525000188267</c:v>
                </c:pt>
                <c:pt idx="102">
                  <c:v>0.2523559999972349</c:v>
                </c:pt>
                <c:pt idx="104">
                  <c:v>0.25547950000327546</c:v>
                </c:pt>
                <c:pt idx="105">
                  <c:v>0.2551579999999376</c:v>
                </c:pt>
                <c:pt idx="106">
                  <c:v>0.25485975000628969</c:v>
                </c:pt>
                <c:pt idx="107">
                  <c:v>0.25260474999959115</c:v>
                </c:pt>
                <c:pt idx="108">
                  <c:v>0.25350474999868311</c:v>
                </c:pt>
                <c:pt idx="109">
                  <c:v>0.25393875000736443</c:v>
                </c:pt>
                <c:pt idx="110">
                  <c:v>0.25760850000369828</c:v>
                </c:pt>
                <c:pt idx="111">
                  <c:v>0.25818700000672834</c:v>
                </c:pt>
                <c:pt idx="112">
                  <c:v>0.25817624999763211</c:v>
                </c:pt>
                <c:pt idx="113">
                  <c:v>0.2574207500074408</c:v>
                </c:pt>
                <c:pt idx="114">
                  <c:v>0.25742100000934443</c:v>
                </c:pt>
                <c:pt idx="115">
                  <c:v>0.25726574999862351</c:v>
                </c:pt>
                <c:pt idx="116">
                  <c:v>0.25748850000672974</c:v>
                </c:pt>
                <c:pt idx="117">
                  <c:v>0.25924550000490854</c:v>
                </c:pt>
                <c:pt idx="118">
                  <c:v>0.25721150000754278</c:v>
                </c:pt>
                <c:pt idx="119">
                  <c:v>0.25781175000156509</c:v>
                </c:pt>
                <c:pt idx="120">
                  <c:v>0.26023400000849506</c:v>
                </c:pt>
                <c:pt idx="121">
                  <c:v>0.25797100000636419</c:v>
                </c:pt>
                <c:pt idx="122">
                  <c:v>0.25747250000131316</c:v>
                </c:pt>
                <c:pt idx="123">
                  <c:v>0.26078899999993155</c:v>
                </c:pt>
                <c:pt idx="124">
                  <c:v>0.26313750000554137</c:v>
                </c:pt>
                <c:pt idx="125">
                  <c:v>0.26530700000876095</c:v>
                </c:pt>
                <c:pt idx="126">
                  <c:v>0.26530700000876095</c:v>
                </c:pt>
                <c:pt idx="127">
                  <c:v>0.2660394999984419</c:v>
                </c:pt>
                <c:pt idx="128">
                  <c:v>0.26763250000658445</c:v>
                </c:pt>
                <c:pt idx="129">
                  <c:v>0.26899350000894628</c:v>
                </c:pt>
                <c:pt idx="130">
                  <c:v>0.27008550000027753</c:v>
                </c:pt>
                <c:pt idx="131">
                  <c:v>0.27066675014793873</c:v>
                </c:pt>
                <c:pt idx="132">
                  <c:v>0.27095600000757258</c:v>
                </c:pt>
                <c:pt idx="133">
                  <c:v>0.27193575000273995</c:v>
                </c:pt>
                <c:pt idx="134">
                  <c:v>0.27260250000836095</c:v>
                </c:pt>
                <c:pt idx="135">
                  <c:v>0.27405249999719672</c:v>
                </c:pt>
                <c:pt idx="136">
                  <c:v>0.27564550000533927</c:v>
                </c:pt>
                <c:pt idx="137">
                  <c:v>0.27738499999395572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EA9-406E-A15B-5155B5C10E5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Active!$L$21:$L$158</c:f>
              <c:numCache>
                <c:formatCode>General</c:formatCode>
                <c:ptCount val="1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EA9-406E-A15B-5155B5C10E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Active!$M$21:$M$158</c:f>
              <c:numCache>
                <c:formatCode>General</c:formatCode>
                <c:ptCount val="1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EA9-406E-A15B-5155B5C10E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Active!$N$21:$N$158</c:f>
              <c:numCache>
                <c:formatCode>General</c:formatCode>
                <c:ptCount val="13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EA9-406E-A15B-5155B5C10E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Active!$F$21:$F$158</c:f>
              <c:numCache>
                <c:formatCode>General</c:formatCode>
                <c:ptCount val="138"/>
                <c:pt idx="0">
                  <c:v>-1293</c:v>
                </c:pt>
                <c:pt idx="1">
                  <c:v>-944</c:v>
                </c:pt>
                <c:pt idx="2">
                  <c:v>-932</c:v>
                </c:pt>
                <c:pt idx="3">
                  <c:v>0</c:v>
                </c:pt>
                <c:pt idx="4">
                  <c:v>971</c:v>
                </c:pt>
                <c:pt idx="5">
                  <c:v>1020</c:v>
                </c:pt>
                <c:pt idx="6">
                  <c:v>1417.5</c:v>
                </c:pt>
                <c:pt idx="7">
                  <c:v>2962</c:v>
                </c:pt>
                <c:pt idx="8">
                  <c:v>23123</c:v>
                </c:pt>
                <c:pt idx="9">
                  <c:v>23741.5</c:v>
                </c:pt>
                <c:pt idx="10">
                  <c:v>23744</c:v>
                </c:pt>
                <c:pt idx="11">
                  <c:v>24095</c:v>
                </c:pt>
                <c:pt idx="12">
                  <c:v>24146</c:v>
                </c:pt>
                <c:pt idx="13">
                  <c:v>25166</c:v>
                </c:pt>
                <c:pt idx="14">
                  <c:v>26782</c:v>
                </c:pt>
                <c:pt idx="15">
                  <c:v>26782</c:v>
                </c:pt>
                <c:pt idx="16">
                  <c:v>27144</c:v>
                </c:pt>
                <c:pt idx="17">
                  <c:v>28208</c:v>
                </c:pt>
                <c:pt idx="18">
                  <c:v>28220</c:v>
                </c:pt>
                <c:pt idx="19">
                  <c:v>28468</c:v>
                </c:pt>
                <c:pt idx="20">
                  <c:v>28473.5</c:v>
                </c:pt>
                <c:pt idx="21">
                  <c:v>28474.5</c:v>
                </c:pt>
                <c:pt idx="22">
                  <c:v>28480</c:v>
                </c:pt>
                <c:pt idx="23">
                  <c:v>28481</c:v>
                </c:pt>
                <c:pt idx="24">
                  <c:v>28482</c:v>
                </c:pt>
                <c:pt idx="25">
                  <c:v>28486.5</c:v>
                </c:pt>
                <c:pt idx="26">
                  <c:v>28487.5</c:v>
                </c:pt>
                <c:pt idx="27">
                  <c:v>28525.5</c:v>
                </c:pt>
                <c:pt idx="28">
                  <c:v>28532</c:v>
                </c:pt>
                <c:pt idx="29">
                  <c:v>28543</c:v>
                </c:pt>
                <c:pt idx="30">
                  <c:v>28550.5</c:v>
                </c:pt>
                <c:pt idx="31">
                  <c:v>28556</c:v>
                </c:pt>
                <c:pt idx="32">
                  <c:v>28557</c:v>
                </c:pt>
                <c:pt idx="33">
                  <c:v>28569</c:v>
                </c:pt>
                <c:pt idx="34">
                  <c:v>28582</c:v>
                </c:pt>
                <c:pt idx="35">
                  <c:v>28817</c:v>
                </c:pt>
                <c:pt idx="36">
                  <c:v>28830</c:v>
                </c:pt>
                <c:pt idx="37">
                  <c:v>28841</c:v>
                </c:pt>
                <c:pt idx="38">
                  <c:v>28855</c:v>
                </c:pt>
                <c:pt idx="39">
                  <c:v>28866</c:v>
                </c:pt>
                <c:pt idx="40">
                  <c:v>28870.5</c:v>
                </c:pt>
                <c:pt idx="41">
                  <c:v>28892</c:v>
                </c:pt>
                <c:pt idx="42">
                  <c:v>29190</c:v>
                </c:pt>
                <c:pt idx="43">
                  <c:v>29527</c:v>
                </c:pt>
                <c:pt idx="44">
                  <c:v>29551</c:v>
                </c:pt>
                <c:pt idx="45">
                  <c:v>29813</c:v>
                </c:pt>
                <c:pt idx="46">
                  <c:v>29900</c:v>
                </c:pt>
                <c:pt idx="47">
                  <c:v>29913</c:v>
                </c:pt>
                <c:pt idx="48">
                  <c:v>30530</c:v>
                </c:pt>
                <c:pt idx="49">
                  <c:v>30530</c:v>
                </c:pt>
                <c:pt idx="50">
                  <c:v>30558.5</c:v>
                </c:pt>
                <c:pt idx="51">
                  <c:v>30586</c:v>
                </c:pt>
                <c:pt idx="52">
                  <c:v>30805</c:v>
                </c:pt>
                <c:pt idx="53">
                  <c:v>30826.5</c:v>
                </c:pt>
                <c:pt idx="54">
                  <c:v>30828</c:v>
                </c:pt>
                <c:pt idx="55">
                  <c:v>30833</c:v>
                </c:pt>
                <c:pt idx="56">
                  <c:v>30834</c:v>
                </c:pt>
                <c:pt idx="57">
                  <c:v>30835</c:v>
                </c:pt>
                <c:pt idx="58">
                  <c:v>30836</c:v>
                </c:pt>
                <c:pt idx="59">
                  <c:v>30841.5</c:v>
                </c:pt>
                <c:pt idx="60">
                  <c:v>30858</c:v>
                </c:pt>
                <c:pt idx="61">
                  <c:v>30871</c:v>
                </c:pt>
                <c:pt idx="62">
                  <c:v>30873</c:v>
                </c:pt>
                <c:pt idx="63">
                  <c:v>30884</c:v>
                </c:pt>
                <c:pt idx="64">
                  <c:v>30885</c:v>
                </c:pt>
                <c:pt idx="65">
                  <c:v>30892</c:v>
                </c:pt>
                <c:pt idx="66">
                  <c:v>30895</c:v>
                </c:pt>
                <c:pt idx="67">
                  <c:v>30897</c:v>
                </c:pt>
                <c:pt idx="68">
                  <c:v>30903.5</c:v>
                </c:pt>
                <c:pt idx="69">
                  <c:v>30915.5</c:v>
                </c:pt>
                <c:pt idx="70">
                  <c:v>30922</c:v>
                </c:pt>
                <c:pt idx="71">
                  <c:v>30935</c:v>
                </c:pt>
                <c:pt idx="72">
                  <c:v>30940.5</c:v>
                </c:pt>
                <c:pt idx="73">
                  <c:v>30947</c:v>
                </c:pt>
                <c:pt idx="74">
                  <c:v>31132</c:v>
                </c:pt>
                <c:pt idx="75">
                  <c:v>31133</c:v>
                </c:pt>
                <c:pt idx="76">
                  <c:v>31139.5</c:v>
                </c:pt>
                <c:pt idx="77">
                  <c:v>31163.5</c:v>
                </c:pt>
                <c:pt idx="78">
                  <c:v>31164.5</c:v>
                </c:pt>
                <c:pt idx="79">
                  <c:v>31165.5</c:v>
                </c:pt>
                <c:pt idx="80">
                  <c:v>31171</c:v>
                </c:pt>
                <c:pt idx="81">
                  <c:v>31171</c:v>
                </c:pt>
                <c:pt idx="82">
                  <c:v>31175.5</c:v>
                </c:pt>
                <c:pt idx="83">
                  <c:v>31182</c:v>
                </c:pt>
                <c:pt idx="84">
                  <c:v>31183</c:v>
                </c:pt>
                <c:pt idx="85">
                  <c:v>31187.5</c:v>
                </c:pt>
                <c:pt idx="86">
                  <c:v>31190.5</c:v>
                </c:pt>
                <c:pt idx="87">
                  <c:v>31195</c:v>
                </c:pt>
                <c:pt idx="88">
                  <c:v>31208</c:v>
                </c:pt>
                <c:pt idx="89">
                  <c:v>31215.5</c:v>
                </c:pt>
                <c:pt idx="90">
                  <c:v>31234</c:v>
                </c:pt>
                <c:pt idx="91">
                  <c:v>31239.5</c:v>
                </c:pt>
                <c:pt idx="92">
                  <c:v>31239.5</c:v>
                </c:pt>
                <c:pt idx="93">
                  <c:v>31240.5</c:v>
                </c:pt>
                <c:pt idx="94">
                  <c:v>31244</c:v>
                </c:pt>
                <c:pt idx="95">
                  <c:v>31258</c:v>
                </c:pt>
                <c:pt idx="96">
                  <c:v>31271</c:v>
                </c:pt>
                <c:pt idx="97">
                  <c:v>31283</c:v>
                </c:pt>
                <c:pt idx="98">
                  <c:v>31467</c:v>
                </c:pt>
                <c:pt idx="99">
                  <c:v>31532</c:v>
                </c:pt>
                <c:pt idx="100">
                  <c:v>31543</c:v>
                </c:pt>
                <c:pt idx="101">
                  <c:v>31574.5</c:v>
                </c:pt>
                <c:pt idx="102">
                  <c:v>31608</c:v>
                </c:pt>
                <c:pt idx="103">
                  <c:v>31819.5</c:v>
                </c:pt>
                <c:pt idx="104">
                  <c:v>31831</c:v>
                </c:pt>
                <c:pt idx="105">
                  <c:v>31844</c:v>
                </c:pt>
                <c:pt idx="106">
                  <c:v>31875.5</c:v>
                </c:pt>
                <c:pt idx="107">
                  <c:v>31885.5</c:v>
                </c:pt>
                <c:pt idx="108">
                  <c:v>31885.5</c:v>
                </c:pt>
                <c:pt idx="109">
                  <c:v>31897.5</c:v>
                </c:pt>
                <c:pt idx="110">
                  <c:v>32153</c:v>
                </c:pt>
                <c:pt idx="111">
                  <c:v>32166</c:v>
                </c:pt>
                <c:pt idx="112">
                  <c:v>32172.5</c:v>
                </c:pt>
                <c:pt idx="113">
                  <c:v>32173.5</c:v>
                </c:pt>
                <c:pt idx="114">
                  <c:v>32178</c:v>
                </c:pt>
                <c:pt idx="115">
                  <c:v>32183.5</c:v>
                </c:pt>
                <c:pt idx="116">
                  <c:v>32193</c:v>
                </c:pt>
                <c:pt idx="117">
                  <c:v>32199</c:v>
                </c:pt>
                <c:pt idx="118">
                  <c:v>32207</c:v>
                </c:pt>
                <c:pt idx="119">
                  <c:v>32211.5</c:v>
                </c:pt>
                <c:pt idx="120">
                  <c:v>32212</c:v>
                </c:pt>
                <c:pt idx="121">
                  <c:v>32278</c:v>
                </c:pt>
                <c:pt idx="122">
                  <c:v>32305</c:v>
                </c:pt>
                <c:pt idx="123">
                  <c:v>32602</c:v>
                </c:pt>
                <c:pt idx="124">
                  <c:v>33275</c:v>
                </c:pt>
                <c:pt idx="125">
                  <c:v>33326</c:v>
                </c:pt>
                <c:pt idx="126">
                  <c:v>33326</c:v>
                </c:pt>
                <c:pt idx="127">
                  <c:v>33511</c:v>
                </c:pt>
                <c:pt idx="128">
                  <c:v>33585</c:v>
                </c:pt>
                <c:pt idx="129">
                  <c:v>33883</c:v>
                </c:pt>
                <c:pt idx="130">
                  <c:v>33939</c:v>
                </c:pt>
                <c:pt idx="131">
                  <c:v>33961.5</c:v>
                </c:pt>
                <c:pt idx="132">
                  <c:v>34208</c:v>
                </c:pt>
                <c:pt idx="133">
                  <c:v>34243.5</c:v>
                </c:pt>
                <c:pt idx="134">
                  <c:v>34245</c:v>
                </c:pt>
                <c:pt idx="135">
                  <c:v>34545</c:v>
                </c:pt>
                <c:pt idx="136">
                  <c:v>34619</c:v>
                </c:pt>
                <c:pt idx="137">
                  <c:v>34930</c:v>
                </c:pt>
              </c:numCache>
            </c:numRef>
          </c:xVal>
          <c:yVal>
            <c:numRef>
              <c:f>Active!$O$21:$O$158</c:f>
              <c:numCache>
                <c:formatCode>General</c:formatCode>
                <c:ptCount val="138"/>
                <c:pt idx="0">
                  <c:v>-1.1774540351931671E-2</c:v>
                </c:pt>
                <c:pt idx="1">
                  <c:v>-8.9649277125837604E-3</c:v>
                </c:pt>
                <c:pt idx="2">
                  <c:v>-8.8683221203998772E-3</c:v>
                </c:pt>
                <c:pt idx="3">
                  <c:v>-1.3652877941183472E-3</c:v>
                </c:pt>
                <c:pt idx="4">
                  <c:v>6.4517147067607999E-3</c:v>
                </c:pt>
                <c:pt idx="5">
                  <c:v>6.8461875415116533E-3</c:v>
                </c:pt>
                <c:pt idx="6">
                  <c:v>1.0046247782602756E-2</c:v>
                </c:pt>
                <c:pt idx="7">
                  <c:v>2.2480192543269946E-2</c:v>
                </c:pt>
                <c:pt idx="8">
                  <c:v>0.18478563787820762</c:v>
                </c:pt>
                <c:pt idx="9">
                  <c:v>0.18976485110868524</c:v>
                </c:pt>
                <c:pt idx="10">
                  <c:v>0.18978497727372354</c:v>
                </c:pt>
                <c:pt idx="11">
                  <c:v>0.1926106908451021</c:v>
                </c:pt>
                <c:pt idx="12">
                  <c:v>0.1930212646118836</c:v>
                </c:pt>
                <c:pt idx="13">
                  <c:v>0.20123273994751359</c:v>
                </c:pt>
                <c:pt idx="14">
                  <c:v>0.21424229302827644</c:v>
                </c:pt>
                <c:pt idx="15">
                  <c:v>0.21424229302827644</c:v>
                </c:pt>
                <c:pt idx="16">
                  <c:v>0.21715656172582354</c:v>
                </c:pt>
                <c:pt idx="17">
                  <c:v>0.22572225756612777</c:v>
                </c:pt>
                <c:pt idx="18">
                  <c:v>0.22581886315831165</c:v>
                </c:pt>
                <c:pt idx="19">
                  <c:v>0.2278153787301119</c:v>
                </c:pt>
                <c:pt idx="20">
                  <c:v>0.22785965629319618</c:v>
                </c:pt>
                <c:pt idx="21">
                  <c:v>0.2278677067592115</c:v>
                </c:pt>
                <c:pt idx="22">
                  <c:v>0.22791198432229579</c:v>
                </c:pt>
                <c:pt idx="23">
                  <c:v>0.2279200347883111</c:v>
                </c:pt>
                <c:pt idx="24">
                  <c:v>0.22792808525432642</c:v>
                </c:pt>
                <c:pt idx="25">
                  <c:v>0.22796431235139539</c:v>
                </c:pt>
                <c:pt idx="26">
                  <c:v>0.22797236281741071</c:v>
                </c:pt>
                <c:pt idx="27">
                  <c:v>0.228278280525993</c:v>
                </c:pt>
                <c:pt idx="28">
                  <c:v>0.2283306085550926</c:v>
                </c:pt>
                <c:pt idx="29">
                  <c:v>0.22841916368126117</c:v>
                </c:pt>
                <c:pt idx="30">
                  <c:v>0.22847954217637609</c:v>
                </c:pt>
                <c:pt idx="31">
                  <c:v>0.22852381973946037</c:v>
                </c:pt>
                <c:pt idx="32">
                  <c:v>0.22853187020547569</c:v>
                </c:pt>
                <c:pt idx="33">
                  <c:v>0.22862847579765957</c:v>
                </c:pt>
                <c:pt idx="34">
                  <c:v>0.22873313185585878</c:v>
                </c:pt>
                <c:pt idx="35">
                  <c:v>0.2306249913694598</c:v>
                </c:pt>
                <c:pt idx="36">
                  <c:v>0.230729647427659</c:v>
                </c:pt>
                <c:pt idx="37">
                  <c:v>0.23081820255382757</c:v>
                </c:pt>
                <c:pt idx="38">
                  <c:v>0.23093090907804209</c:v>
                </c:pt>
                <c:pt idx="39">
                  <c:v>0.23101946420421066</c:v>
                </c:pt>
                <c:pt idx="40">
                  <c:v>0.23105569130127962</c:v>
                </c:pt>
                <c:pt idx="41">
                  <c:v>0.23122877632060906</c:v>
                </c:pt>
                <c:pt idx="42">
                  <c:v>0.23362781519317549</c:v>
                </c:pt>
                <c:pt idx="43">
                  <c:v>0.2363408222403395</c:v>
                </c:pt>
                <c:pt idx="44">
                  <c:v>0.23653403342470727</c:v>
                </c:pt>
                <c:pt idx="45">
                  <c:v>0.23864325552072205</c:v>
                </c:pt>
                <c:pt idx="46">
                  <c:v>0.2393436460640552</c:v>
                </c:pt>
                <c:pt idx="47">
                  <c:v>0.2394483021222544</c:v>
                </c:pt>
                <c:pt idx="48">
                  <c:v>0.24441543965370902</c:v>
                </c:pt>
                <c:pt idx="49">
                  <c:v>0.24441543965370902</c:v>
                </c:pt>
                <c:pt idx="50">
                  <c:v>0.24464487793514572</c:v>
                </c:pt>
                <c:pt idx="51">
                  <c:v>0.24486626575056714</c:v>
                </c:pt>
                <c:pt idx="52">
                  <c:v>0.24662931780792299</c:v>
                </c:pt>
                <c:pt idx="53">
                  <c:v>0.24680240282725244</c:v>
                </c:pt>
                <c:pt idx="54">
                  <c:v>0.24681447852627542</c:v>
                </c:pt>
                <c:pt idx="55">
                  <c:v>0.24685473085635204</c:v>
                </c:pt>
                <c:pt idx="56">
                  <c:v>0.24686278132236736</c:v>
                </c:pt>
                <c:pt idx="57">
                  <c:v>0.24687083178838268</c:v>
                </c:pt>
                <c:pt idx="58">
                  <c:v>0.24687888225439802</c:v>
                </c:pt>
                <c:pt idx="59">
                  <c:v>0.24692315981748228</c:v>
                </c:pt>
                <c:pt idx="60">
                  <c:v>0.24705599250673513</c:v>
                </c:pt>
                <c:pt idx="61">
                  <c:v>0.24716064856493433</c:v>
                </c:pt>
                <c:pt idx="62">
                  <c:v>0.24717674949696497</c:v>
                </c:pt>
                <c:pt idx="63">
                  <c:v>0.24726530462313354</c:v>
                </c:pt>
                <c:pt idx="64">
                  <c:v>0.24727335508914886</c:v>
                </c:pt>
                <c:pt idx="65">
                  <c:v>0.24732970835125612</c:v>
                </c:pt>
                <c:pt idx="66">
                  <c:v>0.2473538597493021</c:v>
                </c:pt>
                <c:pt idx="67">
                  <c:v>0.24736996068133274</c:v>
                </c:pt>
                <c:pt idx="68">
                  <c:v>0.24742228871043234</c:v>
                </c:pt>
                <c:pt idx="69">
                  <c:v>0.24751889430261623</c:v>
                </c:pt>
                <c:pt idx="70">
                  <c:v>0.24757122233171583</c:v>
                </c:pt>
                <c:pt idx="71">
                  <c:v>0.24767587838991503</c:v>
                </c:pt>
                <c:pt idx="72">
                  <c:v>0.24772015595299932</c:v>
                </c:pt>
                <c:pt idx="73">
                  <c:v>0.24777248398209892</c:v>
                </c:pt>
                <c:pt idx="74">
                  <c:v>0.24926182019493379</c:v>
                </c:pt>
                <c:pt idx="75">
                  <c:v>0.24926987066094911</c:v>
                </c:pt>
                <c:pt idx="76">
                  <c:v>0.24932219869004871</c:v>
                </c:pt>
                <c:pt idx="77">
                  <c:v>0.24951540987441648</c:v>
                </c:pt>
                <c:pt idx="78">
                  <c:v>0.2495234603404318</c:v>
                </c:pt>
                <c:pt idx="79">
                  <c:v>0.24953151080644712</c:v>
                </c:pt>
                <c:pt idx="80">
                  <c:v>0.2495757883695314</c:v>
                </c:pt>
                <c:pt idx="81">
                  <c:v>0.2495757883695314</c:v>
                </c:pt>
                <c:pt idx="82">
                  <c:v>0.24961201546660036</c:v>
                </c:pt>
                <c:pt idx="83">
                  <c:v>0.24966434349569996</c:v>
                </c:pt>
                <c:pt idx="84">
                  <c:v>0.24967239396171528</c:v>
                </c:pt>
                <c:pt idx="85">
                  <c:v>0.24970862105878425</c:v>
                </c:pt>
                <c:pt idx="86">
                  <c:v>0.2497327724568302</c:v>
                </c:pt>
                <c:pt idx="87">
                  <c:v>0.24976899955389917</c:v>
                </c:pt>
                <c:pt idx="88">
                  <c:v>0.24987365561209837</c:v>
                </c:pt>
                <c:pt idx="89">
                  <c:v>0.24993403410721329</c:v>
                </c:pt>
                <c:pt idx="90">
                  <c:v>0.25008296772849681</c:v>
                </c:pt>
                <c:pt idx="91">
                  <c:v>0.25012724529158104</c:v>
                </c:pt>
                <c:pt idx="92">
                  <c:v>0.25012724529158104</c:v>
                </c:pt>
                <c:pt idx="93">
                  <c:v>0.25013529575759641</c:v>
                </c:pt>
                <c:pt idx="94">
                  <c:v>0.25016347238865</c:v>
                </c:pt>
                <c:pt idx="95">
                  <c:v>0.25027617891286458</c:v>
                </c:pt>
                <c:pt idx="96">
                  <c:v>0.25038083497106378</c:v>
                </c:pt>
                <c:pt idx="97">
                  <c:v>0.25047744056324761</c:v>
                </c:pt>
                <c:pt idx="98">
                  <c:v>0.2519587263100671</c:v>
                </c:pt>
                <c:pt idx="99">
                  <c:v>0.25248200660106324</c:v>
                </c:pt>
                <c:pt idx="100">
                  <c:v>0.2525705617272318</c:v>
                </c:pt>
                <c:pt idx="101">
                  <c:v>0.25282415140671444</c:v>
                </c:pt>
                <c:pt idx="102">
                  <c:v>0.25309384201822782</c:v>
                </c:pt>
                <c:pt idx="103">
                  <c:v>0.25479651558046867</c:v>
                </c:pt>
                <c:pt idx="104">
                  <c:v>0.25488909593964493</c:v>
                </c:pt>
                <c:pt idx="105">
                  <c:v>0.25499375199784413</c:v>
                </c:pt>
                <c:pt idx="106">
                  <c:v>0.25524734167732677</c:v>
                </c:pt>
                <c:pt idx="107">
                  <c:v>0.25532784633748007</c:v>
                </c:pt>
                <c:pt idx="108">
                  <c:v>0.25532784633748007</c:v>
                </c:pt>
                <c:pt idx="109">
                  <c:v>0.2554244519296639</c:v>
                </c:pt>
                <c:pt idx="110">
                  <c:v>0.25748134599657913</c:v>
                </c:pt>
                <c:pt idx="111">
                  <c:v>0.25758600205477833</c:v>
                </c:pt>
                <c:pt idx="112">
                  <c:v>0.25763833008387793</c:v>
                </c:pt>
                <c:pt idx="113">
                  <c:v>0.25764638054989319</c:v>
                </c:pt>
                <c:pt idx="114">
                  <c:v>0.25768260764696216</c:v>
                </c:pt>
                <c:pt idx="115">
                  <c:v>0.2577268852100465</c:v>
                </c:pt>
                <c:pt idx="116">
                  <c:v>0.257803364637192</c:v>
                </c:pt>
                <c:pt idx="117">
                  <c:v>0.25785166743328403</c:v>
                </c:pt>
                <c:pt idx="118">
                  <c:v>0.25791607116140658</c:v>
                </c:pt>
                <c:pt idx="119">
                  <c:v>0.25795229825847554</c:v>
                </c:pt>
                <c:pt idx="120">
                  <c:v>0.25795632349148323</c:v>
                </c:pt>
                <c:pt idx="121">
                  <c:v>0.25848765424849451</c:v>
                </c:pt>
                <c:pt idx="122">
                  <c:v>0.2587050168309083</c:v>
                </c:pt>
                <c:pt idx="123">
                  <c:v>0.26109600523745935</c:v>
                </c:pt>
                <c:pt idx="124">
                  <c:v>0.26651396886577206</c:v>
                </c:pt>
                <c:pt idx="125">
                  <c:v>0.26692454263255361</c:v>
                </c:pt>
                <c:pt idx="126">
                  <c:v>0.26692454263255361</c:v>
                </c:pt>
                <c:pt idx="127">
                  <c:v>0.26841387884538848</c:v>
                </c:pt>
                <c:pt idx="128">
                  <c:v>0.26900961333052242</c:v>
                </c:pt>
                <c:pt idx="129">
                  <c:v>0.27140865220308885</c:v>
                </c:pt>
                <c:pt idx="130">
                  <c:v>0.27185947829994694</c:v>
                </c:pt>
                <c:pt idx="131">
                  <c:v>0.27204061378529165</c:v>
                </c:pt>
                <c:pt idx="132">
                  <c:v>0.27402505365806895</c:v>
                </c:pt>
                <c:pt idx="133">
                  <c:v>0.27431084520161297</c:v>
                </c:pt>
                <c:pt idx="134">
                  <c:v>0.27432292090063592</c:v>
                </c:pt>
                <c:pt idx="135">
                  <c:v>0.27673806070523299</c:v>
                </c:pt>
                <c:pt idx="136">
                  <c:v>0.27733379519036694</c:v>
                </c:pt>
                <c:pt idx="137">
                  <c:v>0.27983749012113257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EA9-406E-A15B-5155B5C10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5168"/>
        <c:axId val="1"/>
      </c:scatterChart>
      <c:valAx>
        <c:axId val="72849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8311275905326"/>
              <c:y val="0.86503067484662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728580223768328E-2"/>
              <c:y val="0.420245398773006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5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636721335758954"/>
          <c:y val="0.89877300613496935"/>
          <c:w val="0.7213416841413341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15</xdr:col>
      <xdr:colOff>371475</xdr:colOff>
      <xdr:row>18</xdr:row>
      <xdr:rowOff>85725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68DB83D-711D-5459-66FB-667E03881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47625</xdr:colOff>
      <xdr:row>0</xdr:row>
      <xdr:rowOff>0</xdr:rowOff>
    </xdr:from>
    <xdr:to>
      <xdr:col>23</xdr:col>
      <xdr:colOff>676275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19BA07B-91C7-0E29-EE1B-62A133E2C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067" TargetMode="External"/><Relationship Id="rId18" Type="http://schemas.openxmlformats.org/officeDocument/2006/relationships/hyperlink" Target="http://www.konkoly.hu/cgi-bin/IBVS?5910" TargetMode="External"/><Relationship Id="rId26" Type="http://schemas.openxmlformats.org/officeDocument/2006/relationships/hyperlink" Target="http://www.konkoly.hu/cgi-bin/IBVS?5910" TargetMode="External"/><Relationship Id="rId39" Type="http://schemas.openxmlformats.org/officeDocument/2006/relationships/hyperlink" Target="http://www.konkoly.hu/cgi-bin/IBVS?5910" TargetMode="External"/><Relationship Id="rId21" Type="http://schemas.openxmlformats.org/officeDocument/2006/relationships/hyperlink" Target="http://www.konkoly.hu/cgi-bin/IBVS?5910" TargetMode="External"/><Relationship Id="rId34" Type="http://schemas.openxmlformats.org/officeDocument/2006/relationships/hyperlink" Target="http://www.konkoly.hu/cgi-bin/IBVS?5910" TargetMode="External"/><Relationship Id="rId42" Type="http://schemas.openxmlformats.org/officeDocument/2006/relationships/hyperlink" Target="http://www.konkoly.hu/cgi-bin/IBVS?5910" TargetMode="External"/><Relationship Id="rId47" Type="http://schemas.openxmlformats.org/officeDocument/2006/relationships/hyperlink" Target="http://www.konkoly.hu/cgi-bin/IBVS?5910" TargetMode="External"/><Relationship Id="rId50" Type="http://schemas.openxmlformats.org/officeDocument/2006/relationships/hyperlink" Target="http://www.konkoly.hu/cgi-bin/IBVS?5910" TargetMode="External"/><Relationship Id="rId55" Type="http://schemas.openxmlformats.org/officeDocument/2006/relationships/hyperlink" Target="http://www.konkoly.hu/cgi-bin/IBVS?5910" TargetMode="External"/><Relationship Id="rId63" Type="http://schemas.openxmlformats.org/officeDocument/2006/relationships/hyperlink" Target="http://www.konkoly.hu/cgi-bin/IBVS?6014" TargetMode="External"/><Relationship Id="rId68" Type="http://schemas.openxmlformats.org/officeDocument/2006/relationships/hyperlink" Target="http://www.konkoly.hu/cgi-bin/IBVS?6014" TargetMode="External"/><Relationship Id="rId76" Type="http://schemas.openxmlformats.org/officeDocument/2006/relationships/hyperlink" Target="http://www.konkoly.hu/cgi-bin/IBVS?5972" TargetMode="External"/><Relationship Id="rId84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5067" TargetMode="External"/><Relationship Id="rId71" Type="http://schemas.openxmlformats.org/officeDocument/2006/relationships/hyperlink" Target="http://www.konkoly.hu/cgi-bin/IBVS?6014" TargetMode="External"/><Relationship Id="rId2" Type="http://schemas.openxmlformats.org/officeDocument/2006/relationships/hyperlink" Target="http://www.konkoly.hu/cgi-bin/IBVS?5067" TargetMode="External"/><Relationship Id="rId16" Type="http://schemas.openxmlformats.org/officeDocument/2006/relationships/hyperlink" Target="http://www.bav-astro.de/sfs/BAVM_link.php?BAVMnr=234" TargetMode="External"/><Relationship Id="rId29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konkoly.hu/cgi-bin/IBVS?5067" TargetMode="External"/><Relationship Id="rId24" Type="http://schemas.openxmlformats.org/officeDocument/2006/relationships/hyperlink" Target="http://www.konkoly.hu/cgi-bin/IBVS?5910" TargetMode="External"/><Relationship Id="rId32" Type="http://schemas.openxmlformats.org/officeDocument/2006/relationships/hyperlink" Target="http://www.konkoly.hu/cgi-bin/IBVS?5910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konkoly.hu/cgi-bin/IBVS?5910" TargetMode="External"/><Relationship Id="rId45" Type="http://schemas.openxmlformats.org/officeDocument/2006/relationships/hyperlink" Target="http://www.konkoly.hu/cgi-bin/IBVS?5910" TargetMode="External"/><Relationship Id="rId53" Type="http://schemas.openxmlformats.org/officeDocument/2006/relationships/hyperlink" Target="http://www.konkoly.hu/cgi-bin/IBVS?5910" TargetMode="External"/><Relationship Id="rId58" Type="http://schemas.openxmlformats.org/officeDocument/2006/relationships/hyperlink" Target="http://www.konkoly.hu/cgi-bin/IBVS?5910" TargetMode="External"/><Relationship Id="rId66" Type="http://schemas.openxmlformats.org/officeDocument/2006/relationships/hyperlink" Target="http://www.konkoly.hu/cgi-bin/IBVS?6014" TargetMode="External"/><Relationship Id="rId74" Type="http://schemas.openxmlformats.org/officeDocument/2006/relationships/hyperlink" Target="http://vsolj.cetus-net.org/no46.pdf" TargetMode="External"/><Relationship Id="rId79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067" TargetMode="External"/><Relationship Id="rId61" Type="http://schemas.openxmlformats.org/officeDocument/2006/relationships/hyperlink" Target="http://www.bav-astro.de/sfs/BAVM_link.php?BAVMnr=220" TargetMode="External"/><Relationship Id="rId82" Type="http://schemas.openxmlformats.org/officeDocument/2006/relationships/hyperlink" Target="http://www.konkoly.hu/cgi-bin/IBVS?5972" TargetMode="External"/><Relationship Id="rId10" Type="http://schemas.openxmlformats.org/officeDocument/2006/relationships/hyperlink" Target="http://www.konkoly.hu/cgi-bin/IBVS?5067" TargetMode="External"/><Relationship Id="rId19" Type="http://schemas.openxmlformats.org/officeDocument/2006/relationships/hyperlink" Target="http://www.konkoly.hu/cgi-bin/IBVS?5910" TargetMode="External"/><Relationship Id="rId31" Type="http://schemas.openxmlformats.org/officeDocument/2006/relationships/hyperlink" Target="http://www.konkoly.hu/cgi-bin/IBVS?5910" TargetMode="External"/><Relationship Id="rId44" Type="http://schemas.openxmlformats.org/officeDocument/2006/relationships/hyperlink" Target="http://www.konkoly.hu/cgi-bin/IBVS?5871" TargetMode="External"/><Relationship Id="rId52" Type="http://schemas.openxmlformats.org/officeDocument/2006/relationships/hyperlink" Target="http://www.aavso.org/sites/default/files/jaavso/v37n1/44.pdf" TargetMode="External"/><Relationship Id="rId60" Type="http://schemas.openxmlformats.org/officeDocument/2006/relationships/hyperlink" Target="http://www.konkoly.hu/cgi-bin/IBVS?5910" TargetMode="External"/><Relationship Id="rId65" Type="http://schemas.openxmlformats.org/officeDocument/2006/relationships/hyperlink" Target="http://www.konkoly.hu/cgi-bin/IBVS?6014" TargetMode="External"/><Relationship Id="rId73" Type="http://schemas.openxmlformats.org/officeDocument/2006/relationships/hyperlink" Target="http://www.bav-astro.de/sfs/BAVM_link.php?BAVMnr=39" TargetMode="External"/><Relationship Id="rId78" Type="http://schemas.openxmlformats.org/officeDocument/2006/relationships/hyperlink" Target="http://www.konkoly.hu/cgi-bin/IBVS?5972" TargetMode="External"/><Relationship Id="rId81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5067" TargetMode="External"/><Relationship Id="rId9" Type="http://schemas.openxmlformats.org/officeDocument/2006/relationships/hyperlink" Target="http://www.konkoly.hu/cgi-bin/IBVS?5067" TargetMode="External"/><Relationship Id="rId14" Type="http://schemas.openxmlformats.org/officeDocument/2006/relationships/hyperlink" Target="http://www.konkoly.hu/cgi-bin/IBVS?5067" TargetMode="External"/><Relationship Id="rId22" Type="http://schemas.openxmlformats.org/officeDocument/2006/relationships/hyperlink" Target="http://www.konkoly.hu/cgi-bin/IBVS?5910" TargetMode="External"/><Relationship Id="rId27" Type="http://schemas.openxmlformats.org/officeDocument/2006/relationships/hyperlink" Target="http://www.konkoly.hu/cgi-bin/IBVS?5910" TargetMode="External"/><Relationship Id="rId30" Type="http://schemas.openxmlformats.org/officeDocument/2006/relationships/hyperlink" Target="http://www.konkoly.hu/cgi-bin/IBVS?5910" TargetMode="External"/><Relationship Id="rId35" Type="http://schemas.openxmlformats.org/officeDocument/2006/relationships/hyperlink" Target="http://www.aavso.org/sites/default/files/jaavso/v36n2/171.pdf" TargetMode="External"/><Relationship Id="rId43" Type="http://schemas.openxmlformats.org/officeDocument/2006/relationships/hyperlink" Target="http://www.konkoly.hu/cgi-bin/IBVS?5910" TargetMode="External"/><Relationship Id="rId48" Type="http://schemas.openxmlformats.org/officeDocument/2006/relationships/hyperlink" Target="http://www.konkoly.hu/cgi-bin/IBVS?5910" TargetMode="External"/><Relationship Id="rId56" Type="http://schemas.openxmlformats.org/officeDocument/2006/relationships/hyperlink" Target="http://www.konkoly.hu/cgi-bin/IBVS?5894" TargetMode="External"/><Relationship Id="rId64" Type="http://schemas.openxmlformats.org/officeDocument/2006/relationships/hyperlink" Target="http://www.konkoly.hu/cgi-bin/IBVS?6011" TargetMode="External"/><Relationship Id="rId69" Type="http://schemas.openxmlformats.org/officeDocument/2006/relationships/hyperlink" Target="http://www.konkoly.hu/cgi-bin/IBVS?6014" TargetMode="External"/><Relationship Id="rId77" Type="http://schemas.openxmlformats.org/officeDocument/2006/relationships/hyperlink" Target="http://www.konkoly.hu/cgi-bin/IBVS?5972" TargetMode="External"/><Relationship Id="rId8" Type="http://schemas.openxmlformats.org/officeDocument/2006/relationships/hyperlink" Target="http://www.konkoly.hu/cgi-bin/IBVS?5067" TargetMode="External"/><Relationship Id="rId51" Type="http://schemas.openxmlformats.org/officeDocument/2006/relationships/hyperlink" Target="http://www.aavso.org/sites/default/files/jaavso/v37n1/44.pdf" TargetMode="External"/><Relationship Id="rId72" Type="http://schemas.openxmlformats.org/officeDocument/2006/relationships/hyperlink" Target="http://www.konkoly.hu/cgi-bin/IBVS?6046" TargetMode="External"/><Relationship Id="rId80" Type="http://schemas.openxmlformats.org/officeDocument/2006/relationships/hyperlink" Target="http://www.konkoly.hu/cgi-bin/IBVS?5972" TargetMode="External"/><Relationship Id="rId3" Type="http://schemas.openxmlformats.org/officeDocument/2006/relationships/hyperlink" Target="http://www.konkoly.hu/cgi-bin/IBVS?5067" TargetMode="External"/><Relationship Id="rId12" Type="http://schemas.openxmlformats.org/officeDocument/2006/relationships/hyperlink" Target="http://www.konkoly.hu/cgi-bin/IBVS?5067" TargetMode="External"/><Relationship Id="rId17" Type="http://schemas.openxmlformats.org/officeDocument/2006/relationships/hyperlink" Target="http://www.konkoly.hu/cgi-bin/IBVS?5910" TargetMode="External"/><Relationship Id="rId25" Type="http://schemas.openxmlformats.org/officeDocument/2006/relationships/hyperlink" Target="http://www.konkoly.hu/cgi-bin/IBVS?5910" TargetMode="External"/><Relationship Id="rId33" Type="http://schemas.openxmlformats.org/officeDocument/2006/relationships/hyperlink" Target="http://www.konkoly.hu/cgi-bin/IBVS?5910" TargetMode="External"/><Relationship Id="rId38" Type="http://schemas.openxmlformats.org/officeDocument/2006/relationships/hyperlink" Target="http://www.konkoly.hu/cgi-bin/IBVS?5910" TargetMode="External"/><Relationship Id="rId46" Type="http://schemas.openxmlformats.org/officeDocument/2006/relationships/hyperlink" Target="http://www.konkoly.hu/cgi-bin/IBVS?5910" TargetMode="External"/><Relationship Id="rId59" Type="http://schemas.openxmlformats.org/officeDocument/2006/relationships/hyperlink" Target="http://www.aavso.org/sites/default/files/jaavso/v37n1/44.pdf" TargetMode="External"/><Relationship Id="rId67" Type="http://schemas.openxmlformats.org/officeDocument/2006/relationships/hyperlink" Target="http://www.konkoly.hu/cgi-bin/IBVS?6014" TargetMode="External"/><Relationship Id="rId20" Type="http://schemas.openxmlformats.org/officeDocument/2006/relationships/hyperlink" Target="http://www.konkoly.hu/cgi-bin/IBVS?5910" TargetMode="External"/><Relationship Id="rId41" Type="http://schemas.openxmlformats.org/officeDocument/2006/relationships/hyperlink" Target="http://www.konkoly.hu/cgi-bin/IBVS?5910" TargetMode="External"/><Relationship Id="rId54" Type="http://schemas.openxmlformats.org/officeDocument/2006/relationships/hyperlink" Target="http://www.konkoly.hu/cgi-bin/IBVS?5910" TargetMode="External"/><Relationship Id="rId62" Type="http://schemas.openxmlformats.org/officeDocument/2006/relationships/hyperlink" Target="http://www.konkoly.hu/cgi-bin/IBVS?5960" TargetMode="External"/><Relationship Id="rId70" Type="http://schemas.openxmlformats.org/officeDocument/2006/relationships/hyperlink" Target="http://var.astro.cz/oejv/issues/oejv0160.pdf" TargetMode="External"/><Relationship Id="rId75" Type="http://schemas.openxmlformats.org/officeDocument/2006/relationships/hyperlink" Target="http://www.konkoly.hu/cgi-bin/IBVS?5972" TargetMode="External"/><Relationship Id="rId83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konkoly.hu/cgi-bin/IBVS?5067" TargetMode="External"/><Relationship Id="rId6" Type="http://schemas.openxmlformats.org/officeDocument/2006/relationships/hyperlink" Target="http://www.konkoly.hu/cgi-bin/IBVS?5067" TargetMode="External"/><Relationship Id="rId15" Type="http://schemas.openxmlformats.org/officeDocument/2006/relationships/hyperlink" Target="http://var.astro.cz/oejv/issues/oejv0073.pdf" TargetMode="External"/><Relationship Id="rId23" Type="http://schemas.openxmlformats.org/officeDocument/2006/relationships/hyperlink" Target="http://www.konkoly.hu/cgi-bin/IBVS?5910" TargetMode="External"/><Relationship Id="rId28" Type="http://schemas.openxmlformats.org/officeDocument/2006/relationships/hyperlink" Target="http://www.konkoly.hu/cgi-bin/IBVS?5910" TargetMode="External"/><Relationship Id="rId36" Type="http://schemas.openxmlformats.org/officeDocument/2006/relationships/hyperlink" Target="http://www.konkoly.hu/cgi-bin/IBVS?5910" TargetMode="External"/><Relationship Id="rId49" Type="http://schemas.openxmlformats.org/officeDocument/2006/relationships/hyperlink" Target="http://www.konkoly.hu/cgi-bin/IBVS?5910" TargetMode="External"/><Relationship Id="rId57" Type="http://schemas.openxmlformats.org/officeDocument/2006/relationships/hyperlink" Target="http://www.konkoly.hu/cgi-bin/IBVS?5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3"/>
  <sheetViews>
    <sheetView tabSelected="1" workbookViewId="0">
      <pane xSplit="13" ySplit="22" topLeftCell="N146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7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21192.395</v>
      </c>
      <c r="D4" s="6">
        <v>1.0773554999999999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21192.395</v>
      </c>
    </row>
    <row r="8" spans="1:6" x14ac:dyDescent="0.2">
      <c r="A8" s="1" t="s">
        <v>8</v>
      </c>
      <c r="C8" s="1">
        <f>+D4</f>
        <v>1.0773554999999999</v>
      </c>
    </row>
    <row r="9" spans="1:6" x14ac:dyDescent="0.2">
      <c r="A9" s="9" t="s">
        <v>9</v>
      </c>
      <c r="B9" s="10">
        <v>21</v>
      </c>
      <c r="C9" s="11" t="str">
        <f>"F"&amp;B9</f>
        <v>F21</v>
      </c>
      <c r="D9" s="12" t="str">
        <f>"G"&amp;B9</f>
        <v>G21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INTERCEPT(INDIRECT($D$9):G988,INDIRECT($C$9):F988)</f>
        <v>-1.3652877941183472E-3</v>
      </c>
      <c r="D11" s="15"/>
      <c r="E11"/>
    </row>
    <row r="12" spans="1:6" x14ac:dyDescent="0.2">
      <c r="A12" t="s">
        <v>13</v>
      </c>
      <c r="B12"/>
      <c r="C12" s="14">
        <f ca="1">SLOPE(INDIRECT($D$9):G988,INDIRECT($C$9):F988)</f>
        <v>8.0504660153235296E-6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(C7+C11)+(C8+C12)*INT(MAX(F21:F3529))</f>
        <v>59599.326845275187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1.0773635504660153</v>
      </c>
      <c r="E16" s="18" t="s">
        <v>19</v>
      </c>
      <c r="F16" s="14">
        <f ca="1">NOW()+15018.5+$C$5/24</f>
        <v>59968.845836458328</v>
      </c>
    </row>
    <row r="17" spans="1:32" x14ac:dyDescent="0.2">
      <c r="A17" s="18" t="s">
        <v>20</v>
      </c>
      <c r="B17"/>
      <c r="C17">
        <f>COUNT(C21:C2187)</f>
        <v>142</v>
      </c>
      <c r="E17" s="18" t="s">
        <v>21</v>
      </c>
      <c r="F17" s="14">
        <f ca="1">ROUND(2*(F16-$C$7)/$C$8,0)/2+F15</f>
        <v>35993.5</v>
      </c>
    </row>
    <row r="18" spans="1:32" x14ac:dyDescent="0.2">
      <c r="A18" s="16" t="s">
        <v>22</v>
      </c>
      <c r="B18"/>
      <c r="C18" s="19">
        <f ca="1">+C15</f>
        <v>59599.326845275187</v>
      </c>
      <c r="D18" s="20">
        <f ca="1">+C16</f>
        <v>1.0773635504660153</v>
      </c>
      <c r="E18" s="18" t="s">
        <v>23</v>
      </c>
      <c r="F18" s="12">
        <f ca="1">ROUND(2*(F16-$C$15)/$C$16,0)/2+F15</f>
        <v>344</v>
      </c>
    </row>
    <row r="19" spans="1:32" x14ac:dyDescent="0.2">
      <c r="E19" s="18" t="s">
        <v>24</v>
      </c>
      <c r="F19" s="21">
        <f ca="1">+$C$15+$C$16*F18-15018.5-$C$5/24</f>
        <v>44951.835739968832</v>
      </c>
    </row>
    <row r="20" spans="1:32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</row>
    <row r="21" spans="1:32" x14ac:dyDescent="0.2">
      <c r="A21" s="23" t="s">
        <v>42</v>
      </c>
      <c r="B21" s="24" t="s">
        <v>43</v>
      </c>
      <c r="C21" s="23">
        <v>19799.419999999998</v>
      </c>
      <c r="D21" s="25"/>
      <c r="E21" s="26">
        <f>+(C21-C$7)/C$8</f>
        <v>-1292.9576170539829</v>
      </c>
      <c r="F21" s="1">
        <f>ROUND(2*E21,0)/2</f>
        <v>-1293</v>
      </c>
      <c r="G21" s="1">
        <f>+C21-(C$7+F21*C$8)</f>
        <v>4.5661499996640487E-2</v>
      </c>
      <c r="H21" s="1">
        <f>G21</f>
        <v>4.5661499996640487E-2</v>
      </c>
      <c r="O21" s="1">
        <f ca="1">+C$11+C$12*F21</f>
        <v>-1.1774540351931671E-2</v>
      </c>
      <c r="Q21" s="71">
        <f>+C21-15018.5</f>
        <v>4780.9199999999983</v>
      </c>
    </row>
    <row r="22" spans="1:32" x14ac:dyDescent="0.2">
      <c r="A22" s="23" t="s">
        <v>44</v>
      </c>
      <c r="B22" s="24" t="s">
        <v>43</v>
      </c>
      <c r="C22" s="23">
        <v>20175.366999999998</v>
      </c>
      <c r="D22" s="25"/>
      <c r="E22" s="26">
        <f>+(C22-C$7)/C$8</f>
        <v>-944.00409149997574</v>
      </c>
      <c r="F22" s="1">
        <f>ROUND(2*E22,0)/2</f>
        <v>-944</v>
      </c>
      <c r="G22" s="1">
        <f>+C22-(C$7+F22*C$8)</f>
        <v>-4.408000000694301E-3</v>
      </c>
      <c r="H22" s="1">
        <f>G22</f>
        <v>-4.408000000694301E-3</v>
      </c>
      <c r="O22" s="1">
        <f ca="1">+C$11+C$12*F22</f>
        <v>-8.9649277125837604E-3</v>
      </c>
      <c r="Q22" s="71">
        <f>+C22-15018.5</f>
        <v>5156.8669999999984</v>
      </c>
    </row>
    <row r="23" spans="1:32" x14ac:dyDescent="0.2">
      <c r="A23" s="23" t="s">
        <v>44</v>
      </c>
      <c r="B23" s="24" t="s">
        <v>43</v>
      </c>
      <c r="C23" s="23">
        <v>20188.294999999998</v>
      </c>
      <c r="D23" s="27"/>
      <c r="E23" s="26">
        <f>+(C23-C$7)/C$8</f>
        <v>-932.00433840083633</v>
      </c>
      <c r="F23" s="1">
        <f>ROUND(2*E23,0)/2</f>
        <v>-932</v>
      </c>
      <c r="G23" s="1">
        <f>+C23-(C$7+F23*C$8)</f>
        <v>-4.6740000034333207E-3</v>
      </c>
      <c r="H23" s="1">
        <f>G23</f>
        <v>-4.6740000034333207E-3</v>
      </c>
      <c r="O23" s="1">
        <f ca="1">+C$11+C$12*F23</f>
        <v>-8.8683221203998772E-3</v>
      </c>
      <c r="Q23" s="71">
        <f>+C23-15018.5</f>
        <v>5169.7949999999983</v>
      </c>
    </row>
    <row r="24" spans="1:32" x14ac:dyDescent="0.2">
      <c r="A24" s="1" t="s">
        <v>45</v>
      </c>
      <c r="B24" s="15"/>
      <c r="C24" s="28">
        <v>21192.395</v>
      </c>
      <c r="D24" s="28" t="s">
        <v>15</v>
      </c>
      <c r="E24" s="1">
        <f>+(C24-C$7)/C$8</f>
        <v>0</v>
      </c>
      <c r="F24" s="1">
        <f>ROUND(2*E24,0)/2</f>
        <v>0</v>
      </c>
      <c r="G24" s="1">
        <f>+C24-(C$7+F24*C$8)</f>
        <v>0</v>
      </c>
      <c r="H24" s="1">
        <f>G24</f>
        <v>0</v>
      </c>
      <c r="O24" s="1">
        <f ca="1">+C$11+C$12*F24</f>
        <v>-1.3652877941183472E-3</v>
      </c>
      <c r="Q24" s="71">
        <f>+C24-15018.5</f>
        <v>6173.8950000000004</v>
      </c>
    </row>
    <row r="25" spans="1:32" x14ac:dyDescent="0.2">
      <c r="A25" s="23" t="s">
        <v>44</v>
      </c>
      <c r="B25" s="24" t="s">
        <v>43</v>
      </c>
      <c r="C25" s="23">
        <v>22238.448</v>
      </c>
      <c r="D25" s="27"/>
      <c r="E25" s="26">
        <f>+(C25-C$7)/C$8</f>
        <v>970.94505945344872</v>
      </c>
      <c r="F25" s="1">
        <f>ROUND(2*E25,0)/2</f>
        <v>971</v>
      </c>
      <c r="G25" s="1">
        <f>+C25-(C$7+F25*C$8)</f>
        <v>-5.9190500000113389E-2</v>
      </c>
      <c r="H25" s="1">
        <f>G25</f>
        <v>-5.9190500000113389E-2</v>
      </c>
      <c r="O25" s="1">
        <f ca="1">+C$11+C$12*F25</f>
        <v>6.4517147067607999E-3</v>
      </c>
      <c r="Q25" s="71">
        <f>+C25-15018.5</f>
        <v>7219.9480000000003</v>
      </c>
    </row>
    <row r="26" spans="1:32" x14ac:dyDescent="0.2">
      <c r="A26" s="23" t="s">
        <v>44</v>
      </c>
      <c r="B26" s="24" t="s">
        <v>43</v>
      </c>
      <c r="C26" s="23">
        <v>22291.309000000001</v>
      </c>
      <c r="D26" s="27"/>
      <c r="E26" s="26">
        <f>+(C26-C$7)/C$8</f>
        <v>1020.0105721834628</v>
      </c>
      <c r="F26" s="1">
        <f>ROUND(2*E26,0)/2</f>
        <v>1020</v>
      </c>
      <c r="G26" s="1">
        <f>+C26-(C$7+F26*C$8)</f>
        <v>1.1389999999664724E-2</v>
      </c>
      <c r="H26" s="1">
        <f>G26</f>
        <v>1.1389999999664724E-2</v>
      </c>
      <c r="O26" s="1">
        <f ca="1">+C$11+C$12*F26</f>
        <v>6.8461875415116533E-3</v>
      </c>
      <c r="Q26" s="71">
        <f>+C26-15018.5</f>
        <v>7272.8090000000011</v>
      </c>
    </row>
    <row r="27" spans="1:32" x14ac:dyDescent="0.2">
      <c r="A27" s="23" t="s">
        <v>44</v>
      </c>
      <c r="B27" s="24" t="s">
        <v>46</v>
      </c>
      <c r="C27" s="23">
        <v>22719.405999999999</v>
      </c>
      <c r="D27" s="27"/>
      <c r="E27" s="26">
        <f>+(C27-C$7)/C$8</f>
        <v>1417.3696611749776</v>
      </c>
      <c r="F27" s="1">
        <f>ROUND(2*E27,0)/2</f>
        <v>1417.5</v>
      </c>
      <c r="G27" s="1">
        <f>+C27-(C$7+F27*C$8)</f>
        <v>-0.14042125000196393</v>
      </c>
      <c r="H27" s="1">
        <f>G27</f>
        <v>-0.14042125000196393</v>
      </c>
      <c r="O27" s="1">
        <f ca="1">+C$11+C$12*F27</f>
        <v>1.0046247782602756E-2</v>
      </c>
      <c r="Q27" s="71">
        <f>+C27-15018.5</f>
        <v>7700.905999999999</v>
      </c>
    </row>
    <row r="28" spans="1:32" x14ac:dyDescent="0.2">
      <c r="A28" s="23" t="s">
        <v>47</v>
      </c>
      <c r="B28" s="24" t="s">
        <v>43</v>
      </c>
      <c r="C28" s="23">
        <v>24383.68</v>
      </c>
      <c r="D28" s="27"/>
      <c r="E28" s="26">
        <f>+(C28-C$7)/C$8</f>
        <v>2962.146663752123</v>
      </c>
      <c r="F28" s="1">
        <f>ROUND(2*E28,0)/2</f>
        <v>2962</v>
      </c>
      <c r="G28" s="1">
        <f>+C28-(C$7+F28*C$8)</f>
        <v>0.15800899999885587</v>
      </c>
      <c r="H28" s="1">
        <f>G28</f>
        <v>0.15800899999885587</v>
      </c>
      <c r="O28" s="1">
        <f ca="1">+C$11+C$12*F28</f>
        <v>2.2480192543269946E-2</v>
      </c>
      <c r="Q28" s="71">
        <f>+C28-15018.5</f>
        <v>9365.18</v>
      </c>
    </row>
    <row r="29" spans="1:32" x14ac:dyDescent="0.2">
      <c r="A29" s="23" t="s">
        <v>48</v>
      </c>
      <c r="B29" s="24" t="s">
        <v>43</v>
      </c>
      <c r="C29" s="23">
        <v>46104.28</v>
      </c>
      <c r="D29" s="27"/>
      <c r="E29" s="26">
        <f>+(C29-C$7)/C$8</f>
        <v>23123.179860315373</v>
      </c>
      <c r="F29" s="1">
        <f>ROUND(2*E29,0)/2</f>
        <v>23123</v>
      </c>
      <c r="G29" s="1">
        <f>+C29-(C$7+F29*C$8)</f>
        <v>0.19377349999558646</v>
      </c>
      <c r="H29" s="1">
        <f>G29</f>
        <v>0.19377349999558646</v>
      </c>
      <c r="O29" s="1">
        <f ca="1">+C$11+C$12*F29</f>
        <v>0.18478563787820762</v>
      </c>
      <c r="Q29" s="71">
        <f>+C29-15018.5</f>
        <v>31085.78</v>
      </c>
    </row>
    <row r="30" spans="1:32" x14ac:dyDescent="0.2">
      <c r="A30" s="1" t="s">
        <v>49</v>
      </c>
      <c r="B30" s="15" t="s">
        <v>50</v>
      </c>
      <c r="C30" s="28">
        <v>46770.6</v>
      </c>
      <c r="D30" s="28"/>
      <c r="E30" s="1">
        <f>+(C30-C$7)/C$8</f>
        <v>23741.657233847138</v>
      </c>
      <c r="F30" s="1">
        <f>ROUND(2*E30,0)/2</f>
        <v>23741.5</v>
      </c>
      <c r="G30" s="1">
        <f>+C30-(C$7+F30*C$8)</f>
        <v>0.1693967499959399</v>
      </c>
      <c r="I30" s="1">
        <f>G30</f>
        <v>0.1693967499959399</v>
      </c>
      <c r="O30" s="1">
        <f ca="1">+C$11+C$12*F30</f>
        <v>0.18976485110868524</v>
      </c>
      <c r="Q30" s="71">
        <f>+C30-15018.5</f>
        <v>31752.1</v>
      </c>
      <c r="AA30" s="15" t="s">
        <v>51</v>
      </c>
      <c r="AB30" s="1">
        <v>8</v>
      </c>
      <c r="AD30" s="1" t="s">
        <v>52</v>
      </c>
      <c r="AF30" s="1" t="s">
        <v>53</v>
      </c>
    </row>
    <row r="31" spans="1:32" x14ac:dyDescent="0.2">
      <c r="A31" s="1" t="s">
        <v>49</v>
      </c>
      <c r="B31" s="15"/>
      <c r="C31" s="28">
        <v>46773.334999999999</v>
      </c>
      <c r="D31" s="28"/>
      <c r="E31" s="1">
        <f>+(C31-C$7)/C$8</f>
        <v>23744.195857356277</v>
      </c>
      <c r="F31" s="1">
        <f>ROUND(2*E31,0)/2</f>
        <v>23744</v>
      </c>
      <c r="G31" s="1">
        <f>+C31-(C$7+F31*C$8)</f>
        <v>0.21100800000567688</v>
      </c>
      <c r="I31" s="1">
        <f>G31</f>
        <v>0.21100800000567688</v>
      </c>
      <c r="O31" s="1">
        <f ca="1">+C$11+C$12*F31</f>
        <v>0.18978497727372354</v>
      </c>
      <c r="Q31" s="71">
        <f>+C31-15018.5</f>
        <v>31754.834999999999</v>
      </c>
      <c r="AB31" s="1">
        <v>10</v>
      </c>
      <c r="AD31" s="1" t="s">
        <v>52</v>
      </c>
      <c r="AF31" s="1" t="s">
        <v>53</v>
      </c>
    </row>
    <row r="32" spans="1:32" x14ac:dyDescent="0.2">
      <c r="A32" s="1" t="s">
        <v>54</v>
      </c>
      <c r="B32" s="15"/>
      <c r="C32" s="28">
        <v>47151.478000000003</v>
      </c>
      <c r="D32" s="28"/>
      <c r="E32" s="1">
        <f>+(C32-C$7)/C$8</f>
        <v>24095.187707307388</v>
      </c>
      <c r="F32" s="1">
        <f>ROUND(2*E32,0)/2</f>
        <v>24095</v>
      </c>
      <c r="G32" s="1">
        <f>+C32-(C$7+F32*C$8)</f>
        <v>0.20222750000539236</v>
      </c>
      <c r="I32" s="1">
        <f>G32</f>
        <v>0.20222750000539236</v>
      </c>
      <c r="O32" s="1">
        <f ca="1">+C$11+C$12*F32</f>
        <v>0.1926106908451021</v>
      </c>
      <c r="Q32" s="71">
        <f>+C32-15018.5</f>
        <v>32132.978000000003</v>
      </c>
      <c r="AB32" s="1">
        <v>13</v>
      </c>
      <c r="AD32" s="1" t="s">
        <v>52</v>
      </c>
      <c r="AF32" s="1" t="s">
        <v>53</v>
      </c>
    </row>
    <row r="33" spans="1:32" x14ac:dyDescent="0.2">
      <c r="A33" s="1" t="s">
        <v>55</v>
      </c>
      <c r="B33" s="15"/>
      <c r="C33" s="28">
        <v>47206.41</v>
      </c>
      <c r="D33" s="28"/>
      <c r="E33" s="1">
        <f>+(C33-C$7)/C$8</f>
        <v>24146.17551959405</v>
      </c>
      <c r="F33" s="1">
        <f>ROUND(2*E33,0)/2</f>
        <v>24146</v>
      </c>
      <c r="G33" s="1">
        <f>+C33-(C$7+F33*C$8)</f>
        <v>0.1890970000094967</v>
      </c>
      <c r="I33" s="1">
        <f>G33</f>
        <v>0.1890970000094967</v>
      </c>
      <c r="O33" s="1">
        <f ca="1">+C$11+C$12*F33</f>
        <v>0.1930212646118836</v>
      </c>
      <c r="Q33" s="71">
        <f>+C33-15018.5</f>
        <v>32187.910000000003</v>
      </c>
      <c r="AB33" s="1">
        <v>17</v>
      </c>
      <c r="AD33" s="1" t="s">
        <v>52</v>
      </c>
      <c r="AF33" s="1" t="s">
        <v>53</v>
      </c>
    </row>
    <row r="34" spans="1:32" x14ac:dyDescent="0.2">
      <c r="A34" s="1" t="s">
        <v>56</v>
      </c>
      <c r="B34" s="15"/>
      <c r="C34" s="28">
        <v>48305.322</v>
      </c>
      <c r="D34" s="28">
        <v>6.0000000000000001E-3</v>
      </c>
      <c r="E34" s="1">
        <f>+(C34-C$7)/C$8</f>
        <v>25166.18423538006</v>
      </c>
      <c r="F34" s="1">
        <f>ROUND(2*E34,0)/2</f>
        <v>25166</v>
      </c>
      <c r="G34" s="1">
        <f>+C34-(C$7+F34*C$8)</f>
        <v>0.19848700000147801</v>
      </c>
      <c r="I34" s="1">
        <f>G34</f>
        <v>0.19848700000147801</v>
      </c>
      <c r="O34" s="1">
        <f ca="1">+C$11+C$12*F34</f>
        <v>0.20123273994751359</v>
      </c>
      <c r="Q34" s="71">
        <f>+C34-15018.5</f>
        <v>33286.822</v>
      </c>
      <c r="AB34" s="1">
        <v>27</v>
      </c>
      <c r="AD34" s="1" t="s">
        <v>52</v>
      </c>
      <c r="AF34" s="1" t="s">
        <v>53</v>
      </c>
    </row>
    <row r="35" spans="1:32" x14ac:dyDescent="0.2">
      <c r="A35" s="1" t="s">
        <v>57</v>
      </c>
      <c r="B35" s="15"/>
      <c r="C35" s="28">
        <v>50046.343000000001</v>
      </c>
      <c r="D35" s="28">
        <v>5.0000000000000001E-3</v>
      </c>
      <c r="E35" s="1">
        <f>+(C35-C$7)/C$8</f>
        <v>26782.197705399936</v>
      </c>
      <c r="F35" s="1">
        <f>ROUND(2*E35,0)/2</f>
        <v>26782</v>
      </c>
      <c r="G35" s="1">
        <f>+C35-(C$7+F35*C$8)</f>
        <v>0.21299900000303751</v>
      </c>
      <c r="I35" s="1">
        <f>G35</f>
        <v>0.21299900000303751</v>
      </c>
      <c r="O35" s="1">
        <f ca="1">+C$11+C$12*F35</f>
        <v>0.21424229302827644</v>
      </c>
      <c r="Q35" s="71">
        <f>+C35-15018.5</f>
        <v>35027.843000000001</v>
      </c>
      <c r="AB35" s="1">
        <v>19</v>
      </c>
      <c r="AD35" s="1" t="s">
        <v>52</v>
      </c>
      <c r="AF35" s="1" t="s">
        <v>53</v>
      </c>
    </row>
    <row r="36" spans="1:32" x14ac:dyDescent="0.2">
      <c r="A36" s="1" t="s">
        <v>57</v>
      </c>
      <c r="B36" s="15"/>
      <c r="C36" s="28">
        <v>50046.343000000001</v>
      </c>
      <c r="D36" s="28">
        <v>5.0000000000000001E-3</v>
      </c>
      <c r="E36" s="1">
        <f>+(C36-C$7)/C$8</f>
        <v>26782.197705399936</v>
      </c>
      <c r="F36" s="1">
        <f>ROUND(2*E36,0)/2</f>
        <v>26782</v>
      </c>
      <c r="G36" s="1">
        <f>+C36-(C$7+F36*C$8)</f>
        <v>0.21299900000303751</v>
      </c>
      <c r="I36" s="1">
        <f>G36</f>
        <v>0.21299900000303751</v>
      </c>
      <c r="O36" s="1">
        <f ca="1">+C$11+C$12*F36</f>
        <v>0.21424229302827644</v>
      </c>
      <c r="Q36" s="71">
        <f>+C36-15018.5</f>
        <v>35027.843000000001</v>
      </c>
      <c r="AB36" s="1">
        <v>19</v>
      </c>
      <c r="AD36" s="1" t="s">
        <v>52</v>
      </c>
      <c r="AF36" s="1" t="s">
        <v>53</v>
      </c>
    </row>
    <row r="37" spans="1:32" x14ac:dyDescent="0.2">
      <c r="A37" s="1" t="s">
        <v>58</v>
      </c>
      <c r="B37" s="15"/>
      <c r="C37" s="28">
        <v>50436.345999999998</v>
      </c>
      <c r="D37" s="28">
        <v>4.0000000000000001E-3</v>
      </c>
      <c r="E37" s="1">
        <f>+(C37-C$7)/C$8</f>
        <v>27144.19799221334</v>
      </c>
      <c r="F37" s="1">
        <f>ROUND(2*E37,0)/2</f>
        <v>27144</v>
      </c>
      <c r="G37" s="1">
        <f>+C37-(C$7+F37*C$8)</f>
        <v>0.21330799999850569</v>
      </c>
      <c r="I37" s="1">
        <f>G37</f>
        <v>0.21330799999850569</v>
      </c>
      <c r="O37" s="1">
        <f ca="1">+C$11+C$12*F37</f>
        <v>0.21715656172582354</v>
      </c>
      <c r="Q37" s="71">
        <f>+C37-15018.5</f>
        <v>35417.845999999998</v>
      </c>
      <c r="AB37" s="1">
        <v>7</v>
      </c>
      <c r="AD37" s="1" t="s">
        <v>59</v>
      </c>
      <c r="AF37" s="1" t="s">
        <v>53</v>
      </c>
    </row>
    <row r="38" spans="1:32" x14ac:dyDescent="0.2">
      <c r="A38" s="1" t="s">
        <v>60</v>
      </c>
      <c r="B38" s="15" t="s">
        <v>43</v>
      </c>
      <c r="C38" s="28">
        <v>51582.663800000002</v>
      </c>
      <c r="D38" s="28">
        <v>6.9999999999999999E-4</v>
      </c>
      <c r="E38" s="1">
        <f>+(C38-C$7)/C$8</f>
        <v>28208.208711052204</v>
      </c>
      <c r="F38" s="1">
        <f>ROUND(2*E38,0)/2</f>
        <v>28208</v>
      </c>
      <c r="G38" s="1">
        <f>+C38-(C$7+F38*C$8)</f>
        <v>0.22485600000800332</v>
      </c>
      <c r="K38" s="1">
        <f>G38</f>
        <v>0.22485600000800332</v>
      </c>
      <c r="O38" s="1">
        <f ca="1">+C$11+C$12*F38</f>
        <v>0.22572225756612777</v>
      </c>
      <c r="Q38" s="71">
        <f>+C38-15018.5</f>
        <v>36564.163800000002</v>
      </c>
    </row>
    <row r="39" spans="1:32" x14ac:dyDescent="0.2">
      <c r="A39" s="23" t="s">
        <v>61</v>
      </c>
      <c r="B39" s="24" t="s">
        <v>43</v>
      </c>
      <c r="C39" s="23">
        <v>51595.595300000001</v>
      </c>
      <c r="D39" s="27"/>
      <c r="E39" s="26">
        <f>+(C39-C$7)/C$8</f>
        <v>28220.211712846878</v>
      </c>
      <c r="F39" s="1">
        <f>ROUND(2*E39,0)/2</f>
        <v>28220</v>
      </c>
      <c r="G39" s="1">
        <f>+C39-(C$7+F39*C$8)</f>
        <v>0.22809000000415836</v>
      </c>
      <c r="K39" s="1">
        <f>G39</f>
        <v>0.22809000000415836</v>
      </c>
      <c r="O39" s="1">
        <f ca="1">+C$11+C$12*F39</f>
        <v>0.22581886315831165</v>
      </c>
      <c r="Q39" s="71">
        <f>+C39-15018.5</f>
        <v>36577.095300000001</v>
      </c>
    </row>
    <row r="40" spans="1:32" x14ac:dyDescent="0.2">
      <c r="A40" s="1" t="s">
        <v>60</v>
      </c>
      <c r="B40" s="15" t="s">
        <v>43</v>
      </c>
      <c r="C40" s="28">
        <v>51862.778100000003</v>
      </c>
      <c r="D40" s="28">
        <v>5.0000000000000001E-4</v>
      </c>
      <c r="E40" s="1">
        <f>+(C40-C$7)/C$8</f>
        <v>28468.210446783818</v>
      </c>
      <c r="F40" s="1">
        <f>ROUND(2*E40,0)/2</f>
        <v>28468</v>
      </c>
      <c r="G40" s="1">
        <f>+C40-(C$7+F40*C$8)</f>
        <v>0.22672600000078091</v>
      </c>
      <c r="K40" s="1">
        <f>G40</f>
        <v>0.22672600000078091</v>
      </c>
      <c r="O40" s="1">
        <f ca="1">+C$11+C$12*F40</f>
        <v>0.2278153787301119</v>
      </c>
      <c r="Q40" s="71">
        <f>+C40-15018.5</f>
        <v>36844.278100000003</v>
      </c>
    </row>
    <row r="41" spans="1:32" x14ac:dyDescent="0.2">
      <c r="A41" s="1" t="s">
        <v>60</v>
      </c>
      <c r="B41" s="15" t="s">
        <v>46</v>
      </c>
      <c r="C41" s="28">
        <v>51868.707399999999</v>
      </c>
      <c r="D41" s="28">
        <v>5.0000000000000001E-4</v>
      </c>
      <c r="E41" s="1">
        <f>+(C41-C$7)/C$8</f>
        <v>28473.71401547586</v>
      </c>
      <c r="F41" s="1">
        <f>ROUND(2*E41,0)/2</f>
        <v>28473.5</v>
      </c>
      <c r="G41" s="1">
        <f>+C41-(C$7+F41*C$8)</f>
        <v>0.23057075000542682</v>
      </c>
      <c r="K41" s="1">
        <f>G41</f>
        <v>0.23057075000542682</v>
      </c>
      <c r="O41" s="1">
        <f ca="1">+C$11+C$12*F41</f>
        <v>0.22785965629319618</v>
      </c>
      <c r="Q41" s="71">
        <f>+C41-15018.5</f>
        <v>36850.207399999999</v>
      </c>
    </row>
    <row r="42" spans="1:32" x14ac:dyDescent="0.2">
      <c r="A42" s="1" t="s">
        <v>60</v>
      </c>
      <c r="B42" s="15" t="s">
        <v>46</v>
      </c>
      <c r="C42" s="28">
        <v>51869.783000000003</v>
      </c>
      <c r="D42" s="28">
        <v>4.0000000000000002E-4</v>
      </c>
      <c r="E42" s="1">
        <f>+(C42-C$7)/C$8</f>
        <v>28474.712386023002</v>
      </c>
      <c r="F42" s="1">
        <f>ROUND(2*E42,0)/2</f>
        <v>28474.5</v>
      </c>
      <c r="G42" s="1">
        <f>+C42-(C$7+F42*C$8)</f>
        <v>0.22881525000411784</v>
      </c>
      <c r="K42" s="1">
        <f>G42</f>
        <v>0.22881525000411784</v>
      </c>
      <c r="O42" s="1">
        <f ca="1">+C$11+C$12*F42</f>
        <v>0.2278677067592115</v>
      </c>
      <c r="Q42" s="71">
        <f>+C42-15018.5</f>
        <v>36851.283000000003</v>
      </c>
    </row>
    <row r="43" spans="1:32" x14ac:dyDescent="0.2">
      <c r="A43" s="1" t="s">
        <v>60</v>
      </c>
      <c r="B43" s="15" t="s">
        <v>43</v>
      </c>
      <c r="C43" s="28">
        <v>51875.707999999999</v>
      </c>
      <c r="D43" s="28">
        <v>2.0000000000000001E-4</v>
      </c>
      <c r="E43" s="1">
        <f>+(C43-C$7)/C$8</f>
        <v>28480.21196346053</v>
      </c>
      <c r="F43" s="1">
        <f>ROUND(2*E43,0)/2</f>
        <v>28480</v>
      </c>
      <c r="G43" s="1">
        <f>+C43-(C$7+F43*C$8)</f>
        <v>0.22836000000097556</v>
      </c>
      <c r="K43" s="1">
        <f>G43</f>
        <v>0.22836000000097556</v>
      </c>
      <c r="O43" s="1">
        <f ca="1">+C$11+C$12*F43</f>
        <v>0.22791198432229579</v>
      </c>
      <c r="Q43" s="71">
        <f>+C43-15018.5</f>
        <v>36857.207999999999</v>
      </c>
    </row>
    <row r="44" spans="1:32" x14ac:dyDescent="0.2">
      <c r="A44" s="1" t="s">
        <v>60</v>
      </c>
      <c r="B44" s="15" t="s">
        <v>43</v>
      </c>
      <c r="C44" s="28">
        <v>51876.785000000003</v>
      </c>
      <c r="D44" s="28">
        <v>4.0000000000000002E-4</v>
      </c>
      <c r="E44" s="1">
        <f>+(C44-C$7)/C$8</f>
        <v>28481.211633485887</v>
      </c>
      <c r="F44" s="1">
        <f>ROUND(2*E44,0)/2</f>
        <v>28481</v>
      </c>
      <c r="G44" s="1">
        <f>+C44-(C$7+F44*C$8)</f>
        <v>0.22800450000795536</v>
      </c>
      <c r="K44" s="1">
        <f>G44</f>
        <v>0.22800450000795536</v>
      </c>
      <c r="O44" s="1">
        <f ca="1">+C$11+C$12*F44</f>
        <v>0.2279200347883111</v>
      </c>
      <c r="Q44" s="71">
        <f>+C44-15018.5</f>
        <v>36858.285000000003</v>
      </c>
    </row>
    <row r="45" spans="1:32" x14ac:dyDescent="0.2">
      <c r="A45" s="1" t="s">
        <v>60</v>
      </c>
      <c r="B45" s="15" t="s">
        <v>43</v>
      </c>
      <c r="C45" s="28">
        <v>51877.862399999998</v>
      </c>
      <c r="D45" s="28">
        <v>2.9999999999999997E-4</v>
      </c>
      <c r="E45" s="1">
        <f>+(C45-C$7)/C$8</f>
        <v>28482.211674790728</v>
      </c>
      <c r="F45" s="1">
        <f>ROUND(2*E45,0)/2</f>
        <v>28482</v>
      </c>
      <c r="G45" s="1">
        <f>+C45-(C$7+F45*C$8)</f>
        <v>0.22804899999755435</v>
      </c>
      <c r="K45" s="1">
        <f>G45</f>
        <v>0.22804899999755435</v>
      </c>
      <c r="O45" s="1">
        <f ca="1">+C$11+C$12*F45</f>
        <v>0.22792808525432642</v>
      </c>
      <c r="Q45" s="71">
        <f>+C45-15018.5</f>
        <v>36859.362399999998</v>
      </c>
    </row>
    <row r="46" spans="1:32" x14ac:dyDescent="0.2">
      <c r="A46" s="1" t="s">
        <v>60</v>
      </c>
      <c r="B46" s="15" t="s">
        <v>46</v>
      </c>
      <c r="C46" s="28">
        <v>51882.713000000003</v>
      </c>
      <c r="D46" s="28">
        <v>4.0000000000000002E-4</v>
      </c>
      <c r="E46" s="1">
        <f>+(C46-C$7)/C$8</f>
        <v>28486.713995519589</v>
      </c>
      <c r="F46" s="1">
        <f>ROUND(2*E46,0)/2</f>
        <v>28486.5</v>
      </c>
      <c r="G46" s="1">
        <f>+C46-(C$7+F46*C$8)</f>
        <v>0.23054925000178628</v>
      </c>
      <c r="K46" s="1">
        <f>G46</f>
        <v>0.23054925000178628</v>
      </c>
      <c r="O46" s="1">
        <f ca="1">+C$11+C$12*F46</f>
        <v>0.22796431235139539</v>
      </c>
      <c r="Q46" s="71">
        <f>+C46-15018.5</f>
        <v>36864.213000000003</v>
      </c>
    </row>
    <row r="47" spans="1:32" x14ac:dyDescent="0.2">
      <c r="A47" s="26" t="s">
        <v>60</v>
      </c>
      <c r="B47" s="29" t="s">
        <v>46</v>
      </c>
      <c r="C47" s="25">
        <v>51883.79</v>
      </c>
      <c r="D47" s="25">
        <v>5.9999999999999995E-4</v>
      </c>
      <c r="E47" s="26">
        <f>+(C47-C$7)/C$8</f>
        <v>28487.713665544943</v>
      </c>
      <c r="F47" s="1">
        <f>ROUND(2*E47,0)/2</f>
        <v>28487.5</v>
      </c>
      <c r="G47" s="1">
        <f>+C47-(C$7+F47*C$8)</f>
        <v>0.23019375000149012</v>
      </c>
      <c r="K47" s="1">
        <f>G47</f>
        <v>0.23019375000149012</v>
      </c>
      <c r="O47" s="1">
        <f ca="1">+C$11+C$12*F47</f>
        <v>0.22797236281741071</v>
      </c>
      <c r="Q47" s="71">
        <f>+C47-15018.5</f>
        <v>36865.29</v>
      </c>
    </row>
    <row r="48" spans="1:32" x14ac:dyDescent="0.2">
      <c r="A48" s="26" t="s">
        <v>60</v>
      </c>
      <c r="B48" s="29" t="s">
        <v>46</v>
      </c>
      <c r="C48" s="25">
        <v>51924.728999999999</v>
      </c>
      <c r="D48" s="25">
        <v>1E-3</v>
      </c>
      <c r="E48" s="26">
        <f>+(C48-C$7)/C$8</f>
        <v>28525.713193091789</v>
      </c>
      <c r="F48" s="1">
        <f>ROUND(2*E48,0)/2</f>
        <v>28525.5</v>
      </c>
      <c r="G48" s="1">
        <f>+C48-(C$7+F48*C$8)</f>
        <v>0.2296847500037984</v>
      </c>
      <c r="K48" s="1">
        <f>G48</f>
        <v>0.2296847500037984</v>
      </c>
      <c r="O48" s="1">
        <f ca="1">+C$11+C$12*F48</f>
        <v>0.228278280525993</v>
      </c>
      <c r="Q48" s="71">
        <f>+C48-15018.5</f>
        <v>36906.228999999999</v>
      </c>
    </row>
    <row r="49" spans="1:17" x14ac:dyDescent="0.2">
      <c r="A49" s="26" t="s">
        <v>60</v>
      </c>
      <c r="B49" s="29" t="s">
        <v>43</v>
      </c>
      <c r="C49" s="25">
        <v>51931.730900000002</v>
      </c>
      <c r="D49" s="25">
        <v>4.0000000000000002E-4</v>
      </c>
      <c r="E49" s="26">
        <f>+(C49-C$7)/C$8</f>
        <v>28532.212347734803</v>
      </c>
      <c r="F49" s="1">
        <f>ROUND(2*E49,0)/2</f>
        <v>28532</v>
      </c>
      <c r="G49" s="1">
        <f>+C49-(C$7+F49*C$8)</f>
        <v>0.22877400000288617</v>
      </c>
      <c r="K49" s="1">
        <f>G49</f>
        <v>0.22877400000288617</v>
      </c>
      <c r="O49" s="1">
        <f ca="1">+C$11+C$12*F49</f>
        <v>0.2283306085550926</v>
      </c>
      <c r="Q49" s="71">
        <f>+C49-15018.5</f>
        <v>36913.230900000002</v>
      </c>
    </row>
    <row r="50" spans="1:17" x14ac:dyDescent="0.2">
      <c r="A50" s="26" t="s">
        <v>60</v>
      </c>
      <c r="B50" s="29" t="s">
        <v>43</v>
      </c>
      <c r="C50" s="25">
        <v>51943.582399999999</v>
      </c>
      <c r="D50" s="25">
        <v>5.0000000000000001E-4</v>
      </c>
      <c r="E50" s="26">
        <f>+(C50-C$7)/C$8</f>
        <v>28543.212894907949</v>
      </c>
      <c r="F50" s="1">
        <f>ROUND(2*E50,0)/2</f>
        <v>28543</v>
      </c>
      <c r="G50" s="1">
        <f>+C50-(C$7+F50*C$8)</f>
        <v>0.22936350000236416</v>
      </c>
      <c r="K50" s="1">
        <f>G50</f>
        <v>0.22936350000236416</v>
      </c>
      <c r="O50" s="1">
        <f ca="1">+C$11+C$12*F50</f>
        <v>0.22841916368126117</v>
      </c>
      <c r="Q50" s="71">
        <f>+C50-15018.5</f>
        <v>36925.082399999999</v>
      </c>
    </row>
    <row r="51" spans="1:17" x14ac:dyDescent="0.2">
      <c r="A51" s="26" t="s">
        <v>60</v>
      </c>
      <c r="B51" s="29" t="s">
        <v>46</v>
      </c>
      <c r="C51" s="25">
        <v>51951.660900000003</v>
      </c>
      <c r="D51" s="25">
        <v>6.9999999999999999E-4</v>
      </c>
      <c r="E51" s="26">
        <f>+(C51-C$7)/C$8</f>
        <v>28550.711348296831</v>
      </c>
      <c r="F51" s="1">
        <f>ROUND(2*E51,0)/2</f>
        <v>28550.5</v>
      </c>
      <c r="G51" s="1">
        <f>+C51-(C$7+F51*C$8)</f>
        <v>0.22769725000398466</v>
      </c>
      <c r="K51" s="1">
        <f>G51</f>
        <v>0.22769725000398466</v>
      </c>
      <c r="O51" s="1">
        <f ca="1">+C$11+C$12*F51</f>
        <v>0.22847954217637609</v>
      </c>
      <c r="Q51" s="71">
        <f>+C51-15018.5</f>
        <v>36933.160900000003</v>
      </c>
    </row>
    <row r="52" spans="1:17" x14ac:dyDescent="0.2">
      <c r="A52" s="23" t="s">
        <v>61</v>
      </c>
      <c r="B52" s="24" t="s">
        <v>43</v>
      </c>
      <c r="C52" s="23">
        <v>51957.586600000002</v>
      </c>
      <c r="D52" s="27"/>
      <c r="E52" s="26">
        <f>+(C52-C$7)/C$8</f>
        <v>28556.211575473466</v>
      </c>
      <c r="F52" s="1">
        <f>ROUND(2*E52,0)/2</f>
        <v>28556</v>
      </c>
      <c r="G52" s="1">
        <f>+C52-(C$7+F52*C$8)</f>
        <v>0.22794200000498677</v>
      </c>
      <c r="K52" s="1">
        <f>G52</f>
        <v>0.22794200000498677</v>
      </c>
      <c r="O52" s="1">
        <f ca="1">+C$11+C$12*F52</f>
        <v>0.22852381973946037</v>
      </c>
      <c r="Q52" s="71">
        <f>+C52-15018.5</f>
        <v>36939.086600000002</v>
      </c>
    </row>
    <row r="53" spans="1:17" x14ac:dyDescent="0.2">
      <c r="A53" s="23" t="s">
        <v>61</v>
      </c>
      <c r="B53" s="24" t="s">
        <v>43</v>
      </c>
      <c r="C53" s="23">
        <v>51958.6659</v>
      </c>
      <c r="D53" s="27"/>
      <c r="E53" s="26">
        <f>+(C53-C$7)/C$8</f>
        <v>28557.213380355883</v>
      </c>
      <c r="F53" s="1">
        <f>ROUND(2*E53,0)/2</f>
        <v>28557</v>
      </c>
      <c r="G53" s="1">
        <f>+C53-(C$7+F53*C$8)</f>
        <v>0.22988649999751942</v>
      </c>
      <c r="K53" s="1">
        <f>G53</f>
        <v>0.22988649999751942</v>
      </c>
      <c r="O53" s="1">
        <f ca="1">+C$11+C$12*F53</f>
        <v>0.22853187020547569</v>
      </c>
      <c r="Q53" s="71">
        <f>+C53-15018.5</f>
        <v>36940.1659</v>
      </c>
    </row>
    <row r="54" spans="1:17" x14ac:dyDescent="0.2">
      <c r="A54" s="23" t="s">
        <v>61</v>
      </c>
      <c r="B54" s="24" t="s">
        <v>43</v>
      </c>
      <c r="C54" s="23">
        <v>51971.597500000003</v>
      </c>
      <c r="D54" s="27"/>
      <c r="E54" s="26">
        <f>+(C54-C$7)/C$8</f>
        <v>28569.216474970432</v>
      </c>
      <c r="F54" s="1">
        <f>ROUND(2*E54,0)/2</f>
        <v>28569</v>
      </c>
      <c r="G54" s="1">
        <f>+C54-(C$7+F54*C$8)</f>
        <v>0.23322050000570016</v>
      </c>
      <c r="K54" s="1">
        <f>G54</f>
        <v>0.23322050000570016</v>
      </c>
      <c r="O54" s="1">
        <f ca="1">+C$11+C$12*F54</f>
        <v>0.22862847579765957</v>
      </c>
      <c r="Q54" s="71">
        <f>+C54-15018.5</f>
        <v>36953.097500000003</v>
      </c>
    </row>
    <row r="55" spans="1:17" x14ac:dyDescent="0.2">
      <c r="A55" s="26" t="s">
        <v>60</v>
      </c>
      <c r="B55" s="29" t="s">
        <v>43</v>
      </c>
      <c r="C55" s="25">
        <v>51985.6011</v>
      </c>
      <c r="D55" s="25">
        <v>2.9999999999999997E-4</v>
      </c>
      <c r="E55" s="26">
        <f>+(C55-C$7)/C$8</f>
        <v>28582.214598616709</v>
      </c>
      <c r="F55" s="1">
        <f>ROUND(2*E55,0)/2</f>
        <v>28582</v>
      </c>
      <c r="G55" s="1">
        <f>+C55-(C$7+F55*C$8)</f>
        <v>0.23119900000165217</v>
      </c>
      <c r="K55" s="1">
        <f>G55</f>
        <v>0.23119900000165217</v>
      </c>
      <c r="O55" s="1">
        <f ca="1">+C$11+C$12*F55</f>
        <v>0.22873313185585878</v>
      </c>
      <c r="Q55" s="71">
        <f>+C55-15018.5</f>
        <v>36967.1011</v>
      </c>
    </row>
    <row r="56" spans="1:17" x14ac:dyDescent="0.2">
      <c r="A56" s="23" t="s">
        <v>61</v>
      </c>
      <c r="B56" s="24" t="s">
        <v>43</v>
      </c>
      <c r="C56" s="23">
        <v>52238.781499999997</v>
      </c>
      <c r="D56" s="27"/>
      <c r="E56" s="26">
        <f>+(C56-C$7)/C$8</f>
        <v>28817.216322745833</v>
      </c>
      <c r="F56" s="1">
        <f>ROUND(2*E56,0)/2</f>
        <v>28817</v>
      </c>
      <c r="G56" s="1">
        <f>+C56-(C$7+F56*C$8)</f>
        <v>0.233056500001112</v>
      </c>
      <c r="K56" s="1">
        <f>G56</f>
        <v>0.233056500001112</v>
      </c>
      <c r="O56" s="1">
        <f ca="1">+C$11+C$12*F56</f>
        <v>0.2306249913694598</v>
      </c>
      <c r="Q56" s="71">
        <f>+C56-15018.5</f>
        <v>37220.281499999997</v>
      </c>
    </row>
    <row r="57" spans="1:17" x14ac:dyDescent="0.2">
      <c r="A57" s="23" t="s">
        <v>61</v>
      </c>
      <c r="B57" s="24" t="s">
        <v>43</v>
      </c>
      <c r="C57" s="23">
        <v>52252.786699999997</v>
      </c>
      <c r="D57" s="27"/>
      <c r="E57" s="26">
        <f>+(C57-C$7)/C$8</f>
        <v>28830.215931510073</v>
      </c>
      <c r="F57" s="1">
        <f>ROUND(2*E57,0)/2</f>
        <v>28830</v>
      </c>
      <c r="G57" s="1">
        <f>+C57-(C$7+F57*C$8)</f>
        <v>0.23263500000030035</v>
      </c>
      <c r="K57" s="1">
        <f>G57</f>
        <v>0.23263500000030035</v>
      </c>
      <c r="O57" s="1">
        <f ca="1">+C$11+C$12*F57</f>
        <v>0.230729647427659</v>
      </c>
      <c r="Q57" s="71">
        <f>+C57-15018.5</f>
        <v>37234.286699999997</v>
      </c>
    </row>
    <row r="58" spans="1:17" x14ac:dyDescent="0.2">
      <c r="A58" s="23" t="s">
        <v>61</v>
      </c>
      <c r="B58" s="24" t="s">
        <v>43</v>
      </c>
      <c r="C58" s="23">
        <v>52264.637199999997</v>
      </c>
      <c r="D58" s="27"/>
      <c r="E58" s="26">
        <f>+(C58-C$7)/C$8</f>
        <v>28841.215550484496</v>
      </c>
      <c r="F58" s="1">
        <f>ROUND(2*E58,0)/2</f>
        <v>28841</v>
      </c>
      <c r="G58" s="1">
        <f>+C58-(C$7+F58*C$8)</f>
        <v>0.23222449999593664</v>
      </c>
      <c r="K58" s="1">
        <f>G58</f>
        <v>0.23222449999593664</v>
      </c>
      <c r="O58" s="1">
        <f ca="1">+C$11+C$12*F58</f>
        <v>0.23081820255382757</v>
      </c>
      <c r="Q58" s="71">
        <f>+C58-15018.5</f>
        <v>37246.137199999997</v>
      </c>
    </row>
    <row r="59" spans="1:17" x14ac:dyDescent="0.2">
      <c r="A59" s="23" t="s">
        <v>61</v>
      </c>
      <c r="B59" s="24" t="s">
        <v>43</v>
      </c>
      <c r="C59" s="23">
        <v>52279.720500000003</v>
      </c>
      <c r="D59" s="27"/>
      <c r="E59" s="26">
        <f>+(C59-C$7)/C$8</f>
        <v>28855.21585029269</v>
      </c>
      <c r="F59" s="1">
        <f>ROUND(2*E59,0)/2</f>
        <v>28855</v>
      </c>
      <c r="G59" s="1">
        <f>+C59-(C$7+F59*C$8)</f>
        <v>0.23254750000342028</v>
      </c>
      <c r="K59" s="1">
        <f>G59</f>
        <v>0.23254750000342028</v>
      </c>
      <c r="O59" s="1">
        <f ca="1">+C$11+C$12*F59</f>
        <v>0.23093090907804209</v>
      </c>
      <c r="Q59" s="71">
        <f>+C59-15018.5</f>
        <v>37261.220500000003</v>
      </c>
    </row>
    <row r="60" spans="1:17" x14ac:dyDescent="0.2">
      <c r="A60" s="23" t="s">
        <v>61</v>
      </c>
      <c r="B60" s="24" t="s">
        <v>43</v>
      </c>
      <c r="C60" s="23">
        <v>52291.571400000001</v>
      </c>
      <c r="D60" s="27"/>
      <c r="E60" s="26">
        <f>+(C60-C$7)/C$8</f>
        <v>28866.2158405466</v>
      </c>
      <c r="F60" s="1">
        <f>ROUND(2*E60,0)/2</f>
        <v>28866</v>
      </c>
      <c r="G60" s="1">
        <f>+C60-(C$7+F60*C$8)</f>
        <v>0.23253700000350364</v>
      </c>
      <c r="K60" s="1">
        <f>G60</f>
        <v>0.23253700000350364</v>
      </c>
      <c r="O60" s="1">
        <f ca="1">+C$11+C$12*F60</f>
        <v>0.23101946420421066</v>
      </c>
      <c r="Q60" s="71">
        <f>+C60-15018.5</f>
        <v>37273.071400000001</v>
      </c>
    </row>
    <row r="61" spans="1:17" x14ac:dyDescent="0.2">
      <c r="A61" s="23" t="s">
        <v>62</v>
      </c>
      <c r="B61" s="24" t="s">
        <v>46</v>
      </c>
      <c r="C61" s="23">
        <v>52296.419199999997</v>
      </c>
      <c r="D61" s="27"/>
      <c r="E61" s="26">
        <f>+(C61-C$7)/C$8</f>
        <v>28870.71556231903</v>
      </c>
      <c r="F61" s="1">
        <f>ROUND(2*E61,0)/2</f>
        <v>28870.5</v>
      </c>
      <c r="G61" s="1">
        <f>+C61-(C$7+F61*C$8)</f>
        <v>0.23223724999843398</v>
      </c>
      <c r="K61" s="1">
        <f>G61</f>
        <v>0.23223724999843398</v>
      </c>
      <c r="O61" s="1">
        <f ca="1">+C$11+C$12*F61</f>
        <v>0.23105569130127962</v>
      </c>
      <c r="Q61" s="71">
        <f>+C61-15018.5</f>
        <v>37277.919199999997</v>
      </c>
    </row>
    <row r="62" spans="1:17" x14ac:dyDescent="0.2">
      <c r="A62" s="23" t="s">
        <v>61</v>
      </c>
      <c r="B62" s="24" t="s">
        <v>43</v>
      </c>
      <c r="C62" s="23">
        <v>52319.583100000003</v>
      </c>
      <c r="D62" s="27"/>
      <c r="E62" s="26">
        <f>+(C62-C$7)/C$8</f>
        <v>28892.216264733419</v>
      </c>
      <c r="F62" s="1">
        <f>ROUND(2*E62,0)/2</f>
        <v>28892</v>
      </c>
      <c r="G62" s="1">
        <f>+C62-(C$7+F62*C$8)</f>
        <v>0.23299400000541937</v>
      </c>
      <c r="K62" s="1">
        <f>G62</f>
        <v>0.23299400000541937</v>
      </c>
      <c r="O62" s="1">
        <f ca="1">+C$11+C$12*F62</f>
        <v>0.23122877632060906</v>
      </c>
      <c r="Q62" s="71">
        <f>+C62-15018.5</f>
        <v>37301.083100000003</v>
      </c>
    </row>
    <row r="63" spans="1:17" x14ac:dyDescent="0.2">
      <c r="A63" s="23" t="s">
        <v>61</v>
      </c>
      <c r="B63" s="24" t="s">
        <v>43</v>
      </c>
      <c r="C63" s="23">
        <v>52640.637199999997</v>
      </c>
      <c r="D63" s="27"/>
      <c r="E63" s="26">
        <f>+(C63-C$7)/C$8</f>
        <v>29190.218270570855</v>
      </c>
      <c r="F63" s="1">
        <f>ROUND(2*E63,0)/2</f>
        <v>29190</v>
      </c>
      <c r="G63" s="1">
        <f>+C63-(C$7+F63*C$8)</f>
        <v>0.23515500000212342</v>
      </c>
      <c r="K63" s="1">
        <f>G63</f>
        <v>0.23515500000212342</v>
      </c>
      <c r="O63" s="1">
        <f ca="1">+C$11+C$12*F63</f>
        <v>0.23362781519317549</v>
      </c>
      <c r="Q63" s="71">
        <f>+C63-15018.5</f>
        <v>37622.137199999997</v>
      </c>
    </row>
    <row r="64" spans="1:17" x14ac:dyDescent="0.2">
      <c r="A64" s="23" t="s">
        <v>61</v>
      </c>
      <c r="B64" s="24" t="s">
        <v>43</v>
      </c>
      <c r="C64" s="23">
        <v>53003.7088</v>
      </c>
      <c r="D64" s="27"/>
      <c r="E64" s="26">
        <f>+(C64-C$7)/C$8</f>
        <v>29527.220866278589</v>
      </c>
      <c r="F64" s="1">
        <f>ROUND(2*E64,0)/2</f>
        <v>29527</v>
      </c>
      <c r="G64" s="1">
        <f>+C64-(C$7+F64*C$8)</f>
        <v>0.23795149999932619</v>
      </c>
      <c r="K64" s="1">
        <f>G64</f>
        <v>0.23795149999932619</v>
      </c>
      <c r="O64" s="1">
        <f ca="1">+C$11+C$12*F64</f>
        <v>0.2363408222403395</v>
      </c>
      <c r="Q64" s="71">
        <f>+C64-15018.5</f>
        <v>37985.2088</v>
      </c>
    </row>
    <row r="65" spans="1:21" x14ac:dyDescent="0.2">
      <c r="A65" s="23" t="s">
        <v>61</v>
      </c>
      <c r="B65" s="24" t="s">
        <v>43</v>
      </c>
      <c r="C65" s="23">
        <v>53029.5645</v>
      </c>
      <c r="D65" s="27"/>
      <c r="E65" s="26">
        <f>+(C65-C$7)/C$8</f>
        <v>29551.220094017252</v>
      </c>
      <c r="F65" s="1">
        <f>ROUND(2*E65,0)/2</f>
        <v>29551</v>
      </c>
      <c r="G65" s="1">
        <f>+C65-(C$7+F65*C$8)</f>
        <v>0.23711950000142679</v>
      </c>
      <c r="K65" s="1">
        <f>G65</f>
        <v>0.23711950000142679</v>
      </c>
      <c r="O65" s="1">
        <f ca="1">+C$11+C$12*F65</f>
        <v>0.23653403342470727</v>
      </c>
      <c r="Q65" s="71">
        <f>+C65-15018.5</f>
        <v>38011.0645</v>
      </c>
    </row>
    <row r="66" spans="1:21" x14ac:dyDescent="0.2">
      <c r="A66" s="23" t="s">
        <v>63</v>
      </c>
      <c r="B66" s="24" t="s">
        <v>43</v>
      </c>
      <c r="C66" s="23">
        <v>53311.835400000004</v>
      </c>
      <c r="D66" s="27"/>
      <c r="E66" s="26">
        <f>+(C66-C$7)/C$8</f>
        <v>29813.223583116258</v>
      </c>
      <c r="F66" s="1">
        <f>ROUND(2*E66,0)/2</f>
        <v>29813</v>
      </c>
      <c r="G66" s="1">
        <f>+C66-(C$7+F66*C$8)</f>
        <v>0.24087850000796607</v>
      </c>
      <c r="K66" s="1">
        <f>G66</f>
        <v>0.24087850000796607</v>
      </c>
      <c r="O66" s="1">
        <f ca="1">+C$11+C$12*F66</f>
        <v>0.23864325552072205</v>
      </c>
      <c r="Q66" s="71">
        <f>+C66-15018.5</f>
        <v>38293.335400000004</v>
      </c>
    </row>
    <row r="67" spans="1:21" x14ac:dyDescent="0.2">
      <c r="A67" s="23" t="s">
        <v>63</v>
      </c>
      <c r="B67" s="24" t="s">
        <v>43</v>
      </c>
      <c r="C67" s="23">
        <v>53405.5651</v>
      </c>
      <c r="D67" s="27"/>
      <c r="E67" s="26">
        <f>+(C67-C$7)/C$8</f>
        <v>29900.223371022843</v>
      </c>
      <c r="F67" s="1">
        <f>ROUND(2*E67,0)/2</f>
        <v>29900</v>
      </c>
      <c r="G67" s="1">
        <f>+C67-(C$7+F67*C$8)</f>
        <v>0.24064999999973224</v>
      </c>
      <c r="K67" s="1">
        <f>G67</f>
        <v>0.24064999999973224</v>
      </c>
      <c r="O67" s="1">
        <f ca="1">+C$11+C$12*F67</f>
        <v>0.2393436460640552</v>
      </c>
      <c r="Q67" s="71">
        <f>+C67-15018.5</f>
        <v>38387.0651</v>
      </c>
    </row>
    <row r="68" spans="1:21" x14ac:dyDescent="0.2">
      <c r="A68" s="23" t="s">
        <v>63</v>
      </c>
      <c r="B68" s="24" t="s">
        <v>43</v>
      </c>
      <c r="C68" s="23">
        <v>53419.570500000002</v>
      </c>
      <c r="D68" s="27"/>
      <c r="E68" s="26">
        <f>+(C68-C$7)/C$8</f>
        <v>29913.223165426829</v>
      </c>
      <c r="F68" s="1">
        <f>ROUND(2*E68,0)/2</f>
        <v>29913</v>
      </c>
      <c r="G68" s="1">
        <f>+C68-(C$7+F68*C$8)</f>
        <v>0.24042850000842009</v>
      </c>
      <c r="K68" s="1">
        <f>G68</f>
        <v>0.24042850000842009</v>
      </c>
      <c r="O68" s="1">
        <f ca="1">+C$11+C$12*F68</f>
        <v>0.2394483021222544</v>
      </c>
      <c r="Q68" s="71">
        <f>+C68-15018.5</f>
        <v>38401.070500000002</v>
      </c>
    </row>
    <row r="69" spans="1:21" x14ac:dyDescent="0.2">
      <c r="A69" s="25" t="s">
        <v>64</v>
      </c>
      <c r="B69" s="29" t="s">
        <v>43</v>
      </c>
      <c r="C69" s="25">
        <v>54084.30299999984</v>
      </c>
      <c r="D69" s="25">
        <v>4.0000000000000001E-3</v>
      </c>
      <c r="E69" s="26">
        <f>+(C69-C$7)/C$8</f>
        <v>30530.227023484669</v>
      </c>
      <c r="F69" s="1">
        <f>ROUND(2*E69,0)/2</f>
        <v>30530</v>
      </c>
      <c r="G69" s="1">
        <f>+C69-(C$7+F69*C$8)</f>
        <v>0.24458499984757509</v>
      </c>
      <c r="K69" s="1">
        <f>G69</f>
        <v>0.24458499984757509</v>
      </c>
      <c r="O69" s="1">
        <f ca="1">+C$11+C$12*F69</f>
        <v>0.24441543965370902</v>
      </c>
      <c r="Q69" s="71">
        <f>+C69-15018.5</f>
        <v>39065.80299999984</v>
      </c>
    </row>
    <row r="70" spans="1:21" x14ac:dyDescent="0.2">
      <c r="A70" s="30" t="s">
        <v>65</v>
      </c>
      <c r="B70" s="31" t="s">
        <v>43</v>
      </c>
      <c r="C70" s="32">
        <v>54084.303</v>
      </c>
      <c r="D70" s="32">
        <v>4.0000000000000001E-3</v>
      </c>
      <c r="E70" s="26">
        <f>+(C70-C$7)/C$8</f>
        <v>30530.227023484818</v>
      </c>
      <c r="F70" s="1">
        <f>ROUND(2*E70,0)/2</f>
        <v>30530</v>
      </c>
      <c r="G70" s="1">
        <f>+C70-(C$7+F70*C$8)</f>
        <v>0.24458500000764616</v>
      </c>
      <c r="K70" s="1">
        <f>G70</f>
        <v>0.24458500000764616</v>
      </c>
      <c r="O70" s="1">
        <f ca="1">+C$11+C$12*F70</f>
        <v>0.24441543965370902</v>
      </c>
      <c r="Q70" s="71">
        <f>+C70-15018.5</f>
        <v>39065.803</v>
      </c>
    </row>
    <row r="71" spans="1:21" x14ac:dyDescent="0.2">
      <c r="A71" s="23" t="s">
        <v>66</v>
      </c>
      <c r="B71" s="24" t="s">
        <v>46</v>
      </c>
      <c r="C71" s="23">
        <v>54115.008099999999</v>
      </c>
      <c r="D71" s="27"/>
      <c r="E71" s="26">
        <f>+(C71-C$7)/C$8</f>
        <v>30558.727458113877</v>
      </c>
      <c r="F71" s="1">
        <f>ROUND(2*E71,0)/2</f>
        <v>30558.5</v>
      </c>
      <c r="G71" s="1">
        <f>+C71-(C$7+F71*C$8)</f>
        <v>0.24505325000063749</v>
      </c>
      <c r="K71" s="1">
        <f>G71</f>
        <v>0.24505325000063749</v>
      </c>
      <c r="O71" s="1">
        <f ca="1">+C$11+C$12*F71</f>
        <v>0.24464487793514572</v>
      </c>
      <c r="Q71" s="71">
        <f>+C71-15018.5</f>
        <v>39096.508099999999</v>
      </c>
    </row>
    <row r="72" spans="1:21" x14ac:dyDescent="0.2">
      <c r="A72" s="23" t="s">
        <v>63</v>
      </c>
      <c r="B72" s="24" t="s">
        <v>43</v>
      </c>
      <c r="C72" s="23">
        <v>54144.635699999999</v>
      </c>
      <c r="D72" s="27"/>
      <c r="E72" s="26">
        <f>+(C72-C$7)/C$8</f>
        <v>30586.227758618206</v>
      </c>
      <c r="F72" s="1">
        <f>ROUND(2*E72,0)/2</f>
        <v>30586</v>
      </c>
      <c r="G72" s="1">
        <f>+C72-(C$7+F72*C$8)</f>
        <v>0.24537699999928009</v>
      </c>
      <c r="K72" s="1">
        <f>G72</f>
        <v>0.24537699999928009</v>
      </c>
      <c r="O72" s="1">
        <f ca="1">+C$11+C$12*F72</f>
        <v>0.24486626575056714</v>
      </c>
      <c r="Q72" s="71">
        <f>+C72-15018.5</f>
        <v>39126.135699999999</v>
      </c>
    </row>
    <row r="73" spans="1:21" x14ac:dyDescent="0.2">
      <c r="A73" s="33" t="s">
        <v>67</v>
      </c>
      <c r="B73" s="34" t="s">
        <v>43</v>
      </c>
      <c r="C73" s="35">
        <v>54380.577700000002</v>
      </c>
      <c r="D73" s="36">
        <v>1E-4</v>
      </c>
      <c r="E73" s="26">
        <f>+(C73-C$7)/C$8</f>
        <v>30805.228821869856</v>
      </c>
      <c r="F73" s="1">
        <f>ROUND(2*E73,0)/2</f>
        <v>30805</v>
      </c>
      <c r="G73" s="1">
        <f>+C73-(C$7+F73*C$8)</f>
        <v>0.24652249999780906</v>
      </c>
      <c r="K73" s="1">
        <f>G73</f>
        <v>0.24652249999780906</v>
      </c>
      <c r="O73" s="1">
        <f ca="1">+C$11+C$12*F73</f>
        <v>0.24662931780792299</v>
      </c>
      <c r="Q73" s="71">
        <f>+C73-15018.5</f>
        <v>39362.077700000002</v>
      </c>
    </row>
    <row r="74" spans="1:21" x14ac:dyDescent="0.2">
      <c r="A74" s="37" t="s">
        <v>68</v>
      </c>
      <c r="B74" s="38" t="s">
        <v>46</v>
      </c>
      <c r="C74" s="37">
        <v>54403.742899999997</v>
      </c>
      <c r="D74" s="37">
        <v>5.0000000000000001E-4</v>
      </c>
      <c r="E74" s="26">
        <f>+(C74-C$7)/C$8</f>
        <v>30826.730730942567</v>
      </c>
      <c r="F74" s="1">
        <f>ROUND(2*E74,0)/2</f>
        <v>30826.5</v>
      </c>
      <c r="G74" s="1">
        <f>+C74-(C$7+F74*C$8)</f>
        <v>0.24857924999378156</v>
      </c>
      <c r="K74" s="1">
        <f>G74</f>
        <v>0.24857924999378156</v>
      </c>
      <c r="O74" s="1">
        <f ca="1">+C$11+C$12*F74</f>
        <v>0.24680240282725244</v>
      </c>
      <c r="Q74" s="71">
        <f>+C74-15018.5</f>
        <v>39385.242899999997</v>
      </c>
    </row>
    <row r="75" spans="1:21" x14ac:dyDescent="0.2">
      <c r="A75" s="37" t="s">
        <v>68</v>
      </c>
      <c r="B75" s="38" t="s">
        <v>46</v>
      </c>
      <c r="C75" s="37">
        <v>54404.972199999997</v>
      </c>
      <c r="D75" s="37">
        <v>2.0000000000000001E-4</v>
      </c>
      <c r="E75" s="26">
        <f>+(C75-C$7)/C$8</f>
        <v>30827.871765633536</v>
      </c>
      <c r="F75" s="1">
        <f>ROUND(2*E75,0)/2</f>
        <v>30828</v>
      </c>
      <c r="O75" s="1">
        <f ca="1">+C$11+C$12*F75</f>
        <v>0.24681447852627542</v>
      </c>
      <c r="Q75" s="71">
        <f>+C75-15018.5</f>
        <v>39386.472199999997</v>
      </c>
      <c r="U75" s="12">
        <v>-0.13815400000748923</v>
      </c>
    </row>
    <row r="76" spans="1:21" x14ac:dyDescent="0.2">
      <c r="A76" s="37" t="s">
        <v>68</v>
      </c>
      <c r="B76" s="38" t="s">
        <v>43</v>
      </c>
      <c r="C76" s="37">
        <v>54410.744200000001</v>
      </c>
      <c r="D76" s="37">
        <v>2.9999999999999997E-4</v>
      </c>
      <c r="E76" s="26">
        <f>+(C76-C$7)/C$8</f>
        <v>30833.229328666352</v>
      </c>
      <c r="F76" s="1">
        <f>ROUND(2*E76,0)/2</f>
        <v>30833</v>
      </c>
      <c r="G76" s="1">
        <f>+C76-(C$7+F76*C$8)</f>
        <v>0.24706850000075065</v>
      </c>
      <c r="K76" s="1">
        <f>G76</f>
        <v>0.24706850000075065</v>
      </c>
      <c r="O76" s="1">
        <f ca="1">+C$11+C$12*F76</f>
        <v>0.24685473085635204</v>
      </c>
      <c r="Q76" s="71">
        <f>+C76-15018.5</f>
        <v>39392.244200000001</v>
      </c>
    </row>
    <row r="77" spans="1:21" x14ac:dyDescent="0.2">
      <c r="A77" s="37" t="s">
        <v>68</v>
      </c>
      <c r="B77" s="38" t="s">
        <v>43</v>
      </c>
      <c r="C77" s="37">
        <v>54411.821499999998</v>
      </c>
      <c r="D77" s="37">
        <v>2.9999999999999997E-4</v>
      </c>
      <c r="E77" s="26">
        <f>+(C77-C$7)/C$8</f>
        <v>30834.229277151324</v>
      </c>
      <c r="F77" s="1">
        <f>ROUND(2*E77,0)/2</f>
        <v>30834</v>
      </c>
      <c r="G77" s="1">
        <f>+C77-(C$7+F77*C$8)</f>
        <v>0.24701300000742776</v>
      </c>
      <c r="K77" s="1">
        <f>G77</f>
        <v>0.24701300000742776</v>
      </c>
      <c r="O77" s="1">
        <f ca="1">+C$11+C$12*F77</f>
        <v>0.24686278132236736</v>
      </c>
      <c r="Q77" s="71">
        <f>+C77-15018.5</f>
        <v>39393.321499999998</v>
      </c>
    </row>
    <row r="78" spans="1:21" x14ac:dyDescent="0.2">
      <c r="A78" s="37" t="s">
        <v>68</v>
      </c>
      <c r="B78" s="38" t="s">
        <v>43</v>
      </c>
      <c r="C78" s="37">
        <v>54412.898999999998</v>
      </c>
      <c r="D78" s="37">
        <v>2.0000000000000001E-4</v>
      </c>
      <c r="E78" s="26">
        <f>+(C78-C$7)/C$8</f>
        <v>30835.229411276039</v>
      </c>
      <c r="F78" s="1">
        <f>ROUND(2*E78,0)/2</f>
        <v>30835</v>
      </c>
      <c r="G78" s="1">
        <f>+C78-(C$7+F78*C$8)</f>
        <v>0.2471575000017765</v>
      </c>
      <c r="K78" s="1">
        <f>G78</f>
        <v>0.2471575000017765</v>
      </c>
      <c r="O78" s="1">
        <f ca="1">+C$11+C$12*F78</f>
        <v>0.24687083178838268</v>
      </c>
      <c r="Q78" s="71">
        <f>+C78-15018.5</f>
        <v>39394.398999999998</v>
      </c>
    </row>
    <row r="79" spans="1:21" x14ac:dyDescent="0.2">
      <c r="A79" s="37" t="s">
        <v>68</v>
      </c>
      <c r="B79" s="38" t="s">
        <v>43</v>
      </c>
      <c r="C79" s="37">
        <v>54413.975700000003</v>
      </c>
      <c r="D79" s="37">
        <v>5.9999999999999995E-4</v>
      </c>
      <c r="E79" s="26">
        <f>+(C79-C$7)/C$8</f>
        <v>30836.228802841782</v>
      </c>
      <c r="F79" s="1">
        <f>ROUND(2*E79,0)/2</f>
        <v>30836</v>
      </c>
      <c r="G79" s="1">
        <f>+C79-(C$7+F79*C$8)</f>
        <v>0.24650200000178302</v>
      </c>
      <c r="K79" s="1">
        <f>G79</f>
        <v>0.24650200000178302</v>
      </c>
      <c r="O79" s="1">
        <f ca="1">+C$11+C$12*F79</f>
        <v>0.24687888225439802</v>
      </c>
      <c r="Q79" s="71">
        <f>+C79-15018.5</f>
        <v>39395.475700000003</v>
      </c>
    </row>
    <row r="80" spans="1:21" x14ac:dyDescent="0.2">
      <c r="A80" s="37" t="s">
        <v>68</v>
      </c>
      <c r="B80" s="38" t="s">
        <v>46</v>
      </c>
      <c r="C80" s="37">
        <v>54419.901100000003</v>
      </c>
      <c r="D80" s="37">
        <v>4.0000000000000002E-4</v>
      </c>
      <c r="E80" s="26">
        <f>+(C80-C$7)/C$8</f>
        <v>30841.728751558796</v>
      </c>
      <c r="F80" s="1">
        <f>ROUND(2*E80,0)/2</f>
        <v>30841.5</v>
      </c>
      <c r="G80" s="1">
        <f>+C80-(C$7+F80*C$8)</f>
        <v>0.24644675001036376</v>
      </c>
      <c r="K80" s="1">
        <f>G80</f>
        <v>0.24644675001036376</v>
      </c>
      <c r="O80" s="1">
        <f ca="1">+C$11+C$12*F80</f>
        <v>0.24692315981748228</v>
      </c>
      <c r="Q80" s="71">
        <f>+C80-15018.5</f>
        <v>39401.401100000003</v>
      </c>
    </row>
    <row r="81" spans="1:17" x14ac:dyDescent="0.2">
      <c r="A81" s="37" t="s">
        <v>68</v>
      </c>
      <c r="B81" s="38" t="s">
        <v>43</v>
      </c>
      <c r="C81" s="37">
        <v>54437.678500000002</v>
      </c>
      <c r="D81" s="37">
        <v>2.0000000000000001E-4</v>
      </c>
      <c r="E81" s="26">
        <f>+(C81-C$7)/C$8</f>
        <v>30858.229711548331</v>
      </c>
      <c r="F81" s="1">
        <f>ROUND(2*E81,0)/2</f>
        <v>30858</v>
      </c>
      <c r="G81" s="1">
        <f>+C81-(C$7+F81*C$8)</f>
        <v>0.24748100000579143</v>
      </c>
      <c r="K81" s="1">
        <f>G81</f>
        <v>0.24748100000579143</v>
      </c>
      <c r="O81" s="1">
        <f ca="1">+C$11+C$12*F81</f>
        <v>0.24705599250673513</v>
      </c>
      <c r="Q81" s="71">
        <f>+C81-15018.5</f>
        <v>39419.178500000002</v>
      </c>
    </row>
    <row r="82" spans="1:17" x14ac:dyDescent="0.2">
      <c r="A82" s="37" t="s">
        <v>68</v>
      </c>
      <c r="B82" s="38" t="s">
        <v>43</v>
      </c>
      <c r="C82" s="37">
        <v>54451.6849</v>
      </c>
      <c r="D82" s="37">
        <v>2.0000000000000001E-4</v>
      </c>
      <c r="E82" s="26">
        <f>+(C82-C$7)/C$8</f>
        <v>30871.230434151035</v>
      </c>
      <c r="F82" s="1">
        <f>ROUND(2*E82,0)/2</f>
        <v>30871</v>
      </c>
      <c r="G82" s="1">
        <f>+C82-(C$7+F82*C$8)</f>
        <v>0.2482594999964931</v>
      </c>
      <c r="K82" s="1">
        <f>G82</f>
        <v>0.2482594999964931</v>
      </c>
      <c r="O82" s="1">
        <f ca="1">+C$11+C$12*F82</f>
        <v>0.24716064856493433</v>
      </c>
      <c r="Q82" s="71">
        <f>+C82-15018.5</f>
        <v>39433.1849</v>
      </c>
    </row>
    <row r="83" spans="1:17" x14ac:dyDescent="0.2">
      <c r="A83" s="37" t="s">
        <v>68</v>
      </c>
      <c r="B83" s="38" t="s">
        <v>43</v>
      </c>
      <c r="C83" s="37">
        <v>54453.84</v>
      </c>
      <c r="D83" s="37">
        <v>2.9999999999999997E-4</v>
      </c>
      <c r="E83" s="26">
        <f>+(C83-C$7)/C$8</f>
        <v>30873.23079522033</v>
      </c>
      <c r="F83" s="1">
        <f>ROUND(2*E83,0)/2</f>
        <v>30873</v>
      </c>
      <c r="G83" s="1">
        <f>+C83-(C$7+F83*C$8)</f>
        <v>0.24864849999721628</v>
      </c>
      <c r="K83" s="1">
        <f>G83</f>
        <v>0.24864849999721628</v>
      </c>
      <c r="O83" s="1">
        <f ca="1">+C$11+C$12*F83</f>
        <v>0.24717674949696497</v>
      </c>
      <c r="Q83" s="71">
        <f>+C83-15018.5</f>
        <v>39435.339999999997</v>
      </c>
    </row>
    <row r="84" spans="1:17" x14ac:dyDescent="0.2">
      <c r="A84" s="37" t="s">
        <v>68</v>
      </c>
      <c r="B84" s="38" t="s">
        <v>43</v>
      </c>
      <c r="C84" s="37">
        <v>54465.689599999998</v>
      </c>
      <c r="D84" s="37">
        <v>2.9999999999999997E-4</v>
      </c>
      <c r="E84" s="26">
        <f>+(C84-C$7)/C$8</f>
        <v>30884.229578815903</v>
      </c>
      <c r="F84" s="1">
        <f>ROUND(2*E84,0)/2</f>
        <v>30884</v>
      </c>
      <c r="G84" s="1">
        <f>+C84-(C$7+F84*C$8)</f>
        <v>0.24733800000103656</v>
      </c>
      <c r="K84" s="1">
        <f>G84</f>
        <v>0.24733800000103656</v>
      </c>
      <c r="O84" s="1">
        <f ca="1">+C$11+C$12*F84</f>
        <v>0.24726530462313354</v>
      </c>
      <c r="Q84" s="71">
        <f>+C84-15018.5</f>
        <v>39447.189599999998</v>
      </c>
    </row>
    <row r="85" spans="1:17" x14ac:dyDescent="0.2">
      <c r="A85" s="37" t="s">
        <v>68</v>
      </c>
      <c r="B85" s="38" t="s">
        <v>43</v>
      </c>
      <c r="C85" s="37">
        <v>54466.7673</v>
      </c>
      <c r="D85" s="37">
        <v>2.0000000000000001E-4</v>
      </c>
      <c r="E85" s="26">
        <f>+(C85-C$7)/C$8</f>
        <v>30885.229898580372</v>
      </c>
      <c r="F85" s="1">
        <f>ROUND(2*E85,0)/2</f>
        <v>30885</v>
      </c>
      <c r="G85" s="1">
        <f>+C85-(C$7+F85*C$8)</f>
        <v>0.24768249999760883</v>
      </c>
      <c r="K85" s="1">
        <f>G85</f>
        <v>0.24768249999760883</v>
      </c>
      <c r="O85" s="1">
        <f ca="1">+C$11+C$12*F85</f>
        <v>0.24727335508914886</v>
      </c>
      <c r="Q85" s="71">
        <f>+C85-15018.5</f>
        <v>39448.2673</v>
      </c>
    </row>
    <row r="86" spans="1:17" x14ac:dyDescent="0.2">
      <c r="A86" s="25" t="s">
        <v>69</v>
      </c>
      <c r="B86" s="29" t="s">
        <v>43</v>
      </c>
      <c r="C86" s="25">
        <v>54474.308400000002</v>
      </c>
      <c r="D86" s="25">
        <v>2.0000000000000001E-4</v>
      </c>
      <c r="E86" s="26">
        <f>+(C86-C$7)/C$8</f>
        <v>30892.22953797517</v>
      </c>
      <c r="F86" s="1">
        <f>ROUND(2*E86,0)/2</f>
        <v>30892</v>
      </c>
      <c r="G86" s="1">
        <f>+C86-(C$7+F86*C$8)</f>
        <v>0.24729400000796886</v>
      </c>
      <c r="K86" s="1">
        <f>G86</f>
        <v>0.24729400000796886</v>
      </c>
      <c r="O86" s="1">
        <f ca="1">+C$11+C$12*F86</f>
        <v>0.24732970835125612</v>
      </c>
      <c r="Q86" s="71">
        <f>+C86-15018.5</f>
        <v>39455.808400000002</v>
      </c>
    </row>
    <row r="87" spans="1:17" x14ac:dyDescent="0.2">
      <c r="A87" s="37" t="s">
        <v>68</v>
      </c>
      <c r="B87" s="38" t="s">
        <v>43</v>
      </c>
      <c r="C87" s="37">
        <v>54477.540399999998</v>
      </c>
      <c r="D87" s="37">
        <v>4.0000000000000002E-4</v>
      </c>
      <c r="E87" s="26">
        <f>+(C87-C$7)/C$8</f>
        <v>30895.229476249944</v>
      </c>
      <c r="F87" s="1">
        <f>ROUND(2*E87,0)/2</f>
        <v>30895</v>
      </c>
      <c r="G87" s="1">
        <f>+C87-(C$7+F87*C$8)</f>
        <v>0.24722750000364613</v>
      </c>
      <c r="K87" s="1">
        <f>G87</f>
        <v>0.24722750000364613</v>
      </c>
      <c r="O87" s="1">
        <f ca="1">+C$11+C$12*F87</f>
        <v>0.2473538597493021</v>
      </c>
      <c r="Q87" s="71">
        <f>+C87-15018.5</f>
        <v>39459.040399999998</v>
      </c>
    </row>
    <row r="88" spans="1:17" x14ac:dyDescent="0.2">
      <c r="A88" s="37" t="s">
        <v>68</v>
      </c>
      <c r="B88" s="38" t="s">
        <v>43</v>
      </c>
      <c r="C88" s="37">
        <v>54479.695</v>
      </c>
      <c r="D88" s="37">
        <v>2.9999999999999997E-4</v>
      </c>
      <c r="E88" s="26">
        <f>+(C88-C$7)/C$8</f>
        <v>30897.229373219896</v>
      </c>
      <c r="F88" s="1">
        <f>ROUND(2*E88,0)/2</f>
        <v>30897</v>
      </c>
      <c r="G88" s="1">
        <f>+C88-(C$7+F88*C$8)</f>
        <v>0.24711649999517249</v>
      </c>
      <c r="K88" s="1">
        <f>G88</f>
        <v>0.24711649999517249</v>
      </c>
      <c r="O88" s="1">
        <f ca="1">+C$11+C$12*F88</f>
        <v>0.24736996068133274</v>
      </c>
      <c r="Q88" s="71">
        <f>+C88-15018.5</f>
        <v>39461.195</v>
      </c>
    </row>
    <row r="89" spans="1:17" x14ac:dyDescent="0.2">
      <c r="A89" s="37" t="s">
        <v>68</v>
      </c>
      <c r="B89" s="38" t="s">
        <v>46</v>
      </c>
      <c r="C89" s="37">
        <v>54486.696900000003</v>
      </c>
      <c r="D89" s="37">
        <v>5.9999999999999995E-4</v>
      </c>
      <c r="E89" s="26">
        <f>+(C89-C$7)/C$8</f>
        <v>30903.72852786291</v>
      </c>
      <c r="F89" s="1">
        <f>ROUND(2*E89,0)/2</f>
        <v>30903.5</v>
      </c>
      <c r="G89" s="1">
        <f>+C89-(C$7+F89*C$8)</f>
        <v>0.24620575000153622</v>
      </c>
      <c r="K89" s="1">
        <f>G89</f>
        <v>0.24620575000153622</v>
      </c>
      <c r="O89" s="1">
        <f ca="1">+C$11+C$12*F89</f>
        <v>0.24742228871043234</v>
      </c>
      <c r="Q89" s="71">
        <f>+C89-15018.5</f>
        <v>39468.196900000003</v>
      </c>
    </row>
    <row r="90" spans="1:17" x14ac:dyDescent="0.2">
      <c r="A90" s="37" t="s">
        <v>68</v>
      </c>
      <c r="B90" s="38" t="s">
        <v>46</v>
      </c>
      <c r="C90" s="37">
        <v>54499.627500000002</v>
      </c>
      <c r="D90" s="37">
        <v>5.0000000000000001E-4</v>
      </c>
      <c r="E90" s="26">
        <f>+(C90-C$7)/C$8</f>
        <v>30915.730694278722</v>
      </c>
      <c r="F90" s="1">
        <f>ROUND(2*E90,0)/2</f>
        <v>30915.5</v>
      </c>
      <c r="G90" s="1">
        <f>+C90-(C$7+F90*C$8)</f>
        <v>0.24853974999859929</v>
      </c>
      <c r="K90" s="1">
        <f>G90</f>
        <v>0.24853974999859929</v>
      </c>
      <c r="O90" s="1">
        <f ca="1">+C$11+C$12*F90</f>
        <v>0.24751889430261623</v>
      </c>
      <c r="Q90" s="71">
        <f>+C90-15018.5</f>
        <v>39481.127500000002</v>
      </c>
    </row>
    <row r="91" spans="1:17" x14ac:dyDescent="0.2">
      <c r="A91" s="37" t="s">
        <v>68</v>
      </c>
      <c r="B91" s="38" t="s">
        <v>43</v>
      </c>
      <c r="C91" s="37">
        <v>54506.629800000002</v>
      </c>
      <c r="D91" s="37">
        <v>2.0000000000000001E-4</v>
      </c>
      <c r="E91" s="26">
        <f>+(C91-C$7)/C$8</f>
        <v>30922.230220201232</v>
      </c>
      <c r="F91" s="1">
        <f>ROUND(2*E91,0)/2</f>
        <v>30922</v>
      </c>
      <c r="G91" s="1">
        <f>+C91-(C$7+F91*C$8)</f>
        <v>0.24802900000213413</v>
      </c>
      <c r="K91" s="1">
        <f>G91</f>
        <v>0.24802900000213413</v>
      </c>
      <c r="O91" s="1">
        <f ca="1">+C$11+C$12*F91</f>
        <v>0.24757122233171583</v>
      </c>
      <c r="Q91" s="71">
        <f>+C91-15018.5</f>
        <v>39488.129800000002</v>
      </c>
    </row>
    <row r="92" spans="1:17" x14ac:dyDescent="0.2">
      <c r="A92" s="30" t="s">
        <v>70</v>
      </c>
      <c r="B92" s="29" t="s">
        <v>43</v>
      </c>
      <c r="C92" s="25">
        <v>54520.6348</v>
      </c>
      <c r="D92" s="25">
        <v>2.0000000000000001E-4</v>
      </c>
      <c r="E92" s="26">
        <f>+(C92-C$7)/C$8</f>
        <v>30935.229643325714</v>
      </c>
      <c r="F92" s="1">
        <f>ROUND(2*E92,0)/2</f>
        <v>30935</v>
      </c>
      <c r="G92" s="1">
        <f>+C92-(C$7+F92*C$8)</f>
        <v>0.2474075000063749</v>
      </c>
      <c r="K92" s="1">
        <f>G92</f>
        <v>0.2474075000063749</v>
      </c>
      <c r="O92" s="1">
        <f ca="1">+C$11+C$12*F92</f>
        <v>0.24767587838991503</v>
      </c>
      <c r="Q92" s="71">
        <f>+C92-15018.5</f>
        <v>39502.1348</v>
      </c>
    </row>
    <row r="93" spans="1:17" x14ac:dyDescent="0.2">
      <c r="A93" s="37" t="s">
        <v>68</v>
      </c>
      <c r="B93" s="38" t="s">
        <v>46</v>
      </c>
      <c r="C93" s="37">
        <v>54526.5625</v>
      </c>
      <c r="D93" s="37">
        <v>6.9999999999999999E-4</v>
      </c>
      <c r="E93" s="26">
        <f>+(C93-C$7)/C$8</f>
        <v>30940.731726899801</v>
      </c>
      <c r="F93" s="1">
        <f>ROUND(2*E93,0)/2</f>
        <v>30940.5</v>
      </c>
      <c r="G93" s="1">
        <f>+C93-(C$7+F93*C$8)</f>
        <v>0.2496522500005085</v>
      </c>
      <c r="K93" s="1">
        <f>G93</f>
        <v>0.2496522500005085</v>
      </c>
      <c r="O93" s="1">
        <f ca="1">+C$11+C$12*F93</f>
        <v>0.24772015595299932</v>
      </c>
      <c r="Q93" s="71">
        <f>+C93-15018.5</f>
        <v>39508.0625</v>
      </c>
    </row>
    <row r="94" spans="1:17" x14ac:dyDescent="0.2">
      <c r="A94" s="30" t="s">
        <v>71</v>
      </c>
      <c r="B94" s="29" t="s">
        <v>43</v>
      </c>
      <c r="C94" s="25">
        <v>54533.563099999999</v>
      </c>
      <c r="D94" s="25">
        <v>2.0000000000000001E-4</v>
      </c>
      <c r="E94" s="26">
        <f>+(C94-C$7)/C$8</f>
        <v>30947.229674884471</v>
      </c>
      <c r="F94" s="1">
        <f>ROUND(2*E94,0)/2</f>
        <v>30947</v>
      </c>
      <c r="G94" s="1">
        <f>+C94-(C$7+F94*C$8)</f>
        <v>0.2474415000033332</v>
      </c>
      <c r="K94" s="1">
        <f>G94</f>
        <v>0.2474415000033332</v>
      </c>
      <c r="O94" s="1">
        <f ca="1">+C$11+C$12*F94</f>
        <v>0.24777248398209892</v>
      </c>
      <c r="Q94" s="71">
        <f>+C94-15018.5</f>
        <v>39515.063099999999</v>
      </c>
    </row>
    <row r="95" spans="1:17" x14ac:dyDescent="0.2">
      <c r="A95" s="37" t="s">
        <v>68</v>
      </c>
      <c r="B95" s="38" t="s">
        <v>43</v>
      </c>
      <c r="C95" s="37">
        <v>54732.876700000001</v>
      </c>
      <c r="D95" s="37">
        <v>4.0000000000000002E-4</v>
      </c>
      <c r="E95" s="26">
        <f>+(C95-C$7)/C$8</f>
        <v>31132.232304007364</v>
      </c>
      <c r="F95" s="1">
        <f>ROUND(2*E95,0)/2</f>
        <v>31132</v>
      </c>
      <c r="G95" s="1">
        <f>+C95-(C$7+F95*C$8)</f>
        <v>0.25027399999817135</v>
      </c>
      <c r="K95" s="1">
        <f>G95</f>
        <v>0.25027399999817135</v>
      </c>
      <c r="O95" s="1">
        <f ca="1">+C$11+C$12*F95</f>
        <v>0.24926182019493379</v>
      </c>
      <c r="Q95" s="71">
        <f>+C95-15018.5</f>
        <v>39714.376700000001</v>
      </c>
    </row>
    <row r="96" spans="1:17" x14ac:dyDescent="0.2">
      <c r="A96" s="37" t="s">
        <v>68</v>
      </c>
      <c r="B96" s="38" t="s">
        <v>43</v>
      </c>
      <c r="C96" s="37">
        <v>54733.955199999997</v>
      </c>
      <c r="D96" s="37">
        <v>2.9999999999999997E-4</v>
      </c>
      <c r="E96" s="26">
        <f>+(C96-C$7)/C$8</f>
        <v>31133.233366330795</v>
      </c>
      <c r="F96" s="1">
        <f>ROUND(2*E96,0)/2</f>
        <v>31133</v>
      </c>
      <c r="G96" s="1">
        <f>+C96-(C$7+F96*C$8)</f>
        <v>0.25141850000363775</v>
      </c>
      <c r="K96" s="1">
        <f>G96</f>
        <v>0.25141850000363775</v>
      </c>
      <c r="O96" s="1">
        <f ca="1">+C$11+C$12*F96</f>
        <v>0.24926987066094911</v>
      </c>
      <c r="Q96" s="71">
        <f>+C96-15018.5</f>
        <v>39715.455199999997</v>
      </c>
    </row>
    <row r="97" spans="1:17" x14ac:dyDescent="0.2">
      <c r="A97" s="37" t="s">
        <v>68</v>
      </c>
      <c r="B97" s="38" t="s">
        <v>46</v>
      </c>
      <c r="C97" s="37">
        <v>54740.955399999999</v>
      </c>
      <c r="D97" s="37">
        <v>5.9999999999999995E-4</v>
      </c>
      <c r="E97" s="26">
        <f>+(C97-C$7)/C$8</f>
        <v>31139.730943035986</v>
      </c>
      <c r="F97" s="1">
        <f>ROUND(2*E97,0)/2</f>
        <v>31139.5</v>
      </c>
      <c r="G97" s="1">
        <f>+C97-(C$7+F97*C$8)</f>
        <v>0.24880774999473942</v>
      </c>
      <c r="K97" s="1">
        <f>G97</f>
        <v>0.24880774999473942</v>
      </c>
      <c r="O97" s="1">
        <f ca="1">+C$11+C$12*F97</f>
        <v>0.24932219869004871</v>
      </c>
      <c r="Q97" s="71">
        <f>+C97-15018.5</f>
        <v>39722.455399999999</v>
      </c>
    </row>
    <row r="98" spans="1:17" x14ac:dyDescent="0.2">
      <c r="A98" s="37" t="s">
        <v>68</v>
      </c>
      <c r="B98" s="38" t="s">
        <v>46</v>
      </c>
      <c r="C98" s="37">
        <v>54766.812100000003</v>
      </c>
      <c r="D98" s="37">
        <v>5.0000000000000001E-4</v>
      </c>
      <c r="E98" s="26">
        <f>+(C98-C$7)/C$8</f>
        <v>31163.731098973374</v>
      </c>
      <c r="F98" s="1">
        <f>ROUND(2*E98,0)/2</f>
        <v>31163.5</v>
      </c>
      <c r="G98" s="1">
        <f>+C98-(C$7+F98*C$8)</f>
        <v>0.24897575000795769</v>
      </c>
      <c r="K98" s="1">
        <f>G98</f>
        <v>0.24897575000795769</v>
      </c>
      <c r="O98" s="1">
        <f ca="1">+C$11+C$12*F98</f>
        <v>0.24951540987441648</v>
      </c>
      <c r="Q98" s="71">
        <f>+C98-15018.5</f>
        <v>39748.312100000003</v>
      </c>
    </row>
    <row r="99" spans="1:17" x14ac:dyDescent="0.2">
      <c r="A99" s="37" t="s">
        <v>68</v>
      </c>
      <c r="B99" s="38" t="s">
        <v>46</v>
      </c>
      <c r="C99" s="37">
        <v>54767.889799999997</v>
      </c>
      <c r="D99" s="37">
        <v>4.0000000000000002E-4</v>
      </c>
      <c r="E99" s="26">
        <f>+(C99-C$7)/C$8</f>
        <v>31164.731418737829</v>
      </c>
      <c r="F99" s="1">
        <f>ROUND(2*E99,0)/2</f>
        <v>31164.5</v>
      </c>
      <c r="G99" s="1">
        <f>+C99-(C$7+F99*C$8)</f>
        <v>0.249320249997254</v>
      </c>
      <c r="K99" s="1">
        <f>G99</f>
        <v>0.249320249997254</v>
      </c>
      <c r="O99" s="1">
        <f ca="1">+C$11+C$12*F99</f>
        <v>0.2495234603404318</v>
      </c>
      <c r="Q99" s="71">
        <f>+C99-15018.5</f>
        <v>39749.389799999997</v>
      </c>
    </row>
    <row r="100" spans="1:17" x14ac:dyDescent="0.2">
      <c r="A100" s="37" t="s">
        <v>68</v>
      </c>
      <c r="B100" s="38" t="s">
        <v>46</v>
      </c>
      <c r="C100" s="37">
        <v>54768.967299999997</v>
      </c>
      <c r="D100" s="37">
        <v>1E-3</v>
      </c>
      <c r="E100" s="1">
        <f>+(C100-C$7)/C$8</f>
        <v>31165.731552862544</v>
      </c>
      <c r="F100" s="1">
        <f>ROUND(2*E100,0)/2</f>
        <v>31165.5</v>
      </c>
      <c r="G100" s="1">
        <f>+C100-(C$7+F100*C$8)</f>
        <v>0.24946475000615465</v>
      </c>
      <c r="K100" s="1">
        <f>G100</f>
        <v>0.24946475000615465</v>
      </c>
      <c r="O100" s="1">
        <f ca="1">+C$11+C$12*F100</f>
        <v>0.24953151080644712</v>
      </c>
      <c r="Q100" s="71">
        <f>+C100-15018.5</f>
        <v>39750.467299999997</v>
      </c>
    </row>
    <row r="101" spans="1:17" x14ac:dyDescent="0.2">
      <c r="A101" s="25" t="s">
        <v>72</v>
      </c>
      <c r="B101" s="29" t="s">
        <v>43</v>
      </c>
      <c r="C101" s="25">
        <v>54774.89</v>
      </c>
      <c r="D101" s="25">
        <v>2E-3</v>
      </c>
      <c r="E101" s="1">
        <f>+(C101-C$7)/C$8</f>
        <v>31171.228995443005</v>
      </c>
      <c r="F101" s="1">
        <f>ROUND(2*E101,0)/2</f>
        <v>31171</v>
      </c>
      <c r="G101" s="1">
        <f>+C101-(C$7+F101*C$8)</f>
        <v>0.24670950000290759</v>
      </c>
      <c r="K101" s="1">
        <f>G101</f>
        <v>0.24670950000290759</v>
      </c>
      <c r="O101" s="1">
        <f ca="1">+C$11+C$12*F101</f>
        <v>0.2495757883695314</v>
      </c>
      <c r="Q101" s="71">
        <f>+C101-15018.5</f>
        <v>39756.39</v>
      </c>
    </row>
    <row r="102" spans="1:17" x14ac:dyDescent="0.2">
      <c r="A102" s="37" t="s">
        <v>68</v>
      </c>
      <c r="B102" s="38" t="s">
        <v>43</v>
      </c>
      <c r="C102" s="37">
        <v>54774.892999999996</v>
      </c>
      <c r="D102" s="37">
        <v>2.9999999999999997E-4</v>
      </c>
      <c r="E102" s="1">
        <f>+(C102-C$7)/C$8</f>
        <v>31171.231780039176</v>
      </c>
      <c r="F102" s="1">
        <f>ROUND(2*E102,0)/2</f>
        <v>31171</v>
      </c>
      <c r="G102" s="1">
        <f>+C102-(C$7+F102*C$8)</f>
        <v>0.24970949999988079</v>
      </c>
      <c r="K102" s="1">
        <f>G102</f>
        <v>0.24970949999988079</v>
      </c>
      <c r="O102" s="1">
        <f ca="1">+C$11+C$12*F102</f>
        <v>0.2495757883695314</v>
      </c>
      <c r="Q102" s="71">
        <f>+C102-15018.5</f>
        <v>39756.392999999996</v>
      </c>
    </row>
    <row r="103" spans="1:17" x14ac:dyDescent="0.2">
      <c r="A103" s="37" t="s">
        <v>68</v>
      </c>
      <c r="B103" s="38" t="s">
        <v>46</v>
      </c>
      <c r="C103" s="37">
        <v>54779.7399</v>
      </c>
      <c r="D103" s="37">
        <v>5.0000000000000001E-4</v>
      </c>
      <c r="E103" s="1">
        <f>+(C103-C$7)/C$8</f>
        <v>31175.730666432759</v>
      </c>
      <c r="F103" s="1">
        <f>ROUND(2*E103,0)/2</f>
        <v>31175.5</v>
      </c>
      <c r="G103" s="1">
        <f>+C103-(C$7+F103*C$8)</f>
        <v>0.24850975000299513</v>
      </c>
      <c r="K103" s="1">
        <f>G103</f>
        <v>0.24850975000299513</v>
      </c>
      <c r="O103" s="1">
        <f ca="1">+C$11+C$12*F103</f>
        <v>0.24961201546660036</v>
      </c>
      <c r="Q103" s="71">
        <f>+C103-15018.5</f>
        <v>39761.2399</v>
      </c>
    </row>
    <row r="104" spans="1:17" x14ac:dyDescent="0.2">
      <c r="A104" s="37" t="s">
        <v>68</v>
      </c>
      <c r="B104" s="38" t="s">
        <v>43</v>
      </c>
      <c r="C104" s="37">
        <v>54786.744599999998</v>
      </c>
      <c r="D104" s="37">
        <v>2.0000000000000001E-4</v>
      </c>
      <c r="E104" s="1">
        <f>+(C104-C$7)/C$8</f>
        <v>31182.232420032204</v>
      </c>
      <c r="F104" s="1">
        <f>ROUND(2*E104,0)/2</f>
        <v>31182</v>
      </c>
      <c r="G104" s="1">
        <f>+C104-(C$7+F104*C$8)</f>
        <v>0.25039900000410853</v>
      </c>
      <c r="K104" s="1">
        <f>G104</f>
        <v>0.25039900000410853</v>
      </c>
      <c r="O104" s="1">
        <f ca="1">+C$11+C$12*F104</f>
        <v>0.24966434349569996</v>
      </c>
      <c r="Q104" s="71">
        <f>+C104-15018.5</f>
        <v>39768.244599999998</v>
      </c>
    </row>
    <row r="105" spans="1:17" x14ac:dyDescent="0.2">
      <c r="A105" s="37" t="s">
        <v>68</v>
      </c>
      <c r="B105" s="38" t="s">
        <v>43</v>
      </c>
      <c r="C105" s="37">
        <v>54787.822899999999</v>
      </c>
      <c r="D105" s="37">
        <v>2.9999999999999997E-4</v>
      </c>
      <c r="E105" s="26">
        <f>+(C105-C$7)/C$8</f>
        <v>31183.233296715891</v>
      </c>
      <c r="F105" s="1">
        <f>ROUND(2*E105,0)/2</f>
        <v>31183</v>
      </c>
      <c r="G105" s="1">
        <f>+C105-(C$7+F105*C$8)</f>
        <v>0.25134350000007544</v>
      </c>
      <c r="K105" s="1">
        <f>G105</f>
        <v>0.25134350000007544</v>
      </c>
      <c r="O105" s="1">
        <f ca="1">+C$11+C$12*F105</f>
        <v>0.24967239396171528</v>
      </c>
      <c r="Q105" s="71">
        <f>+C105-15018.5</f>
        <v>39769.322899999999</v>
      </c>
    </row>
    <row r="106" spans="1:17" x14ac:dyDescent="0.2">
      <c r="A106" s="37" t="s">
        <v>68</v>
      </c>
      <c r="B106" s="38" t="s">
        <v>46</v>
      </c>
      <c r="C106" s="37">
        <v>54792.668799999999</v>
      </c>
      <c r="D106" s="37">
        <v>4.0000000000000002E-4</v>
      </c>
      <c r="E106" s="26">
        <f>+(C106-C$7)/C$8</f>
        <v>31187.731254910748</v>
      </c>
      <c r="F106" s="1">
        <f>ROUND(2*E106,0)/2</f>
        <v>31187.5</v>
      </c>
      <c r="G106" s="1">
        <f>+C106-(C$7+F106*C$8)</f>
        <v>0.24914374999934807</v>
      </c>
      <c r="K106" s="1">
        <f>G106</f>
        <v>0.24914374999934807</v>
      </c>
      <c r="O106" s="1">
        <f ca="1">+C$11+C$12*F106</f>
        <v>0.24970862105878425</v>
      </c>
      <c r="Q106" s="71">
        <f>+C106-15018.5</f>
        <v>39774.168799999999</v>
      </c>
    </row>
    <row r="107" spans="1:17" x14ac:dyDescent="0.2">
      <c r="A107" s="37" t="s">
        <v>68</v>
      </c>
      <c r="B107" s="38" t="s">
        <v>46</v>
      </c>
      <c r="C107" s="37">
        <v>54795.901899999997</v>
      </c>
      <c r="D107" s="37">
        <v>8.0000000000000004E-4</v>
      </c>
      <c r="E107" s="26">
        <f>+(C107-C$7)/C$8</f>
        <v>31190.732214204127</v>
      </c>
      <c r="F107" s="1">
        <f>ROUND(2*E107,0)/2</f>
        <v>31190.5</v>
      </c>
      <c r="G107" s="1">
        <f>+C107-(C$7+F107*C$8)</f>
        <v>0.25017724999634083</v>
      </c>
      <c r="K107" s="1">
        <f>G107</f>
        <v>0.25017724999634083</v>
      </c>
      <c r="O107" s="1">
        <f ca="1">+C$11+C$12*F107</f>
        <v>0.2497327724568302</v>
      </c>
      <c r="Q107" s="71">
        <f>+C107-15018.5</f>
        <v>39777.401899999997</v>
      </c>
    </row>
    <row r="108" spans="1:17" x14ac:dyDescent="0.2">
      <c r="A108" s="30" t="s">
        <v>73</v>
      </c>
      <c r="B108" s="29" t="s">
        <v>43</v>
      </c>
      <c r="C108" s="25">
        <v>54800.749900000003</v>
      </c>
      <c r="D108" s="25">
        <v>1E-4</v>
      </c>
      <c r="E108" s="26">
        <f>+(C108-C$7)/C$8</f>
        <v>31195.232121616318</v>
      </c>
      <c r="F108" s="1">
        <f>ROUND(2*E108,0)/2</f>
        <v>31195</v>
      </c>
      <c r="G108" s="1">
        <f>+C108-(C$7+F108*C$8)</f>
        <v>0.25007750000077067</v>
      </c>
      <c r="K108" s="1">
        <f>G108</f>
        <v>0.25007750000077067</v>
      </c>
      <c r="O108" s="1">
        <f ca="1">+C$11+C$12*F108</f>
        <v>0.24976899955389917</v>
      </c>
      <c r="Q108" s="71">
        <f>+C108-15018.5</f>
        <v>39782.249900000003</v>
      </c>
    </row>
    <row r="109" spans="1:17" x14ac:dyDescent="0.2">
      <c r="A109" s="30" t="s">
        <v>73</v>
      </c>
      <c r="B109" s="29" t="s">
        <v>43</v>
      </c>
      <c r="C109" s="25">
        <v>54814.755899999996</v>
      </c>
      <c r="D109" s="25">
        <v>2.0000000000000001E-4</v>
      </c>
      <c r="E109" s="26">
        <f>+(C109-C$7)/C$8</f>
        <v>31208.23247293953</v>
      </c>
      <c r="F109" s="1">
        <f>ROUND(2*E109,0)/2</f>
        <v>31208</v>
      </c>
      <c r="G109" s="1">
        <f>+C109-(C$7+F109*C$8)</f>
        <v>0.25045600000157719</v>
      </c>
      <c r="K109" s="1">
        <f>G109</f>
        <v>0.25045600000157719</v>
      </c>
      <c r="O109" s="1">
        <f ca="1">+C$11+C$12*F109</f>
        <v>0.24987365561209837</v>
      </c>
      <c r="Q109" s="71">
        <f>+C109-15018.5</f>
        <v>39796.255899999996</v>
      </c>
    </row>
    <row r="110" spans="1:17" x14ac:dyDescent="0.2">
      <c r="A110" s="37" t="s">
        <v>68</v>
      </c>
      <c r="B110" s="38" t="s">
        <v>46</v>
      </c>
      <c r="C110" s="37">
        <v>54822.834199999998</v>
      </c>
      <c r="D110" s="37">
        <v>8.9999999999999998E-4</v>
      </c>
      <c r="E110" s="26">
        <f>+(C110-C$7)/C$8</f>
        <v>31215.730740688654</v>
      </c>
      <c r="F110" s="1">
        <f>ROUND(2*E110,0)/2</f>
        <v>31215.5</v>
      </c>
      <c r="G110" s="1">
        <f>+C110-(C$7+F110*C$8)</f>
        <v>0.24858975000097416</v>
      </c>
      <c r="K110" s="1">
        <f>G110</f>
        <v>0.24858975000097416</v>
      </c>
      <c r="O110" s="1">
        <f ca="1">+C$11+C$12*F110</f>
        <v>0.24993403410721329</v>
      </c>
      <c r="Q110" s="71">
        <f>+C110-15018.5</f>
        <v>39804.334199999998</v>
      </c>
    </row>
    <row r="111" spans="1:17" x14ac:dyDescent="0.2">
      <c r="A111" s="37" t="s">
        <v>68</v>
      </c>
      <c r="B111" s="38" t="s">
        <v>43</v>
      </c>
      <c r="C111" s="37">
        <v>54842.765700000004</v>
      </c>
      <c r="D111" s="37">
        <v>4.0000000000000002E-4</v>
      </c>
      <c r="E111" s="26">
        <f>+(C111-C$7)/C$8</f>
        <v>31234.231133548772</v>
      </c>
      <c r="F111" s="1">
        <f>ROUND(2*E111,0)/2</f>
        <v>31234</v>
      </c>
      <c r="G111" s="1">
        <f>+C111-(C$7+F111*C$8)</f>
        <v>0.24901300000783522</v>
      </c>
      <c r="K111" s="1">
        <f>G111</f>
        <v>0.24901300000783522</v>
      </c>
      <c r="O111" s="1">
        <f ca="1">+C$11+C$12*F111</f>
        <v>0.25008296772849681</v>
      </c>
      <c r="Q111" s="71">
        <f>+C111-15018.5</f>
        <v>39824.265700000004</v>
      </c>
    </row>
    <row r="112" spans="1:17" x14ac:dyDescent="0.2">
      <c r="A112" s="37" t="s">
        <v>68</v>
      </c>
      <c r="B112" s="38" t="s">
        <v>46</v>
      </c>
      <c r="C112" s="37">
        <v>54848.692999999999</v>
      </c>
      <c r="D112" s="37">
        <v>5.0000000000000001E-4</v>
      </c>
      <c r="E112" s="26">
        <f>+(C112-C$7)/C$8</f>
        <v>31239.732845843362</v>
      </c>
      <c r="F112" s="1">
        <f>ROUND(2*E112,0)/2</f>
        <v>31239.5</v>
      </c>
      <c r="G112" s="1">
        <f>+C112-(C$7+F112*C$8)</f>
        <v>0.25085774999752175</v>
      </c>
      <c r="K112" s="1">
        <f>G112</f>
        <v>0.25085774999752175</v>
      </c>
      <c r="O112" s="1">
        <f ca="1">+C$11+C$12*F112</f>
        <v>0.25012724529158104</v>
      </c>
      <c r="Q112" s="71">
        <f>+C112-15018.5</f>
        <v>39830.192999999999</v>
      </c>
    </row>
    <row r="113" spans="1:17" x14ac:dyDescent="0.2">
      <c r="A113" s="25" t="s">
        <v>74</v>
      </c>
      <c r="B113" s="29" t="s">
        <v>46</v>
      </c>
      <c r="C113" s="25">
        <v>54848.694799999997</v>
      </c>
      <c r="D113" s="25">
        <v>6.9999999999999999E-4</v>
      </c>
      <c r="E113" s="26">
        <f>+(C113-C$7)/C$8</f>
        <v>31239.734516601064</v>
      </c>
      <c r="F113" s="1">
        <f>ROUND(2*E113,0)/2</f>
        <v>31239.5</v>
      </c>
      <c r="G113" s="1">
        <f>+C113-(C$7+F113*C$8)</f>
        <v>0.25265774999570567</v>
      </c>
      <c r="K113" s="1">
        <f>G113</f>
        <v>0.25265774999570567</v>
      </c>
      <c r="O113" s="1">
        <f ca="1">+C$11+C$12*F113</f>
        <v>0.25012724529158104</v>
      </c>
      <c r="Q113" s="71">
        <f>+C113-15018.5</f>
        <v>39830.194799999997</v>
      </c>
    </row>
    <row r="114" spans="1:17" x14ac:dyDescent="0.2">
      <c r="A114" s="37" t="s">
        <v>68</v>
      </c>
      <c r="B114" s="38" t="s">
        <v>46</v>
      </c>
      <c r="C114" s="37">
        <v>54849.770199999999</v>
      </c>
      <c r="D114" s="37">
        <v>5.9999999999999995E-4</v>
      </c>
      <c r="E114" s="26">
        <f>+(C114-C$7)/C$8</f>
        <v>31240.732701508459</v>
      </c>
      <c r="F114" s="1">
        <f>ROUND(2*E114,0)/2</f>
        <v>31240.5</v>
      </c>
      <c r="G114" s="1">
        <f>+C114-(C$7+F114*C$8)</f>
        <v>0.25070225000672508</v>
      </c>
      <c r="K114" s="1">
        <f>G114</f>
        <v>0.25070225000672508</v>
      </c>
      <c r="O114" s="1">
        <f ca="1">+C$11+C$12*F114</f>
        <v>0.25013529575759641</v>
      </c>
      <c r="Q114" s="71">
        <f>+C114-15018.5</f>
        <v>39831.270199999999</v>
      </c>
    </row>
    <row r="115" spans="1:17" x14ac:dyDescent="0.2">
      <c r="A115" s="37" t="s">
        <v>68</v>
      </c>
      <c r="B115" s="38" t="s">
        <v>43</v>
      </c>
      <c r="C115" s="37">
        <v>54853.5409</v>
      </c>
      <c r="D115" s="37">
        <v>4.0000000000000002E-4</v>
      </c>
      <c r="E115" s="26">
        <f>+(C115-C$7)/C$8</f>
        <v>31244.232660435675</v>
      </c>
      <c r="F115" s="1">
        <f>ROUND(2*E115,0)/2</f>
        <v>31244</v>
      </c>
      <c r="G115" s="1">
        <f>+C115-(C$7+F115*C$8)</f>
        <v>0.25065799999720184</v>
      </c>
      <c r="K115" s="1">
        <f>G115</f>
        <v>0.25065799999720184</v>
      </c>
      <c r="O115" s="1">
        <f ca="1">+C$11+C$12*F115</f>
        <v>0.25016347238865</v>
      </c>
      <c r="Q115" s="71">
        <f>+C115-15018.5</f>
        <v>39835.0409</v>
      </c>
    </row>
    <row r="116" spans="1:17" x14ac:dyDescent="0.2">
      <c r="A116" s="30" t="s">
        <v>73</v>
      </c>
      <c r="B116" s="29" t="s">
        <v>43</v>
      </c>
      <c r="C116" s="25">
        <v>54868.624100000001</v>
      </c>
      <c r="D116" s="25">
        <v>2.0000000000000001E-4</v>
      </c>
      <c r="E116" s="26">
        <f>+(C116-C$7)/C$8</f>
        <v>31258.232867423983</v>
      </c>
      <c r="F116" s="1">
        <f>ROUND(2*E116,0)/2</f>
        <v>31258</v>
      </c>
      <c r="G116" s="1">
        <f>+C116-(C$7+F116*C$8)</f>
        <v>0.25088099999993574</v>
      </c>
      <c r="K116" s="1">
        <f>G116</f>
        <v>0.25088099999993574</v>
      </c>
      <c r="O116" s="1">
        <f ca="1">+C$11+C$12*F116</f>
        <v>0.25027617891286458</v>
      </c>
      <c r="Q116" s="71">
        <f>+C116-15018.5</f>
        <v>39850.124100000001</v>
      </c>
    </row>
    <row r="117" spans="1:17" x14ac:dyDescent="0.2">
      <c r="A117" s="37" t="s">
        <v>68</v>
      </c>
      <c r="B117" s="38" t="s">
        <v>43</v>
      </c>
      <c r="C117" s="37">
        <v>54882.629800000002</v>
      </c>
      <c r="D117" s="37">
        <v>2.0000000000000001E-4</v>
      </c>
      <c r="E117" s="26">
        <f>+(C117-C$7)/C$8</f>
        <v>31271.232940287591</v>
      </c>
      <c r="F117" s="1">
        <f>ROUND(2*E117,0)/2</f>
        <v>31271</v>
      </c>
      <c r="G117" s="1">
        <f>+C117-(C$7+F117*C$8)</f>
        <v>0.2509595000083209</v>
      </c>
      <c r="K117" s="1">
        <f>G117</f>
        <v>0.2509595000083209</v>
      </c>
      <c r="O117" s="1">
        <f ca="1">+C$11+C$12*F117</f>
        <v>0.25038083497106378</v>
      </c>
      <c r="Q117" s="71">
        <f>+C117-15018.5</f>
        <v>39864.129800000002</v>
      </c>
    </row>
    <row r="118" spans="1:17" x14ac:dyDescent="0.2">
      <c r="A118" s="30" t="s">
        <v>75</v>
      </c>
      <c r="B118" s="29" t="s">
        <v>43</v>
      </c>
      <c r="C118" s="25">
        <v>54895.5573</v>
      </c>
      <c r="D118" s="25">
        <v>4.0000000000000002E-4</v>
      </c>
      <c r="E118" s="26">
        <f>+(C118-C$7)/C$8</f>
        <v>31283.232229287361</v>
      </c>
      <c r="F118" s="1">
        <f>ROUND(2*E118,0)/2</f>
        <v>31283</v>
      </c>
      <c r="G118" s="1">
        <f>+C118-(C$7+F118*C$8)</f>
        <v>0.25019350000366103</v>
      </c>
      <c r="K118" s="1">
        <f>G118</f>
        <v>0.25019350000366103</v>
      </c>
      <c r="O118" s="1">
        <f ca="1">+C$11+C$12*F118</f>
        <v>0.25047744056324761</v>
      </c>
      <c r="Q118" s="71">
        <f>+C118-15018.5</f>
        <v>39877.0573</v>
      </c>
    </row>
    <row r="119" spans="1:17" x14ac:dyDescent="0.2">
      <c r="A119" s="30" t="s">
        <v>76</v>
      </c>
      <c r="B119" s="29"/>
      <c r="C119" s="25">
        <v>55093.793100000003</v>
      </c>
      <c r="D119" s="25">
        <v>1E-4</v>
      </c>
      <c r="E119" s="26">
        <f>+(C119-C$7)/C$8</f>
        <v>31467.234445825921</v>
      </c>
      <c r="F119" s="1">
        <f>ROUND(2*E119,0)/2</f>
        <v>31467</v>
      </c>
      <c r="G119" s="1">
        <f>+C119-(C$7+F119*C$8)</f>
        <v>0.25258150000445312</v>
      </c>
      <c r="K119" s="1">
        <f>G119</f>
        <v>0.25258150000445312</v>
      </c>
      <c r="O119" s="1">
        <f ca="1">+C$11+C$12*F119</f>
        <v>0.2519587263100671</v>
      </c>
      <c r="Q119" s="71">
        <f>+C119-15018.5</f>
        <v>40075.293100000003</v>
      </c>
    </row>
    <row r="120" spans="1:17" x14ac:dyDescent="0.2">
      <c r="A120" s="30" t="s">
        <v>76</v>
      </c>
      <c r="B120" s="29" t="s">
        <v>43</v>
      </c>
      <c r="C120" s="25">
        <v>55163.820699999997</v>
      </c>
      <c r="D120" s="25">
        <v>1E-4</v>
      </c>
      <c r="E120" s="26">
        <f>+(C120-C$7)/C$8</f>
        <v>31532.233974765059</v>
      </c>
      <c r="F120" s="1">
        <f>ROUND(2*E120,0)/2</f>
        <v>31532</v>
      </c>
      <c r="G120" s="1">
        <f>+C120-(C$7+F120*C$8)</f>
        <v>0.25207400000363123</v>
      </c>
      <c r="K120" s="1">
        <f>G120</f>
        <v>0.25207400000363123</v>
      </c>
      <c r="O120" s="1">
        <f ca="1">+C$11+C$12*F120</f>
        <v>0.25248200660106324</v>
      </c>
      <c r="Q120" s="71">
        <f>+C120-15018.5</f>
        <v>40145.320699999997</v>
      </c>
    </row>
    <row r="121" spans="1:17" x14ac:dyDescent="0.2">
      <c r="A121" s="23" t="s">
        <v>77</v>
      </c>
      <c r="B121" s="24" t="s">
        <v>43</v>
      </c>
      <c r="C121" s="23">
        <v>55175.672100000003</v>
      </c>
      <c r="D121" s="27"/>
      <c r="E121" s="26">
        <f>+(C121-C$7)/C$8</f>
        <v>31543.234429118344</v>
      </c>
      <c r="F121" s="1">
        <f>ROUND(2*E121,0)/2</f>
        <v>31543</v>
      </c>
      <c r="G121" s="1">
        <f>+C121-(C$7+F121*C$8)</f>
        <v>0.25256350001291139</v>
      </c>
      <c r="K121" s="1">
        <f>G121</f>
        <v>0.25256350001291139</v>
      </c>
      <c r="O121" s="1">
        <f ca="1">+C$11+C$12*F121</f>
        <v>0.2525705617272318</v>
      </c>
      <c r="Q121" s="71">
        <f>+C121-15018.5</f>
        <v>40157.172100000003</v>
      </c>
    </row>
    <row r="122" spans="1:17" x14ac:dyDescent="0.2">
      <c r="A122" s="23" t="s">
        <v>77</v>
      </c>
      <c r="B122" s="24" t="s">
        <v>46</v>
      </c>
      <c r="C122" s="23">
        <v>55209.608899999999</v>
      </c>
      <c r="D122" s="27"/>
      <c r="E122" s="26">
        <f>+(C122-C$7)/C$8</f>
        <v>31574.734523562562</v>
      </c>
      <c r="F122" s="1">
        <f>ROUND(2*E122,0)/2</f>
        <v>31574.5</v>
      </c>
      <c r="G122" s="1">
        <f>+C122-(C$7+F122*C$8)</f>
        <v>0.25266525000188267</v>
      </c>
      <c r="K122" s="1">
        <f>G122</f>
        <v>0.25266525000188267</v>
      </c>
      <c r="O122" s="1">
        <f ca="1">+C$11+C$12*F122</f>
        <v>0.25282415140671444</v>
      </c>
      <c r="Q122" s="71">
        <f>+C122-15018.5</f>
        <v>40191.108899999999</v>
      </c>
    </row>
    <row r="123" spans="1:17" x14ac:dyDescent="0.2">
      <c r="A123" s="23" t="s">
        <v>77</v>
      </c>
      <c r="B123" s="24" t="s">
        <v>43</v>
      </c>
      <c r="C123" s="23">
        <v>55245.7</v>
      </c>
      <c r="D123" s="27"/>
      <c r="E123" s="26">
        <f>+(C123-C$7)/C$8</f>
        <v>31608.234236517099</v>
      </c>
      <c r="F123" s="1">
        <f>ROUND(2*E123,0)/2</f>
        <v>31608</v>
      </c>
      <c r="G123" s="1">
        <f>+C123-(C$7+F123*C$8)</f>
        <v>0.2523559999972349</v>
      </c>
      <c r="K123" s="1">
        <f>G123</f>
        <v>0.2523559999972349</v>
      </c>
      <c r="O123" s="1">
        <f ca="1">+C$11+C$12*F123</f>
        <v>0.25309384201822782</v>
      </c>
      <c r="Q123" s="71">
        <f>+C123-15018.5</f>
        <v>40227.199999999997</v>
      </c>
    </row>
    <row r="124" spans="1:17" x14ac:dyDescent="0.2">
      <c r="A124" s="39" t="s">
        <v>78</v>
      </c>
      <c r="B124" s="40" t="s">
        <v>46</v>
      </c>
      <c r="C124" s="39">
        <v>55473.562899999997</v>
      </c>
      <c r="D124" s="39">
        <v>2.9999999999999997E-4</v>
      </c>
      <c r="E124" s="26">
        <f>+(C124-C$7)/C$8</f>
        <v>31819.73628946063</v>
      </c>
      <c r="F124" s="1">
        <f>ROUND(2*E124,0)/2</f>
        <v>31819.5</v>
      </c>
      <c r="G124" s="1">
        <f>+C124-(C$7+F124*C$8)</f>
        <v>0.25456774999474874</v>
      </c>
      <c r="J124" s="1">
        <f>G124</f>
        <v>0.25456774999474874</v>
      </c>
      <c r="O124" s="1">
        <f ca="1">+C$11+C$12*F124</f>
        <v>0.25479651558046867</v>
      </c>
      <c r="Q124" s="71">
        <f>+C124-15018.5</f>
        <v>40455.062899999997</v>
      </c>
    </row>
    <row r="125" spans="1:17" x14ac:dyDescent="0.2">
      <c r="A125" s="23" t="s">
        <v>77</v>
      </c>
      <c r="B125" s="24" t="s">
        <v>43</v>
      </c>
      <c r="C125" s="23">
        <v>55485.953399999999</v>
      </c>
      <c r="D125" s="27"/>
      <c r="E125" s="26">
        <f>+(C125-C$7)/C$8</f>
        <v>31831.237135745811</v>
      </c>
      <c r="F125" s="1">
        <f>ROUND(2*E125,0)/2</f>
        <v>31831</v>
      </c>
      <c r="G125" s="1">
        <f>+C125-(C$7+F125*C$8)</f>
        <v>0.25547950000327546</v>
      </c>
      <c r="K125" s="1">
        <f>G125</f>
        <v>0.25547950000327546</v>
      </c>
      <c r="O125" s="1">
        <f ca="1">+C$11+C$12*F125</f>
        <v>0.25488909593964493</v>
      </c>
      <c r="Q125" s="71">
        <f>+C125-15018.5</f>
        <v>40467.453399999999</v>
      </c>
    </row>
    <row r="126" spans="1:17" x14ac:dyDescent="0.2">
      <c r="A126" s="23" t="s">
        <v>77</v>
      </c>
      <c r="B126" s="24" t="s">
        <v>43</v>
      </c>
      <c r="C126" s="23">
        <v>55499.958700000003</v>
      </c>
      <c r="D126" s="27"/>
      <c r="E126" s="26">
        <f>+(C126-C$7)/C$8</f>
        <v>31844.236837329925</v>
      </c>
      <c r="F126" s="1">
        <f>ROUND(2*E126,0)/2</f>
        <v>31844</v>
      </c>
      <c r="G126" s="1">
        <f>+C126-(C$7+F126*C$8)</f>
        <v>0.2551579999999376</v>
      </c>
      <c r="K126" s="1">
        <f>G126</f>
        <v>0.2551579999999376</v>
      </c>
      <c r="O126" s="1">
        <f ca="1">+C$11+C$12*F126</f>
        <v>0.25499375199784413</v>
      </c>
      <c r="Q126" s="71">
        <f>+C126-15018.5</f>
        <v>40481.458700000003</v>
      </c>
    </row>
    <row r="127" spans="1:17" x14ac:dyDescent="0.2">
      <c r="A127" s="23" t="s">
        <v>77</v>
      </c>
      <c r="B127" s="24" t="s">
        <v>46</v>
      </c>
      <c r="C127" s="23">
        <v>55533.895100000002</v>
      </c>
      <c r="D127" s="27"/>
      <c r="E127" s="26">
        <f>+(C127-C$7)/C$8</f>
        <v>31875.736560494664</v>
      </c>
      <c r="F127" s="1">
        <f>ROUND(2*E127,0)/2</f>
        <v>31875.5</v>
      </c>
      <c r="G127" s="1">
        <f>+C127-(C$7+F127*C$8)</f>
        <v>0.25485975000628969</v>
      </c>
      <c r="K127" s="1">
        <f>G127</f>
        <v>0.25485975000628969</v>
      </c>
      <c r="O127" s="1">
        <f ca="1">+C$11+C$12*F127</f>
        <v>0.25524734167732677</v>
      </c>
      <c r="Q127" s="71">
        <f>+C127-15018.5</f>
        <v>40515.395100000002</v>
      </c>
    </row>
    <row r="128" spans="1:17" x14ac:dyDescent="0.2">
      <c r="A128" s="23" t="s">
        <v>77</v>
      </c>
      <c r="B128" s="24" t="s">
        <v>46</v>
      </c>
      <c r="C128" s="23">
        <v>55544.666400000002</v>
      </c>
      <c r="D128" s="27"/>
      <c r="E128" s="26">
        <f>+(C128-C$7)/C$8</f>
        <v>31885.734467406535</v>
      </c>
      <c r="F128" s="1">
        <f>ROUND(2*E128,0)/2</f>
        <v>31885.5</v>
      </c>
      <c r="G128" s="1">
        <f>+C128-(C$7+F128*C$8)</f>
        <v>0.25260474999959115</v>
      </c>
      <c r="K128" s="1">
        <f>G128</f>
        <v>0.25260474999959115</v>
      </c>
      <c r="O128" s="1">
        <f ca="1">+C$11+C$12*F128</f>
        <v>0.25532784633748007</v>
      </c>
      <c r="Q128" s="71">
        <f>+C128-15018.5</f>
        <v>40526.166400000002</v>
      </c>
    </row>
    <row r="129" spans="1:17" x14ac:dyDescent="0.2">
      <c r="A129" s="30" t="s">
        <v>79</v>
      </c>
      <c r="B129" s="29" t="s">
        <v>46</v>
      </c>
      <c r="C129" s="25">
        <v>55544.667300000001</v>
      </c>
      <c r="D129" s="25">
        <v>8.9999999999999998E-4</v>
      </c>
      <c r="E129" s="26">
        <f>+(C129-C$7)/C$8</f>
        <v>31885.735302785386</v>
      </c>
      <c r="F129" s="1">
        <f>ROUND(2*E129,0)/2</f>
        <v>31885.5</v>
      </c>
      <c r="G129" s="1">
        <f>+C129-(C$7+F129*C$8)</f>
        <v>0.25350474999868311</v>
      </c>
      <c r="K129" s="1">
        <f>G129</f>
        <v>0.25350474999868311</v>
      </c>
      <c r="O129" s="1">
        <f ca="1">+C$11+C$12*F129</f>
        <v>0.25532784633748007</v>
      </c>
      <c r="Q129" s="71">
        <f>+C129-15018.5</f>
        <v>40526.167300000001</v>
      </c>
    </row>
    <row r="130" spans="1:17" x14ac:dyDescent="0.2">
      <c r="A130" s="23" t="s">
        <v>77</v>
      </c>
      <c r="B130" s="24" t="s">
        <v>46</v>
      </c>
      <c r="C130" s="23">
        <v>55557.595999999998</v>
      </c>
      <c r="D130" s="27"/>
      <c r="E130" s="26">
        <f>+(C130-C$7)/C$8</f>
        <v>31897.735705623636</v>
      </c>
      <c r="F130" s="1">
        <f>ROUND(2*E130,0)/2</f>
        <v>31897.5</v>
      </c>
      <c r="G130" s="1">
        <f>+C130-(C$7+F130*C$8)</f>
        <v>0.25393875000736443</v>
      </c>
      <c r="K130" s="1">
        <f>G130</f>
        <v>0.25393875000736443</v>
      </c>
      <c r="O130" s="1">
        <f ca="1">+C$11+C$12*F130</f>
        <v>0.2554244519296639</v>
      </c>
      <c r="Q130" s="71">
        <f>+C130-15018.5</f>
        <v>40539.095999999998</v>
      </c>
    </row>
    <row r="131" spans="1:17" x14ac:dyDescent="0.2">
      <c r="A131" s="39" t="s">
        <v>80</v>
      </c>
      <c r="B131" s="40" t="s">
        <v>43</v>
      </c>
      <c r="C131" s="39">
        <v>55832.864000000001</v>
      </c>
      <c r="D131" s="39">
        <v>2.9999999999999997E-4</v>
      </c>
      <c r="E131" s="26">
        <f>+(C131-C$7)/C$8</f>
        <v>32153.239111880899</v>
      </c>
      <c r="F131" s="1">
        <f>ROUND(2*E131,0)/2</f>
        <v>32153</v>
      </c>
      <c r="G131" s="1">
        <f>+C131-(C$7+F131*C$8)</f>
        <v>0.25760850000369828</v>
      </c>
      <c r="K131" s="1">
        <f>G131</f>
        <v>0.25760850000369828</v>
      </c>
      <c r="O131" s="1">
        <f ca="1">+C$11+C$12*F131</f>
        <v>0.25748134599657913</v>
      </c>
      <c r="Q131" s="71">
        <f>+C131-15018.5</f>
        <v>40814.364000000001</v>
      </c>
    </row>
    <row r="132" spans="1:17" x14ac:dyDescent="0.2">
      <c r="A132" s="39" t="s">
        <v>81</v>
      </c>
      <c r="B132" s="40" t="s">
        <v>43</v>
      </c>
      <c r="C132" s="39">
        <v>55846.870199999998</v>
      </c>
      <c r="D132" s="39">
        <v>2.0000000000000001E-4</v>
      </c>
      <c r="E132" s="26">
        <f>+(C132-C$7)/C$8</f>
        <v>32166.239648843861</v>
      </c>
      <c r="F132" s="1">
        <f>ROUND(2*E132,0)/2</f>
        <v>32166</v>
      </c>
      <c r="G132" s="1">
        <f>+C132-(C$7+F132*C$8)</f>
        <v>0.25818700000672834</v>
      </c>
      <c r="K132" s="1">
        <f>G132</f>
        <v>0.25818700000672834</v>
      </c>
      <c r="O132" s="1">
        <f ca="1">+C$11+C$12*F132</f>
        <v>0.25758600205477833</v>
      </c>
      <c r="Q132" s="71">
        <f>+C132-15018.5</f>
        <v>40828.370199999998</v>
      </c>
    </row>
    <row r="133" spans="1:17" x14ac:dyDescent="0.2">
      <c r="A133" s="39" t="s">
        <v>80</v>
      </c>
      <c r="B133" s="40" t="s">
        <v>43</v>
      </c>
      <c r="C133" s="39">
        <v>55853.873</v>
      </c>
      <c r="D133" s="39">
        <v>8.0000000000000004E-4</v>
      </c>
      <c r="E133" s="26">
        <f>+(C133-C$7)/C$8</f>
        <v>32172.739638865729</v>
      </c>
      <c r="F133" s="1">
        <f>ROUND(2*E133,0)/2</f>
        <v>32172.5</v>
      </c>
      <c r="G133" s="1">
        <f>+C133-(C$7+F133*C$8)</f>
        <v>0.25817624999763211</v>
      </c>
      <c r="K133" s="1">
        <f>G133</f>
        <v>0.25817624999763211</v>
      </c>
      <c r="O133" s="1">
        <f ca="1">+C$11+C$12*F133</f>
        <v>0.25763833008387793</v>
      </c>
      <c r="Q133" s="71">
        <f>+C133-15018.5</f>
        <v>40835.373</v>
      </c>
    </row>
    <row r="134" spans="1:17" x14ac:dyDescent="0.2">
      <c r="A134" s="39" t="s">
        <v>80</v>
      </c>
      <c r="B134" s="40" t="s">
        <v>43</v>
      </c>
      <c r="C134" s="39">
        <v>55854.9496</v>
      </c>
      <c r="D134" s="39">
        <v>5.0000000000000001E-4</v>
      </c>
      <c r="E134" s="26">
        <f>+(C134-C$7)/C$8</f>
        <v>32173.738937611593</v>
      </c>
      <c r="F134" s="1">
        <f>ROUND(2*E134,0)/2</f>
        <v>32173.5</v>
      </c>
      <c r="G134" s="1">
        <f>+C134-(C$7+F134*C$8)</f>
        <v>0.2574207500074408</v>
      </c>
      <c r="K134" s="1">
        <f>G134</f>
        <v>0.2574207500074408</v>
      </c>
      <c r="O134" s="1">
        <f ca="1">+C$11+C$12*F134</f>
        <v>0.25764638054989319</v>
      </c>
      <c r="Q134" s="71">
        <f>+C134-15018.5</f>
        <v>40836.4496</v>
      </c>
    </row>
    <row r="135" spans="1:17" x14ac:dyDescent="0.2">
      <c r="A135" s="39" t="s">
        <v>80</v>
      </c>
      <c r="B135" s="40" t="s">
        <v>43</v>
      </c>
      <c r="C135" s="39">
        <v>55859.797700000003</v>
      </c>
      <c r="D135" s="39">
        <v>2.9999999999999997E-4</v>
      </c>
      <c r="E135" s="26">
        <f>+(C135-C$7)/C$8</f>
        <v>32178.238937843646</v>
      </c>
      <c r="F135" s="1">
        <f>ROUND(2*E135,0)/2</f>
        <v>32178</v>
      </c>
      <c r="G135" s="1">
        <f>+C135-(C$7+F135*C$8)</f>
        <v>0.25742100000934443</v>
      </c>
      <c r="K135" s="1">
        <f>G135</f>
        <v>0.25742100000934443</v>
      </c>
      <c r="O135" s="1">
        <f ca="1">+C$11+C$12*F135</f>
        <v>0.25768260764696216</v>
      </c>
      <c r="Q135" s="71">
        <f>+C135-15018.5</f>
        <v>40841.297700000003</v>
      </c>
    </row>
    <row r="136" spans="1:17" x14ac:dyDescent="0.2">
      <c r="A136" s="39" t="s">
        <v>80</v>
      </c>
      <c r="B136" s="40" t="s">
        <v>43</v>
      </c>
      <c r="C136" s="39">
        <v>55865.722999999998</v>
      </c>
      <c r="D136" s="39">
        <v>5.9999999999999995E-4</v>
      </c>
      <c r="E136" s="26">
        <f>+(C136-C$7)/C$8</f>
        <v>32183.73879374078</v>
      </c>
      <c r="F136" s="1">
        <f>ROUND(2*E136,0)/2</f>
        <v>32183.5</v>
      </c>
      <c r="G136" s="1">
        <f>+C136-(C$7+F136*C$8)</f>
        <v>0.25726574999862351</v>
      </c>
      <c r="K136" s="1">
        <f>G136</f>
        <v>0.25726574999862351</v>
      </c>
      <c r="O136" s="1">
        <f ca="1">+C$11+C$12*F136</f>
        <v>0.2577268852100465</v>
      </c>
      <c r="Q136" s="71">
        <f>+C136-15018.5</f>
        <v>40847.222999999998</v>
      </c>
    </row>
    <row r="137" spans="1:17" x14ac:dyDescent="0.2">
      <c r="A137" s="39" t="s">
        <v>80</v>
      </c>
      <c r="B137" s="40" t="s">
        <v>43</v>
      </c>
      <c r="C137" s="39">
        <v>55875.958100000003</v>
      </c>
      <c r="D137" s="39">
        <v>4.0000000000000002E-4</v>
      </c>
      <c r="E137" s="26">
        <f>+(C137-C$7)/C$8</f>
        <v>32193.239000497051</v>
      </c>
      <c r="F137" s="1">
        <f>ROUND(2*E137,0)/2</f>
        <v>32193</v>
      </c>
      <c r="G137" s="1">
        <f>+C137-(C$7+F137*C$8)</f>
        <v>0.25748850000672974</v>
      </c>
      <c r="K137" s="1">
        <f>G137</f>
        <v>0.25748850000672974</v>
      </c>
      <c r="O137" s="1">
        <f ca="1">+C$11+C$12*F137</f>
        <v>0.257803364637192</v>
      </c>
      <c r="Q137" s="71">
        <f>+C137-15018.5</f>
        <v>40857.458100000003</v>
      </c>
    </row>
    <row r="138" spans="1:17" x14ac:dyDescent="0.2">
      <c r="A138" s="30" t="s">
        <v>82</v>
      </c>
      <c r="B138" s="29" t="s">
        <v>43</v>
      </c>
      <c r="C138" s="25">
        <v>55882.423990000003</v>
      </c>
      <c r="D138" s="25">
        <v>6.9999999999999999E-4</v>
      </c>
      <c r="E138" s="26">
        <f>+(C138-C$7)/C$8</f>
        <v>32199.240631342218</v>
      </c>
      <c r="F138" s="1">
        <f>ROUND(2*E138,0)/2</f>
        <v>32199</v>
      </c>
      <c r="G138" s="1">
        <f>+C138-(C$7+F138*C$8)</f>
        <v>0.25924550000490854</v>
      </c>
      <c r="K138" s="1">
        <f>G138</f>
        <v>0.25924550000490854</v>
      </c>
      <c r="O138" s="1">
        <f ca="1">+C$11+C$12*F138</f>
        <v>0.25785166743328403</v>
      </c>
      <c r="Q138" s="71">
        <f>+C138-15018.5</f>
        <v>40863.923990000003</v>
      </c>
    </row>
    <row r="139" spans="1:17" x14ac:dyDescent="0.2">
      <c r="A139" s="23" t="s">
        <v>83</v>
      </c>
      <c r="B139" s="24" t="s">
        <v>43</v>
      </c>
      <c r="C139" s="23">
        <v>55891.040800000002</v>
      </c>
      <c r="D139" s="27"/>
      <c r="E139" s="26">
        <f>+(C139-C$7)/C$8</f>
        <v>32207.238743386006</v>
      </c>
      <c r="F139" s="1">
        <f>ROUND(2*E139,0)/2</f>
        <v>32207</v>
      </c>
      <c r="G139" s="1">
        <f>+C139-(C$7+F139*C$8)</f>
        <v>0.25721150000754278</v>
      </c>
      <c r="K139" s="1">
        <f>G139</f>
        <v>0.25721150000754278</v>
      </c>
      <c r="O139" s="1">
        <f ca="1">+C$11+C$12*F139</f>
        <v>0.25791607116140658</v>
      </c>
      <c r="Q139" s="71">
        <f>+C139-15018.5</f>
        <v>40872.540800000002</v>
      </c>
    </row>
    <row r="140" spans="1:17" x14ac:dyDescent="0.2">
      <c r="A140" s="39" t="s">
        <v>80</v>
      </c>
      <c r="B140" s="40" t="s">
        <v>43</v>
      </c>
      <c r="C140" s="39">
        <v>55895.889499999997</v>
      </c>
      <c r="D140" s="39">
        <v>5.0000000000000001E-4</v>
      </c>
      <c r="E140" s="26">
        <f>+(C140-C$7)/C$8</f>
        <v>32211.739300537291</v>
      </c>
      <c r="F140" s="1">
        <f>ROUND(2*E140,0)/2</f>
        <v>32211.5</v>
      </c>
      <c r="G140" s="1">
        <f>+C140-(C$7+F140*C$8)</f>
        <v>0.25781175000156509</v>
      </c>
      <c r="K140" s="1">
        <f>G140</f>
        <v>0.25781175000156509</v>
      </c>
      <c r="O140" s="1">
        <f ca="1">+C$11+C$12*F140</f>
        <v>0.25795229825847554</v>
      </c>
      <c r="Q140" s="71">
        <f>+C140-15018.5</f>
        <v>40877.389499999997</v>
      </c>
    </row>
    <row r="141" spans="1:17" x14ac:dyDescent="0.2">
      <c r="A141" s="23" t="s">
        <v>84</v>
      </c>
      <c r="B141" s="24" t="s">
        <v>43</v>
      </c>
      <c r="C141" s="23">
        <v>55896.4306</v>
      </c>
      <c r="D141" s="27"/>
      <c r="E141" s="26">
        <f>+(C141-C$7)/C$8</f>
        <v>32212.241548866652</v>
      </c>
      <c r="F141" s="1">
        <f>ROUND(2*E141,0)/2</f>
        <v>32212</v>
      </c>
      <c r="G141" s="1">
        <f>+C141-(C$7+F141*C$8)</f>
        <v>0.26023400000849506</v>
      </c>
      <c r="K141" s="1">
        <f>G141</f>
        <v>0.26023400000849506</v>
      </c>
      <c r="O141" s="1">
        <f ca="1">+C$11+C$12*F141</f>
        <v>0.25795632349148323</v>
      </c>
      <c r="Q141" s="71">
        <f>+C141-15018.5</f>
        <v>40877.9306</v>
      </c>
    </row>
    <row r="142" spans="1:17" x14ac:dyDescent="0.2">
      <c r="A142" s="30" t="s">
        <v>85</v>
      </c>
      <c r="B142" s="29" t="s">
        <v>43</v>
      </c>
      <c r="C142" s="25">
        <v>55967.533799999997</v>
      </c>
      <c r="D142" s="25">
        <v>2.0000000000000001E-4</v>
      </c>
      <c r="E142" s="26">
        <f>+(C142-C$7)/C$8</f>
        <v>32278.239448352939</v>
      </c>
      <c r="F142" s="1">
        <f>ROUND(2*E142,0)/2</f>
        <v>32278</v>
      </c>
      <c r="G142" s="1">
        <f>+C142-(C$7+F142*C$8)</f>
        <v>0.25797100000636419</v>
      </c>
      <c r="K142" s="1">
        <f>G142</f>
        <v>0.25797100000636419</v>
      </c>
      <c r="O142" s="1">
        <f ca="1">+C$11+C$12*F142</f>
        <v>0.25848765424849451</v>
      </c>
      <c r="Q142" s="71">
        <f>+C142-15018.5</f>
        <v>40949.033799999997</v>
      </c>
    </row>
    <row r="143" spans="1:17" x14ac:dyDescent="0.2">
      <c r="A143" s="41" t="s">
        <v>86</v>
      </c>
      <c r="B143" s="38" t="s">
        <v>43</v>
      </c>
      <c r="C143" s="37">
        <v>55996.621899999998</v>
      </c>
      <c r="D143" s="37">
        <v>2.9999999999999997E-4</v>
      </c>
      <c r="E143" s="26">
        <f>+(C143-C$7)/C$8</f>
        <v>32305.238985645869</v>
      </c>
      <c r="F143" s="1">
        <f>ROUND(2*E143,0)/2</f>
        <v>32305</v>
      </c>
      <c r="G143" s="1">
        <f>+C143-(C$7+F143*C$8)</f>
        <v>0.25747250000131316</v>
      </c>
      <c r="K143" s="1">
        <f>G143</f>
        <v>0.25747250000131316</v>
      </c>
      <c r="O143" s="1">
        <f ca="1">+C$11+C$12*F143</f>
        <v>0.2587050168309083</v>
      </c>
      <c r="Q143" s="71">
        <f>+C143-15018.5</f>
        <v>40978.121899999998</v>
      </c>
    </row>
    <row r="144" spans="1:17" x14ac:dyDescent="0.2">
      <c r="A144" s="30" t="s">
        <v>87</v>
      </c>
      <c r="B144" s="29" t="s">
        <v>43</v>
      </c>
      <c r="C144" s="25">
        <v>56316.599800000004</v>
      </c>
      <c r="D144" s="25">
        <v>2.0000000000000001E-4</v>
      </c>
      <c r="E144" s="26">
        <f>+(C144-C$7)/C$8</f>
        <v>32602.242064016948</v>
      </c>
      <c r="F144" s="1">
        <f>ROUND(2*E144,0)/2</f>
        <v>32602</v>
      </c>
      <c r="G144" s="1">
        <f>+C144-(C$7+F144*C$8)</f>
        <v>0.26078899999993155</v>
      </c>
      <c r="K144" s="1">
        <f>G144</f>
        <v>0.26078899999993155</v>
      </c>
      <c r="O144" s="1">
        <f ca="1">+C$11+C$12*F144</f>
        <v>0.26109600523745935</v>
      </c>
      <c r="Q144" s="71">
        <f>+C144-15018.5</f>
        <v>41298.099800000004</v>
      </c>
    </row>
    <row r="145" spans="1:17" x14ac:dyDescent="0.2">
      <c r="A145" s="42" t="s">
        <v>89</v>
      </c>
      <c r="B145" s="43" t="s">
        <v>43</v>
      </c>
      <c r="C145" s="42">
        <v>57041.662400000001</v>
      </c>
      <c r="D145" s="42">
        <v>2.9999999999999997E-4</v>
      </c>
      <c r="E145" s="26">
        <f>+(C145-C$7)/C$8</f>
        <v>33275.244243891641</v>
      </c>
      <c r="F145" s="1">
        <f>ROUND(2*E145,0)/2</f>
        <v>33275</v>
      </c>
      <c r="G145" s="1">
        <f>+C145-(C$7+F145*C$8)</f>
        <v>0.26313750000554137</v>
      </c>
      <c r="K145" s="1">
        <f>G145</f>
        <v>0.26313750000554137</v>
      </c>
      <c r="O145" s="1">
        <f ca="1">+C$11+C$12*F145</f>
        <v>0.26651396886577206</v>
      </c>
      <c r="Q145" s="71">
        <f>+C145-15018.5</f>
        <v>42023.162400000001</v>
      </c>
    </row>
    <row r="146" spans="1:17" x14ac:dyDescent="0.2">
      <c r="A146" s="23" t="s">
        <v>88</v>
      </c>
      <c r="B146" s="24" t="s">
        <v>43</v>
      </c>
      <c r="C146" s="23">
        <v>57096.609700000001</v>
      </c>
      <c r="D146" s="27"/>
      <c r="E146" s="26">
        <f>+(C146-C$7)/C$8</f>
        <v>33326.246257618768</v>
      </c>
      <c r="F146" s="1">
        <f>ROUND(2*E146,0)/2</f>
        <v>33326</v>
      </c>
      <c r="G146" s="1">
        <f>+C146-(C$7+F146*C$8)</f>
        <v>0.26530700000876095</v>
      </c>
      <c r="K146" s="1">
        <f>G146</f>
        <v>0.26530700000876095</v>
      </c>
      <c r="O146" s="1">
        <f ca="1">+C$11+C$12*F146</f>
        <v>0.26692454263255361</v>
      </c>
      <c r="Q146" s="71">
        <f>+C146-15018.5</f>
        <v>42078.109700000001</v>
      </c>
    </row>
    <row r="147" spans="1:17" x14ac:dyDescent="0.2">
      <c r="A147" s="42" t="s">
        <v>90</v>
      </c>
      <c r="B147" s="43" t="s">
        <v>43</v>
      </c>
      <c r="C147" s="42">
        <v>57096.609700000001</v>
      </c>
      <c r="D147" s="42">
        <v>2.0000000000000001E-4</v>
      </c>
      <c r="E147" s="26">
        <f>+(C147-C$7)/C$8</f>
        <v>33326.246257618768</v>
      </c>
      <c r="F147" s="1">
        <f>ROUND(2*E147,0)/2</f>
        <v>33326</v>
      </c>
      <c r="G147" s="1">
        <f>+C147-(C$7+F147*C$8)</f>
        <v>0.26530700000876095</v>
      </c>
      <c r="K147" s="1">
        <f>G147</f>
        <v>0.26530700000876095</v>
      </c>
      <c r="O147" s="1">
        <f ca="1">+C$11+C$12*F147</f>
        <v>0.26692454263255361</v>
      </c>
      <c r="Q147" s="71">
        <f>+C147-15018.5</f>
        <v>42078.109700000001</v>
      </c>
    </row>
    <row r="148" spans="1:17" x14ac:dyDescent="0.2">
      <c r="A148" s="42" t="s">
        <v>91</v>
      </c>
      <c r="B148" s="43" t="s">
        <v>43</v>
      </c>
      <c r="C148" s="42">
        <v>57295.921199999997</v>
      </c>
      <c r="D148" s="42">
        <v>2.0000000000000001E-4</v>
      </c>
      <c r="E148" s="26">
        <f>+(C148-C$7)/C$8</f>
        <v>33511.246937524331</v>
      </c>
      <c r="F148" s="1">
        <f>ROUND(2*E148,0)/2</f>
        <v>33511</v>
      </c>
      <c r="G148" s="1">
        <f>+C148-(C$7+F148*C$8)</f>
        <v>0.2660394999984419</v>
      </c>
      <c r="K148" s="1">
        <f>G148</f>
        <v>0.2660394999984419</v>
      </c>
      <c r="O148" s="1">
        <f ca="1">+C$11+C$12*F148</f>
        <v>0.26841387884538848</v>
      </c>
      <c r="Q148" s="71">
        <f>+C148-15018.5</f>
        <v>42277.421199999997</v>
      </c>
    </row>
    <row r="149" spans="1:17" x14ac:dyDescent="0.2">
      <c r="A149" s="42" t="s">
        <v>89</v>
      </c>
      <c r="B149" s="43" t="s">
        <v>43</v>
      </c>
      <c r="C149" s="42">
        <v>57375.647100000002</v>
      </c>
      <c r="D149" s="42">
        <v>1E-4</v>
      </c>
      <c r="E149" s="26">
        <f>+(C149-C$7)/C$8</f>
        <v>33585.248416144903</v>
      </c>
      <c r="F149" s="1">
        <f>ROUND(2*E149,0)/2</f>
        <v>33585</v>
      </c>
      <c r="G149" s="1">
        <f>+C149-(C$7+F149*C$8)</f>
        <v>0.26763250000658445</v>
      </c>
      <c r="K149" s="1">
        <f>G149</f>
        <v>0.26763250000658445</v>
      </c>
      <c r="O149" s="1">
        <f ca="1">+C$11+C$12*F149</f>
        <v>0.26900961333052242</v>
      </c>
      <c r="Q149" s="71">
        <f>+C149-15018.5</f>
        <v>42357.147100000002</v>
      </c>
    </row>
    <row r="150" spans="1:17" x14ac:dyDescent="0.2">
      <c r="A150" s="42" t="s">
        <v>92</v>
      </c>
      <c r="B150" s="43" t="s">
        <v>43</v>
      </c>
      <c r="C150" s="42">
        <v>57696.700400000002</v>
      </c>
      <c r="D150" s="42">
        <v>1E-4</v>
      </c>
      <c r="E150" s="26">
        <f>+(C150-C$7)/C$8</f>
        <v>33883.249679423367</v>
      </c>
      <c r="F150" s="1">
        <f>ROUND(2*E150,0)/2</f>
        <v>33883</v>
      </c>
      <c r="G150" s="1">
        <f>+C150-(C$7+F150*C$8)</f>
        <v>0.26899350000894628</v>
      </c>
      <c r="K150" s="1">
        <f>G150</f>
        <v>0.26899350000894628</v>
      </c>
      <c r="O150" s="1">
        <f ca="1">+C$11+C$12*F150</f>
        <v>0.27140865220308885</v>
      </c>
      <c r="Q150" s="71">
        <f>+C150-15018.5</f>
        <v>42678.200400000002</v>
      </c>
    </row>
    <row r="151" spans="1:17" x14ac:dyDescent="0.2">
      <c r="A151" s="44" t="s">
        <v>93</v>
      </c>
      <c r="B151" s="45" t="s">
        <v>43</v>
      </c>
      <c r="C151" s="46">
        <v>57757.0334</v>
      </c>
      <c r="D151" s="47" t="s">
        <v>94</v>
      </c>
      <c r="E151" s="26">
        <f>+(C151-C$7)/C$8</f>
        <v>33939.250693016373</v>
      </c>
      <c r="F151" s="48">
        <f>ROUND(2*E151,0)/2-0.5</f>
        <v>33939</v>
      </c>
      <c r="G151" s="1">
        <f>+C151-(C$7+F151*C$8)</f>
        <v>0.27008550000027753</v>
      </c>
      <c r="K151" s="1">
        <f>G151</f>
        <v>0.27008550000027753</v>
      </c>
      <c r="O151" s="1">
        <f ca="1">+C$11+C$12*F151</f>
        <v>0.27185947829994694</v>
      </c>
      <c r="Q151" s="71">
        <f>+C151-15018.5</f>
        <v>42738.5334</v>
      </c>
    </row>
    <row r="152" spans="1:17" x14ac:dyDescent="0.2">
      <c r="A152" s="53" t="s">
        <v>98</v>
      </c>
      <c r="B152" s="54" t="s">
        <v>46</v>
      </c>
      <c r="C152" s="55">
        <v>57781.274480000138</v>
      </c>
      <c r="D152" s="55">
        <v>2.9999999999999997E-4</v>
      </c>
      <c r="E152" s="26">
        <f>+(C152-C$7)/C$8</f>
        <v>33961.751232532006</v>
      </c>
      <c r="F152" s="48">
        <f>ROUND(2*E152,0)/2-0.5</f>
        <v>33961.5</v>
      </c>
      <c r="G152" s="1">
        <f>+C152-(C$7+F152*C$8)</f>
        <v>0.27066675014793873</v>
      </c>
      <c r="K152" s="1">
        <f>G152</f>
        <v>0.27066675014793873</v>
      </c>
      <c r="O152" s="1">
        <f ca="1">+C$11+C$12*F152</f>
        <v>0.27204061378529165</v>
      </c>
      <c r="Q152" s="71">
        <f>+C152-15018.5</f>
        <v>42762.774480000138</v>
      </c>
    </row>
    <row r="153" spans="1:17" x14ac:dyDescent="0.2">
      <c r="A153" s="49" t="s">
        <v>95</v>
      </c>
      <c r="B153" s="50" t="s">
        <v>43</v>
      </c>
      <c r="C153" s="49">
        <v>58046.842900000003</v>
      </c>
      <c r="D153" s="49">
        <v>2.0000000000000001E-4</v>
      </c>
      <c r="E153" s="26">
        <f>+(C153-C$7)/C$8</f>
        <v>34208.251501013365</v>
      </c>
      <c r="F153" s="48">
        <f>ROUND(2*E153,0)/2-0.5</f>
        <v>34208</v>
      </c>
      <c r="G153" s="1">
        <f>+C153-(C$7+F153*C$8)</f>
        <v>0.27095600000757258</v>
      </c>
      <c r="K153" s="1">
        <f>G153</f>
        <v>0.27095600000757258</v>
      </c>
      <c r="O153" s="1">
        <f ca="1">+C$11+C$12*F153</f>
        <v>0.27402505365806895</v>
      </c>
      <c r="Q153" s="71">
        <f>+C153-15018.5</f>
        <v>43028.342900000003</v>
      </c>
    </row>
    <row r="154" spans="1:17" x14ac:dyDescent="0.2">
      <c r="A154" s="44" t="s">
        <v>93</v>
      </c>
      <c r="B154" s="45" t="s">
        <v>46</v>
      </c>
      <c r="C154" s="46">
        <v>58085.09</v>
      </c>
      <c r="D154" s="47" t="s">
        <v>94</v>
      </c>
      <c r="E154" s="26">
        <f>+(C154-C$7)/C$8</f>
        <v>34243.752410416055</v>
      </c>
      <c r="F154" s="48">
        <f>ROUND(2*E154,0)/2-0.5</f>
        <v>34243.5</v>
      </c>
      <c r="G154" s="1">
        <f>+C154-(C$7+F154*C$8)</f>
        <v>0.27193575000273995</v>
      </c>
      <c r="K154" s="1">
        <f>G154</f>
        <v>0.27193575000273995</v>
      </c>
      <c r="O154" s="1">
        <f ca="1">+C$11+C$12*F154</f>
        <v>0.27431084520161297</v>
      </c>
      <c r="Q154" s="71">
        <f>+C154-15018.5</f>
        <v>43066.59</v>
      </c>
    </row>
    <row r="155" spans="1:17" x14ac:dyDescent="0.2">
      <c r="A155" s="49" t="s">
        <v>95</v>
      </c>
      <c r="B155" s="50" t="s">
        <v>43</v>
      </c>
      <c r="C155" s="49">
        <v>58086.706700000002</v>
      </c>
      <c r="D155" s="49">
        <v>2.0000000000000001E-4</v>
      </c>
      <c r="E155" s="26">
        <f>+(C155-C$7)/C$8</f>
        <v>34245.253029292566</v>
      </c>
      <c r="F155" s="48">
        <f>ROUND(2*E155,0)/2-0.5</f>
        <v>34245</v>
      </c>
      <c r="G155" s="1">
        <f>+C155-(C$7+F155*C$8)</f>
        <v>0.27260250000836095</v>
      </c>
      <c r="K155" s="1">
        <f>G155</f>
        <v>0.27260250000836095</v>
      </c>
      <c r="O155" s="1">
        <f ca="1">+C$11+C$12*F155</f>
        <v>0.27432292090063592</v>
      </c>
      <c r="Q155" s="71">
        <f>+C155-15018.5</f>
        <v>43068.206700000002</v>
      </c>
    </row>
    <row r="156" spans="1:17" x14ac:dyDescent="0.2">
      <c r="A156" s="51" t="s">
        <v>96</v>
      </c>
      <c r="B156" s="52" t="s">
        <v>43</v>
      </c>
      <c r="C156" s="51">
        <v>58409.914799999999</v>
      </c>
      <c r="D156" s="51">
        <v>1E-4</v>
      </c>
      <c r="E156" s="26">
        <f>+(C156-C$7)/C$8</f>
        <v>34545.25437518071</v>
      </c>
      <c r="F156" s="48">
        <f>ROUND(2*E156,0)/2-0.5</f>
        <v>34545</v>
      </c>
      <c r="G156" s="1">
        <f>+C156-(C$7+F156*C$8)</f>
        <v>0.27405249999719672</v>
      </c>
      <c r="K156" s="1">
        <f>G156</f>
        <v>0.27405249999719672</v>
      </c>
      <c r="O156" s="1">
        <f ca="1">+C$11+C$12*F156</f>
        <v>0.27673806070523299</v>
      </c>
      <c r="Q156" s="71">
        <f>+C156-15018.5</f>
        <v>43391.414799999999</v>
      </c>
    </row>
    <row r="157" spans="1:17" x14ac:dyDescent="0.2">
      <c r="A157" s="51" t="s">
        <v>96</v>
      </c>
      <c r="B157" s="52" t="s">
        <v>43</v>
      </c>
      <c r="C157" s="51">
        <v>58489.640700000004</v>
      </c>
      <c r="D157" s="51">
        <v>2.0000000000000001E-4</v>
      </c>
      <c r="E157" s="26">
        <f>+(C157-C$7)/C$8</f>
        <v>34619.255853801274</v>
      </c>
      <c r="F157" s="48">
        <f>ROUND(2*E157,0)/2-0.5</f>
        <v>34619</v>
      </c>
      <c r="G157" s="1">
        <f>+C157-(C$7+F157*C$8)</f>
        <v>0.27564550000533927</v>
      </c>
      <c r="K157" s="1">
        <f>G157</f>
        <v>0.27564550000533927</v>
      </c>
      <c r="O157" s="1">
        <f ca="1">+C$11+C$12*F157</f>
        <v>0.27733379519036694</v>
      </c>
      <c r="Q157" s="71">
        <f>+C157-15018.5</f>
        <v>43471.140700000004</v>
      </c>
    </row>
    <row r="158" spans="1:17" x14ac:dyDescent="0.2">
      <c r="A158" s="53" t="s">
        <v>97</v>
      </c>
      <c r="B158" s="54" t="s">
        <v>43</v>
      </c>
      <c r="C158" s="55">
        <v>58824.7</v>
      </c>
      <c r="D158" s="55">
        <v>1E-4</v>
      </c>
      <c r="E158" s="26">
        <f>+(C158-C$7)/C$8</f>
        <v>34930.257468402953</v>
      </c>
      <c r="F158" s="48">
        <f>ROUND(2*E158,0)/2-0.5</f>
        <v>34930</v>
      </c>
      <c r="G158" s="1">
        <f>+C158-(C$7+F158*C$8)</f>
        <v>0.27738499999395572</v>
      </c>
      <c r="K158" s="1">
        <f>G158</f>
        <v>0.27738499999395572</v>
      </c>
      <c r="O158" s="1">
        <f ca="1">+C$11+C$12*F158</f>
        <v>0.27983749012113257</v>
      </c>
      <c r="Q158" s="71">
        <f>+C158-15018.5</f>
        <v>43806.2</v>
      </c>
    </row>
    <row r="159" spans="1:17" ht="12" customHeight="1" x14ac:dyDescent="0.2">
      <c r="A159" s="68" t="s">
        <v>506</v>
      </c>
      <c r="B159" s="69" t="s">
        <v>43</v>
      </c>
      <c r="C159" s="70">
        <v>58879.643799999998</v>
      </c>
      <c r="D159" s="70">
        <v>2.0000000000000001E-4</v>
      </c>
      <c r="E159" s="26">
        <f>+(C159-C$7)/C$8</f>
        <v>34981.256233434557</v>
      </c>
      <c r="F159" s="48">
        <f>ROUND(2*E159,0)/2-0.5</f>
        <v>34981</v>
      </c>
      <c r="G159" s="1">
        <f>+C159-(C$7+F159*C$8)</f>
        <v>0.27605449999828124</v>
      </c>
      <c r="K159" s="1">
        <f>G159</f>
        <v>0.27605449999828124</v>
      </c>
      <c r="O159" s="1">
        <f ca="1">+C$11+C$12*F159</f>
        <v>0.28024806388791401</v>
      </c>
      <c r="Q159" s="71">
        <f>+C159-15018.5</f>
        <v>43861.143799999998</v>
      </c>
    </row>
    <row r="160" spans="1:17" ht="12" customHeight="1" x14ac:dyDescent="0.2">
      <c r="A160" s="68" t="s">
        <v>505</v>
      </c>
      <c r="B160" s="69" t="s">
        <v>43</v>
      </c>
      <c r="C160" s="70">
        <v>59091.885600000001</v>
      </c>
      <c r="D160" s="70">
        <v>2.0000000000000001E-4</v>
      </c>
      <c r="E160" s="26">
        <f>+(C160-C$7)/C$8</f>
        <v>35178.258801296332</v>
      </c>
      <c r="F160" s="48">
        <f>ROUND(2*E160,0)/2-0.5</f>
        <v>35178</v>
      </c>
      <c r="G160" s="1">
        <f>+C160-(C$7+F160*C$8)</f>
        <v>0.27882100000715582</v>
      </c>
      <c r="K160" s="1">
        <f>G160</f>
        <v>0.27882100000715582</v>
      </c>
      <c r="O160" s="1">
        <f ca="1">+C$11+C$12*F160</f>
        <v>0.28183400569293282</v>
      </c>
      <c r="Q160" s="71">
        <f>+C160-15018.5</f>
        <v>44073.385600000001</v>
      </c>
    </row>
    <row r="161" spans="1:17" ht="12" customHeight="1" x14ac:dyDescent="0.2">
      <c r="A161" s="68" t="s">
        <v>505</v>
      </c>
      <c r="B161" s="69" t="s">
        <v>43</v>
      </c>
      <c r="C161" s="70">
        <v>59186.693800000001</v>
      </c>
      <c r="D161" s="70">
        <v>1E-4</v>
      </c>
      <c r="E161" s="26">
        <f>+(C161-C$7)/C$8</f>
        <v>35266.259651526358</v>
      </c>
      <c r="F161" s="48">
        <f>ROUND(2*E161,0)/2-0.5</f>
        <v>35266</v>
      </c>
      <c r="G161" s="1">
        <f>+C161-(C$7+F161*C$8)</f>
        <v>0.27973699999711243</v>
      </c>
      <c r="K161" s="1">
        <f>G161</f>
        <v>0.27973699999711243</v>
      </c>
      <c r="O161" s="1">
        <f ca="1">+C$11+C$12*F161</f>
        <v>0.28254244670228124</v>
      </c>
      <c r="Q161" s="71">
        <f>+C161-15018.5</f>
        <v>44168.193800000001</v>
      </c>
    </row>
    <row r="162" spans="1:17" ht="12" customHeight="1" x14ac:dyDescent="0.2">
      <c r="A162" s="72" t="s">
        <v>507</v>
      </c>
      <c r="B162" s="73" t="s">
        <v>43</v>
      </c>
      <c r="C162" s="74">
        <v>59599.323900000003</v>
      </c>
      <c r="D162" s="75">
        <v>1E-4</v>
      </c>
      <c r="E162" s="26">
        <f>+(C162-C$7)/C$8</f>
        <v>35649.262383679299</v>
      </c>
      <c r="F162" s="76">
        <f>ROUND(2*E162,0)/2-0.5</f>
        <v>35649</v>
      </c>
      <c r="G162" s="1">
        <f>+C162-(C$7+F162*C$8)</f>
        <v>0.28268050000770018</v>
      </c>
      <c r="K162" s="1">
        <f>G162</f>
        <v>0.28268050000770018</v>
      </c>
      <c r="O162" s="1">
        <f ca="1">+C$11+C$12*F162</f>
        <v>0.28562577518615018</v>
      </c>
      <c r="Q162" s="71">
        <f>+C162-15018.5</f>
        <v>44580.823900000003</v>
      </c>
    </row>
    <row r="163" spans="1:17" ht="12" customHeight="1" x14ac:dyDescent="0.2"/>
  </sheetData>
  <sheetProtection selectLockedCells="1" selectUnlockedCells="1"/>
  <sortState xmlns:xlrd2="http://schemas.microsoft.com/office/spreadsheetml/2017/richdata2" ref="A21:AG162">
    <sortCondition ref="C21:C16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84" workbookViewId="0">
      <selection activeCell="A96" sqref="A96"/>
    </sheetView>
  </sheetViews>
  <sheetFormatPr defaultRowHeight="12.75" x14ac:dyDescent="0.2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6" t="s">
        <v>99</v>
      </c>
      <c r="I1" s="57" t="s">
        <v>100</v>
      </c>
      <c r="J1" s="58" t="s">
        <v>35</v>
      </c>
    </row>
    <row r="2" spans="1:16" x14ac:dyDescent="0.2">
      <c r="I2" s="59" t="s">
        <v>101</v>
      </c>
      <c r="J2" s="60" t="s">
        <v>34</v>
      </c>
    </row>
    <row r="3" spans="1:16" x14ac:dyDescent="0.2">
      <c r="A3" s="61" t="s">
        <v>102</v>
      </c>
      <c r="I3" s="59" t="s">
        <v>103</v>
      </c>
      <c r="J3" s="60" t="s">
        <v>32</v>
      </c>
    </row>
    <row r="4" spans="1:16" x14ac:dyDescent="0.2">
      <c r="I4" s="59" t="s">
        <v>104</v>
      </c>
      <c r="J4" s="60" t="s">
        <v>32</v>
      </c>
    </row>
    <row r="5" spans="1:16" x14ac:dyDescent="0.2">
      <c r="I5" s="62" t="s">
        <v>105</v>
      </c>
      <c r="J5" s="63" t="s">
        <v>33</v>
      </c>
    </row>
    <row r="11" spans="1:16" ht="12.75" customHeight="1" x14ac:dyDescent="0.2">
      <c r="A11" s="27" t="str">
        <f t="shared" ref="A11:A42" si="0">P11</f>
        <v> GUL III </v>
      </c>
      <c r="B11" s="15" t="str">
        <f t="shared" ref="B11:B42" si="1">IF(H11=INT(H11),"I","II")</f>
        <v>I</v>
      </c>
      <c r="C11" s="27">
        <f t="shared" ref="C11:C42" si="2">1*G11</f>
        <v>21192.395</v>
      </c>
      <c r="D11" t="str">
        <f t="shared" ref="D11:D42" si="3">VLOOKUP(F11,I$1:J$5,2,FALSE)</f>
        <v>vis</v>
      </c>
      <c r="E11">
        <f>VLOOKUP(C11,Active!C$21:E$969,3,FALSE)</f>
        <v>0</v>
      </c>
      <c r="F11" s="15" t="s">
        <v>105</v>
      </c>
      <c r="G11" t="str">
        <f t="shared" ref="G11:G42" si="4">MID(I11,3,LEN(I11)-3)</f>
        <v>21192.395</v>
      </c>
      <c r="H11" s="27">
        <f t="shared" ref="H11:H42" si="5">1*K11</f>
        <v>0</v>
      </c>
      <c r="I11" s="64" t="s">
        <v>106</v>
      </c>
      <c r="J11" s="65" t="s">
        <v>107</v>
      </c>
      <c r="K11" s="64">
        <v>0</v>
      </c>
      <c r="L11" s="64" t="s">
        <v>108</v>
      </c>
      <c r="M11" s="65" t="s">
        <v>109</v>
      </c>
      <c r="N11" s="65"/>
      <c r="O11" s="66" t="s">
        <v>110</v>
      </c>
      <c r="P11" s="66" t="s">
        <v>111</v>
      </c>
    </row>
    <row r="12" spans="1:16" ht="12.75" customHeight="1" x14ac:dyDescent="0.2">
      <c r="A12" s="27" t="str">
        <f t="shared" si="0"/>
        <v> BBS 83 </v>
      </c>
      <c r="B12" s="15" t="str">
        <f t="shared" si="1"/>
        <v>II</v>
      </c>
      <c r="C12" s="27">
        <f t="shared" si="2"/>
        <v>46770.6</v>
      </c>
      <c r="D12" t="str">
        <f t="shared" si="3"/>
        <v>vis</v>
      </c>
      <c r="E12">
        <f>VLOOKUP(C12,Active!C$21:E$969,3,FALSE)</f>
        <v>23741.657233847138</v>
      </c>
      <c r="F12" s="15" t="s">
        <v>105</v>
      </c>
      <c r="G12" t="str">
        <f t="shared" si="4"/>
        <v>46770.60</v>
      </c>
      <c r="H12" s="27">
        <f t="shared" si="5"/>
        <v>23740.5</v>
      </c>
      <c r="I12" s="64" t="s">
        <v>112</v>
      </c>
      <c r="J12" s="65" t="s">
        <v>113</v>
      </c>
      <c r="K12" s="64">
        <v>23740.5</v>
      </c>
      <c r="L12" s="64" t="s">
        <v>114</v>
      </c>
      <c r="M12" s="65" t="s">
        <v>109</v>
      </c>
      <c r="N12" s="65"/>
      <c r="O12" s="66" t="s">
        <v>115</v>
      </c>
      <c r="P12" s="66" t="s">
        <v>116</v>
      </c>
    </row>
    <row r="13" spans="1:16" ht="12.75" customHeight="1" x14ac:dyDescent="0.2">
      <c r="A13" s="27" t="str">
        <f t="shared" si="0"/>
        <v> BBS 83 </v>
      </c>
      <c r="B13" s="15" t="str">
        <f t="shared" si="1"/>
        <v>I</v>
      </c>
      <c r="C13" s="27">
        <f t="shared" si="2"/>
        <v>46773.334999999999</v>
      </c>
      <c r="D13" t="str">
        <f t="shared" si="3"/>
        <v>vis</v>
      </c>
      <c r="E13">
        <f>VLOOKUP(C13,Active!C$21:E$969,3,FALSE)</f>
        <v>23744.195857356277</v>
      </c>
      <c r="F13" s="15" t="s">
        <v>105</v>
      </c>
      <c r="G13" t="str">
        <f t="shared" si="4"/>
        <v>46773.335</v>
      </c>
      <c r="H13" s="27">
        <f t="shared" si="5"/>
        <v>23743</v>
      </c>
      <c r="I13" s="64" t="s">
        <v>117</v>
      </c>
      <c r="J13" s="65" t="s">
        <v>118</v>
      </c>
      <c r="K13" s="64">
        <v>23743</v>
      </c>
      <c r="L13" s="64" t="s">
        <v>119</v>
      </c>
      <c r="M13" s="65" t="s">
        <v>109</v>
      </c>
      <c r="N13" s="65"/>
      <c r="O13" s="66" t="s">
        <v>115</v>
      </c>
      <c r="P13" s="66" t="s">
        <v>116</v>
      </c>
    </row>
    <row r="14" spans="1:16" ht="12.75" customHeight="1" x14ac:dyDescent="0.2">
      <c r="A14" s="27" t="str">
        <f t="shared" si="0"/>
        <v> BBS 86 </v>
      </c>
      <c r="B14" s="15" t="str">
        <f t="shared" si="1"/>
        <v>I</v>
      </c>
      <c r="C14" s="27">
        <f t="shared" si="2"/>
        <v>47151.478000000003</v>
      </c>
      <c r="D14" t="str">
        <f t="shared" si="3"/>
        <v>vis</v>
      </c>
      <c r="E14">
        <f>VLOOKUP(C14,Active!C$21:E$969,3,FALSE)</f>
        <v>24095.187707307388</v>
      </c>
      <c r="F14" s="15" t="s">
        <v>105</v>
      </c>
      <c r="G14" t="str">
        <f t="shared" si="4"/>
        <v>47151.478</v>
      </c>
      <c r="H14" s="27">
        <f t="shared" si="5"/>
        <v>24094</v>
      </c>
      <c r="I14" s="64" t="s">
        <v>120</v>
      </c>
      <c r="J14" s="65" t="s">
        <v>121</v>
      </c>
      <c r="K14" s="64">
        <v>24094</v>
      </c>
      <c r="L14" s="64" t="s">
        <v>122</v>
      </c>
      <c r="M14" s="65" t="s">
        <v>109</v>
      </c>
      <c r="N14" s="65"/>
      <c r="O14" s="66" t="s">
        <v>115</v>
      </c>
      <c r="P14" s="66" t="s">
        <v>123</v>
      </c>
    </row>
    <row r="15" spans="1:16" ht="12.75" customHeight="1" x14ac:dyDescent="0.2">
      <c r="A15" s="27" t="str">
        <f t="shared" si="0"/>
        <v> BBS 88 </v>
      </c>
      <c r="B15" s="15" t="str">
        <f t="shared" si="1"/>
        <v>I</v>
      </c>
      <c r="C15" s="27">
        <f t="shared" si="2"/>
        <v>47206.41</v>
      </c>
      <c r="D15" t="str">
        <f t="shared" si="3"/>
        <v>vis</v>
      </c>
      <c r="E15">
        <f>VLOOKUP(C15,Active!C$21:E$969,3,FALSE)</f>
        <v>24146.17551959405</v>
      </c>
      <c r="F15" s="15" t="s">
        <v>105</v>
      </c>
      <c r="G15" t="str">
        <f t="shared" si="4"/>
        <v>47206.410</v>
      </c>
      <c r="H15" s="27">
        <f t="shared" si="5"/>
        <v>24145</v>
      </c>
      <c r="I15" s="64" t="s">
        <v>124</v>
      </c>
      <c r="J15" s="65" t="s">
        <v>125</v>
      </c>
      <c r="K15" s="64">
        <v>24145</v>
      </c>
      <c r="L15" s="64" t="s">
        <v>126</v>
      </c>
      <c r="M15" s="65" t="s">
        <v>109</v>
      </c>
      <c r="N15" s="65"/>
      <c r="O15" s="66" t="s">
        <v>115</v>
      </c>
      <c r="P15" s="66" t="s">
        <v>127</v>
      </c>
    </row>
    <row r="16" spans="1:16" ht="12.75" customHeight="1" x14ac:dyDescent="0.2">
      <c r="A16" s="27" t="str">
        <f t="shared" si="0"/>
        <v> BBS 97 </v>
      </c>
      <c r="B16" s="15" t="str">
        <f t="shared" si="1"/>
        <v>I</v>
      </c>
      <c r="C16" s="27">
        <f t="shared" si="2"/>
        <v>48305.322</v>
      </c>
      <c r="D16" t="str">
        <f t="shared" si="3"/>
        <v>vis</v>
      </c>
      <c r="E16">
        <f>VLOOKUP(C16,Active!C$21:E$969,3,FALSE)</f>
        <v>25166.18423538006</v>
      </c>
      <c r="F16" s="15" t="s">
        <v>105</v>
      </c>
      <c r="G16" t="str">
        <f t="shared" si="4"/>
        <v>48305.322</v>
      </c>
      <c r="H16" s="27">
        <f t="shared" si="5"/>
        <v>25165</v>
      </c>
      <c r="I16" s="64" t="s">
        <v>128</v>
      </c>
      <c r="J16" s="65" t="s">
        <v>129</v>
      </c>
      <c r="K16" s="64">
        <v>25165</v>
      </c>
      <c r="L16" s="64" t="s">
        <v>130</v>
      </c>
      <c r="M16" s="65" t="s">
        <v>131</v>
      </c>
      <c r="N16" s="65" t="s">
        <v>132</v>
      </c>
      <c r="O16" s="66" t="s">
        <v>115</v>
      </c>
      <c r="P16" s="66" t="s">
        <v>133</v>
      </c>
    </row>
    <row r="17" spans="1:16" ht="12.75" customHeight="1" x14ac:dyDescent="0.2">
      <c r="A17" s="27" t="str">
        <f t="shared" si="0"/>
        <v> BBS 112 </v>
      </c>
      <c r="B17" s="15" t="str">
        <f t="shared" si="1"/>
        <v>I</v>
      </c>
      <c r="C17" s="27">
        <f t="shared" si="2"/>
        <v>50046.343000000001</v>
      </c>
      <c r="D17" t="str">
        <f t="shared" si="3"/>
        <v>vis</v>
      </c>
      <c r="E17">
        <f>VLOOKUP(C17,Active!C$21:E$969,3,FALSE)</f>
        <v>26782.197705399936</v>
      </c>
      <c r="F17" s="15" t="s">
        <v>105</v>
      </c>
      <c r="G17" t="str">
        <f t="shared" si="4"/>
        <v>50046.343</v>
      </c>
      <c r="H17" s="27">
        <f t="shared" si="5"/>
        <v>26781</v>
      </c>
      <c r="I17" s="64" t="s">
        <v>134</v>
      </c>
      <c r="J17" s="65" t="s">
        <v>135</v>
      </c>
      <c r="K17" s="64">
        <v>26781</v>
      </c>
      <c r="L17" s="64" t="s">
        <v>136</v>
      </c>
      <c r="M17" s="65" t="s">
        <v>131</v>
      </c>
      <c r="N17" s="65" t="s">
        <v>132</v>
      </c>
      <c r="O17" s="66" t="s">
        <v>115</v>
      </c>
      <c r="P17" s="66" t="s">
        <v>137</v>
      </c>
    </row>
    <row r="18" spans="1:16" ht="12.75" customHeight="1" x14ac:dyDescent="0.2">
      <c r="A18" s="27" t="str">
        <f t="shared" si="0"/>
        <v> BBS 114 </v>
      </c>
      <c r="B18" s="15" t="str">
        <f t="shared" si="1"/>
        <v>I</v>
      </c>
      <c r="C18" s="27">
        <f t="shared" si="2"/>
        <v>50436.345999999998</v>
      </c>
      <c r="D18" t="str">
        <f t="shared" si="3"/>
        <v>vis</v>
      </c>
      <c r="E18">
        <f>VLOOKUP(C18,Active!C$21:E$969,3,FALSE)</f>
        <v>27144.19799221334</v>
      </c>
      <c r="F18" s="15" t="s">
        <v>105</v>
      </c>
      <c r="G18" t="str">
        <f t="shared" si="4"/>
        <v>50436.346</v>
      </c>
      <c r="H18" s="27">
        <f t="shared" si="5"/>
        <v>27143</v>
      </c>
      <c r="I18" s="64" t="s">
        <v>138</v>
      </c>
      <c r="J18" s="65" t="s">
        <v>139</v>
      </c>
      <c r="K18" s="64">
        <v>27143</v>
      </c>
      <c r="L18" s="64" t="s">
        <v>140</v>
      </c>
      <c r="M18" s="65" t="s">
        <v>109</v>
      </c>
      <c r="N18" s="65"/>
      <c r="O18" s="66" t="s">
        <v>141</v>
      </c>
      <c r="P18" s="66" t="s">
        <v>142</v>
      </c>
    </row>
    <row r="19" spans="1:16" ht="12.75" customHeight="1" x14ac:dyDescent="0.2">
      <c r="A19" s="27" t="str">
        <f t="shared" si="0"/>
        <v>IBVS 5067 </v>
      </c>
      <c r="B19" s="15" t="str">
        <f t="shared" si="1"/>
        <v>I</v>
      </c>
      <c r="C19" s="27">
        <f t="shared" si="2"/>
        <v>51582.663800000002</v>
      </c>
      <c r="D19" t="str">
        <f t="shared" si="3"/>
        <v>vis</v>
      </c>
      <c r="E19">
        <f>VLOOKUP(C19,Active!C$21:E$969,3,FALSE)</f>
        <v>28208.208711052204</v>
      </c>
      <c r="F19" s="15" t="s">
        <v>105</v>
      </c>
      <c r="G19" t="str">
        <f t="shared" si="4"/>
        <v>51582.6638</v>
      </c>
      <c r="H19" s="27">
        <f t="shared" si="5"/>
        <v>28207</v>
      </c>
      <c r="I19" s="64" t="s">
        <v>143</v>
      </c>
      <c r="J19" s="65" t="s">
        <v>144</v>
      </c>
      <c r="K19" s="64">
        <v>28207</v>
      </c>
      <c r="L19" s="64" t="s">
        <v>145</v>
      </c>
      <c r="M19" s="65" t="s">
        <v>131</v>
      </c>
      <c r="N19" s="65" t="s">
        <v>132</v>
      </c>
      <c r="O19" s="66" t="s">
        <v>146</v>
      </c>
      <c r="P19" s="67" t="s">
        <v>147</v>
      </c>
    </row>
    <row r="20" spans="1:16" ht="12.75" customHeight="1" x14ac:dyDescent="0.2">
      <c r="A20" s="27" t="str">
        <f t="shared" si="0"/>
        <v>IBVS 5067 </v>
      </c>
      <c r="B20" s="15" t="str">
        <f t="shared" si="1"/>
        <v>I</v>
      </c>
      <c r="C20" s="27">
        <f t="shared" si="2"/>
        <v>51862.778100000003</v>
      </c>
      <c r="D20" t="str">
        <f t="shared" si="3"/>
        <v>vis</v>
      </c>
      <c r="E20">
        <f>VLOOKUP(C20,Active!C$21:E$969,3,FALSE)</f>
        <v>28468.210446783818</v>
      </c>
      <c r="F20" s="15" t="s">
        <v>105</v>
      </c>
      <c r="G20" t="str">
        <f t="shared" si="4"/>
        <v>51862.7781</v>
      </c>
      <c r="H20" s="27">
        <f t="shared" si="5"/>
        <v>28467</v>
      </c>
      <c r="I20" s="64" t="s">
        <v>148</v>
      </c>
      <c r="J20" s="65" t="s">
        <v>149</v>
      </c>
      <c r="K20" s="64">
        <v>28467</v>
      </c>
      <c r="L20" s="64" t="s">
        <v>150</v>
      </c>
      <c r="M20" s="65" t="s">
        <v>131</v>
      </c>
      <c r="N20" s="65" t="s">
        <v>132</v>
      </c>
      <c r="O20" s="66" t="s">
        <v>146</v>
      </c>
      <c r="P20" s="67" t="s">
        <v>147</v>
      </c>
    </row>
    <row r="21" spans="1:16" ht="12.75" customHeight="1" x14ac:dyDescent="0.2">
      <c r="A21" s="27" t="str">
        <f t="shared" si="0"/>
        <v>IBVS 5067 </v>
      </c>
      <c r="B21" s="15" t="str">
        <f t="shared" si="1"/>
        <v>II</v>
      </c>
      <c r="C21" s="27">
        <f t="shared" si="2"/>
        <v>51868.707399999999</v>
      </c>
      <c r="D21" t="str">
        <f t="shared" si="3"/>
        <v>vis</v>
      </c>
      <c r="E21">
        <f>VLOOKUP(C21,Active!C$21:E$969,3,FALSE)</f>
        <v>28473.71401547586</v>
      </c>
      <c r="F21" s="15" t="s">
        <v>105</v>
      </c>
      <c r="G21" t="str">
        <f t="shared" si="4"/>
        <v>51868.7074</v>
      </c>
      <c r="H21" s="27">
        <f t="shared" si="5"/>
        <v>28472.5</v>
      </c>
      <c r="I21" s="64" t="s">
        <v>151</v>
      </c>
      <c r="J21" s="65" t="s">
        <v>152</v>
      </c>
      <c r="K21" s="64">
        <v>28472.5</v>
      </c>
      <c r="L21" s="64" t="s">
        <v>153</v>
      </c>
      <c r="M21" s="65" t="s">
        <v>131</v>
      </c>
      <c r="N21" s="65" t="s">
        <v>132</v>
      </c>
      <c r="O21" s="66" t="s">
        <v>146</v>
      </c>
      <c r="P21" s="67" t="s">
        <v>147</v>
      </c>
    </row>
    <row r="22" spans="1:16" ht="12.75" customHeight="1" x14ac:dyDescent="0.2">
      <c r="A22" s="27" t="str">
        <f t="shared" si="0"/>
        <v>IBVS 5067 </v>
      </c>
      <c r="B22" s="15" t="str">
        <f t="shared" si="1"/>
        <v>II</v>
      </c>
      <c r="C22" s="27">
        <f t="shared" si="2"/>
        <v>51869.783000000003</v>
      </c>
      <c r="D22" t="str">
        <f t="shared" si="3"/>
        <v>vis</v>
      </c>
      <c r="E22">
        <f>VLOOKUP(C22,Active!C$21:E$969,3,FALSE)</f>
        <v>28474.712386023002</v>
      </c>
      <c r="F22" s="15" t="s">
        <v>105</v>
      </c>
      <c r="G22" t="str">
        <f t="shared" si="4"/>
        <v>51869.7830</v>
      </c>
      <c r="H22" s="27">
        <f t="shared" si="5"/>
        <v>28473.5</v>
      </c>
      <c r="I22" s="64" t="s">
        <v>154</v>
      </c>
      <c r="J22" s="65" t="s">
        <v>155</v>
      </c>
      <c r="K22" s="64">
        <v>28473.5</v>
      </c>
      <c r="L22" s="64" t="s">
        <v>156</v>
      </c>
      <c r="M22" s="65" t="s">
        <v>131</v>
      </c>
      <c r="N22" s="65" t="s">
        <v>132</v>
      </c>
      <c r="O22" s="66" t="s">
        <v>146</v>
      </c>
      <c r="P22" s="67" t="s">
        <v>147</v>
      </c>
    </row>
    <row r="23" spans="1:16" ht="12.75" customHeight="1" x14ac:dyDescent="0.2">
      <c r="A23" s="27" t="str">
        <f t="shared" si="0"/>
        <v>IBVS 5067 </v>
      </c>
      <c r="B23" s="15" t="str">
        <f t="shared" si="1"/>
        <v>I</v>
      </c>
      <c r="C23" s="27">
        <f t="shared" si="2"/>
        <v>51875.707999999999</v>
      </c>
      <c r="D23" t="str">
        <f t="shared" si="3"/>
        <v>vis</v>
      </c>
      <c r="E23">
        <f>VLOOKUP(C23,Active!C$21:E$969,3,FALSE)</f>
        <v>28480.21196346053</v>
      </c>
      <c r="F23" s="15" t="s">
        <v>105</v>
      </c>
      <c r="G23" t="str">
        <f t="shared" si="4"/>
        <v>51875.7080</v>
      </c>
      <c r="H23" s="27">
        <f t="shared" si="5"/>
        <v>28479</v>
      </c>
      <c r="I23" s="64" t="s">
        <v>157</v>
      </c>
      <c r="J23" s="65" t="s">
        <v>158</v>
      </c>
      <c r="K23" s="64">
        <v>28479</v>
      </c>
      <c r="L23" s="64" t="s">
        <v>159</v>
      </c>
      <c r="M23" s="65" t="s">
        <v>131</v>
      </c>
      <c r="N23" s="65" t="s">
        <v>132</v>
      </c>
      <c r="O23" s="66" t="s">
        <v>146</v>
      </c>
      <c r="P23" s="67" t="s">
        <v>147</v>
      </c>
    </row>
    <row r="24" spans="1:16" ht="12.75" customHeight="1" x14ac:dyDescent="0.2">
      <c r="A24" s="27" t="str">
        <f t="shared" si="0"/>
        <v>IBVS 5067 </v>
      </c>
      <c r="B24" s="15" t="str">
        <f t="shared" si="1"/>
        <v>I</v>
      </c>
      <c r="C24" s="27">
        <f t="shared" si="2"/>
        <v>51876.785000000003</v>
      </c>
      <c r="D24" t="str">
        <f t="shared" si="3"/>
        <v>vis</v>
      </c>
      <c r="E24">
        <f>VLOOKUP(C24,Active!C$21:E$969,3,FALSE)</f>
        <v>28481.211633485887</v>
      </c>
      <c r="F24" s="15" t="s">
        <v>105</v>
      </c>
      <c r="G24" t="str">
        <f t="shared" si="4"/>
        <v>51876.7850</v>
      </c>
      <c r="H24" s="27">
        <f t="shared" si="5"/>
        <v>28480</v>
      </c>
      <c r="I24" s="64" t="s">
        <v>160</v>
      </c>
      <c r="J24" s="65" t="s">
        <v>161</v>
      </c>
      <c r="K24" s="64">
        <v>28480</v>
      </c>
      <c r="L24" s="64" t="s">
        <v>162</v>
      </c>
      <c r="M24" s="65" t="s">
        <v>131</v>
      </c>
      <c r="N24" s="65" t="s">
        <v>132</v>
      </c>
      <c r="O24" s="66" t="s">
        <v>146</v>
      </c>
      <c r="P24" s="67" t="s">
        <v>147</v>
      </c>
    </row>
    <row r="25" spans="1:16" ht="12.75" customHeight="1" x14ac:dyDescent="0.2">
      <c r="A25" s="27" t="str">
        <f t="shared" si="0"/>
        <v>IBVS 5067 </v>
      </c>
      <c r="B25" s="15" t="str">
        <f t="shared" si="1"/>
        <v>I</v>
      </c>
      <c r="C25" s="27">
        <f t="shared" si="2"/>
        <v>51877.862399999998</v>
      </c>
      <c r="D25" t="str">
        <f t="shared" si="3"/>
        <v>vis</v>
      </c>
      <c r="E25">
        <f>VLOOKUP(C25,Active!C$21:E$969,3,FALSE)</f>
        <v>28482.211674790728</v>
      </c>
      <c r="F25" s="15" t="s">
        <v>105</v>
      </c>
      <c r="G25" t="str">
        <f t="shared" si="4"/>
        <v>51877.8624</v>
      </c>
      <c r="H25" s="27">
        <f t="shared" si="5"/>
        <v>28481</v>
      </c>
      <c r="I25" s="64" t="s">
        <v>163</v>
      </c>
      <c r="J25" s="65" t="s">
        <v>164</v>
      </c>
      <c r="K25" s="64">
        <v>28481</v>
      </c>
      <c r="L25" s="64" t="s">
        <v>162</v>
      </c>
      <c r="M25" s="65" t="s">
        <v>131</v>
      </c>
      <c r="N25" s="65" t="s">
        <v>132</v>
      </c>
      <c r="O25" s="66" t="s">
        <v>146</v>
      </c>
      <c r="P25" s="67" t="s">
        <v>147</v>
      </c>
    </row>
    <row r="26" spans="1:16" ht="12.75" customHeight="1" x14ac:dyDescent="0.2">
      <c r="A26" s="27" t="str">
        <f t="shared" si="0"/>
        <v>IBVS 5067 </v>
      </c>
      <c r="B26" s="15" t="str">
        <f t="shared" si="1"/>
        <v>II</v>
      </c>
      <c r="C26" s="27">
        <f t="shared" si="2"/>
        <v>51882.713000000003</v>
      </c>
      <c r="D26" t="str">
        <f t="shared" si="3"/>
        <v>vis</v>
      </c>
      <c r="E26">
        <f>VLOOKUP(C26,Active!C$21:E$969,3,FALSE)</f>
        <v>28486.713995519589</v>
      </c>
      <c r="F26" s="15" t="s">
        <v>105</v>
      </c>
      <c r="G26" t="str">
        <f t="shared" si="4"/>
        <v>51882.7130</v>
      </c>
      <c r="H26" s="27">
        <f t="shared" si="5"/>
        <v>28485.5</v>
      </c>
      <c r="I26" s="64" t="s">
        <v>165</v>
      </c>
      <c r="J26" s="65" t="s">
        <v>166</v>
      </c>
      <c r="K26" s="64">
        <v>28485.5</v>
      </c>
      <c r="L26" s="64" t="s">
        <v>153</v>
      </c>
      <c r="M26" s="65" t="s">
        <v>131</v>
      </c>
      <c r="N26" s="65" t="s">
        <v>132</v>
      </c>
      <c r="O26" s="66" t="s">
        <v>146</v>
      </c>
      <c r="P26" s="67" t="s">
        <v>147</v>
      </c>
    </row>
    <row r="27" spans="1:16" ht="12.75" customHeight="1" x14ac:dyDescent="0.2">
      <c r="A27" s="27" t="str">
        <f t="shared" si="0"/>
        <v>IBVS 5067 </v>
      </c>
      <c r="B27" s="15" t="str">
        <f t="shared" si="1"/>
        <v>II</v>
      </c>
      <c r="C27" s="27">
        <f t="shared" si="2"/>
        <v>51883.79</v>
      </c>
      <c r="D27" t="str">
        <f t="shared" si="3"/>
        <v>vis</v>
      </c>
      <c r="E27">
        <f>VLOOKUP(C27,Active!C$21:E$969,3,FALSE)</f>
        <v>28487.713665544943</v>
      </c>
      <c r="F27" s="15" t="s">
        <v>105</v>
      </c>
      <c r="G27" t="str">
        <f t="shared" si="4"/>
        <v>51883.7900</v>
      </c>
      <c r="H27" s="27">
        <f t="shared" si="5"/>
        <v>28486.5</v>
      </c>
      <c r="I27" s="64" t="s">
        <v>167</v>
      </c>
      <c r="J27" s="65" t="s">
        <v>168</v>
      </c>
      <c r="K27" s="64">
        <v>28486.5</v>
      </c>
      <c r="L27" s="64" t="s">
        <v>169</v>
      </c>
      <c r="M27" s="65" t="s">
        <v>131</v>
      </c>
      <c r="N27" s="65" t="s">
        <v>132</v>
      </c>
      <c r="O27" s="66" t="s">
        <v>146</v>
      </c>
      <c r="P27" s="67" t="s">
        <v>147</v>
      </c>
    </row>
    <row r="28" spans="1:16" ht="12.75" customHeight="1" x14ac:dyDescent="0.2">
      <c r="A28" s="27" t="str">
        <f t="shared" si="0"/>
        <v>IBVS 5067 </v>
      </c>
      <c r="B28" s="15" t="str">
        <f t="shared" si="1"/>
        <v>II</v>
      </c>
      <c r="C28" s="27">
        <f t="shared" si="2"/>
        <v>51924.728999999999</v>
      </c>
      <c r="D28" t="str">
        <f t="shared" si="3"/>
        <v>vis</v>
      </c>
      <c r="E28">
        <f>VLOOKUP(C28,Active!C$21:E$969,3,FALSE)</f>
        <v>28525.713193091789</v>
      </c>
      <c r="F28" s="15" t="s">
        <v>105</v>
      </c>
      <c r="G28" t="str">
        <f t="shared" si="4"/>
        <v>51924.7290</v>
      </c>
      <c r="H28" s="27">
        <f t="shared" si="5"/>
        <v>28524.5</v>
      </c>
      <c r="I28" s="64" t="s">
        <v>170</v>
      </c>
      <c r="J28" s="65" t="s">
        <v>171</v>
      </c>
      <c r="K28" s="64">
        <v>28524.5</v>
      </c>
      <c r="L28" s="64" t="s">
        <v>172</v>
      </c>
      <c r="M28" s="65" t="s">
        <v>131</v>
      </c>
      <c r="N28" s="65" t="s">
        <v>132</v>
      </c>
      <c r="O28" s="66" t="s">
        <v>146</v>
      </c>
      <c r="P28" s="67" t="s">
        <v>147</v>
      </c>
    </row>
    <row r="29" spans="1:16" ht="12.75" customHeight="1" x14ac:dyDescent="0.2">
      <c r="A29" s="27" t="str">
        <f t="shared" si="0"/>
        <v>IBVS 5067 </v>
      </c>
      <c r="B29" s="15" t="str">
        <f t="shared" si="1"/>
        <v>I</v>
      </c>
      <c r="C29" s="27">
        <f t="shared" si="2"/>
        <v>51931.730900000002</v>
      </c>
      <c r="D29" t="str">
        <f t="shared" si="3"/>
        <v>vis</v>
      </c>
      <c r="E29">
        <f>VLOOKUP(C29,Active!C$21:E$969,3,FALSE)</f>
        <v>28532.212347734803</v>
      </c>
      <c r="F29" s="15" t="s">
        <v>105</v>
      </c>
      <c r="G29" t="str">
        <f t="shared" si="4"/>
        <v>51931.7309</v>
      </c>
      <c r="H29" s="27">
        <f t="shared" si="5"/>
        <v>28531</v>
      </c>
      <c r="I29" s="64" t="s">
        <v>173</v>
      </c>
      <c r="J29" s="65" t="s">
        <v>174</v>
      </c>
      <c r="K29" s="64">
        <v>28531</v>
      </c>
      <c r="L29" s="64" t="s">
        <v>175</v>
      </c>
      <c r="M29" s="65" t="s">
        <v>131</v>
      </c>
      <c r="N29" s="65" t="s">
        <v>132</v>
      </c>
      <c r="O29" s="66" t="s">
        <v>146</v>
      </c>
      <c r="P29" s="67" t="s">
        <v>147</v>
      </c>
    </row>
    <row r="30" spans="1:16" ht="12.75" customHeight="1" x14ac:dyDescent="0.2">
      <c r="A30" s="27" t="str">
        <f t="shared" si="0"/>
        <v>IBVS 5067 </v>
      </c>
      <c r="B30" s="15" t="str">
        <f t="shared" si="1"/>
        <v>I</v>
      </c>
      <c r="C30" s="27">
        <f t="shared" si="2"/>
        <v>51943.582399999999</v>
      </c>
      <c r="D30" t="str">
        <f t="shared" si="3"/>
        <v>vis</v>
      </c>
      <c r="E30">
        <f>VLOOKUP(C30,Active!C$21:E$969,3,FALSE)</f>
        <v>28543.212894907949</v>
      </c>
      <c r="F30" s="15" t="s">
        <v>105</v>
      </c>
      <c r="G30" t="str">
        <f t="shared" si="4"/>
        <v>51943.5824</v>
      </c>
      <c r="H30" s="27">
        <f t="shared" si="5"/>
        <v>28542</v>
      </c>
      <c r="I30" s="64" t="s">
        <v>176</v>
      </c>
      <c r="J30" s="65" t="s">
        <v>177</v>
      </c>
      <c r="K30" s="64">
        <v>28542</v>
      </c>
      <c r="L30" s="64" t="s">
        <v>178</v>
      </c>
      <c r="M30" s="65" t="s">
        <v>131</v>
      </c>
      <c r="N30" s="65" t="s">
        <v>132</v>
      </c>
      <c r="O30" s="66" t="s">
        <v>146</v>
      </c>
      <c r="P30" s="67" t="s">
        <v>147</v>
      </c>
    </row>
    <row r="31" spans="1:16" ht="12.75" customHeight="1" x14ac:dyDescent="0.2">
      <c r="A31" s="27" t="str">
        <f t="shared" si="0"/>
        <v>IBVS 5067 </v>
      </c>
      <c r="B31" s="15" t="str">
        <f t="shared" si="1"/>
        <v>II</v>
      </c>
      <c r="C31" s="27">
        <f t="shared" si="2"/>
        <v>51951.660900000003</v>
      </c>
      <c r="D31" t="str">
        <f t="shared" si="3"/>
        <v>vis</v>
      </c>
      <c r="E31">
        <f>VLOOKUP(C31,Active!C$21:E$969,3,FALSE)</f>
        <v>28550.711348296831</v>
      </c>
      <c r="F31" s="15" t="s">
        <v>105</v>
      </c>
      <c r="G31" t="str">
        <f t="shared" si="4"/>
        <v>51951.6609</v>
      </c>
      <c r="H31" s="27">
        <f t="shared" si="5"/>
        <v>28549.5</v>
      </c>
      <c r="I31" s="64" t="s">
        <v>179</v>
      </c>
      <c r="J31" s="65" t="s">
        <v>180</v>
      </c>
      <c r="K31" s="64">
        <v>28549.5</v>
      </c>
      <c r="L31" s="64" t="s">
        <v>181</v>
      </c>
      <c r="M31" s="65" t="s">
        <v>131</v>
      </c>
      <c r="N31" s="65" t="s">
        <v>132</v>
      </c>
      <c r="O31" s="66" t="s">
        <v>146</v>
      </c>
      <c r="P31" s="67" t="s">
        <v>147</v>
      </c>
    </row>
    <row r="32" spans="1:16" ht="12.75" customHeight="1" x14ac:dyDescent="0.2">
      <c r="A32" s="27" t="str">
        <f t="shared" si="0"/>
        <v>IBVS 5067 </v>
      </c>
      <c r="B32" s="15" t="str">
        <f t="shared" si="1"/>
        <v>I</v>
      </c>
      <c r="C32" s="27">
        <f t="shared" si="2"/>
        <v>51985.6011</v>
      </c>
      <c r="D32" t="str">
        <f t="shared" si="3"/>
        <v>vis</v>
      </c>
      <c r="E32">
        <f>VLOOKUP(C32,Active!C$21:E$969,3,FALSE)</f>
        <v>28582.214598616709</v>
      </c>
      <c r="F32" s="15" t="s">
        <v>105</v>
      </c>
      <c r="G32" t="str">
        <f t="shared" si="4"/>
        <v>51985.6011</v>
      </c>
      <c r="H32" s="27">
        <f t="shared" si="5"/>
        <v>28581</v>
      </c>
      <c r="I32" s="64" t="s">
        <v>182</v>
      </c>
      <c r="J32" s="65" t="s">
        <v>183</v>
      </c>
      <c r="K32" s="64">
        <v>28581</v>
      </c>
      <c r="L32" s="64" t="s">
        <v>184</v>
      </c>
      <c r="M32" s="65" t="s">
        <v>131</v>
      </c>
      <c r="N32" s="65" t="s">
        <v>132</v>
      </c>
      <c r="O32" s="66" t="s">
        <v>146</v>
      </c>
      <c r="P32" s="67" t="s">
        <v>147</v>
      </c>
    </row>
    <row r="33" spans="1:16" ht="12.75" customHeight="1" x14ac:dyDescent="0.2">
      <c r="A33" s="27" t="str">
        <f t="shared" si="0"/>
        <v>OEJV 0073 </v>
      </c>
      <c r="B33" s="15" t="str">
        <f t="shared" si="1"/>
        <v>I</v>
      </c>
      <c r="C33" s="27">
        <f t="shared" si="2"/>
        <v>54084.303</v>
      </c>
      <c r="D33" t="str">
        <f t="shared" si="3"/>
        <v>vis</v>
      </c>
      <c r="E33">
        <f>VLOOKUP(C33,Active!C$21:E$969,3,FALSE)</f>
        <v>30530.227023484818</v>
      </c>
      <c r="F33" s="15" t="s">
        <v>105</v>
      </c>
      <c r="G33" t="str">
        <f t="shared" si="4"/>
        <v>54084.303</v>
      </c>
      <c r="H33" s="27">
        <f t="shared" si="5"/>
        <v>30529</v>
      </c>
      <c r="I33" s="64" t="s">
        <v>185</v>
      </c>
      <c r="J33" s="65" t="s">
        <v>186</v>
      </c>
      <c r="K33" s="64">
        <v>30529</v>
      </c>
      <c r="L33" s="64" t="s">
        <v>187</v>
      </c>
      <c r="M33" s="65" t="s">
        <v>188</v>
      </c>
      <c r="N33" s="65" t="s">
        <v>189</v>
      </c>
      <c r="O33" s="66" t="s">
        <v>115</v>
      </c>
      <c r="P33" s="67" t="s">
        <v>190</v>
      </c>
    </row>
    <row r="34" spans="1:16" ht="12.75" customHeight="1" x14ac:dyDescent="0.2">
      <c r="A34" s="27" t="str">
        <f t="shared" si="0"/>
        <v>BAVM 234 </v>
      </c>
      <c r="B34" s="15" t="str">
        <f t="shared" si="1"/>
        <v>I</v>
      </c>
      <c r="C34" s="27">
        <f t="shared" si="2"/>
        <v>54380.577700000002</v>
      </c>
      <c r="D34" t="str">
        <f t="shared" si="3"/>
        <v>vis</v>
      </c>
      <c r="E34">
        <f>VLOOKUP(C34,Active!C$21:E$969,3,FALSE)</f>
        <v>30805.228821869856</v>
      </c>
      <c r="F34" s="15" t="s">
        <v>105</v>
      </c>
      <c r="G34" t="str">
        <f t="shared" si="4"/>
        <v>54380.5777</v>
      </c>
      <c r="H34" s="27">
        <f t="shared" si="5"/>
        <v>30804</v>
      </c>
      <c r="I34" s="64" t="s">
        <v>191</v>
      </c>
      <c r="J34" s="65" t="s">
        <v>192</v>
      </c>
      <c r="K34" s="64">
        <v>30804</v>
      </c>
      <c r="L34" s="64" t="s">
        <v>193</v>
      </c>
      <c r="M34" s="65" t="s">
        <v>188</v>
      </c>
      <c r="N34" s="65" t="s">
        <v>189</v>
      </c>
      <c r="O34" s="66" t="s">
        <v>194</v>
      </c>
      <c r="P34" s="67" t="s">
        <v>195</v>
      </c>
    </row>
    <row r="35" spans="1:16" ht="12.75" customHeight="1" x14ac:dyDescent="0.2">
      <c r="A35" s="27" t="str">
        <f t="shared" si="0"/>
        <v>IBVS 5910 </v>
      </c>
      <c r="B35" s="15" t="str">
        <f t="shared" si="1"/>
        <v>II</v>
      </c>
      <c r="C35" s="27">
        <f t="shared" si="2"/>
        <v>54403.742899999997</v>
      </c>
      <c r="D35" t="str">
        <f t="shared" si="3"/>
        <v>vis</v>
      </c>
      <c r="E35">
        <f>VLOOKUP(C35,Active!C$21:E$969,3,FALSE)</f>
        <v>30826.730730942567</v>
      </c>
      <c r="F35" s="15" t="s">
        <v>105</v>
      </c>
      <c r="G35" t="str">
        <f t="shared" si="4"/>
        <v>54403.7429</v>
      </c>
      <c r="H35" s="27">
        <f t="shared" si="5"/>
        <v>30825.5</v>
      </c>
      <c r="I35" s="64" t="s">
        <v>196</v>
      </c>
      <c r="J35" s="65" t="s">
        <v>197</v>
      </c>
      <c r="K35" s="64">
        <v>30825.5</v>
      </c>
      <c r="L35" s="64" t="s">
        <v>198</v>
      </c>
      <c r="M35" s="65" t="s">
        <v>188</v>
      </c>
      <c r="N35" s="65" t="s">
        <v>105</v>
      </c>
      <c r="O35" s="66" t="s">
        <v>199</v>
      </c>
      <c r="P35" s="67" t="s">
        <v>200</v>
      </c>
    </row>
    <row r="36" spans="1:16" ht="12.75" customHeight="1" x14ac:dyDescent="0.2">
      <c r="A36" s="27" t="str">
        <f t="shared" si="0"/>
        <v>IBVS 5910 </v>
      </c>
      <c r="B36" s="15" t="str">
        <f t="shared" si="1"/>
        <v>II</v>
      </c>
      <c r="C36" s="27">
        <f t="shared" si="2"/>
        <v>54404.972199999997</v>
      </c>
      <c r="D36" t="str">
        <f t="shared" si="3"/>
        <v>vis</v>
      </c>
      <c r="E36">
        <f>VLOOKUP(C36,Active!C$21:E$969,3,FALSE)</f>
        <v>30827.871765633536</v>
      </c>
      <c r="F36" s="15" t="s">
        <v>105</v>
      </c>
      <c r="G36" t="str">
        <f t="shared" si="4"/>
        <v>54404.9722</v>
      </c>
      <c r="H36" s="27">
        <f t="shared" si="5"/>
        <v>30826.5</v>
      </c>
      <c r="I36" s="64" t="s">
        <v>201</v>
      </c>
      <c r="J36" s="65" t="s">
        <v>202</v>
      </c>
      <c r="K36" s="64">
        <v>30826.5</v>
      </c>
      <c r="L36" s="64" t="s">
        <v>203</v>
      </c>
      <c r="M36" s="65" t="s">
        <v>188</v>
      </c>
      <c r="N36" s="65" t="s">
        <v>105</v>
      </c>
      <c r="O36" s="66" t="s">
        <v>199</v>
      </c>
      <c r="P36" s="67" t="s">
        <v>200</v>
      </c>
    </row>
    <row r="37" spans="1:16" ht="12.75" customHeight="1" x14ac:dyDescent="0.2">
      <c r="A37" s="27" t="str">
        <f t="shared" si="0"/>
        <v>IBVS 5910 </v>
      </c>
      <c r="B37" s="15" t="str">
        <f t="shared" si="1"/>
        <v>I</v>
      </c>
      <c r="C37" s="27">
        <f t="shared" si="2"/>
        <v>54410.744200000001</v>
      </c>
      <c r="D37" t="str">
        <f t="shared" si="3"/>
        <v>vis</v>
      </c>
      <c r="E37">
        <f>VLOOKUP(C37,Active!C$21:E$969,3,FALSE)</f>
        <v>30833.229328666352</v>
      </c>
      <c r="F37" s="15" t="s">
        <v>105</v>
      </c>
      <c r="G37" t="str">
        <f t="shared" si="4"/>
        <v>54410.7442</v>
      </c>
      <c r="H37" s="27">
        <f t="shared" si="5"/>
        <v>30832</v>
      </c>
      <c r="I37" s="64" t="s">
        <v>204</v>
      </c>
      <c r="J37" s="65" t="s">
        <v>205</v>
      </c>
      <c r="K37" s="64">
        <v>30832</v>
      </c>
      <c r="L37" s="64" t="s">
        <v>206</v>
      </c>
      <c r="M37" s="65" t="s">
        <v>188</v>
      </c>
      <c r="N37" s="65" t="s">
        <v>105</v>
      </c>
      <c r="O37" s="66" t="s">
        <v>199</v>
      </c>
      <c r="P37" s="67" t="s">
        <v>200</v>
      </c>
    </row>
    <row r="38" spans="1:16" ht="12.75" customHeight="1" x14ac:dyDescent="0.2">
      <c r="A38" s="27" t="str">
        <f t="shared" si="0"/>
        <v>IBVS 5910 </v>
      </c>
      <c r="B38" s="15" t="str">
        <f t="shared" si="1"/>
        <v>I</v>
      </c>
      <c r="C38" s="27">
        <f t="shared" si="2"/>
        <v>54411.821499999998</v>
      </c>
      <c r="D38" t="str">
        <f t="shared" si="3"/>
        <v>vis</v>
      </c>
      <c r="E38">
        <f>VLOOKUP(C38,Active!C$21:E$969,3,FALSE)</f>
        <v>30834.229277151324</v>
      </c>
      <c r="F38" s="15" t="s">
        <v>105</v>
      </c>
      <c r="G38" t="str">
        <f t="shared" si="4"/>
        <v>54411.8215</v>
      </c>
      <c r="H38" s="27">
        <f t="shared" si="5"/>
        <v>30833</v>
      </c>
      <c r="I38" s="64" t="s">
        <v>207</v>
      </c>
      <c r="J38" s="65" t="s">
        <v>208</v>
      </c>
      <c r="K38" s="64">
        <v>30833</v>
      </c>
      <c r="L38" s="64" t="s">
        <v>206</v>
      </c>
      <c r="M38" s="65" t="s">
        <v>188</v>
      </c>
      <c r="N38" s="65" t="s">
        <v>105</v>
      </c>
      <c r="O38" s="66" t="s">
        <v>199</v>
      </c>
      <c r="P38" s="67" t="s">
        <v>200</v>
      </c>
    </row>
    <row r="39" spans="1:16" ht="12.75" customHeight="1" x14ac:dyDescent="0.2">
      <c r="A39" s="27" t="str">
        <f t="shared" si="0"/>
        <v>IBVS 5910 </v>
      </c>
      <c r="B39" s="15" t="str">
        <f t="shared" si="1"/>
        <v>I</v>
      </c>
      <c r="C39" s="27">
        <f t="shared" si="2"/>
        <v>54412.898999999998</v>
      </c>
      <c r="D39" t="str">
        <f t="shared" si="3"/>
        <v>vis</v>
      </c>
      <c r="E39">
        <f>VLOOKUP(C39,Active!C$21:E$969,3,FALSE)</f>
        <v>30835.229411276039</v>
      </c>
      <c r="F39" s="15" t="s">
        <v>105</v>
      </c>
      <c r="G39" t="str">
        <f t="shared" si="4"/>
        <v>54412.8990</v>
      </c>
      <c r="H39" s="27">
        <f t="shared" si="5"/>
        <v>30834</v>
      </c>
      <c r="I39" s="64" t="s">
        <v>209</v>
      </c>
      <c r="J39" s="65" t="s">
        <v>210</v>
      </c>
      <c r="K39" s="64">
        <v>30834</v>
      </c>
      <c r="L39" s="64" t="s">
        <v>211</v>
      </c>
      <c r="M39" s="65" t="s">
        <v>188</v>
      </c>
      <c r="N39" s="65" t="s">
        <v>105</v>
      </c>
      <c r="O39" s="66" t="s">
        <v>199</v>
      </c>
      <c r="P39" s="67" t="s">
        <v>200</v>
      </c>
    </row>
    <row r="40" spans="1:16" ht="12.75" customHeight="1" x14ac:dyDescent="0.2">
      <c r="A40" s="27" t="str">
        <f t="shared" si="0"/>
        <v>IBVS 5910 </v>
      </c>
      <c r="B40" s="15" t="str">
        <f t="shared" si="1"/>
        <v>I</v>
      </c>
      <c r="C40" s="27">
        <f t="shared" si="2"/>
        <v>54413.975700000003</v>
      </c>
      <c r="D40" t="str">
        <f t="shared" si="3"/>
        <v>vis</v>
      </c>
      <c r="E40">
        <f>VLOOKUP(C40,Active!C$21:E$969,3,FALSE)</f>
        <v>30836.228802841782</v>
      </c>
      <c r="F40" s="15" t="s">
        <v>105</v>
      </c>
      <c r="G40" t="str">
        <f t="shared" si="4"/>
        <v>54413.9757</v>
      </c>
      <c r="H40" s="27">
        <f t="shared" si="5"/>
        <v>30835</v>
      </c>
      <c r="I40" s="64" t="s">
        <v>212</v>
      </c>
      <c r="J40" s="65" t="s">
        <v>213</v>
      </c>
      <c r="K40" s="64">
        <v>30835</v>
      </c>
      <c r="L40" s="64" t="s">
        <v>193</v>
      </c>
      <c r="M40" s="65" t="s">
        <v>188</v>
      </c>
      <c r="N40" s="65" t="s">
        <v>105</v>
      </c>
      <c r="O40" s="66" t="s">
        <v>199</v>
      </c>
      <c r="P40" s="67" t="s">
        <v>200</v>
      </c>
    </row>
    <row r="41" spans="1:16" ht="12.75" customHeight="1" x14ac:dyDescent="0.2">
      <c r="A41" s="27" t="str">
        <f t="shared" si="0"/>
        <v>IBVS 5910 </v>
      </c>
      <c r="B41" s="15" t="str">
        <f t="shared" si="1"/>
        <v>II</v>
      </c>
      <c r="C41" s="27">
        <f t="shared" si="2"/>
        <v>54419.901100000003</v>
      </c>
      <c r="D41" t="str">
        <f t="shared" si="3"/>
        <v>vis</v>
      </c>
      <c r="E41">
        <f>VLOOKUP(C41,Active!C$21:E$969,3,FALSE)</f>
        <v>30841.728751558796</v>
      </c>
      <c r="F41" s="15" t="s">
        <v>105</v>
      </c>
      <c r="G41" t="str">
        <f t="shared" si="4"/>
        <v>54419.9011</v>
      </c>
      <c r="H41" s="27">
        <f t="shared" si="5"/>
        <v>30840.5</v>
      </c>
      <c r="I41" s="64" t="s">
        <v>214</v>
      </c>
      <c r="J41" s="65" t="s">
        <v>215</v>
      </c>
      <c r="K41" s="64">
        <v>30840.5</v>
      </c>
      <c r="L41" s="64" t="s">
        <v>216</v>
      </c>
      <c r="M41" s="65" t="s">
        <v>188</v>
      </c>
      <c r="N41" s="65" t="s">
        <v>105</v>
      </c>
      <c r="O41" s="66" t="s">
        <v>199</v>
      </c>
      <c r="P41" s="67" t="s">
        <v>200</v>
      </c>
    </row>
    <row r="42" spans="1:16" ht="12.75" customHeight="1" x14ac:dyDescent="0.2">
      <c r="A42" s="27" t="str">
        <f t="shared" si="0"/>
        <v>IBVS 5910 </v>
      </c>
      <c r="B42" s="15" t="str">
        <f t="shared" si="1"/>
        <v>I</v>
      </c>
      <c r="C42" s="27">
        <f t="shared" si="2"/>
        <v>54437.678500000002</v>
      </c>
      <c r="D42" t="str">
        <f t="shared" si="3"/>
        <v>vis</v>
      </c>
      <c r="E42">
        <f>VLOOKUP(C42,Active!C$21:E$969,3,FALSE)</f>
        <v>30858.229711548331</v>
      </c>
      <c r="F42" s="15" t="s">
        <v>105</v>
      </c>
      <c r="G42" t="str">
        <f t="shared" si="4"/>
        <v>54437.6785</v>
      </c>
      <c r="H42" s="27">
        <f t="shared" si="5"/>
        <v>30857</v>
      </c>
      <c r="I42" s="64" t="s">
        <v>217</v>
      </c>
      <c r="J42" s="65" t="s">
        <v>218</v>
      </c>
      <c r="K42" s="64">
        <v>30857</v>
      </c>
      <c r="L42" s="64" t="s">
        <v>219</v>
      </c>
      <c r="M42" s="65" t="s">
        <v>188</v>
      </c>
      <c r="N42" s="65" t="s">
        <v>105</v>
      </c>
      <c r="O42" s="66" t="s">
        <v>199</v>
      </c>
      <c r="P42" s="67" t="s">
        <v>200</v>
      </c>
    </row>
    <row r="43" spans="1:16" ht="12.75" customHeight="1" x14ac:dyDescent="0.2">
      <c r="A43" s="27" t="str">
        <f t="shared" ref="A43:A74" si="6">P43</f>
        <v>IBVS 5910 </v>
      </c>
      <c r="B43" s="15" t="str">
        <f t="shared" ref="B43:B74" si="7">IF(H43=INT(H43),"I","II")</f>
        <v>I</v>
      </c>
      <c r="C43" s="27">
        <f t="shared" ref="C43:C74" si="8">1*G43</f>
        <v>54451.6849</v>
      </c>
      <c r="D43" t="str">
        <f t="shared" ref="D43:D74" si="9">VLOOKUP(F43,I$1:J$5,2,FALSE)</f>
        <v>vis</v>
      </c>
      <c r="E43">
        <f>VLOOKUP(C43,Active!C$21:E$969,3,FALSE)</f>
        <v>30871.230434151035</v>
      </c>
      <c r="F43" s="15" t="s">
        <v>105</v>
      </c>
      <c r="G43" t="str">
        <f t="shared" ref="G43:G74" si="10">MID(I43,3,LEN(I43)-3)</f>
        <v>54451.6849</v>
      </c>
      <c r="H43" s="27">
        <f t="shared" ref="H43:H74" si="11">1*K43</f>
        <v>30870</v>
      </c>
      <c r="I43" s="64" t="s">
        <v>220</v>
      </c>
      <c r="J43" s="65" t="s">
        <v>221</v>
      </c>
      <c r="K43" s="64">
        <v>30870</v>
      </c>
      <c r="L43" s="64" t="s">
        <v>222</v>
      </c>
      <c r="M43" s="65" t="s">
        <v>188</v>
      </c>
      <c r="N43" s="65" t="s">
        <v>105</v>
      </c>
      <c r="O43" s="66" t="s">
        <v>199</v>
      </c>
      <c r="P43" s="67" t="s">
        <v>200</v>
      </c>
    </row>
    <row r="44" spans="1:16" ht="12.75" customHeight="1" x14ac:dyDescent="0.2">
      <c r="A44" s="27" t="str">
        <f t="shared" si="6"/>
        <v>IBVS 5910 </v>
      </c>
      <c r="B44" s="15" t="str">
        <f t="shared" si="7"/>
        <v>I</v>
      </c>
      <c r="C44" s="27">
        <f t="shared" si="8"/>
        <v>54453.84</v>
      </c>
      <c r="D44" t="str">
        <f t="shared" si="9"/>
        <v>vis</v>
      </c>
      <c r="E44">
        <f>VLOOKUP(C44,Active!C$21:E$969,3,FALSE)</f>
        <v>30873.23079522033</v>
      </c>
      <c r="F44" s="15" t="s">
        <v>105</v>
      </c>
      <c r="G44" t="str">
        <f t="shared" si="10"/>
        <v>54453.8400</v>
      </c>
      <c r="H44" s="27">
        <f t="shared" si="11"/>
        <v>30872</v>
      </c>
      <c r="I44" s="64" t="s">
        <v>223</v>
      </c>
      <c r="J44" s="65" t="s">
        <v>224</v>
      </c>
      <c r="K44" s="64">
        <v>30872</v>
      </c>
      <c r="L44" s="64" t="s">
        <v>225</v>
      </c>
      <c r="M44" s="65" t="s">
        <v>188</v>
      </c>
      <c r="N44" s="65" t="s">
        <v>105</v>
      </c>
      <c r="O44" s="66" t="s">
        <v>199</v>
      </c>
      <c r="P44" s="67" t="s">
        <v>200</v>
      </c>
    </row>
    <row r="45" spans="1:16" ht="12.75" customHeight="1" x14ac:dyDescent="0.2">
      <c r="A45" s="27" t="str">
        <f t="shared" si="6"/>
        <v>IBVS 5910 </v>
      </c>
      <c r="B45" s="15" t="str">
        <f t="shared" si="7"/>
        <v>I</v>
      </c>
      <c r="C45" s="27">
        <f t="shared" si="8"/>
        <v>54465.689599999998</v>
      </c>
      <c r="D45" t="str">
        <f t="shared" si="9"/>
        <v>vis</v>
      </c>
      <c r="E45">
        <f>VLOOKUP(C45,Active!C$21:E$969,3,FALSE)</f>
        <v>30884.229578815903</v>
      </c>
      <c r="F45" s="15" t="s">
        <v>105</v>
      </c>
      <c r="G45" t="str">
        <f t="shared" si="10"/>
        <v>54465.6896</v>
      </c>
      <c r="H45" s="27">
        <f t="shared" si="11"/>
        <v>30883</v>
      </c>
      <c r="I45" s="64" t="s">
        <v>226</v>
      </c>
      <c r="J45" s="65" t="s">
        <v>227</v>
      </c>
      <c r="K45" s="64">
        <v>30883</v>
      </c>
      <c r="L45" s="64" t="s">
        <v>228</v>
      </c>
      <c r="M45" s="65" t="s">
        <v>188</v>
      </c>
      <c r="N45" s="65" t="s">
        <v>105</v>
      </c>
      <c r="O45" s="66" t="s">
        <v>199</v>
      </c>
      <c r="P45" s="67" t="s">
        <v>200</v>
      </c>
    </row>
    <row r="46" spans="1:16" ht="12.75" customHeight="1" x14ac:dyDescent="0.2">
      <c r="A46" s="27" t="str">
        <f t="shared" si="6"/>
        <v>IBVS 5910 </v>
      </c>
      <c r="B46" s="15" t="str">
        <f t="shared" si="7"/>
        <v>I</v>
      </c>
      <c r="C46" s="27">
        <f t="shared" si="8"/>
        <v>54466.7673</v>
      </c>
      <c r="D46" t="str">
        <f t="shared" si="9"/>
        <v>vis</v>
      </c>
      <c r="E46">
        <f>VLOOKUP(C46,Active!C$21:E$969,3,FALSE)</f>
        <v>30885.229898580372</v>
      </c>
      <c r="F46" s="15" t="s">
        <v>105</v>
      </c>
      <c r="G46" t="str">
        <f t="shared" si="10"/>
        <v>54466.7673</v>
      </c>
      <c r="H46" s="27">
        <f t="shared" si="11"/>
        <v>30884</v>
      </c>
      <c r="I46" s="64" t="s">
        <v>229</v>
      </c>
      <c r="J46" s="65" t="s">
        <v>230</v>
      </c>
      <c r="K46" s="64">
        <v>30884</v>
      </c>
      <c r="L46" s="64" t="s">
        <v>231</v>
      </c>
      <c r="M46" s="65" t="s">
        <v>188</v>
      </c>
      <c r="N46" s="65" t="s">
        <v>105</v>
      </c>
      <c r="O46" s="66" t="s">
        <v>199</v>
      </c>
      <c r="P46" s="67" t="s">
        <v>200</v>
      </c>
    </row>
    <row r="47" spans="1:16" ht="12.75" customHeight="1" x14ac:dyDescent="0.2">
      <c r="A47" s="27" t="str">
        <f t="shared" si="6"/>
        <v>BAVM 201 </v>
      </c>
      <c r="B47" s="15" t="str">
        <f t="shared" si="7"/>
        <v>I</v>
      </c>
      <c r="C47" s="27">
        <f t="shared" si="8"/>
        <v>54474.308400000002</v>
      </c>
      <c r="D47" t="str">
        <f t="shared" si="9"/>
        <v>vis</v>
      </c>
      <c r="E47">
        <f>VLOOKUP(C47,Active!C$21:E$969,3,FALSE)</f>
        <v>30892.22953797517</v>
      </c>
      <c r="F47" s="15" t="s">
        <v>105</v>
      </c>
      <c r="G47" t="str">
        <f t="shared" si="10"/>
        <v>54474.3084</v>
      </c>
      <c r="H47" s="27">
        <f t="shared" si="11"/>
        <v>30891</v>
      </c>
      <c r="I47" s="64" t="s">
        <v>232</v>
      </c>
      <c r="J47" s="65" t="s">
        <v>233</v>
      </c>
      <c r="K47" s="64">
        <v>30891</v>
      </c>
      <c r="L47" s="64" t="s">
        <v>234</v>
      </c>
      <c r="M47" s="65" t="s">
        <v>188</v>
      </c>
      <c r="N47" s="65" t="s">
        <v>189</v>
      </c>
      <c r="O47" s="66" t="s">
        <v>235</v>
      </c>
      <c r="P47" s="67" t="s">
        <v>236</v>
      </c>
    </row>
    <row r="48" spans="1:16" ht="12.75" customHeight="1" x14ac:dyDescent="0.2">
      <c r="A48" s="27" t="str">
        <f t="shared" si="6"/>
        <v>IBVS 5910 </v>
      </c>
      <c r="B48" s="15" t="str">
        <f t="shared" si="7"/>
        <v>I</v>
      </c>
      <c r="C48" s="27">
        <f t="shared" si="8"/>
        <v>54477.540399999998</v>
      </c>
      <c r="D48" t="str">
        <f t="shared" si="9"/>
        <v>vis</v>
      </c>
      <c r="E48">
        <f>VLOOKUP(C48,Active!C$21:E$969,3,FALSE)</f>
        <v>30895.229476249944</v>
      </c>
      <c r="F48" s="15" t="s">
        <v>105</v>
      </c>
      <c r="G48" t="str">
        <f t="shared" si="10"/>
        <v>54477.5404</v>
      </c>
      <c r="H48" s="27">
        <f t="shared" si="11"/>
        <v>30894</v>
      </c>
      <c r="I48" s="64" t="s">
        <v>237</v>
      </c>
      <c r="J48" s="65" t="s">
        <v>238</v>
      </c>
      <c r="K48" s="64">
        <v>30894</v>
      </c>
      <c r="L48" s="64" t="s">
        <v>234</v>
      </c>
      <c r="M48" s="65" t="s">
        <v>188</v>
      </c>
      <c r="N48" s="65" t="s">
        <v>105</v>
      </c>
      <c r="O48" s="66" t="s">
        <v>199</v>
      </c>
      <c r="P48" s="67" t="s">
        <v>200</v>
      </c>
    </row>
    <row r="49" spans="1:16" ht="12.75" customHeight="1" x14ac:dyDescent="0.2">
      <c r="A49" s="27" t="str">
        <f t="shared" si="6"/>
        <v>IBVS 5910 </v>
      </c>
      <c r="B49" s="15" t="str">
        <f t="shared" si="7"/>
        <v>I</v>
      </c>
      <c r="C49" s="27">
        <f t="shared" si="8"/>
        <v>54479.695</v>
      </c>
      <c r="D49" t="str">
        <f t="shared" si="9"/>
        <v>vis</v>
      </c>
      <c r="E49">
        <f>VLOOKUP(C49,Active!C$21:E$969,3,FALSE)</f>
        <v>30897.229373219896</v>
      </c>
      <c r="F49" s="15" t="s">
        <v>105</v>
      </c>
      <c r="G49" t="str">
        <f t="shared" si="10"/>
        <v>54479.6950</v>
      </c>
      <c r="H49" s="27">
        <f t="shared" si="11"/>
        <v>30896</v>
      </c>
      <c r="I49" s="64" t="s">
        <v>239</v>
      </c>
      <c r="J49" s="65" t="s">
        <v>240</v>
      </c>
      <c r="K49" s="64">
        <v>30896</v>
      </c>
      <c r="L49" s="64" t="s">
        <v>211</v>
      </c>
      <c r="M49" s="65" t="s">
        <v>188</v>
      </c>
      <c r="N49" s="65" t="s">
        <v>105</v>
      </c>
      <c r="O49" s="66" t="s">
        <v>199</v>
      </c>
      <c r="P49" s="67" t="s">
        <v>200</v>
      </c>
    </row>
    <row r="50" spans="1:16" ht="12.75" customHeight="1" x14ac:dyDescent="0.2">
      <c r="A50" s="27" t="str">
        <f t="shared" si="6"/>
        <v>IBVS 5910 </v>
      </c>
      <c r="B50" s="15" t="str">
        <f t="shared" si="7"/>
        <v>II</v>
      </c>
      <c r="C50" s="27">
        <f t="shared" si="8"/>
        <v>54486.696900000003</v>
      </c>
      <c r="D50" t="str">
        <f t="shared" si="9"/>
        <v>vis</v>
      </c>
      <c r="E50">
        <f>VLOOKUP(C50,Active!C$21:E$969,3,FALSE)</f>
        <v>30903.72852786291</v>
      </c>
      <c r="F50" s="15" t="s">
        <v>105</v>
      </c>
      <c r="G50" t="str">
        <f t="shared" si="10"/>
        <v>54486.6969</v>
      </c>
      <c r="H50" s="27">
        <f t="shared" si="11"/>
        <v>30902.5</v>
      </c>
      <c r="I50" s="64" t="s">
        <v>241</v>
      </c>
      <c r="J50" s="65" t="s">
        <v>242</v>
      </c>
      <c r="K50" s="64">
        <v>30902.5</v>
      </c>
      <c r="L50" s="64" t="s">
        <v>243</v>
      </c>
      <c r="M50" s="65" t="s">
        <v>188</v>
      </c>
      <c r="N50" s="65" t="s">
        <v>105</v>
      </c>
      <c r="O50" s="66" t="s">
        <v>199</v>
      </c>
      <c r="P50" s="67" t="s">
        <v>200</v>
      </c>
    </row>
    <row r="51" spans="1:16" ht="12.75" customHeight="1" x14ac:dyDescent="0.2">
      <c r="A51" s="27" t="str">
        <f t="shared" si="6"/>
        <v>IBVS 5910 </v>
      </c>
      <c r="B51" s="15" t="str">
        <f t="shared" si="7"/>
        <v>II</v>
      </c>
      <c r="C51" s="27">
        <f t="shared" si="8"/>
        <v>54499.627500000002</v>
      </c>
      <c r="D51" t="str">
        <f t="shared" si="9"/>
        <v>CCD</v>
      </c>
      <c r="E51">
        <f>VLOOKUP(C51,Active!C$21:E$969,3,FALSE)</f>
        <v>30915.730694278722</v>
      </c>
      <c r="F51" s="15" t="str">
        <f>LEFT(M51,1)</f>
        <v>C</v>
      </c>
      <c r="G51" t="str">
        <f t="shared" si="10"/>
        <v>54499.6275</v>
      </c>
      <c r="H51" s="27">
        <f t="shared" si="11"/>
        <v>30914.5</v>
      </c>
      <c r="I51" s="64" t="s">
        <v>244</v>
      </c>
      <c r="J51" s="65" t="s">
        <v>245</v>
      </c>
      <c r="K51" s="64">
        <v>30914.5</v>
      </c>
      <c r="L51" s="64" t="s">
        <v>198</v>
      </c>
      <c r="M51" s="65" t="s">
        <v>188</v>
      </c>
      <c r="N51" s="65" t="s">
        <v>105</v>
      </c>
      <c r="O51" s="66" t="s">
        <v>199</v>
      </c>
      <c r="P51" s="67" t="s">
        <v>200</v>
      </c>
    </row>
    <row r="52" spans="1:16" ht="12.75" customHeight="1" x14ac:dyDescent="0.2">
      <c r="A52" s="27" t="str">
        <f t="shared" si="6"/>
        <v>IBVS 5910 </v>
      </c>
      <c r="B52" s="15" t="str">
        <f t="shared" si="7"/>
        <v>I</v>
      </c>
      <c r="C52" s="27">
        <f t="shared" si="8"/>
        <v>54506.629800000002</v>
      </c>
      <c r="D52" t="str">
        <f t="shared" si="9"/>
        <v>CCD</v>
      </c>
      <c r="E52">
        <f>VLOOKUP(C52,Active!C$21:E$969,3,FALSE)</f>
        <v>30922.230220201232</v>
      </c>
      <c r="F52" s="15" t="str">
        <f>LEFT(M52,1)</f>
        <v>C</v>
      </c>
      <c r="G52" t="str">
        <f t="shared" si="10"/>
        <v>54506.6298</v>
      </c>
      <c r="H52" s="27">
        <f t="shared" si="11"/>
        <v>30921</v>
      </c>
      <c r="I52" s="64" t="s">
        <v>246</v>
      </c>
      <c r="J52" s="65" t="s">
        <v>247</v>
      </c>
      <c r="K52" s="64">
        <v>30921</v>
      </c>
      <c r="L52" s="64" t="s">
        <v>248</v>
      </c>
      <c r="M52" s="65" t="s">
        <v>188</v>
      </c>
      <c r="N52" s="65" t="s">
        <v>105</v>
      </c>
      <c r="O52" s="66" t="s">
        <v>199</v>
      </c>
      <c r="P52" s="67" t="s">
        <v>200</v>
      </c>
    </row>
    <row r="53" spans="1:16" ht="12.75" customHeight="1" x14ac:dyDescent="0.2">
      <c r="A53" s="27" t="str">
        <f t="shared" si="6"/>
        <v>JAAVSO 36(2);171 </v>
      </c>
      <c r="B53" s="15" t="str">
        <f t="shared" si="7"/>
        <v>I</v>
      </c>
      <c r="C53" s="27">
        <f t="shared" si="8"/>
        <v>54520.6348</v>
      </c>
      <c r="D53" t="str">
        <f t="shared" si="9"/>
        <v>CCD</v>
      </c>
      <c r="E53">
        <f>VLOOKUP(C53,Active!C$21:E$969,3,FALSE)</f>
        <v>30935.229643325714</v>
      </c>
      <c r="F53" s="15" t="str">
        <f>LEFT(M53,1)</f>
        <v>C</v>
      </c>
      <c r="G53" t="str">
        <f t="shared" si="10"/>
        <v>54520.6348</v>
      </c>
      <c r="H53" s="27">
        <f t="shared" si="11"/>
        <v>30934</v>
      </c>
      <c r="I53" s="64" t="s">
        <v>249</v>
      </c>
      <c r="J53" s="65" t="s">
        <v>250</v>
      </c>
      <c r="K53" s="64">
        <v>30934</v>
      </c>
      <c r="L53" s="64" t="s">
        <v>219</v>
      </c>
      <c r="M53" s="65" t="s">
        <v>188</v>
      </c>
      <c r="N53" s="65" t="s">
        <v>251</v>
      </c>
      <c r="O53" s="66" t="s">
        <v>252</v>
      </c>
      <c r="P53" s="67" t="s">
        <v>253</v>
      </c>
    </row>
    <row r="54" spans="1:16" ht="12.75" customHeight="1" x14ac:dyDescent="0.2">
      <c r="A54" s="27" t="str">
        <f t="shared" si="6"/>
        <v>IBVS 5910 </v>
      </c>
      <c r="B54" s="15" t="str">
        <f t="shared" si="7"/>
        <v>II</v>
      </c>
      <c r="C54" s="27">
        <f t="shared" si="8"/>
        <v>54526.5625</v>
      </c>
      <c r="D54" t="str">
        <f t="shared" si="9"/>
        <v>CCD</v>
      </c>
      <c r="E54">
        <f>VLOOKUP(C54,Active!C$21:E$969,3,FALSE)</f>
        <v>30940.731726899801</v>
      </c>
      <c r="F54" s="15" t="str">
        <f>LEFT(M54,1)</f>
        <v>C</v>
      </c>
      <c r="G54" t="str">
        <f t="shared" si="10"/>
        <v>54526.5625</v>
      </c>
      <c r="H54" s="27">
        <f t="shared" si="11"/>
        <v>30939.5</v>
      </c>
      <c r="I54" s="64" t="s">
        <v>254</v>
      </c>
      <c r="J54" s="65" t="s">
        <v>255</v>
      </c>
      <c r="K54" s="64">
        <v>30939.5</v>
      </c>
      <c r="L54" s="64" t="s">
        <v>256</v>
      </c>
      <c r="M54" s="65" t="s">
        <v>188</v>
      </c>
      <c r="N54" s="65" t="s">
        <v>105</v>
      </c>
      <c r="O54" s="66" t="s">
        <v>199</v>
      </c>
      <c r="P54" s="67" t="s">
        <v>200</v>
      </c>
    </row>
    <row r="55" spans="1:16" ht="12.75" customHeight="1" x14ac:dyDescent="0.2">
      <c r="A55" s="27" t="str">
        <f t="shared" si="6"/>
        <v>JAAVSO 36(2);186 </v>
      </c>
      <c r="B55" s="15" t="str">
        <f t="shared" si="7"/>
        <v>I</v>
      </c>
      <c r="C55" s="27">
        <f t="shared" si="8"/>
        <v>54533.563099999999</v>
      </c>
      <c r="D55" t="str">
        <f t="shared" si="9"/>
        <v>CCD</v>
      </c>
      <c r="E55">
        <f>VLOOKUP(C55,Active!C$21:E$969,3,FALSE)</f>
        <v>30947.229674884471</v>
      </c>
      <c r="F55" s="15" t="str">
        <f>LEFT(M55,1)</f>
        <v>C</v>
      </c>
      <c r="G55" t="str">
        <f t="shared" si="10"/>
        <v>54533.5631</v>
      </c>
      <c r="H55" s="27">
        <f t="shared" si="11"/>
        <v>30946</v>
      </c>
      <c r="I55" s="64" t="s">
        <v>257</v>
      </c>
      <c r="J55" s="65" t="s">
        <v>258</v>
      </c>
      <c r="K55" s="64">
        <v>30946</v>
      </c>
      <c r="L55" s="64" t="s">
        <v>219</v>
      </c>
      <c r="M55" s="65" t="s">
        <v>188</v>
      </c>
      <c r="N55" s="65" t="s">
        <v>189</v>
      </c>
      <c r="O55" s="66" t="s">
        <v>259</v>
      </c>
      <c r="P55" s="67" t="s">
        <v>260</v>
      </c>
    </row>
    <row r="56" spans="1:16" ht="12.75" customHeight="1" x14ac:dyDescent="0.2">
      <c r="A56" s="27" t="str">
        <f t="shared" si="6"/>
        <v>IBVS 5910 </v>
      </c>
      <c r="B56" s="15" t="str">
        <f t="shared" si="7"/>
        <v>I</v>
      </c>
      <c r="C56" s="27">
        <f t="shared" si="8"/>
        <v>54732.876700000001</v>
      </c>
      <c r="D56" t="str">
        <f t="shared" si="9"/>
        <v>vis</v>
      </c>
      <c r="E56">
        <f>VLOOKUP(C56,Active!C$21:E$969,3,FALSE)</f>
        <v>31132.232304007364</v>
      </c>
      <c r="F56" s="15" t="s">
        <v>105</v>
      </c>
      <c r="G56" t="str">
        <f t="shared" si="10"/>
        <v>54732.8767</v>
      </c>
      <c r="H56" s="27">
        <f t="shared" si="11"/>
        <v>31131</v>
      </c>
      <c r="I56" s="64" t="s">
        <v>261</v>
      </c>
      <c r="J56" s="65" t="s">
        <v>262</v>
      </c>
      <c r="K56" s="64">
        <v>31131</v>
      </c>
      <c r="L56" s="64" t="s">
        <v>263</v>
      </c>
      <c r="M56" s="65" t="s">
        <v>188</v>
      </c>
      <c r="N56" s="65" t="s">
        <v>105</v>
      </c>
      <c r="O56" s="66" t="s">
        <v>199</v>
      </c>
      <c r="P56" s="67" t="s">
        <v>200</v>
      </c>
    </row>
    <row r="57" spans="1:16" ht="12.75" customHeight="1" x14ac:dyDescent="0.2">
      <c r="A57" s="27" t="str">
        <f t="shared" si="6"/>
        <v>IBVS 5910 </v>
      </c>
      <c r="B57" s="15" t="str">
        <f t="shared" si="7"/>
        <v>I</v>
      </c>
      <c r="C57" s="27">
        <f t="shared" si="8"/>
        <v>54733.955199999997</v>
      </c>
      <c r="D57" t="str">
        <f t="shared" si="9"/>
        <v>vis</v>
      </c>
      <c r="E57">
        <f>VLOOKUP(C57,Active!C$21:E$969,3,FALSE)</f>
        <v>31133.233366330795</v>
      </c>
      <c r="F57" s="15" t="s">
        <v>105</v>
      </c>
      <c r="G57" t="str">
        <f t="shared" si="10"/>
        <v>54733.9552</v>
      </c>
      <c r="H57" s="27">
        <f t="shared" si="11"/>
        <v>31132</v>
      </c>
      <c r="I57" s="64" t="s">
        <v>264</v>
      </c>
      <c r="J57" s="65" t="s">
        <v>265</v>
      </c>
      <c r="K57" s="64">
        <v>31132</v>
      </c>
      <c r="L57" s="64" t="s">
        <v>266</v>
      </c>
      <c r="M57" s="65" t="s">
        <v>188</v>
      </c>
      <c r="N57" s="65" t="s">
        <v>105</v>
      </c>
      <c r="O57" s="66" t="s">
        <v>199</v>
      </c>
      <c r="P57" s="67" t="s">
        <v>200</v>
      </c>
    </row>
    <row r="58" spans="1:16" ht="12.75" customHeight="1" x14ac:dyDescent="0.2">
      <c r="A58" s="27" t="str">
        <f t="shared" si="6"/>
        <v>IBVS 5910 </v>
      </c>
      <c r="B58" s="15" t="str">
        <f t="shared" si="7"/>
        <v>II</v>
      </c>
      <c r="C58" s="27">
        <f t="shared" si="8"/>
        <v>54740.955399999999</v>
      </c>
      <c r="D58" t="str">
        <f t="shared" si="9"/>
        <v>vis</v>
      </c>
      <c r="E58">
        <f>VLOOKUP(C58,Active!C$21:E$969,3,FALSE)</f>
        <v>31139.730943035986</v>
      </c>
      <c r="F58" s="15" t="s">
        <v>105</v>
      </c>
      <c r="G58" t="str">
        <f t="shared" si="10"/>
        <v>54740.9554</v>
      </c>
      <c r="H58" s="27">
        <f t="shared" si="11"/>
        <v>31138.5</v>
      </c>
      <c r="I58" s="64" t="s">
        <v>267</v>
      </c>
      <c r="J58" s="65" t="s">
        <v>268</v>
      </c>
      <c r="K58" s="64">
        <v>31138.5</v>
      </c>
      <c r="L58" s="64" t="s">
        <v>269</v>
      </c>
      <c r="M58" s="65" t="s">
        <v>188</v>
      </c>
      <c r="N58" s="65" t="s">
        <v>105</v>
      </c>
      <c r="O58" s="66" t="s">
        <v>199</v>
      </c>
      <c r="P58" s="67" t="s">
        <v>200</v>
      </c>
    </row>
    <row r="59" spans="1:16" ht="12.75" customHeight="1" x14ac:dyDescent="0.2">
      <c r="A59" s="27" t="str">
        <f t="shared" si="6"/>
        <v>IBVS 5910 </v>
      </c>
      <c r="B59" s="15" t="str">
        <f t="shared" si="7"/>
        <v>II</v>
      </c>
      <c r="C59" s="27">
        <f t="shared" si="8"/>
        <v>54766.812100000003</v>
      </c>
      <c r="D59" t="str">
        <f t="shared" si="9"/>
        <v>vis</v>
      </c>
      <c r="E59">
        <f>VLOOKUP(C59,Active!C$21:E$969,3,FALSE)</f>
        <v>31163.731098973374</v>
      </c>
      <c r="F59" s="15" t="s">
        <v>105</v>
      </c>
      <c r="G59" t="str">
        <f t="shared" si="10"/>
        <v>54766.8121</v>
      </c>
      <c r="H59" s="27">
        <f t="shared" si="11"/>
        <v>31162.5</v>
      </c>
      <c r="I59" s="64" t="s">
        <v>270</v>
      </c>
      <c r="J59" s="65" t="s">
        <v>271</v>
      </c>
      <c r="K59" s="64">
        <v>31162.5</v>
      </c>
      <c r="L59" s="64" t="s">
        <v>272</v>
      </c>
      <c r="M59" s="65" t="s">
        <v>188</v>
      </c>
      <c r="N59" s="65" t="s">
        <v>105</v>
      </c>
      <c r="O59" s="66" t="s">
        <v>199</v>
      </c>
      <c r="P59" s="67" t="s">
        <v>200</v>
      </c>
    </row>
    <row r="60" spans="1:16" ht="12.75" customHeight="1" x14ac:dyDescent="0.2">
      <c r="A60" s="27" t="str">
        <f t="shared" si="6"/>
        <v>IBVS 5910 </v>
      </c>
      <c r="B60" s="15" t="str">
        <f t="shared" si="7"/>
        <v>II</v>
      </c>
      <c r="C60" s="27">
        <f t="shared" si="8"/>
        <v>54767.889799999997</v>
      </c>
      <c r="D60" t="str">
        <f t="shared" si="9"/>
        <v>vis</v>
      </c>
      <c r="E60">
        <f>VLOOKUP(C60,Active!C$21:E$969,3,FALSE)</f>
        <v>31164.731418737829</v>
      </c>
      <c r="F60" s="15" t="s">
        <v>105</v>
      </c>
      <c r="G60" t="str">
        <f t="shared" si="10"/>
        <v>54767.8898</v>
      </c>
      <c r="H60" s="27">
        <f t="shared" si="11"/>
        <v>31163.5</v>
      </c>
      <c r="I60" s="64" t="s">
        <v>273</v>
      </c>
      <c r="J60" s="65" t="s">
        <v>274</v>
      </c>
      <c r="K60" s="64">
        <v>31163.5</v>
      </c>
      <c r="L60" s="64" t="s">
        <v>275</v>
      </c>
      <c r="M60" s="65" t="s">
        <v>188</v>
      </c>
      <c r="N60" s="65" t="s">
        <v>105</v>
      </c>
      <c r="O60" s="66" t="s">
        <v>199</v>
      </c>
      <c r="P60" s="67" t="s">
        <v>200</v>
      </c>
    </row>
    <row r="61" spans="1:16" ht="12.75" customHeight="1" x14ac:dyDescent="0.2">
      <c r="A61" s="27" t="str">
        <f t="shared" si="6"/>
        <v>IBVS 5910 </v>
      </c>
      <c r="B61" s="15" t="str">
        <f t="shared" si="7"/>
        <v>II</v>
      </c>
      <c r="C61" s="27">
        <f t="shared" si="8"/>
        <v>54768.967299999997</v>
      </c>
      <c r="D61" t="str">
        <f t="shared" si="9"/>
        <v>vis</v>
      </c>
      <c r="E61">
        <f>VLOOKUP(C61,Active!C$21:E$969,3,FALSE)</f>
        <v>31165.731552862544</v>
      </c>
      <c r="F61" s="15" t="s">
        <v>105</v>
      </c>
      <c r="G61" t="str">
        <f t="shared" si="10"/>
        <v>54768.9673</v>
      </c>
      <c r="H61" s="27">
        <f t="shared" si="11"/>
        <v>31164.5</v>
      </c>
      <c r="I61" s="64" t="s">
        <v>276</v>
      </c>
      <c r="J61" s="65" t="s">
        <v>277</v>
      </c>
      <c r="K61" s="64">
        <v>31164.5</v>
      </c>
      <c r="L61" s="64" t="s">
        <v>278</v>
      </c>
      <c r="M61" s="65" t="s">
        <v>188</v>
      </c>
      <c r="N61" s="65" t="s">
        <v>105</v>
      </c>
      <c r="O61" s="66" t="s">
        <v>199</v>
      </c>
      <c r="P61" s="67" t="s">
        <v>200</v>
      </c>
    </row>
    <row r="62" spans="1:16" ht="12.75" customHeight="1" x14ac:dyDescent="0.2">
      <c r="A62" s="27" t="str">
        <f t="shared" si="6"/>
        <v>IBVS 5871 </v>
      </c>
      <c r="B62" s="15" t="str">
        <f t="shared" si="7"/>
        <v>I</v>
      </c>
      <c r="C62" s="27">
        <f t="shared" si="8"/>
        <v>54774.89</v>
      </c>
      <c r="D62" t="str">
        <f t="shared" si="9"/>
        <v>vis</v>
      </c>
      <c r="E62">
        <f>VLOOKUP(C62,Active!C$21:E$969,3,FALSE)</f>
        <v>31171.228995443005</v>
      </c>
      <c r="F62" s="15" t="s">
        <v>105</v>
      </c>
      <c r="G62" t="str">
        <f t="shared" si="10"/>
        <v>54774.890</v>
      </c>
      <c r="H62" s="27">
        <f t="shared" si="11"/>
        <v>31170</v>
      </c>
      <c r="I62" s="64" t="s">
        <v>279</v>
      </c>
      <c r="J62" s="65" t="s">
        <v>280</v>
      </c>
      <c r="K62" s="64">
        <v>31170</v>
      </c>
      <c r="L62" s="64" t="s">
        <v>281</v>
      </c>
      <c r="M62" s="65" t="s">
        <v>188</v>
      </c>
      <c r="N62" s="65" t="s">
        <v>105</v>
      </c>
      <c r="O62" s="66" t="s">
        <v>282</v>
      </c>
      <c r="P62" s="67" t="s">
        <v>283</v>
      </c>
    </row>
    <row r="63" spans="1:16" ht="12.75" customHeight="1" x14ac:dyDescent="0.2">
      <c r="A63" s="27" t="str">
        <f t="shared" si="6"/>
        <v>IBVS 5910 </v>
      </c>
      <c r="B63" s="15" t="str">
        <f t="shared" si="7"/>
        <v>I</v>
      </c>
      <c r="C63" s="27">
        <f t="shared" si="8"/>
        <v>54774.892999999996</v>
      </c>
      <c r="D63" t="str">
        <f t="shared" si="9"/>
        <v>vis</v>
      </c>
      <c r="E63">
        <f>VLOOKUP(C63,Active!C$21:E$969,3,FALSE)</f>
        <v>31171.231780039176</v>
      </c>
      <c r="F63" s="15" t="s">
        <v>105</v>
      </c>
      <c r="G63" t="str">
        <f t="shared" si="10"/>
        <v>54774.8930</v>
      </c>
      <c r="H63" s="27">
        <f t="shared" si="11"/>
        <v>31170</v>
      </c>
      <c r="I63" s="64" t="s">
        <v>284</v>
      </c>
      <c r="J63" s="65" t="s">
        <v>285</v>
      </c>
      <c r="K63" s="64">
        <v>31170</v>
      </c>
      <c r="L63" s="64" t="s">
        <v>286</v>
      </c>
      <c r="M63" s="65" t="s">
        <v>188</v>
      </c>
      <c r="N63" s="65" t="s">
        <v>105</v>
      </c>
      <c r="O63" s="66" t="s">
        <v>199</v>
      </c>
      <c r="P63" s="67" t="s">
        <v>200</v>
      </c>
    </row>
    <row r="64" spans="1:16" ht="12.75" customHeight="1" x14ac:dyDescent="0.2">
      <c r="A64" s="27" t="str">
        <f t="shared" si="6"/>
        <v>IBVS 5910 </v>
      </c>
      <c r="B64" s="15" t="str">
        <f t="shared" si="7"/>
        <v>II</v>
      </c>
      <c r="C64" s="27">
        <f t="shared" si="8"/>
        <v>54779.7399</v>
      </c>
      <c r="D64" t="str">
        <f t="shared" si="9"/>
        <v>vis</v>
      </c>
      <c r="E64">
        <f>VLOOKUP(C64,Active!C$21:E$969,3,FALSE)</f>
        <v>31175.730666432759</v>
      </c>
      <c r="F64" s="15" t="s">
        <v>105</v>
      </c>
      <c r="G64" t="str">
        <f t="shared" si="10"/>
        <v>54779.7399</v>
      </c>
      <c r="H64" s="27">
        <f t="shared" si="11"/>
        <v>31174.5</v>
      </c>
      <c r="I64" s="64" t="s">
        <v>287</v>
      </c>
      <c r="J64" s="65" t="s">
        <v>288</v>
      </c>
      <c r="K64" s="64">
        <v>31174.5</v>
      </c>
      <c r="L64" s="64" t="s">
        <v>198</v>
      </c>
      <c r="M64" s="65" t="s">
        <v>188</v>
      </c>
      <c r="N64" s="65" t="s">
        <v>105</v>
      </c>
      <c r="O64" s="66" t="s">
        <v>199</v>
      </c>
      <c r="P64" s="67" t="s">
        <v>200</v>
      </c>
    </row>
    <row r="65" spans="1:16" ht="12.75" customHeight="1" x14ac:dyDescent="0.2">
      <c r="A65" s="27" t="str">
        <f t="shared" si="6"/>
        <v>IBVS 5910 </v>
      </c>
      <c r="B65" s="15" t="str">
        <f t="shared" si="7"/>
        <v>I</v>
      </c>
      <c r="C65" s="27">
        <f t="shared" si="8"/>
        <v>54786.744599999998</v>
      </c>
      <c r="D65" t="str">
        <f t="shared" si="9"/>
        <v>vis</v>
      </c>
      <c r="E65">
        <f>VLOOKUP(C65,Active!C$21:E$969,3,FALSE)</f>
        <v>31182.232420032204</v>
      </c>
      <c r="F65" s="15" t="s">
        <v>105</v>
      </c>
      <c r="G65" t="str">
        <f t="shared" si="10"/>
        <v>54786.7446</v>
      </c>
      <c r="H65" s="27">
        <f t="shared" si="11"/>
        <v>31181</v>
      </c>
      <c r="I65" s="64" t="s">
        <v>289</v>
      </c>
      <c r="J65" s="65" t="s">
        <v>290</v>
      </c>
      <c r="K65" s="64">
        <v>31181</v>
      </c>
      <c r="L65" s="64" t="s">
        <v>291</v>
      </c>
      <c r="M65" s="65" t="s">
        <v>188</v>
      </c>
      <c r="N65" s="65" t="s">
        <v>105</v>
      </c>
      <c r="O65" s="66" t="s">
        <v>199</v>
      </c>
      <c r="P65" s="67" t="s">
        <v>200</v>
      </c>
    </row>
    <row r="66" spans="1:16" ht="12.75" customHeight="1" x14ac:dyDescent="0.2">
      <c r="A66" s="27" t="str">
        <f t="shared" si="6"/>
        <v>IBVS 5910 </v>
      </c>
      <c r="B66" s="15" t="str">
        <f t="shared" si="7"/>
        <v>I</v>
      </c>
      <c r="C66" s="27">
        <f t="shared" si="8"/>
        <v>54787.822899999999</v>
      </c>
      <c r="D66" t="str">
        <f t="shared" si="9"/>
        <v>vis</v>
      </c>
      <c r="E66">
        <f>VLOOKUP(C66,Active!C$21:E$969,3,FALSE)</f>
        <v>31183.233296715891</v>
      </c>
      <c r="F66" s="15" t="s">
        <v>105</v>
      </c>
      <c r="G66" t="str">
        <f t="shared" si="10"/>
        <v>54787.8229</v>
      </c>
      <c r="H66" s="27">
        <f t="shared" si="11"/>
        <v>31182</v>
      </c>
      <c r="I66" s="64" t="s">
        <v>292</v>
      </c>
      <c r="J66" s="65" t="s">
        <v>293</v>
      </c>
      <c r="K66" s="64">
        <v>31182</v>
      </c>
      <c r="L66" s="64" t="s">
        <v>294</v>
      </c>
      <c r="M66" s="65" t="s">
        <v>188</v>
      </c>
      <c r="N66" s="65" t="s">
        <v>105</v>
      </c>
      <c r="O66" s="66" t="s">
        <v>199</v>
      </c>
      <c r="P66" s="67" t="s">
        <v>200</v>
      </c>
    </row>
    <row r="67" spans="1:16" ht="12.75" customHeight="1" x14ac:dyDescent="0.2">
      <c r="A67" s="27" t="str">
        <f t="shared" si="6"/>
        <v>IBVS 5910 </v>
      </c>
      <c r="B67" s="15" t="str">
        <f t="shared" si="7"/>
        <v>II</v>
      </c>
      <c r="C67" s="27">
        <f t="shared" si="8"/>
        <v>54792.668799999999</v>
      </c>
      <c r="D67" t="str">
        <f t="shared" si="9"/>
        <v>vis</v>
      </c>
      <c r="E67">
        <f>VLOOKUP(C67,Active!C$21:E$969,3,FALSE)</f>
        <v>31187.731254910748</v>
      </c>
      <c r="F67" s="15" t="s">
        <v>105</v>
      </c>
      <c r="G67" t="str">
        <f t="shared" si="10"/>
        <v>54792.6688</v>
      </c>
      <c r="H67" s="27">
        <f t="shared" si="11"/>
        <v>31186.5</v>
      </c>
      <c r="I67" s="64" t="s">
        <v>295</v>
      </c>
      <c r="J67" s="65" t="s">
        <v>296</v>
      </c>
      <c r="K67" s="64">
        <v>31186.5</v>
      </c>
      <c r="L67" s="64" t="s">
        <v>297</v>
      </c>
      <c r="M67" s="65" t="s">
        <v>188</v>
      </c>
      <c r="N67" s="65" t="s">
        <v>105</v>
      </c>
      <c r="O67" s="66" t="s">
        <v>199</v>
      </c>
      <c r="P67" s="67" t="s">
        <v>200</v>
      </c>
    </row>
    <row r="68" spans="1:16" ht="12.75" customHeight="1" x14ac:dyDescent="0.2">
      <c r="A68" s="27" t="str">
        <f t="shared" si="6"/>
        <v>IBVS 5910 </v>
      </c>
      <c r="B68" s="15" t="str">
        <f t="shared" si="7"/>
        <v>II</v>
      </c>
      <c r="C68" s="27">
        <f t="shared" si="8"/>
        <v>54795.901899999997</v>
      </c>
      <c r="D68" t="str">
        <f t="shared" si="9"/>
        <v>vis</v>
      </c>
      <c r="E68">
        <f>VLOOKUP(C68,Active!C$21:E$969,3,FALSE)</f>
        <v>31190.732214204127</v>
      </c>
      <c r="F68" s="15" t="s">
        <v>105</v>
      </c>
      <c r="G68" t="str">
        <f t="shared" si="10"/>
        <v>54795.9019</v>
      </c>
      <c r="H68" s="27">
        <f t="shared" si="11"/>
        <v>31189.5</v>
      </c>
      <c r="I68" s="64" t="s">
        <v>298</v>
      </c>
      <c r="J68" s="65" t="s">
        <v>299</v>
      </c>
      <c r="K68" s="64">
        <v>31189.5</v>
      </c>
      <c r="L68" s="64" t="s">
        <v>300</v>
      </c>
      <c r="M68" s="65" t="s">
        <v>188</v>
      </c>
      <c r="N68" s="65" t="s">
        <v>105</v>
      </c>
      <c r="O68" s="66" t="s">
        <v>199</v>
      </c>
      <c r="P68" s="67" t="s">
        <v>200</v>
      </c>
    </row>
    <row r="69" spans="1:16" ht="12.75" customHeight="1" x14ac:dyDescent="0.2">
      <c r="A69" s="27" t="str">
        <f t="shared" si="6"/>
        <v>JAAVSO 37(1);44 </v>
      </c>
      <c r="B69" s="15" t="str">
        <f t="shared" si="7"/>
        <v>I</v>
      </c>
      <c r="C69" s="27">
        <f t="shared" si="8"/>
        <v>54800.749900000003</v>
      </c>
      <c r="D69" t="str">
        <f t="shared" si="9"/>
        <v>vis</v>
      </c>
      <c r="E69">
        <f>VLOOKUP(C69,Active!C$21:E$969,3,FALSE)</f>
        <v>31195.232121616318</v>
      </c>
      <c r="F69" s="15" t="s">
        <v>105</v>
      </c>
      <c r="G69" t="str">
        <f t="shared" si="10"/>
        <v>54800.7499</v>
      </c>
      <c r="H69" s="27">
        <f t="shared" si="11"/>
        <v>31194</v>
      </c>
      <c r="I69" s="64" t="s">
        <v>301</v>
      </c>
      <c r="J69" s="65" t="s">
        <v>302</v>
      </c>
      <c r="K69" s="64">
        <v>31194</v>
      </c>
      <c r="L69" s="64" t="s">
        <v>303</v>
      </c>
      <c r="M69" s="65" t="s">
        <v>188</v>
      </c>
      <c r="N69" s="65" t="s">
        <v>251</v>
      </c>
      <c r="O69" s="66" t="s">
        <v>304</v>
      </c>
      <c r="P69" s="67" t="s">
        <v>305</v>
      </c>
    </row>
    <row r="70" spans="1:16" ht="12.75" customHeight="1" x14ac:dyDescent="0.2">
      <c r="A70" s="27" t="str">
        <f t="shared" si="6"/>
        <v>JAAVSO 37(1);44 </v>
      </c>
      <c r="B70" s="15" t="str">
        <f t="shared" si="7"/>
        <v>I</v>
      </c>
      <c r="C70" s="27">
        <f t="shared" si="8"/>
        <v>54814.755899999996</v>
      </c>
      <c r="D70" t="str">
        <f t="shared" si="9"/>
        <v>vis</v>
      </c>
      <c r="E70">
        <f>VLOOKUP(C70,Active!C$21:E$969,3,FALSE)</f>
        <v>31208.23247293953</v>
      </c>
      <c r="F70" s="15" t="s">
        <v>105</v>
      </c>
      <c r="G70" t="str">
        <f t="shared" si="10"/>
        <v>54814.7559</v>
      </c>
      <c r="H70" s="27">
        <f t="shared" si="11"/>
        <v>31207</v>
      </c>
      <c r="I70" s="64" t="s">
        <v>306</v>
      </c>
      <c r="J70" s="65" t="s">
        <v>307</v>
      </c>
      <c r="K70" s="64">
        <v>31207</v>
      </c>
      <c r="L70" s="64" t="s">
        <v>291</v>
      </c>
      <c r="M70" s="65" t="s">
        <v>188</v>
      </c>
      <c r="N70" s="65" t="s">
        <v>251</v>
      </c>
      <c r="O70" s="66" t="s">
        <v>304</v>
      </c>
      <c r="P70" s="67" t="s">
        <v>305</v>
      </c>
    </row>
    <row r="71" spans="1:16" ht="12.75" customHeight="1" x14ac:dyDescent="0.2">
      <c r="A71" s="27" t="str">
        <f t="shared" si="6"/>
        <v>IBVS 5910 </v>
      </c>
      <c r="B71" s="15" t="str">
        <f t="shared" si="7"/>
        <v>II</v>
      </c>
      <c r="C71" s="27">
        <f t="shared" si="8"/>
        <v>54822.834199999998</v>
      </c>
      <c r="D71" t="str">
        <f t="shared" si="9"/>
        <v>vis</v>
      </c>
      <c r="E71">
        <f>VLOOKUP(C71,Active!C$21:E$969,3,FALSE)</f>
        <v>31215.730740688654</v>
      </c>
      <c r="F71" s="15" t="s">
        <v>105</v>
      </c>
      <c r="G71" t="str">
        <f t="shared" si="10"/>
        <v>54822.8342</v>
      </c>
      <c r="H71" s="27">
        <f t="shared" si="11"/>
        <v>31214.5</v>
      </c>
      <c r="I71" s="64" t="s">
        <v>308</v>
      </c>
      <c r="J71" s="65" t="s">
        <v>309</v>
      </c>
      <c r="K71" s="64">
        <v>31214.5</v>
      </c>
      <c r="L71" s="64" t="s">
        <v>198</v>
      </c>
      <c r="M71" s="65" t="s">
        <v>188</v>
      </c>
      <c r="N71" s="65" t="s">
        <v>105</v>
      </c>
      <c r="O71" s="66" t="s">
        <v>199</v>
      </c>
      <c r="P71" s="67" t="s">
        <v>200</v>
      </c>
    </row>
    <row r="72" spans="1:16" ht="12.75" customHeight="1" x14ac:dyDescent="0.2">
      <c r="A72" s="27" t="str">
        <f t="shared" si="6"/>
        <v>IBVS 5910 </v>
      </c>
      <c r="B72" s="15" t="str">
        <f t="shared" si="7"/>
        <v>I</v>
      </c>
      <c r="C72" s="27">
        <f t="shared" si="8"/>
        <v>54842.765700000004</v>
      </c>
      <c r="D72" t="str">
        <f t="shared" si="9"/>
        <v>vis</v>
      </c>
      <c r="E72">
        <f>VLOOKUP(C72,Active!C$21:E$969,3,FALSE)</f>
        <v>31234.231133548772</v>
      </c>
      <c r="F72" s="15" t="s">
        <v>105</v>
      </c>
      <c r="G72" t="str">
        <f t="shared" si="10"/>
        <v>54842.7657</v>
      </c>
      <c r="H72" s="27">
        <f t="shared" si="11"/>
        <v>31233</v>
      </c>
      <c r="I72" s="64" t="s">
        <v>310</v>
      </c>
      <c r="J72" s="65" t="s">
        <v>311</v>
      </c>
      <c r="K72" s="64">
        <v>31233</v>
      </c>
      <c r="L72" s="64" t="s">
        <v>312</v>
      </c>
      <c r="M72" s="65" t="s">
        <v>188</v>
      </c>
      <c r="N72" s="65" t="s">
        <v>105</v>
      </c>
      <c r="O72" s="66" t="s">
        <v>199</v>
      </c>
      <c r="P72" s="67" t="s">
        <v>200</v>
      </c>
    </row>
    <row r="73" spans="1:16" ht="12.75" customHeight="1" x14ac:dyDescent="0.2">
      <c r="A73" s="27" t="str">
        <f t="shared" si="6"/>
        <v>IBVS 5910 </v>
      </c>
      <c r="B73" s="15" t="str">
        <f t="shared" si="7"/>
        <v>II</v>
      </c>
      <c r="C73" s="27">
        <f t="shared" si="8"/>
        <v>54848.692999999999</v>
      </c>
      <c r="D73" t="str">
        <f t="shared" si="9"/>
        <v>vis</v>
      </c>
      <c r="E73">
        <f>VLOOKUP(C73,Active!C$21:E$969,3,FALSE)</f>
        <v>31239.732845843362</v>
      </c>
      <c r="F73" s="15" t="s">
        <v>105</v>
      </c>
      <c r="G73" t="str">
        <f t="shared" si="10"/>
        <v>54848.6930</v>
      </c>
      <c r="H73" s="27">
        <f t="shared" si="11"/>
        <v>31238.5</v>
      </c>
      <c r="I73" s="64" t="s">
        <v>313</v>
      </c>
      <c r="J73" s="65" t="s">
        <v>314</v>
      </c>
      <c r="K73" s="64">
        <v>31238.5</v>
      </c>
      <c r="L73" s="64" t="s">
        <v>315</v>
      </c>
      <c r="M73" s="65" t="s">
        <v>188</v>
      </c>
      <c r="N73" s="65" t="s">
        <v>105</v>
      </c>
      <c r="O73" s="66" t="s">
        <v>199</v>
      </c>
      <c r="P73" s="67" t="s">
        <v>200</v>
      </c>
    </row>
    <row r="74" spans="1:16" ht="12.75" customHeight="1" x14ac:dyDescent="0.2">
      <c r="A74" s="27" t="str">
        <f t="shared" si="6"/>
        <v>IBVS 5894 </v>
      </c>
      <c r="B74" s="15" t="str">
        <f t="shared" si="7"/>
        <v>II</v>
      </c>
      <c r="C74" s="27">
        <f t="shared" si="8"/>
        <v>54848.694799999997</v>
      </c>
      <c r="D74" t="str">
        <f t="shared" si="9"/>
        <v>vis</v>
      </c>
      <c r="E74">
        <f>VLOOKUP(C74,Active!C$21:E$969,3,FALSE)</f>
        <v>31239.734516601064</v>
      </c>
      <c r="F74" s="15" t="s">
        <v>105</v>
      </c>
      <c r="G74" t="str">
        <f t="shared" si="10"/>
        <v>54848.6948</v>
      </c>
      <c r="H74" s="27">
        <f t="shared" si="11"/>
        <v>31238.5</v>
      </c>
      <c r="I74" s="64" t="s">
        <v>316</v>
      </c>
      <c r="J74" s="65" t="s">
        <v>317</v>
      </c>
      <c r="K74" s="64">
        <v>31238.5</v>
      </c>
      <c r="L74" s="64" t="s">
        <v>318</v>
      </c>
      <c r="M74" s="65" t="s">
        <v>188</v>
      </c>
      <c r="N74" s="65" t="s">
        <v>105</v>
      </c>
      <c r="O74" s="66" t="s">
        <v>282</v>
      </c>
      <c r="P74" s="67" t="s">
        <v>319</v>
      </c>
    </row>
    <row r="75" spans="1:16" ht="12.75" customHeight="1" x14ac:dyDescent="0.2">
      <c r="A75" s="27" t="str">
        <f t="shared" ref="A75:A106" si="12">P75</f>
        <v>IBVS 5910 </v>
      </c>
      <c r="B75" s="15" t="str">
        <f t="shared" ref="B75:B106" si="13">IF(H75=INT(H75),"I","II")</f>
        <v>II</v>
      </c>
      <c r="C75" s="27">
        <f t="shared" ref="C75:C106" si="14">1*G75</f>
        <v>54849.770199999999</v>
      </c>
      <c r="D75" t="str">
        <f t="shared" ref="D75:D106" si="15">VLOOKUP(F75,I$1:J$5,2,FALSE)</f>
        <v>vis</v>
      </c>
      <c r="E75">
        <f>VLOOKUP(C75,Active!C$21:E$969,3,FALSE)</f>
        <v>31240.732701508459</v>
      </c>
      <c r="F75" s="15" t="s">
        <v>105</v>
      </c>
      <c r="G75" t="str">
        <f t="shared" ref="G75:G106" si="16">MID(I75,3,LEN(I75)-3)</f>
        <v>54849.7702</v>
      </c>
      <c r="H75" s="27">
        <f t="shared" ref="H75:H106" si="17">1*K75</f>
        <v>31239.5</v>
      </c>
      <c r="I75" s="64" t="s">
        <v>320</v>
      </c>
      <c r="J75" s="65" t="s">
        <v>321</v>
      </c>
      <c r="K75" s="64">
        <v>31239.5</v>
      </c>
      <c r="L75" s="64" t="s">
        <v>322</v>
      </c>
      <c r="M75" s="65" t="s">
        <v>188</v>
      </c>
      <c r="N75" s="65" t="s">
        <v>105</v>
      </c>
      <c r="O75" s="66" t="s">
        <v>199</v>
      </c>
      <c r="P75" s="67" t="s">
        <v>200</v>
      </c>
    </row>
    <row r="76" spans="1:16" ht="12.75" customHeight="1" x14ac:dyDescent="0.2">
      <c r="A76" s="27" t="str">
        <f t="shared" si="12"/>
        <v>IBVS 5910 </v>
      </c>
      <c r="B76" s="15" t="str">
        <f t="shared" si="13"/>
        <v>I</v>
      </c>
      <c r="C76" s="27">
        <f t="shared" si="14"/>
        <v>54853.5409</v>
      </c>
      <c r="D76" t="str">
        <f t="shared" si="15"/>
        <v>vis</v>
      </c>
      <c r="E76">
        <f>VLOOKUP(C76,Active!C$21:E$969,3,FALSE)</f>
        <v>31244.232660435675</v>
      </c>
      <c r="F76" s="15" t="s">
        <v>105</v>
      </c>
      <c r="G76" t="str">
        <f t="shared" si="16"/>
        <v>54853.5409</v>
      </c>
      <c r="H76" s="27">
        <f t="shared" si="17"/>
        <v>31243</v>
      </c>
      <c r="I76" s="64" t="s">
        <v>323</v>
      </c>
      <c r="J76" s="65" t="s">
        <v>324</v>
      </c>
      <c r="K76" s="64">
        <v>31243</v>
      </c>
      <c r="L76" s="64" t="s">
        <v>325</v>
      </c>
      <c r="M76" s="65" t="s">
        <v>188</v>
      </c>
      <c r="N76" s="65" t="s">
        <v>105</v>
      </c>
      <c r="O76" s="66" t="s">
        <v>199</v>
      </c>
      <c r="P76" s="67" t="s">
        <v>200</v>
      </c>
    </row>
    <row r="77" spans="1:16" ht="12.75" customHeight="1" x14ac:dyDescent="0.2">
      <c r="A77" s="27" t="str">
        <f t="shared" si="12"/>
        <v>JAAVSO 37(1);44 </v>
      </c>
      <c r="B77" s="15" t="str">
        <f t="shared" si="13"/>
        <v>I</v>
      </c>
      <c r="C77" s="27">
        <f t="shared" si="14"/>
        <v>54868.624100000001</v>
      </c>
      <c r="D77" t="str">
        <f t="shared" si="15"/>
        <v>vis</v>
      </c>
      <c r="E77">
        <f>VLOOKUP(C77,Active!C$21:E$969,3,FALSE)</f>
        <v>31258.232867423983</v>
      </c>
      <c r="F77" s="15" t="s">
        <v>105</v>
      </c>
      <c r="G77" t="str">
        <f t="shared" si="16"/>
        <v>54868.6241</v>
      </c>
      <c r="H77" s="27">
        <f t="shared" si="17"/>
        <v>31257</v>
      </c>
      <c r="I77" s="64" t="s">
        <v>326</v>
      </c>
      <c r="J77" s="65" t="s">
        <v>327</v>
      </c>
      <c r="K77" s="64">
        <v>31257</v>
      </c>
      <c r="L77" s="64" t="s">
        <v>315</v>
      </c>
      <c r="M77" s="65" t="s">
        <v>188</v>
      </c>
      <c r="N77" s="65" t="s">
        <v>251</v>
      </c>
      <c r="O77" s="66" t="s">
        <v>304</v>
      </c>
      <c r="P77" s="67" t="s">
        <v>305</v>
      </c>
    </row>
    <row r="78" spans="1:16" ht="12.75" customHeight="1" x14ac:dyDescent="0.2">
      <c r="A78" s="27" t="str">
        <f t="shared" si="12"/>
        <v>IBVS 5910 </v>
      </c>
      <c r="B78" s="15" t="str">
        <f t="shared" si="13"/>
        <v>I</v>
      </c>
      <c r="C78" s="27">
        <f t="shared" si="14"/>
        <v>54882.629800000002</v>
      </c>
      <c r="D78" t="str">
        <f t="shared" si="15"/>
        <v>vis</v>
      </c>
      <c r="E78">
        <f>VLOOKUP(C78,Active!C$21:E$969,3,FALSE)</f>
        <v>31271.232940287591</v>
      </c>
      <c r="F78" s="15" t="s">
        <v>105</v>
      </c>
      <c r="G78" t="str">
        <f t="shared" si="16"/>
        <v>54882.6298</v>
      </c>
      <c r="H78" s="27">
        <f t="shared" si="17"/>
        <v>31270</v>
      </c>
      <c r="I78" s="64" t="s">
        <v>328</v>
      </c>
      <c r="J78" s="65" t="s">
        <v>329</v>
      </c>
      <c r="K78" s="64">
        <v>31270</v>
      </c>
      <c r="L78" s="64" t="s">
        <v>330</v>
      </c>
      <c r="M78" s="65" t="s">
        <v>188</v>
      </c>
      <c r="N78" s="65" t="s">
        <v>105</v>
      </c>
      <c r="O78" s="66" t="s">
        <v>199</v>
      </c>
      <c r="P78" s="67" t="s">
        <v>200</v>
      </c>
    </row>
    <row r="79" spans="1:16" ht="12.75" customHeight="1" x14ac:dyDescent="0.2">
      <c r="A79" s="27" t="str">
        <f t="shared" si="12"/>
        <v> JAAVSO 38;85 </v>
      </c>
      <c r="B79" s="15" t="str">
        <f t="shared" si="13"/>
        <v>I</v>
      </c>
      <c r="C79" s="27">
        <f t="shared" si="14"/>
        <v>54895.5573</v>
      </c>
      <c r="D79" t="str">
        <f t="shared" si="15"/>
        <v>vis</v>
      </c>
      <c r="E79">
        <f>VLOOKUP(C79,Active!C$21:E$969,3,FALSE)</f>
        <v>31283.232229287361</v>
      </c>
      <c r="F79" s="15" t="s">
        <v>105</v>
      </c>
      <c r="G79" t="str">
        <f t="shared" si="16"/>
        <v>54895.5573</v>
      </c>
      <c r="H79" s="27">
        <f t="shared" si="17"/>
        <v>31282</v>
      </c>
      <c r="I79" s="64" t="s">
        <v>331</v>
      </c>
      <c r="J79" s="65" t="s">
        <v>332</v>
      </c>
      <c r="K79" s="64">
        <v>31282</v>
      </c>
      <c r="L79" s="64" t="s">
        <v>300</v>
      </c>
      <c r="M79" s="65" t="s">
        <v>188</v>
      </c>
      <c r="N79" s="65" t="s">
        <v>251</v>
      </c>
      <c r="O79" s="66" t="s">
        <v>259</v>
      </c>
      <c r="P79" s="66" t="s">
        <v>333</v>
      </c>
    </row>
    <row r="80" spans="1:16" ht="12.75" customHeight="1" x14ac:dyDescent="0.2">
      <c r="A80" s="27" t="str">
        <f t="shared" si="12"/>
        <v> JAAVSO 38;120 </v>
      </c>
      <c r="B80" s="15" t="str">
        <f t="shared" si="13"/>
        <v>I</v>
      </c>
      <c r="C80" s="27">
        <f t="shared" si="14"/>
        <v>55093.793100000003</v>
      </c>
      <c r="D80" t="str">
        <f t="shared" si="15"/>
        <v>vis</v>
      </c>
      <c r="E80">
        <f>VLOOKUP(C80,Active!C$21:E$969,3,FALSE)</f>
        <v>31467.234445825921</v>
      </c>
      <c r="F80" s="15" t="s">
        <v>105</v>
      </c>
      <c r="G80" t="str">
        <f t="shared" si="16"/>
        <v>55093.7931</v>
      </c>
      <c r="H80" s="27">
        <f t="shared" si="17"/>
        <v>31466</v>
      </c>
      <c r="I80" s="64" t="s">
        <v>334</v>
      </c>
      <c r="J80" s="65" t="s">
        <v>335</v>
      </c>
      <c r="K80" s="64">
        <v>31466</v>
      </c>
      <c r="L80" s="64" t="s">
        <v>336</v>
      </c>
      <c r="M80" s="65" t="s">
        <v>188</v>
      </c>
      <c r="N80" s="65" t="s">
        <v>251</v>
      </c>
      <c r="O80" s="66" t="s">
        <v>304</v>
      </c>
      <c r="P80" s="66" t="s">
        <v>337</v>
      </c>
    </row>
    <row r="81" spans="1:16" ht="12.75" customHeight="1" x14ac:dyDescent="0.2">
      <c r="A81" s="27" t="str">
        <f t="shared" si="12"/>
        <v> JAAVSO 38;120 </v>
      </c>
      <c r="B81" s="15" t="str">
        <f t="shared" si="13"/>
        <v>I</v>
      </c>
      <c r="C81" s="27">
        <f t="shared" si="14"/>
        <v>55163.820699999997</v>
      </c>
      <c r="D81" t="str">
        <f t="shared" si="15"/>
        <v>vis</v>
      </c>
      <c r="E81">
        <f>VLOOKUP(C81,Active!C$21:E$969,3,FALSE)</f>
        <v>31532.233974765059</v>
      </c>
      <c r="F81" s="15" t="s">
        <v>105</v>
      </c>
      <c r="G81" t="str">
        <f t="shared" si="16"/>
        <v>55163.8207</v>
      </c>
      <c r="H81" s="27">
        <f t="shared" si="17"/>
        <v>31531</v>
      </c>
      <c r="I81" s="64" t="s">
        <v>338</v>
      </c>
      <c r="J81" s="65" t="s">
        <v>339</v>
      </c>
      <c r="K81" s="64">
        <v>31531</v>
      </c>
      <c r="L81" s="64" t="s">
        <v>340</v>
      </c>
      <c r="M81" s="65" t="s">
        <v>188</v>
      </c>
      <c r="N81" s="65" t="s">
        <v>251</v>
      </c>
      <c r="O81" s="66" t="s">
        <v>259</v>
      </c>
      <c r="P81" s="66" t="s">
        <v>337</v>
      </c>
    </row>
    <row r="82" spans="1:16" ht="12.75" customHeight="1" x14ac:dyDescent="0.2">
      <c r="A82" s="27" t="str">
        <f t="shared" si="12"/>
        <v>BAVM 220 </v>
      </c>
      <c r="B82" s="15" t="str">
        <f t="shared" si="13"/>
        <v>II</v>
      </c>
      <c r="C82" s="27">
        <f t="shared" si="14"/>
        <v>55473.562899999997</v>
      </c>
      <c r="D82" t="str">
        <f t="shared" si="15"/>
        <v>vis</v>
      </c>
      <c r="E82">
        <f>VLOOKUP(C82,Active!C$21:E$969,3,FALSE)</f>
        <v>31819.73628946063</v>
      </c>
      <c r="F82" s="15" t="s">
        <v>105</v>
      </c>
      <c r="G82" t="str">
        <f t="shared" si="16"/>
        <v>55473.5629</v>
      </c>
      <c r="H82" s="27">
        <f t="shared" si="17"/>
        <v>31818.5</v>
      </c>
      <c r="I82" s="64" t="s">
        <v>341</v>
      </c>
      <c r="J82" s="65" t="s">
        <v>342</v>
      </c>
      <c r="K82" s="64">
        <v>31818.5</v>
      </c>
      <c r="L82" s="64" t="s">
        <v>343</v>
      </c>
      <c r="M82" s="65" t="s">
        <v>188</v>
      </c>
      <c r="N82" s="65" t="s">
        <v>189</v>
      </c>
      <c r="O82" s="66" t="s">
        <v>194</v>
      </c>
      <c r="P82" s="67" t="s">
        <v>344</v>
      </c>
    </row>
    <row r="83" spans="1:16" ht="12.75" customHeight="1" x14ac:dyDescent="0.2">
      <c r="A83" s="27" t="str">
        <f t="shared" si="12"/>
        <v>IBVS 5960 </v>
      </c>
      <c r="B83" s="15" t="str">
        <f t="shared" si="13"/>
        <v>II</v>
      </c>
      <c r="C83" s="27">
        <f t="shared" si="14"/>
        <v>55544.667300000001</v>
      </c>
      <c r="D83" t="str">
        <f t="shared" si="15"/>
        <v>vis</v>
      </c>
      <c r="E83">
        <f>VLOOKUP(C83,Active!C$21:E$969,3,FALSE)</f>
        <v>31885.735302785386</v>
      </c>
      <c r="F83" s="15" t="s">
        <v>105</v>
      </c>
      <c r="G83" t="str">
        <f t="shared" si="16"/>
        <v>55544.6673</v>
      </c>
      <c r="H83" s="27">
        <f t="shared" si="17"/>
        <v>31884.5</v>
      </c>
      <c r="I83" s="64" t="s">
        <v>345</v>
      </c>
      <c r="J83" s="65" t="s">
        <v>346</v>
      </c>
      <c r="K83" s="64">
        <v>31884.5</v>
      </c>
      <c r="L83" s="64" t="s">
        <v>347</v>
      </c>
      <c r="M83" s="65" t="s">
        <v>188</v>
      </c>
      <c r="N83" s="65" t="s">
        <v>105</v>
      </c>
      <c r="O83" s="66" t="s">
        <v>282</v>
      </c>
      <c r="P83" s="67" t="s">
        <v>348</v>
      </c>
    </row>
    <row r="84" spans="1:16" ht="12.75" customHeight="1" x14ac:dyDescent="0.2">
      <c r="A84" s="27" t="str">
        <f t="shared" si="12"/>
        <v>IBVS 6014 </v>
      </c>
      <c r="B84" s="15" t="str">
        <f t="shared" si="13"/>
        <v>I</v>
      </c>
      <c r="C84" s="27">
        <f t="shared" si="14"/>
        <v>55832.864000000001</v>
      </c>
      <c r="D84" t="str">
        <f t="shared" si="15"/>
        <v>vis</v>
      </c>
      <c r="E84">
        <f>VLOOKUP(C84,Active!C$21:E$969,3,FALSE)</f>
        <v>32153.239111880899</v>
      </c>
      <c r="F84" s="15" t="s">
        <v>105</v>
      </c>
      <c r="G84" t="str">
        <f t="shared" si="16"/>
        <v>55832.8640</v>
      </c>
      <c r="H84" s="27">
        <f t="shared" si="17"/>
        <v>32152</v>
      </c>
      <c r="I84" s="64" t="s">
        <v>349</v>
      </c>
      <c r="J84" s="65" t="s">
        <v>350</v>
      </c>
      <c r="K84" s="64">
        <v>32152</v>
      </c>
      <c r="L84" s="64" t="s">
        <v>351</v>
      </c>
      <c r="M84" s="65" t="s">
        <v>188</v>
      </c>
      <c r="N84" s="65" t="s">
        <v>105</v>
      </c>
      <c r="O84" s="66" t="s">
        <v>199</v>
      </c>
      <c r="P84" s="67" t="s">
        <v>352</v>
      </c>
    </row>
    <row r="85" spans="1:16" ht="12.75" customHeight="1" x14ac:dyDescent="0.2">
      <c r="A85" s="27" t="str">
        <f t="shared" si="12"/>
        <v>IBVS 6011 </v>
      </c>
      <c r="B85" s="15" t="str">
        <f t="shared" si="13"/>
        <v>I</v>
      </c>
      <c r="C85" s="27">
        <f t="shared" si="14"/>
        <v>55846.870199999998</v>
      </c>
      <c r="D85" t="str">
        <f t="shared" si="15"/>
        <v>vis</v>
      </c>
      <c r="E85">
        <f>VLOOKUP(C85,Active!C$21:E$969,3,FALSE)</f>
        <v>32166.239648843861</v>
      </c>
      <c r="F85" s="15" t="s">
        <v>105</v>
      </c>
      <c r="G85" t="str">
        <f t="shared" si="16"/>
        <v>55846.8702</v>
      </c>
      <c r="H85" s="27">
        <f t="shared" si="17"/>
        <v>32165</v>
      </c>
      <c r="I85" s="64" t="s">
        <v>353</v>
      </c>
      <c r="J85" s="65" t="s">
        <v>354</v>
      </c>
      <c r="K85" s="64">
        <v>32165</v>
      </c>
      <c r="L85" s="64" t="s">
        <v>355</v>
      </c>
      <c r="M85" s="65" t="s">
        <v>188</v>
      </c>
      <c r="N85" s="65" t="s">
        <v>105</v>
      </c>
      <c r="O85" s="66" t="s">
        <v>282</v>
      </c>
      <c r="P85" s="67" t="s">
        <v>356</v>
      </c>
    </row>
    <row r="86" spans="1:16" ht="12.75" customHeight="1" x14ac:dyDescent="0.2">
      <c r="A86" s="27" t="str">
        <f t="shared" si="12"/>
        <v>IBVS 6014 </v>
      </c>
      <c r="B86" s="15" t="str">
        <f t="shared" si="13"/>
        <v>II</v>
      </c>
      <c r="C86" s="27">
        <f t="shared" si="14"/>
        <v>55853.873</v>
      </c>
      <c r="D86" t="str">
        <f t="shared" si="15"/>
        <v>vis</v>
      </c>
      <c r="E86">
        <f>VLOOKUP(C86,Active!C$21:E$969,3,FALSE)</f>
        <v>32172.739638865729</v>
      </c>
      <c r="F86" s="15" t="s">
        <v>105</v>
      </c>
      <c r="G86" t="str">
        <f t="shared" si="16"/>
        <v>55853.8730</v>
      </c>
      <c r="H86" s="27">
        <f t="shared" si="17"/>
        <v>32171.5</v>
      </c>
      <c r="I86" s="64" t="s">
        <v>357</v>
      </c>
      <c r="J86" s="65" t="s">
        <v>358</v>
      </c>
      <c r="K86" s="64">
        <v>32171.5</v>
      </c>
      <c r="L86" s="64" t="s">
        <v>355</v>
      </c>
      <c r="M86" s="65" t="s">
        <v>188</v>
      </c>
      <c r="N86" s="65" t="s">
        <v>105</v>
      </c>
      <c r="O86" s="66" t="s">
        <v>199</v>
      </c>
      <c r="P86" s="67" t="s">
        <v>352</v>
      </c>
    </row>
    <row r="87" spans="1:16" ht="12.75" customHeight="1" x14ac:dyDescent="0.2">
      <c r="A87" s="27" t="str">
        <f t="shared" si="12"/>
        <v>IBVS 6014 </v>
      </c>
      <c r="B87" s="15" t="str">
        <f t="shared" si="13"/>
        <v>II</v>
      </c>
      <c r="C87" s="27">
        <f t="shared" si="14"/>
        <v>55854.9496</v>
      </c>
      <c r="D87" t="str">
        <f t="shared" si="15"/>
        <v>vis</v>
      </c>
      <c r="E87">
        <f>VLOOKUP(C87,Active!C$21:E$969,3,FALSE)</f>
        <v>32173.738937611593</v>
      </c>
      <c r="F87" s="15" t="s">
        <v>105</v>
      </c>
      <c r="G87" t="str">
        <f t="shared" si="16"/>
        <v>55854.9496</v>
      </c>
      <c r="H87" s="27">
        <f t="shared" si="17"/>
        <v>32172.5</v>
      </c>
      <c r="I87" s="64" t="s">
        <v>359</v>
      </c>
      <c r="J87" s="65" t="s">
        <v>360</v>
      </c>
      <c r="K87" s="64">
        <v>32172.5</v>
      </c>
      <c r="L87" s="64" t="s">
        <v>361</v>
      </c>
      <c r="M87" s="65" t="s">
        <v>188</v>
      </c>
      <c r="N87" s="65" t="s">
        <v>105</v>
      </c>
      <c r="O87" s="66" t="s">
        <v>199</v>
      </c>
      <c r="P87" s="67" t="s">
        <v>352</v>
      </c>
    </row>
    <row r="88" spans="1:16" ht="12.75" customHeight="1" x14ac:dyDescent="0.2">
      <c r="A88" s="27" t="str">
        <f t="shared" si="12"/>
        <v>IBVS 6014 </v>
      </c>
      <c r="B88" s="15" t="str">
        <f t="shared" si="13"/>
        <v>I</v>
      </c>
      <c r="C88" s="27">
        <f t="shared" si="14"/>
        <v>55859.797700000003</v>
      </c>
      <c r="D88" t="str">
        <f t="shared" si="15"/>
        <v>vis</v>
      </c>
      <c r="E88">
        <f>VLOOKUP(C88,Active!C$21:E$969,3,FALSE)</f>
        <v>32178.238937843646</v>
      </c>
      <c r="F88" s="15" t="s">
        <v>105</v>
      </c>
      <c r="G88" t="str">
        <f t="shared" si="16"/>
        <v>55859.7977</v>
      </c>
      <c r="H88" s="27">
        <f t="shared" si="17"/>
        <v>32177</v>
      </c>
      <c r="I88" s="64" t="s">
        <v>362</v>
      </c>
      <c r="J88" s="65" t="s">
        <v>363</v>
      </c>
      <c r="K88" s="64">
        <v>32177</v>
      </c>
      <c r="L88" s="64" t="s">
        <v>361</v>
      </c>
      <c r="M88" s="65" t="s">
        <v>188</v>
      </c>
      <c r="N88" s="65" t="s">
        <v>105</v>
      </c>
      <c r="O88" s="66" t="s">
        <v>199</v>
      </c>
      <c r="P88" s="67" t="s">
        <v>352</v>
      </c>
    </row>
    <row r="89" spans="1:16" ht="12.75" customHeight="1" x14ac:dyDescent="0.2">
      <c r="A89" s="27" t="str">
        <f t="shared" si="12"/>
        <v>IBVS 6014 </v>
      </c>
      <c r="B89" s="15" t="str">
        <f t="shared" si="13"/>
        <v>II</v>
      </c>
      <c r="C89" s="27">
        <f t="shared" si="14"/>
        <v>55865.722999999998</v>
      </c>
      <c r="D89" t="str">
        <f t="shared" si="15"/>
        <v>vis</v>
      </c>
      <c r="E89">
        <f>VLOOKUP(C89,Active!C$21:E$969,3,FALSE)</f>
        <v>32183.73879374078</v>
      </c>
      <c r="F89" s="15" t="s">
        <v>105</v>
      </c>
      <c r="G89" t="str">
        <f t="shared" si="16"/>
        <v>55865.7230</v>
      </c>
      <c r="H89" s="27">
        <f t="shared" si="17"/>
        <v>32182.5</v>
      </c>
      <c r="I89" s="64" t="s">
        <v>364</v>
      </c>
      <c r="J89" s="65" t="s">
        <v>365</v>
      </c>
      <c r="K89" s="64">
        <v>32182.5</v>
      </c>
      <c r="L89" s="64" t="s">
        <v>366</v>
      </c>
      <c r="M89" s="65" t="s">
        <v>188</v>
      </c>
      <c r="N89" s="65" t="s">
        <v>105</v>
      </c>
      <c r="O89" s="66" t="s">
        <v>199</v>
      </c>
      <c r="P89" s="67" t="s">
        <v>352</v>
      </c>
    </row>
    <row r="90" spans="1:16" ht="12.75" customHeight="1" x14ac:dyDescent="0.2">
      <c r="A90" s="27" t="str">
        <f t="shared" si="12"/>
        <v>IBVS 6014 </v>
      </c>
      <c r="B90" s="15" t="str">
        <f t="shared" si="13"/>
        <v>I</v>
      </c>
      <c r="C90" s="27">
        <f t="shared" si="14"/>
        <v>55875.958100000003</v>
      </c>
      <c r="D90" t="str">
        <f t="shared" si="15"/>
        <v>vis</v>
      </c>
      <c r="E90">
        <f>VLOOKUP(C90,Active!C$21:E$969,3,FALSE)</f>
        <v>32193.239000497051</v>
      </c>
      <c r="F90" s="15" t="s">
        <v>105</v>
      </c>
      <c r="G90" t="str">
        <f t="shared" si="16"/>
        <v>55875.9581</v>
      </c>
      <c r="H90" s="27">
        <f t="shared" si="17"/>
        <v>32192</v>
      </c>
      <c r="I90" s="64" t="s">
        <v>367</v>
      </c>
      <c r="J90" s="65" t="s">
        <v>368</v>
      </c>
      <c r="K90" s="64">
        <v>32192</v>
      </c>
      <c r="L90" s="64" t="s">
        <v>361</v>
      </c>
      <c r="M90" s="65" t="s">
        <v>188</v>
      </c>
      <c r="N90" s="65" t="s">
        <v>105</v>
      </c>
      <c r="O90" s="66" t="s">
        <v>199</v>
      </c>
      <c r="P90" s="67" t="s">
        <v>352</v>
      </c>
    </row>
    <row r="91" spans="1:16" ht="12.75" customHeight="1" x14ac:dyDescent="0.2">
      <c r="A91" s="27" t="str">
        <f t="shared" si="12"/>
        <v>OEJV 0160 </v>
      </c>
      <c r="B91" s="15" t="str">
        <f t="shared" si="13"/>
        <v>I</v>
      </c>
      <c r="C91" s="27">
        <f t="shared" si="14"/>
        <v>55882.423990000003</v>
      </c>
      <c r="D91" t="str">
        <f t="shared" si="15"/>
        <v>vis</v>
      </c>
      <c r="E91">
        <f>VLOOKUP(C91,Active!C$21:E$969,3,FALSE)</f>
        <v>32199.240631342218</v>
      </c>
      <c r="F91" s="15" t="s">
        <v>105</v>
      </c>
      <c r="G91" t="str">
        <f t="shared" si="16"/>
        <v>55882.42399</v>
      </c>
      <c r="H91" s="27">
        <f t="shared" si="17"/>
        <v>32198</v>
      </c>
      <c r="I91" s="64" t="s">
        <v>369</v>
      </c>
      <c r="J91" s="65" t="s">
        <v>370</v>
      </c>
      <c r="K91" s="64">
        <v>32198</v>
      </c>
      <c r="L91" s="64" t="s">
        <v>371</v>
      </c>
      <c r="M91" s="65" t="s">
        <v>188</v>
      </c>
      <c r="N91" s="65" t="s">
        <v>105</v>
      </c>
      <c r="O91" s="66" t="s">
        <v>372</v>
      </c>
      <c r="P91" s="67" t="s">
        <v>373</v>
      </c>
    </row>
    <row r="92" spans="1:16" ht="12.75" customHeight="1" x14ac:dyDescent="0.2">
      <c r="A92" s="27" t="str">
        <f t="shared" si="12"/>
        <v>IBVS 6014 </v>
      </c>
      <c r="B92" s="15" t="str">
        <f t="shared" si="13"/>
        <v>II</v>
      </c>
      <c r="C92" s="27">
        <f t="shared" si="14"/>
        <v>55895.889499999997</v>
      </c>
      <c r="D92" t="str">
        <f t="shared" si="15"/>
        <v>vis</v>
      </c>
      <c r="E92">
        <f>VLOOKUP(C92,Active!C$21:E$969,3,FALSE)</f>
        <v>32211.739300537291</v>
      </c>
      <c r="F92" s="15" t="s">
        <v>105</v>
      </c>
      <c r="G92" t="str">
        <f t="shared" si="16"/>
        <v>55895.8895</v>
      </c>
      <c r="H92" s="27">
        <f t="shared" si="17"/>
        <v>32210.5</v>
      </c>
      <c r="I92" s="64" t="s">
        <v>374</v>
      </c>
      <c r="J92" s="65" t="s">
        <v>375</v>
      </c>
      <c r="K92" s="64">
        <v>32210.5</v>
      </c>
      <c r="L92" s="64" t="s">
        <v>376</v>
      </c>
      <c r="M92" s="65" t="s">
        <v>188</v>
      </c>
      <c r="N92" s="65" t="s">
        <v>105</v>
      </c>
      <c r="O92" s="66" t="s">
        <v>199</v>
      </c>
      <c r="P92" s="67" t="s">
        <v>352</v>
      </c>
    </row>
    <row r="93" spans="1:16" ht="12.75" customHeight="1" x14ac:dyDescent="0.2">
      <c r="A93" s="27" t="str">
        <f t="shared" si="12"/>
        <v> JAAVSO 41;122 </v>
      </c>
      <c r="B93" s="15" t="str">
        <f t="shared" si="13"/>
        <v>I</v>
      </c>
      <c r="C93" s="27">
        <f t="shared" si="14"/>
        <v>55967.533799999997</v>
      </c>
      <c r="D93" t="str">
        <f t="shared" si="15"/>
        <v>vis</v>
      </c>
      <c r="E93">
        <f>VLOOKUP(C93,Active!C$21:E$969,3,FALSE)</f>
        <v>32278.239448352939</v>
      </c>
      <c r="F93" s="15" t="s">
        <v>105</v>
      </c>
      <c r="G93" t="str">
        <f t="shared" si="16"/>
        <v>55967.5338</v>
      </c>
      <c r="H93" s="27">
        <f t="shared" si="17"/>
        <v>32277</v>
      </c>
      <c r="I93" s="64" t="s">
        <v>377</v>
      </c>
      <c r="J93" s="65" t="s">
        <v>378</v>
      </c>
      <c r="K93" s="64">
        <v>32277</v>
      </c>
      <c r="L93" s="64" t="s">
        <v>379</v>
      </c>
      <c r="M93" s="65" t="s">
        <v>188</v>
      </c>
      <c r="N93" s="65" t="s">
        <v>105</v>
      </c>
      <c r="O93" s="66" t="s">
        <v>259</v>
      </c>
      <c r="P93" s="66" t="s">
        <v>380</v>
      </c>
    </row>
    <row r="94" spans="1:16" ht="12.75" customHeight="1" x14ac:dyDescent="0.2">
      <c r="A94" s="27" t="str">
        <f t="shared" si="12"/>
        <v>IBVS 6046 </v>
      </c>
      <c r="B94" s="15" t="str">
        <f t="shared" si="13"/>
        <v>I</v>
      </c>
      <c r="C94" s="27">
        <f t="shared" si="14"/>
        <v>55996.621899999998</v>
      </c>
      <c r="D94" t="str">
        <f t="shared" si="15"/>
        <v>vis</v>
      </c>
      <c r="E94">
        <f>VLOOKUP(C94,Active!C$21:E$969,3,FALSE)</f>
        <v>32305.238985645869</v>
      </c>
      <c r="F94" s="15" t="s">
        <v>105</v>
      </c>
      <c r="G94" t="str">
        <f t="shared" si="16"/>
        <v>55996.6219</v>
      </c>
      <c r="H94" s="27">
        <f t="shared" si="17"/>
        <v>32304</v>
      </c>
      <c r="I94" s="64" t="s">
        <v>381</v>
      </c>
      <c r="J94" s="65" t="s">
        <v>382</v>
      </c>
      <c r="K94" s="64">
        <v>32304</v>
      </c>
      <c r="L94" s="64" t="s">
        <v>361</v>
      </c>
      <c r="M94" s="65" t="s">
        <v>188</v>
      </c>
      <c r="N94" s="65" t="s">
        <v>105</v>
      </c>
      <c r="O94" s="66" t="s">
        <v>199</v>
      </c>
      <c r="P94" s="67" t="s">
        <v>383</v>
      </c>
    </row>
    <row r="95" spans="1:16" ht="12.75" customHeight="1" x14ac:dyDescent="0.2">
      <c r="A95" s="27" t="str">
        <f t="shared" si="12"/>
        <v> JAAVSO 41;328 </v>
      </c>
      <c r="B95" s="15" t="str">
        <f t="shared" si="13"/>
        <v>I</v>
      </c>
      <c r="C95" s="27">
        <f t="shared" si="14"/>
        <v>56316.599800000004</v>
      </c>
      <c r="D95" t="str">
        <f t="shared" si="15"/>
        <v>vis</v>
      </c>
      <c r="E95">
        <f>VLOOKUP(C95,Active!C$21:E$969,3,FALSE)</f>
        <v>32602.242064016948</v>
      </c>
      <c r="F95" s="15" t="s">
        <v>105</v>
      </c>
      <c r="G95" t="str">
        <f t="shared" si="16"/>
        <v>56316.5998</v>
      </c>
      <c r="H95" s="27">
        <f t="shared" si="17"/>
        <v>32601</v>
      </c>
      <c r="I95" s="64" t="s">
        <v>384</v>
      </c>
      <c r="J95" s="65" t="s">
        <v>385</v>
      </c>
      <c r="K95" s="64">
        <v>32601</v>
      </c>
      <c r="L95" s="64" t="s">
        <v>386</v>
      </c>
      <c r="M95" s="65" t="s">
        <v>188</v>
      </c>
      <c r="N95" s="65" t="s">
        <v>105</v>
      </c>
      <c r="O95" s="66" t="s">
        <v>304</v>
      </c>
      <c r="P95" s="66" t="s">
        <v>387</v>
      </c>
    </row>
    <row r="96" spans="1:16" ht="12.75" customHeight="1" x14ac:dyDescent="0.2">
      <c r="A96" s="27" t="str">
        <f t="shared" si="12"/>
        <v> AN 194.149 </v>
      </c>
      <c r="B96" s="15" t="str">
        <f t="shared" si="13"/>
        <v>I</v>
      </c>
      <c r="C96" s="27">
        <f t="shared" si="14"/>
        <v>19799.419999999998</v>
      </c>
      <c r="D96" t="str">
        <f t="shared" si="15"/>
        <v>vis</v>
      </c>
      <c r="E96">
        <f>VLOOKUP(C96,Active!C$21:E$969,3,FALSE)</f>
        <v>-1292.9576170539829</v>
      </c>
      <c r="F96" s="15" t="s">
        <v>105</v>
      </c>
      <c r="G96" t="str">
        <f t="shared" si="16"/>
        <v>19799.42</v>
      </c>
      <c r="H96" s="27">
        <f t="shared" si="17"/>
        <v>-1293</v>
      </c>
      <c r="I96" s="64" t="s">
        <v>388</v>
      </c>
      <c r="J96" s="65" t="s">
        <v>389</v>
      </c>
      <c r="K96" s="64">
        <v>-1293</v>
      </c>
      <c r="L96" s="64" t="s">
        <v>390</v>
      </c>
      <c r="M96" s="65" t="s">
        <v>109</v>
      </c>
      <c r="N96" s="65"/>
      <c r="O96" s="66" t="s">
        <v>110</v>
      </c>
      <c r="P96" s="66" t="s">
        <v>42</v>
      </c>
    </row>
    <row r="97" spans="1:16" ht="12.75" customHeight="1" x14ac:dyDescent="0.2">
      <c r="A97" s="27" t="str">
        <f t="shared" si="12"/>
        <v> AN 229.454 </v>
      </c>
      <c r="B97" s="15" t="str">
        <f t="shared" si="13"/>
        <v>I</v>
      </c>
      <c r="C97" s="27">
        <f t="shared" si="14"/>
        <v>20175.366999999998</v>
      </c>
      <c r="D97" t="str">
        <f t="shared" si="15"/>
        <v>vis</v>
      </c>
      <c r="E97">
        <f>VLOOKUP(C97,Active!C$21:E$969,3,FALSE)</f>
        <v>-944.00409149997574</v>
      </c>
      <c r="F97" s="15" t="s">
        <v>105</v>
      </c>
      <c r="G97" t="str">
        <f t="shared" si="16"/>
        <v>20175.367</v>
      </c>
      <c r="H97" s="27">
        <f t="shared" si="17"/>
        <v>-944</v>
      </c>
      <c r="I97" s="64" t="s">
        <v>391</v>
      </c>
      <c r="J97" s="65" t="s">
        <v>392</v>
      </c>
      <c r="K97" s="64">
        <v>-944</v>
      </c>
      <c r="L97" s="64" t="s">
        <v>393</v>
      </c>
      <c r="M97" s="65" t="s">
        <v>109</v>
      </c>
      <c r="N97" s="65"/>
      <c r="O97" s="66" t="s">
        <v>394</v>
      </c>
      <c r="P97" s="66" t="s">
        <v>44</v>
      </c>
    </row>
    <row r="98" spans="1:16" ht="12.75" customHeight="1" x14ac:dyDescent="0.2">
      <c r="A98" s="27" t="str">
        <f t="shared" si="12"/>
        <v> AN 229.454 </v>
      </c>
      <c r="B98" s="15" t="str">
        <f t="shared" si="13"/>
        <v>I</v>
      </c>
      <c r="C98" s="27">
        <f t="shared" si="14"/>
        <v>20188.294999999998</v>
      </c>
      <c r="D98" t="str">
        <f t="shared" si="15"/>
        <v>vis</v>
      </c>
      <c r="E98">
        <f>VLOOKUP(C98,Active!C$21:E$969,3,FALSE)</f>
        <v>-932.00433840083633</v>
      </c>
      <c r="F98" s="15" t="s">
        <v>105</v>
      </c>
      <c r="G98" t="str">
        <f t="shared" si="16"/>
        <v>20188.295</v>
      </c>
      <c r="H98" s="27">
        <f t="shared" si="17"/>
        <v>-932</v>
      </c>
      <c r="I98" s="64" t="s">
        <v>395</v>
      </c>
      <c r="J98" s="65" t="s">
        <v>396</v>
      </c>
      <c r="K98" s="64">
        <v>-932</v>
      </c>
      <c r="L98" s="64" t="s">
        <v>397</v>
      </c>
      <c r="M98" s="65" t="s">
        <v>109</v>
      </c>
      <c r="N98" s="65"/>
      <c r="O98" s="66" t="s">
        <v>394</v>
      </c>
      <c r="P98" s="66" t="s">
        <v>44</v>
      </c>
    </row>
    <row r="99" spans="1:16" ht="12.75" customHeight="1" x14ac:dyDescent="0.2">
      <c r="A99" s="27" t="str">
        <f t="shared" si="12"/>
        <v> AN 229.454 </v>
      </c>
      <c r="B99" s="15" t="str">
        <f t="shared" si="13"/>
        <v>I</v>
      </c>
      <c r="C99" s="27">
        <f t="shared" si="14"/>
        <v>22238.448</v>
      </c>
      <c r="D99" t="str">
        <f t="shared" si="15"/>
        <v>vis</v>
      </c>
      <c r="E99">
        <f>VLOOKUP(C99,Active!C$21:E$969,3,FALSE)</f>
        <v>970.94505945344872</v>
      </c>
      <c r="F99" s="15" t="s">
        <v>105</v>
      </c>
      <c r="G99" t="str">
        <f t="shared" si="16"/>
        <v>22238.448</v>
      </c>
      <c r="H99" s="27">
        <f t="shared" si="17"/>
        <v>971</v>
      </c>
      <c r="I99" s="64" t="s">
        <v>398</v>
      </c>
      <c r="J99" s="65" t="s">
        <v>399</v>
      </c>
      <c r="K99" s="64">
        <v>971</v>
      </c>
      <c r="L99" s="64" t="s">
        <v>400</v>
      </c>
      <c r="M99" s="65" t="s">
        <v>109</v>
      </c>
      <c r="N99" s="65"/>
      <c r="O99" s="66" t="s">
        <v>394</v>
      </c>
      <c r="P99" s="66" t="s">
        <v>44</v>
      </c>
    </row>
    <row r="100" spans="1:16" ht="12.75" customHeight="1" x14ac:dyDescent="0.2">
      <c r="A100" s="27" t="str">
        <f t="shared" si="12"/>
        <v> AN 229.454 </v>
      </c>
      <c r="B100" s="15" t="str">
        <f t="shared" si="13"/>
        <v>I</v>
      </c>
      <c r="C100" s="27">
        <f t="shared" si="14"/>
        <v>22291.309000000001</v>
      </c>
      <c r="D100" t="str">
        <f t="shared" si="15"/>
        <v>vis</v>
      </c>
      <c r="E100">
        <f>VLOOKUP(C100,Active!C$21:E$969,3,FALSE)</f>
        <v>1020.0105721834628</v>
      </c>
      <c r="F100" s="15" t="s">
        <v>105</v>
      </c>
      <c r="G100" t="str">
        <f t="shared" si="16"/>
        <v>22291.309</v>
      </c>
      <c r="H100" s="27">
        <f t="shared" si="17"/>
        <v>1020</v>
      </c>
      <c r="I100" s="64" t="s">
        <v>401</v>
      </c>
      <c r="J100" s="65" t="s">
        <v>402</v>
      </c>
      <c r="K100" s="64">
        <v>1020</v>
      </c>
      <c r="L100" s="64" t="s">
        <v>403</v>
      </c>
      <c r="M100" s="65" t="s">
        <v>109</v>
      </c>
      <c r="N100" s="65"/>
      <c r="O100" s="66" t="s">
        <v>394</v>
      </c>
      <c r="P100" s="66" t="s">
        <v>44</v>
      </c>
    </row>
    <row r="101" spans="1:16" ht="12.75" customHeight="1" x14ac:dyDescent="0.2">
      <c r="A101" s="27" t="str">
        <f t="shared" si="12"/>
        <v> AN 229.454 </v>
      </c>
      <c r="B101" s="15" t="str">
        <f t="shared" si="13"/>
        <v>II</v>
      </c>
      <c r="C101" s="27">
        <f t="shared" si="14"/>
        <v>22719.405999999999</v>
      </c>
      <c r="D101" t="str">
        <f t="shared" si="15"/>
        <v>vis</v>
      </c>
      <c r="E101">
        <f>VLOOKUP(C101,Active!C$21:E$969,3,FALSE)</f>
        <v>1417.3696611749776</v>
      </c>
      <c r="F101" s="15" t="s">
        <v>105</v>
      </c>
      <c r="G101" t="str">
        <f t="shared" si="16"/>
        <v>22719.406</v>
      </c>
      <c r="H101" s="27">
        <f t="shared" si="17"/>
        <v>1417.5</v>
      </c>
      <c r="I101" s="64" t="s">
        <v>404</v>
      </c>
      <c r="J101" s="65" t="s">
        <v>405</v>
      </c>
      <c r="K101" s="64">
        <v>1417.5</v>
      </c>
      <c r="L101" s="64" t="s">
        <v>406</v>
      </c>
      <c r="M101" s="65" t="s">
        <v>109</v>
      </c>
      <c r="N101" s="65"/>
      <c r="O101" s="66" t="s">
        <v>394</v>
      </c>
      <c r="P101" s="66" t="s">
        <v>44</v>
      </c>
    </row>
    <row r="102" spans="1:16" ht="12.75" customHeight="1" x14ac:dyDescent="0.2">
      <c r="A102" s="27" t="str">
        <f t="shared" si="12"/>
        <v> BMV 1 </v>
      </c>
      <c r="B102" s="15" t="str">
        <f t="shared" si="13"/>
        <v>I</v>
      </c>
      <c r="C102" s="27">
        <f t="shared" si="14"/>
        <v>24383.68</v>
      </c>
      <c r="D102" t="str">
        <f t="shared" si="15"/>
        <v>vis</v>
      </c>
      <c r="E102">
        <f>VLOOKUP(C102,Active!C$21:E$969,3,FALSE)</f>
        <v>2962.146663752123</v>
      </c>
      <c r="F102" s="15" t="s">
        <v>105</v>
      </c>
      <c r="G102" t="str">
        <f t="shared" si="16"/>
        <v>24383.68</v>
      </c>
      <c r="H102" s="27">
        <f t="shared" si="17"/>
        <v>2962</v>
      </c>
      <c r="I102" s="64" t="s">
        <v>407</v>
      </c>
      <c r="J102" s="65" t="s">
        <v>408</v>
      </c>
      <c r="K102" s="64">
        <v>2962</v>
      </c>
      <c r="L102" s="64" t="s">
        <v>409</v>
      </c>
      <c r="M102" s="65" t="s">
        <v>109</v>
      </c>
      <c r="N102" s="65"/>
      <c r="O102" s="66" t="s">
        <v>410</v>
      </c>
      <c r="P102" s="66" t="s">
        <v>47</v>
      </c>
    </row>
    <row r="103" spans="1:16" ht="12.75" customHeight="1" x14ac:dyDescent="0.2">
      <c r="A103" s="27" t="str">
        <f t="shared" si="12"/>
        <v>BAVM 39 </v>
      </c>
      <c r="B103" s="15" t="str">
        <f t="shared" si="13"/>
        <v>I</v>
      </c>
      <c r="C103" s="27">
        <f t="shared" si="14"/>
        <v>46104.28</v>
      </c>
      <c r="D103" t="str">
        <f t="shared" si="15"/>
        <v>vis</v>
      </c>
      <c r="E103">
        <f>VLOOKUP(C103,Active!C$21:E$969,3,FALSE)</f>
        <v>23123.179860315373</v>
      </c>
      <c r="F103" s="15" t="s">
        <v>105</v>
      </c>
      <c r="G103" t="str">
        <f t="shared" si="16"/>
        <v>46104.280</v>
      </c>
      <c r="H103" s="27">
        <f t="shared" si="17"/>
        <v>23122</v>
      </c>
      <c r="I103" s="64" t="s">
        <v>411</v>
      </c>
      <c r="J103" s="65" t="s">
        <v>412</v>
      </c>
      <c r="K103" s="64">
        <v>23122</v>
      </c>
      <c r="L103" s="64" t="s">
        <v>413</v>
      </c>
      <c r="M103" s="65" t="s">
        <v>109</v>
      </c>
      <c r="N103" s="65"/>
      <c r="O103" s="66" t="s">
        <v>414</v>
      </c>
      <c r="P103" s="67" t="s">
        <v>48</v>
      </c>
    </row>
    <row r="104" spans="1:16" ht="12.75" customHeight="1" x14ac:dyDescent="0.2">
      <c r="A104" s="27" t="str">
        <f t="shared" si="12"/>
        <v> AOEB 9 </v>
      </c>
      <c r="B104" s="15" t="str">
        <f t="shared" si="13"/>
        <v>I</v>
      </c>
      <c r="C104" s="27">
        <f t="shared" si="14"/>
        <v>51595.595300000001</v>
      </c>
      <c r="D104" t="str">
        <f t="shared" si="15"/>
        <v>vis</v>
      </c>
      <c r="E104">
        <f>VLOOKUP(C104,Active!C$21:E$969,3,FALSE)</f>
        <v>28220.211712846878</v>
      </c>
      <c r="F104" s="15" t="s">
        <v>105</v>
      </c>
      <c r="G104" t="str">
        <f t="shared" si="16"/>
        <v>51595.5953</v>
      </c>
      <c r="H104" s="27">
        <f t="shared" si="17"/>
        <v>28219</v>
      </c>
      <c r="I104" s="64" t="s">
        <v>415</v>
      </c>
      <c r="J104" s="65" t="s">
        <v>416</v>
      </c>
      <c r="K104" s="64">
        <v>28219</v>
      </c>
      <c r="L104" s="64" t="s">
        <v>162</v>
      </c>
      <c r="M104" s="65" t="s">
        <v>188</v>
      </c>
      <c r="N104" s="65" t="s">
        <v>251</v>
      </c>
      <c r="O104" s="66" t="s">
        <v>417</v>
      </c>
      <c r="P104" s="66" t="s">
        <v>61</v>
      </c>
    </row>
    <row r="105" spans="1:16" ht="12.75" customHeight="1" x14ac:dyDescent="0.2">
      <c r="A105" s="27" t="str">
        <f t="shared" si="12"/>
        <v> AOEB 9 </v>
      </c>
      <c r="B105" s="15" t="str">
        <f t="shared" si="13"/>
        <v>I</v>
      </c>
      <c r="C105" s="27">
        <f t="shared" si="14"/>
        <v>51957.586600000002</v>
      </c>
      <c r="D105" t="str">
        <f t="shared" si="15"/>
        <v>vis</v>
      </c>
      <c r="E105">
        <f>VLOOKUP(C105,Active!C$21:E$969,3,FALSE)</f>
        <v>28556.211575473466</v>
      </c>
      <c r="F105" s="15" t="s">
        <v>105</v>
      </c>
      <c r="G105" t="str">
        <f t="shared" si="16"/>
        <v>51957.5866</v>
      </c>
      <c r="H105" s="27">
        <f t="shared" si="17"/>
        <v>28555</v>
      </c>
      <c r="I105" s="64" t="s">
        <v>418</v>
      </c>
      <c r="J105" s="65" t="s">
        <v>419</v>
      </c>
      <c r="K105" s="64">
        <v>28555</v>
      </c>
      <c r="L105" s="64" t="s">
        <v>420</v>
      </c>
      <c r="M105" s="65" t="s">
        <v>188</v>
      </c>
      <c r="N105" s="65" t="s">
        <v>251</v>
      </c>
      <c r="O105" s="66" t="s">
        <v>421</v>
      </c>
      <c r="P105" s="66" t="s">
        <v>61</v>
      </c>
    </row>
    <row r="106" spans="1:16" ht="12.75" customHeight="1" x14ac:dyDescent="0.2">
      <c r="A106" s="27" t="str">
        <f t="shared" si="12"/>
        <v> AOEB 9 </v>
      </c>
      <c r="B106" s="15" t="str">
        <f t="shared" si="13"/>
        <v>I</v>
      </c>
      <c r="C106" s="27">
        <f t="shared" si="14"/>
        <v>51958.6659</v>
      </c>
      <c r="D106" t="str">
        <f t="shared" si="15"/>
        <v>vis</v>
      </c>
      <c r="E106">
        <f>VLOOKUP(C106,Active!C$21:E$969,3,FALSE)</f>
        <v>28557.213380355883</v>
      </c>
      <c r="F106" s="15" t="s">
        <v>105</v>
      </c>
      <c r="G106" t="str">
        <f t="shared" si="16"/>
        <v>51958.6659</v>
      </c>
      <c r="H106" s="27">
        <f t="shared" si="17"/>
        <v>28556</v>
      </c>
      <c r="I106" s="64" t="s">
        <v>422</v>
      </c>
      <c r="J106" s="65" t="s">
        <v>423</v>
      </c>
      <c r="K106" s="64">
        <v>28556</v>
      </c>
      <c r="L106" s="64" t="s">
        <v>424</v>
      </c>
      <c r="M106" s="65" t="s">
        <v>188</v>
      </c>
      <c r="N106" s="65" t="s">
        <v>251</v>
      </c>
      <c r="O106" s="66" t="s">
        <v>425</v>
      </c>
      <c r="P106" s="66" t="s">
        <v>61</v>
      </c>
    </row>
    <row r="107" spans="1:16" ht="12.75" customHeight="1" x14ac:dyDescent="0.2">
      <c r="A107" s="27" t="str">
        <f t="shared" ref="A107:A133" si="18">P107</f>
        <v> AOEB 9 </v>
      </c>
      <c r="B107" s="15" t="str">
        <f t="shared" ref="B107:B133" si="19">IF(H107=INT(H107),"I","II")</f>
        <v>I</v>
      </c>
      <c r="C107" s="27">
        <f t="shared" ref="C107:C133" si="20">1*G107</f>
        <v>51971.597500000003</v>
      </c>
      <c r="D107" t="str">
        <f t="shared" ref="D107:D133" si="21">VLOOKUP(F107,I$1:J$5,2,FALSE)</f>
        <v>vis</v>
      </c>
      <c r="E107">
        <f>VLOOKUP(C107,Active!C$21:E$969,3,FALSE)</f>
        <v>28569.216474970432</v>
      </c>
      <c r="F107" s="15" t="s">
        <v>105</v>
      </c>
      <c r="G107" t="str">
        <f t="shared" ref="G107:G133" si="22">MID(I107,3,LEN(I107)-3)</f>
        <v>51971.5975</v>
      </c>
      <c r="H107" s="27">
        <f t="shared" ref="H107:H133" si="23">1*K107</f>
        <v>28568</v>
      </c>
      <c r="I107" s="64" t="s">
        <v>426</v>
      </c>
      <c r="J107" s="65" t="s">
        <v>427</v>
      </c>
      <c r="K107" s="64">
        <v>28568</v>
      </c>
      <c r="L107" s="64" t="s">
        <v>428</v>
      </c>
      <c r="M107" s="65" t="s">
        <v>188</v>
      </c>
      <c r="N107" s="65" t="s">
        <v>251</v>
      </c>
      <c r="O107" s="66" t="s">
        <v>421</v>
      </c>
      <c r="P107" s="66" t="s">
        <v>61</v>
      </c>
    </row>
    <row r="108" spans="1:16" ht="12.75" customHeight="1" x14ac:dyDescent="0.2">
      <c r="A108" s="27" t="str">
        <f t="shared" si="18"/>
        <v> AOEB 9 </v>
      </c>
      <c r="B108" s="15" t="str">
        <f t="shared" si="19"/>
        <v>I</v>
      </c>
      <c r="C108" s="27">
        <f t="shared" si="20"/>
        <v>52238.781499999997</v>
      </c>
      <c r="D108" t="str">
        <f t="shared" si="21"/>
        <v>vis</v>
      </c>
      <c r="E108">
        <f>VLOOKUP(C108,Active!C$21:E$969,3,FALSE)</f>
        <v>28817.216322745833</v>
      </c>
      <c r="F108" s="15" t="s">
        <v>105</v>
      </c>
      <c r="G108" t="str">
        <f t="shared" si="22"/>
        <v>52238.7815</v>
      </c>
      <c r="H108" s="27">
        <f t="shared" si="23"/>
        <v>28816</v>
      </c>
      <c r="I108" s="64" t="s">
        <v>429</v>
      </c>
      <c r="J108" s="65" t="s">
        <v>430</v>
      </c>
      <c r="K108" s="64">
        <v>28816</v>
      </c>
      <c r="L108" s="64" t="s">
        <v>431</v>
      </c>
      <c r="M108" s="65" t="s">
        <v>188</v>
      </c>
      <c r="N108" s="65" t="s">
        <v>251</v>
      </c>
      <c r="O108" s="66" t="s">
        <v>421</v>
      </c>
      <c r="P108" s="66" t="s">
        <v>61</v>
      </c>
    </row>
    <row r="109" spans="1:16" ht="12.75" customHeight="1" x14ac:dyDescent="0.2">
      <c r="A109" s="27" t="str">
        <f t="shared" si="18"/>
        <v> AOEB 9 </v>
      </c>
      <c r="B109" s="15" t="str">
        <f t="shared" si="19"/>
        <v>I</v>
      </c>
      <c r="C109" s="27">
        <f t="shared" si="20"/>
        <v>52252.786699999997</v>
      </c>
      <c r="D109" t="str">
        <f t="shared" si="21"/>
        <v>vis</v>
      </c>
      <c r="E109">
        <f>VLOOKUP(C109,Active!C$21:E$969,3,FALSE)</f>
        <v>28830.215931510073</v>
      </c>
      <c r="F109" s="15" t="s">
        <v>105</v>
      </c>
      <c r="G109" t="str">
        <f t="shared" si="22"/>
        <v>52252.7867</v>
      </c>
      <c r="H109" s="27">
        <f t="shared" si="23"/>
        <v>28829</v>
      </c>
      <c r="I109" s="64" t="s">
        <v>432</v>
      </c>
      <c r="J109" s="65" t="s">
        <v>433</v>
      </c>
      <c r="K109" s="64">
        <v>28829</v>
      </c>
      <c r="L109" s="64" t="s">
        <v>434</v>
      </c>
      <c r="M109" s="65" t="s">
        <v>188</v>
      </c>
      <c r="N109" s="65" t="s">
        <v>251</v>
      </c>
      <c r="O109" s="66" t="s">
        <v>259</v>
      </c>
      <c r="P109" s="66" t="s">
        <v>61</v>
      </c>
    </row>
    <row r="110" spans="1:16" ht="12.75" customHeight="1" x14ac:dyDescent="0.2">
      <c r="A110" s="27" t="str">
        <f t="shared" si="18"/>
        <v> AOEB 9 </v>
      </c>
      <c r="B110" s="15" t="str">
        <f t="shared" si="19"/>
        <v>I</v>
      </c>
      <c r="C110" s="27">
        <f t="shared" si="20"/>
        <v>52264.637199999997</v>
      </c>
      <c r="D110" t="str">
        <f t="shared" si="21"/>
        <v>vis</v>
      </c>
      <c r="E110">
        <f>VLOOKUP(C110,Active!C$21:E$969,3,FALSE)</f>
        <v>28841.215550484496</v>
      </c>
      <c r="F110" s="15" t="s">
        <v>105</v>
      </c>
      <c r="G110" t="str">
        <f t="shared" si="22"/>
        <v>52264.6372</v>
      </c>
      <c r="H110" s="27">
        <f t="shared" si="23"/>
        <v>28840</v>
      </c>
      <c r="I110" s="64" t="s">
        <v>435</v>
      </c>
      <c r="J110" s="65" t="s">
        <v>436</v>
      </c>
      <c r="K110" s="64">
        <v>28840</v>
      </c>
      <c r="L110" s="64" t="s">
        <v>437</v>
      </c>
      <c r="M110" s="65" t="s">
        <v>188</v>
      </c>
      <c r="N110" s="65" t="s">
        <v>251</v>
      </c>
      <c r="O110" s="66" t="s">
        <v>421</v>
      </c>
      <c r="P110" s="66" t="s">
        <v>61</v>
      </c>
    </row>
    <row r="111" spans="1:16" ht="12.75" customHeight="1" x14ac:dyDescent="0.2">
      <c r="A111" s="27" t="str">
        <f t="shared" si="18"/>
        <v> AOEB 9 </v>
      </c>
      <c r="B111" s="15" t="str">
        <f t="shared" si="19"/>
        <v>I</v>
      </c>
      <c r="C111" s="27">
        <f t="shared" si="20"/>
        <v>52279.720500000003</v>
      </c>
      <c r="D111" t="str">
        <f t="shared" si="21"/>
        <v>vis</v>
      </c>
      <c r="E111">
        <f>VLOOKUP(C111,Active!C$21:E$969,3,FALSE)</f>
        <v>28855.21585029269</v>
      </c>
      <c r="F111" s="15" t="s">
        <v>105</v>
      </c>
      <c r="G111" t="str">
        <f t="shared" si="22"/>
        <v>52279.7205</v>
      </c>
      <c r="H111" s="27">
        <f t="shared" si="23"/>
        <v>28854</v>
      </c>
      <c r="I111" s="64" t="s">
        <v>438</v>
      </c>
      <c r="J111" s="65" t="s">
        <v>439</v>
      </c>
      <c r="K111" s="64">
        <v>28854</v>
      </c>
      <c r="L111" s="64" t="s">
        <v>440</v>
      </c>
      <c r="M111" s="65" t="s">
        <v>188</v>
      </c>
      <c r="N111" s="65" t="s">
        <v>251</v>
      </c>
      <c r="O111" s="66" t="s">
        <v>421</v>
      </c>
      <c r="P111" s="66" t="s">
        <v>61</v>
      </c>
    </row>
    <row r="112" spans="1:16" ht="12.75" customHeight="1" x14ac:dyDescent="0.2">
      <c r="A112" s="27" t="str">
        <f t="shared" si="18"/>
        <v> AOEB 9 </v>
      </c>
      <c r="B112" s="15" t="str">
        <f t="shared" si="19"/>
        <v>I</v>
      </c>
      <c r="C112" s="27">
        <f t="shared" si="20"/>
        <v>52291.571400000001</v>
      </c>
      <c r="D112" t="str">
        <f t="shared" si="21"/>
        <v>vis</v>
      </c>
      <c r="E112">
        <f>VLOOKUP(C112,Active!C$21:E$969,3,FALSE)</f>
        <v>28866.2158405466</v>
      </c>
      <c r="F112" s="15" t="s">
        <v>105</v>
      </c>
      <c r="G112" t="str">
        <f t="shared" si="22"/>
        <v>52291.5714</v>
      </c>
      <c r="H112" s="27">
        <f t="shared" si="23"/>
        <v>28865</v>
      </c>
      <c r="I112" s="64" t="s">
        <v>441</v>
      </c>
      <c r="J112" s="65" t="s">
        <v>442</v>
      </c>
      <c r="K112" s="64">
        <v>28865</v>
      </c>
      <c r="L112" s="64" t="s">
        <v>440</v>
      </c>
      <c r="M112" s="65" t="s">
        <v>188</v>
      </c>
      <c r="N112" s="65" t="s">
        <v>251</v>
      </c>
      <c r="O112" s="66" t="s">
        <v>421</v>
      </c>
      <c r="P112" s="66" t="s">
        <v>61</v>
      </c>
    </row>
    <row r="113" spans="1:16" ht="12.75" customHeight="1" x14ac:dyDescent="0.2">
      <c r="A113" s="27" t="str">
        <f t="shared" si="18"/>
        <v> BBS 127 </v>
      </c>
      <c r="B113" s="15" t="str">
        <f t="shared" si="19"/>
        <v>II</v>
      </c>
      <c r="C113" s="27">
        <f t="shared" si="20"/>
        <v>52296.419199999997</v>
      </c>
      <c r="D113" t="str">
        <f t="shared" si="21"/>
        <v>vis</v>
      </c>
      <c r="E113">
        <f>VLOOKUP(C113,Active!C$21:E$969,3,FALSE)</f>
        <v>28870.71556231903</v>
      </c>
      <c r="F113" s="15" t="s">
        <v>105</v>
      </c>
      <c r="G113" t="str">
        <f t="shared" si="22"/>
        <v>52296.4192</v>
      </c>
      <c r="H113" s="27">
        <f t="shared" si="23"/>
        <v>28869.5</v>
      </c>
      <c r="I113" s="64" t="s">
        <v>443</v>
      </c>
      <c r="J113" s="65" t="s">
        <v>444</v>
      </c>
      <c r="K113" s="64">
        <v>28869.5</v>
      </c>
      <c r="L113" s="64" t="s">
        <v>437</v>
      </c>
      <c r="M113" s="65" t="s">
        <v>131</v>
      </c>
      <c r="N113" s="65" t="s">
        <v>132</v>
      </c>
      <c r="O113" s="66" t="s">
        <v>282</v>
      </c>
      <c r="P113" s="66" t="s">
        <v>62</v>
      </c>
    </row>
    <row r="114" spans="1:16" ht="12.75" customHeight="1" x14ac:dyDescent="0.2">
      <c r="A114" s="27" t="str">
        <f t="shared" si="18"/>
        <v> AOEB 9 </v>
      </c>
      <c r="B114" s="15" t="str">
        <f t="shared" si="19"/>
        <v>I</v>
      </c>
      <c r="C114" s="27">
        <f t="shared" si="20"/>
        <v>52319.583100000003</v>
      </c>
      <c r="D114" t="str">
        <f t="shared" si="21"/>
        <v>vis</v>
      </c>
      <c r="E114">
        <f>VLOOKUP(C114,Active!C$21:E$969,3,FALSE)</f>
        <v>28892.216264733419</v>
      </c>
      <c r="F114" s="15" t="s">
        <v>105</v>
      </c>
      <c r="G114" t="str">
        <f t="shared" si="22"/>
        <v>52319.5831</v>
      </c>
      <c r="H114" s="27">
        <f t="shared" si="23"/>
        <v>28891</v>
      </c>
      <c r="I114" s="64" t="s">
        <v>445</v>
      </c>
      <c r="J114" s="65" t="s">
        <v>446</v>
      </c>
      <c r="K114" s="64">
        <v>28891</v>
      </c>
      <c r="L114" s="64" t="s">
        <v>447</v>
      </c>
      <c r="M114" s="65" t="s">
        <v>188</v>
      </c>
      <c r="N114" s="65" t="s">
        <v>251</v>
      </c>
      <c r="O114" s="66" t="s">
        <v>425</v>
      </c>
      <c r="P114" s="66" t="s">
        <v>61</v>
      </c>
    </row>
    <row r="115" spans="1:16" ht="12.75" customHeight="1" x14ac:dyDescent="0.2">
      <c r="A115" s="27" t="str">
        <f t="shared" si="18"/>
        <v> AOEB 9 </v>
      </c>
      <c r="B115" s="15" t="str">
        <f t="shared" si="19"/>
        <v>I</v>
      </c>
      <c r="C115" s="27">
        <f t="shared" si="20"/>
        <v>52640.637199999997</v>
      </c>
      <c r="D115" t="str">
        <f t="shared" si="21"/>
        <v>vis</v>
      </c>
      <c r="E115">
        <f>VLOOKUP(C115,Active!C$21:E$969,3,FALSE)</f>
        <v>29190.218270570855</v>
      </c>
      <c r="F115" s="15" t="s">
        <v>105</v>
      </c>
      <c r="G115" t="str">
        <f t="shared" si="22"/>
        <v>52640.6372</v>
      </c>
      <c r="H115" s="27">
        <f t="shared" si="23"/>
        <v>29189</v>
      </c>
      <c r="I115" s="64" t="s">
        <v>448</v>
      </c>
      <c r="J115" s="65" t="s">
        <v>449</v>
      </c>
      <c r="K115" s="64">
        <v>29189</v>
      </c>
      <c r="L115" s="64" t="s">
        <v>450</v>
      </c>
      <c r="M115" s="65" t="s">
        <v>188</v>
      </c>
      <c r="N115" s="65" t="s">
        <v>251</v>
      </c>
      <c r="O115" s="66" t="s">
        <v>417</v>
      </c>
      <c r="P115" s="66" t="s">
        <v>61</v>
      </c>
    </row>
    <row r="116" spans="1:16" ht="12.75" customHeight="1" x14ac:dyDescent="0.2">
      <c r="A116" s="27" t="str">
        <f t="shared" si="18"/>
        <v> AOEB 9 </v>
      </c>
      <c r="B116" s="15" t="str">
        <f t="shared" si="19"/>
        <v>I</v>
      </c>
      <c r="C116" s="27">
        <f t="shared" si="20"/>
        <v>53003.7088</v>
      </c>
      <c r="D116" t="str">
        <f t="shared" si="21"/>
        <v>vis</v>
      </c>
      <c r="E116">
        <f>VLOOKUP(C116,Active!C$21:E$969,3,FALSE)</f>
        <v>29527.220866278589</v>
      </c>
      <c r="F116" s="15" t="s">
        <v>105</v>
      </c>
      <c r="G116" t="str">
        <f t="shared" si="22"/>
        <v>53003.7088</v>
      </c>
      <c r="H116" s="27">
        <f t="shared" si="23"/>
        <v>29526</v>
      </c>
      <c r="I116" s="64" t="s">
        <v>451</v>
      </c>
      <c r="J116" s="65" t="s">
        <v>452</v>
      </c>
      <c r="K116" s="64">
        <v>29526</v>
      </c>
      <c r="L116" s="64" t="s">
        <v>453</v>
      </c>
      <c r="M116" s="65" t="s">
        <v>188</v>
      </c>
      <c r="N116" s="65" t="s">
        <v>251</v>
      </c>
      <c r="O116" s="66" t="s">
        <v>259</v>
      </c>
      <c r="P116" s="66" t="s">
        <v>61</v>
      </c>
    </row>
    <row r="117" spans="1:16" ht="12.75" customHeight="1" x14ac:dyDescent="0.2">
      <c r="A117" s="27" t="str">
        <f t="shared" si="18"/>
        <v> AOEB 9 </v>
      </c>
      <c r="B117" s="15" t="str">
        <f t="shared" si="19"/>
        <v>I</v>
      </c>
      <c r="C117" s="27">
        <f t="shared" si="20"/>
        <v>53029.5645</v>
      </c>
      <c r="D117" t="str">
        <f t="shared" si="21"/>
        <v>vis</v>
      </c>
      <c r="E117">
        <f>VLOOKUP(C117,Active!C$21:E$969,3,FALSE)</f>
        <v>29551.220094017252</v>
      </c>
      <c r="F117" s="15" t="s">
        <v>105</v>
      </c>
      <c r="G117" t="str">
        <f t="shared" si="22"/>
        <v>53029.5645</v>
      </c>
      <c r="H117" s="27">
        <f t="shared" si="23"/>
        <v>29550</v>
      </c>
      <c r="I117" s="64" t="s">
        <v>454</v>
      </c>
      <c r="J117" s="65" t="s">
        <v>455</v>
      </c>
      <c r="K117" s="64">
        <v>29550</v>
      </c>
      <c r="L117" s="64" t="s">
        <v>456</v>
      </c>
      <c r="M117" s="65" t="s">
        <v>188</v>
      </c>
      <c r="N117" s="65" t="s">
        <v>251</v>
      </c>
      <c r="O117" s="66" t="s">
        <v>259</v>
      </c>
      <c r="P117" s="66" t="s">
        <v>61</v>
      </c>
    </row>
    <row r="118" spans="1:16" ht="12.75" customHeight="1" x14ac:dyDescent="0.2">
      <c r="A118" s="27" t="str">
        <f t="shared" si="18"/>
        <v> AOEB 12 </v>
      </c>
      <c r="B118" s="15" t="str">
        <f t="shared" si="19"/>
        <v>I</v>
      </c>
      <c r="C118" s="27">
        <f t="shared" si="20"/>
        <v>53311.835400000004</v>
      </c>
      <c r="D118" t="str">
        <f t="shared" si="21"/>
        <v>vis</v>
      </c>
      <c r="E118">
        <f>VLOOKUP(C118,Active!C$21:E$969,3,FALSE)</f>
        <v>29813.223583116258</v>
      </c>
      <c r="F118" s="15" t="s">
        <v>105</v>
      </c>
      <c r="G118" t="str">
        <f t="shared" si="22"/>
        <v>53311.8354</v>
      </c>
      <c r="H118" s="27">
        <f t="shared" si="23"/>
        <v>29812</v>
      </c>
      <c r="I118" s="64" t="s">
        <v>457</v>
      </c>
      <c r="J118" s="65" t="s">
        <v>458</v>
      </c>
      <c r="K118" s="64">
        <v>29812</v>
      </c>
      <c r="L118" s="64" t="s">
        <v>459</v>
      </c>
      <c r="M118" s="65" t="s">
        <v>188</v>
      </c>
      <c r="N118" s="65" t="s">
        <v>251</v>
      </c>
      <c r="O118" s="66" t="s">
        <v>421</v>
      </c>
      <c r="P118" s="66" t="s">
        <v>63</v>
      </c>
    </row>
    <row r="119" spans="1:16" ht="12.75" customHeight="1" x14ac:dyDescent="0.2">
      <c r="A119" s="27" t="str">
        <f t="shared" si="18"/>
        <v> AOEB 12 </v>
      </c>
      <c r="B119" s="15" t="str">
        <f t="shared" si="19"/>
        <v>I</v>
      </c>
      <c r="C119" s="27">
        <f t="shared" si="20"/>
        <v>53405.5651</v>
      </c>
      <c r="D119" t="str">
        <f t="shared" si="21"/>
        <v>vis</v>
      </c>
      <c r="E119">
        <f>VLOOKUP(C119,Active!C$21:E$969,3,FALSE)</f>
        <v>29900.223371022843</v>
      </c>
      <c r="F119" s="15" t="s">
        <v>105</v>
      </c>
      <c r="G119" t="str">
        <f t="shared" si="22"/>
        <v>53405.5651</v>
      </c>
      <c r="H119" s="27">
        <f t="shared" si="23"/>
        <v>29899</v>
      </c>
      <c r="I119" s="64" t="s">
        <v>460</v>
      </c>
      <c r="J119" s="65" t="s">
        <v>461</v>
      </c>
      <c r="K119" s="64">
        <v>29899</v>
      </c>
      <c r="L119" s="64" t="s">
        <v>462</v>
      </c>
      <c r="M119" s="65" t="s">
        <v>188</v>
      </c>
      <c r="N119" s="65" t="s">
        <v>251</v>
      </c>
      <c r="O119" s="66" t="s">
        <v>259</v>
      </c>
      <c r="P119" s="66" t="s">
        <v>63</v>
      </c>
    </row>
    <row r="120" spans="1:16" ht="12.75" customHeight="1" x14ac:dyDescent="0.2">
      <c r="A120" s="27" t="str">
        <f t="shared" si="18"/>
        <v> AOEB 12 </v>
      </c>
      <c r="B120" s="15" t="str">
        <f t="shared" si="19"/>
        <v>I</v>
      </c>
      <c r="C120" s="27">
        <f t="shared" si="20"/>
        <v>53419.570500000002</v>
      </c>
      <c r="D120" t="str">
        <f t="shared" si="21"/>
        <v>vis</v>
      </c>
      <c r="E120">
        <f>VLOOKUP(C120,Active!C$21:E$969,3,FALSE)</f>
        <v>29913.223165426829</v>
      </c>
      <c r="F120" s="15" t="s">
        <v>105</v>
      </c>
      <c r="G120" t="str">
        <f t="shared" si="22"/>
        <v>53419.5705</v>
      </c>
      <c r="H120" s="27">
        <f t="shared" si="23"/>
        <v>29912</v>
      </c>
      <c r="I120" s="64" t="s">
        <v>463</v>
      </c>
      <c r="J120" s="65" t="s">
        <v>464</v>
      </c>
      <c r="K120" s="64">
        <v>29912</v>
      </c>
      <c r="L120" s="64" t="s">
        <v>465</v>
      </c>
      <c r="M120" s="65" t="s">
        <v>188</v>
      </c>
      <c r="N120" s="65" t="s">
        <v>251</v>
      </c>
      <c r="O120" s="66" t="s">
        <v>252</v>
      </c>
      <c r="P120" s="66" t="s">
        <v>63</v>
      </c>
    </row>
    <row r="121" spans="1:16" ht="12.75" customHeight="1" x14ac:dyDescent="0.2">
      <c r="A121" s="27" t="str">
        <f t="shared" si="18"/>
        <v>VSB 46 </v>
      </c>
      <c r="B121" s="15" t="str">
        <f t="shared" si="19"/>
        <v>II</v>
      </c>
      <c r="C121" s="27">
        <f t="shared" si="20"/>
        <v>54115.008099999999</v>
      </c>
      <c r="D121" t="str">
        <f t="shared" si="21"/>
        <v>vis</v>
      </c>
      <c r="E121">
        <f>VLOOKUP(C121,Active!C$21:E$969,3,FALSE)</f>
        <v>30558.727458113877</v>
      </c>
      <c r="F121" s="15" t="s">
        <v>105</v>
      </c>
      <c r="G121" t="str">
        <f t="shared" si="22"/>
        <v>54115.0081</v>
      </c>
      <c r="H121" s="27">
        <f t="shared" si="23"/>
        <v>30557.5</v>
      </c>
      <c r="I121" s="64" t="s">
        <v>466</v>
      </c>
      <c r="J121" s="65" t="s">
        <v>467</v>
      </c>
      <c r="K121" s="64">
        <v>30557.5</v>
      </c>
      <c r="L121" s="64" t="s">
        <v>468</v>
      </c>
      <c r="M121" s="65" t="s">
        <v>188</v>
      </c>
      <c r="N121" s="65" t="s">
        <v>469</v>
      </c>
      <c r="O121" s="66" t="s">
        <v>470</v>
      </c>
      <c r="P121" s="67" t="s">
        <v>66</v>
      </c>
    </row>
    <row r="122" spans="1:16" ht="12.75" customHeight="1" x14ac:dyDescent="0.2">
      <c r="A122" s="27" t="str">
        <f t="shared" si="18"/>
        <v> AOEB 12 </v>
      </c>
      <c r="B122" s="15" t="str">
        <f t="shared" si="19"/>
        <v>I</v>
      </c>
      <c r="C122" s="27">
        <f t="shared" si="20"/>
        <v>54144.635699999999</v>
      </c>
      <c r="D122" t="str">
        <f t="shared" si="21"/>
        <v>vis</v>
      </c>
      <c r="E122">
        <f>VLOOKUP(C122,Active!C$21:E$969,3,FALSE)</f>
        <v>30586.227758618206</v>
      </c>
      <c r="F122" s="15" t="s">
        <v>105</v>
      </c>
      <c r="G122" t="str">
        <f t="shared" si="22"/>
        <v>54144.6357</v>
      </c>
      <c r="H122" s="27">
        <f t="shared" si="23"/>
        <v>30585</v>
      </c>
      <c r="I122" s="64" t="s">
        <v>471</v>
      </c>
      <c r="J122" s="65" t="s">
        <v>472</v>
      </c>
      <c r="K122" s="64">
        <v>30585</v>
      </c>
      <c r="L122" s="64" t="s">
        <v>473</v>
      </c>
      <c r="M122" s="65" t="s">
        <v>188</v>
      </c>
      <c r="N122" s="65" t="s">
        <v>251</v>
      </c>
      <c r="O122" s="66" t="s">
        <v>252</v>
      </c>
      <c r="P122" s="66" t="s">
        <v>63</v>
      </c>
    </row>
    <row r="123" spans="1:16" ht="12.75" customHeight="1" x14ac:dyDescent="0.2">
      <c r="A123" s="27" t="str">
        <f t="shared" si="18"/>
        <v>IBVS 5972 </v>
      </c>
      <c r="B123" s="15" t="str">
        <f t="shared" si="19"/>
        <v>I</v>
      </c>
      <c r="C123" s="27">
        <f t="shared" si="20"/>
        <v>55175.672100000003</v>
      </c>
      <c r="D123" t="str">
        <f t="shared" si="21"/>
        <v>vis</v>
      </c>
      <c r="E123">
        <f>VLOOKUP(C123,Active!C$21:E$969,3,FALSE)</f>
        <v>31543.234429118344</v>
      </c>
      <c r="F123" s="15" t="s">
        <v>105</v>
      </c>
      <c r="G123" t="str">
        <f t="shared" si="22"/>
        <v>55175.6721</v>
      </c>
      <c r="H123" s="27">
        <f t="shared" si="23"/>
        <v>31542</v>
      </c>
      <c r="I123" s="64" t="s">
        <v>474</v>
      </c>
      <c r="J123" s="65" t="s">
        <v>475</v>
      </c>
      <c r="K123" s="64">
        <v>31542</v>
      </c>
      <c r="L123" s="64" t="s">
        <v>336</v>
      </c>
      <c r="M123" s="65" t="s">
        <v>188</v>
      </c>
      <c r="N123" s="65" t="s">
        <v>105</v>
      </c>
      <c r="O123" s="66" t="s">
        <v>199</v>
      </c>
      <c r="P123" s="67" t="s">
        <v>77</v>
      </c>
    </row>
    <row r="124" spans="1:16" ht="12.75" customHeight="1" x14ac:dyDescent="0.2">
      <c r="A124" s="27" t="str">
        <f t="shared" si="18"/>
        <v>IBVS 5972 </v>
      </c>
      <c r="B124" s="15" t="str">
        <f t="shared" si="19"/>
        <v>II</v>
      </c>
      <c r="C124" s="27">
        <f t="shared" si="20"/>
        <v>55209.608899999999</v>
      </c>
      <c r="D124" t="str">
        <f t="shared" si="21"/>
        <v>vis</v>
      </c>
      <c r="E124">
        <f>VLOOKUP(C124,Active!C$21:E$969,3,FALSE)</f>
        <v>31574.734523562562</v>
      </c>
      <c r="F124" s="15" t="s">
        <v>105</v>
      </c>
      <c r="G124" t="str">
        <f t="shared" si="22"/>
        <v>55209.6089</v>
      </c>
      <c r="H124" s="27">
        <f t="shared" si="23"/>
        <v>31573.5</v>
      </c>
      <c r="I124" s="64" t="s">
        <v>476</v>
      </c>
      <c r="J124" s="65" t="s">
        <v>477</v>
      </c>
      <c r="K124" s="64">
        <v>31573.5</v>
      </c>
      <c r="L124" s="64" t="s">
        <v>318</v>
      </c>
      <c r="M124" s="65" t="s">
        <v>188</v>
      </c>
      <c r="N124" s="65" t="s">
        <v>105</v>
      </c>
      <c r="O124" s="66" t="s">
        <v>199</v>
      </c>
      <c r="P124" s="67" t="s">
        <v>77</v>
      </c>
    </row>
    <row r="125" spans="1:16" ht="12.75" customHeight="1" x14ac:dyDescent="0.2">
      <c r="A125" s="27" t="str">
        <f t="shared" si="18"/>
        <v>IBVS 5972 </v>
      </c>
      <c r="B125" s="15" t="str">
        <f t="shared" si="19"/>
        <v>I</v>
      </c>
      <c r="C125" s="27">
        <f t="shared" si="20"/>
        <v>55245.7</v>
      </c>
      <c r="D125" t="str">
        <f t="shared" si="21"/>
        <v>vis</v>
      </c>
      <c r="E125">
        <f>VLOOKUP(C125,Active!C$21:E$969,3,FALSE)</f>
        <v>31608.234236517099</v>
      </c>
      <c r="F125" s="15" t="s">
        <v>105</v>
      </c>
      <c r="G125" t="str">
        <f t="shared" si="22"/>
        <v>55245.7000</v>
      </c>
      <c r="H125" s="27">
        <f t="shared" si="23"/>
        <v>31607</v>
      </c>
      <c r="I125" s="64" t="s">
        <v>478</v>
      </c>
      <c r="J125" s="65" t="s">
        <v>479</v>
      </c>
      <c r="K125" s="64">
        <v>31607</v>
      </c>
      <c r="L125" s="64" t="s">
        <v>480</v>
      </c>
      <c r="M125" s="65" t="s">
        <v>188</v>
      </c>
      <c r="N125" s="65" t="s">
        <v>105</v>
      </c>
      <c r="O125" s="66" t="s">
        <v>199</v>
      </c>
      <c r="P125" s="67" t="s">
        <v>77</v>
      </c>
    </row>
    <row r="126" spans="1:16" ht="12.75" customHeight="1" x14ac:dyDescent="0.2">
      <c r="A126" s="27" t="str">
        <f t="shared" si="18"/>
        <v>IBVS 5972 </v>
      </c>
      <c r="B126" s="15" t="str">
        <f t="shared" si="19"/>
        <v>I</v>
      </c>
      <c r="C126" s="27">
        <f t="shared" si="20"/>
        <v>55485.953399999999</v>
      </c>
      <c r="D126" t="str">
        <f t="shared" si="21"/>
        <v>vis</v>
      </c>
      <c r="E126">
        <f>VLOOKUP(C126,Active!C$21:E$969,3,FALSE)</f>
        <v>31831.237135745811</v>
      </c>
      <c r="F126" s="15" t="s">
        <v>105</v>
      </c>
      <c r="G126" t="str">
        <f t="shared" si="22"/>
        <v>55485.9534</v>
      </c>
      <c r="H126" s="27">
        <f t="shared" si="23"/>
        <v>31830</v>
      </c>
      <c r="I126" s="64" t="s">
        <v>481</v>
      </c>
      <c r="J126" s="65" t="s">
        <v>482</v>
      </c>
      <c r="K126" s="64">
        <v>31830</v>
      </c>
      <c r="L126" s="64" t="s">
        <v>483</v>
      </c>
      <c r="M126" s="65" t="s">
        <v>188</v>
      </c>
      <c r="N126" s="65" t="s">
        <v>105</v>
      </c>
      <c r="O126" s="66" t="s">
        <v>199</v>
      </c>
      <c r="P126" s="67" t="s">
        <v>77</v>
      </c>
    </row>
    <row r="127" spans="1:16" ht="12.75" customHeight="1" x14ac:dyDescent="0.2">
      <c r="A127" s="27" t="str">
        <f t="shared" si="18"/>
        <v>IBVS 5972 </v>
      </c>
      <c r="B127" s="15" t="str">
        <f t="shared" si="19"/>
        <v>I</v>
      </c>
      <c r="C127" s="27">
        <f t="shared" si="20"/>
        <v>55499.958700000003</v>
      </c>
      <c r="D127" t="str">
        <f t="shared" si="21"/>
        <v>vis</v>
      </c>
      <c r="E127">
        <f>VLOOKUP(C127,Active!C$21:E$969,3,FALSE)</f>
        <v>31844.236837329925</v>
      </c>
      <c r="F127" s="15" t="s">
        <v>105</v>
      </c>
      <c r="G127" t="str">
        <f t="shared" si="22"/>
        <v>55499.9587</v>
      </c>
      <c r="H127" s="27">
        <f t="shared" si="23"/>
        <v>31843</v>
      </c>
      <c r="I127" s="64" t="s">
        <v>484</v>
      </c>
      <c r="J127" s="65" t="s">
        <v>485</v>
      </c>
      <c r="K127" s="64">
        <v>31843</v>
      </c>
      <c r="L127" s="64" t="s">
        <v>486</v>
      </c>
      <c r="M127" s="65" t="s">
        <v>188</v>
      </c>
      <c r="N127" s="65" t="s">
        <v>105</v>
      </c>
      <c r="O127" s="66" t="s">
        <v>199</v>
      </c>
      <c r="P127" s="67" t="s">
        <v>77</v>
      </c>
    </row>
    <row r="128" spans="1:16" ht="12.75" customHeight="1" x14ac:dyDescent="0.2">
      <c r="A128" s="27" t="str">
        <f t="shared" si="18"/>
        <v>IBVS 5972 </v>
      </c>
      <c r="B128" s="15" t="str">
        <f t="shared" si="19"/>
        <v>II</v>
      </c>
      <c r="C128" s="27">
        <f t="shared" si="20"/>
        <v>55533.895100000002</v>
      </c>
      <c r="D128" t="str">
        <f t="shared" si="21"/>
        <v>vis</v>
      </c>
      <c r="E128">
        <f>VLOOKUP(C128,Active!C$21:E$969,3,FALSE)</f>
        <v>31875.736560494664</v>
      </c>
      <c r="F128" s="15" t="s">
        <v>105</v>
      </c>
      <c r="G128" t="str">
        <f t="shared" si="22"/>
        <v>55533.8951</v>
      </c>
      <c r="H128" s="27">
        <f t="shared" si="23"/>
        <v>31874.5</v>
      </c>
      <c r="I128" s="64" t="s">
        <v>487</v>
      </c>
      <c r="J128" s="65" t="s">
        <v>488</v>
      </c>
      <c r="K128" s="64">
        <v>31874.5</v>
      </c>
      <c r="L128" s="64" t="s">
        <v>489</v>
      </c>
      <c r="M128" s="65" t="s">
        <v>188</v>
      </c>
      <c r="N128" s="65" t="s">
        <v>105</v>
      </c>
      <c r="O128" s="66" t="s">
        <v>199</v>
      </c>
      <c r="P128" s="67" t="s">
        <v>77</v>
      </c>
    </row>
    <row r="129" spans="1:16" ht="12.75" customHeight="1" x14ac:dyDescent="0.2">
      <c r="A129" s="27" t="str">
        <f t="shared" si="18"/>
        <v>IBVS 5972 </v>
      </c>
      <c r="B129" s="15" t="str">
        <f t="shared" si="19"/>
        <v>II</v>
      </c>
      <c r="C129" s="27">
        <f t="shared" si="20"/>
        <v>55544.666400000002</v>
      </c>
      <c r="D129" t="str">
        <f t="shared" si="21"/>
        <v>vis</v>
      </c>
      <c r="E129">
        <f>VLOOKUP(C129,Active!C$21:E$969,3,FALSE)</f>
        <v>31885.734467406535</v>
      </c>
      <c r="F129" s="15" t="s">
        <v>105</v>
      </c>
      <c r="G129" t="str">
        <f t="shared" si="22"/>
        <v>55544.6664</v>
      </c>
      <c r="H129" s="27">
        <f t="shared" si="23"/>
        <v>31884.5</v>
      </c>
      <c r="I129" s="64" t="s">
        <v>490</v>
      </c>
      <c r="J129" s="65" t="s">
        <v>491</v>
      </c>
      <c r="K129" s="64">
        <v>31884.5</v>
      </c>
      <c r="L129" s="64" t="s">
        <v>318</v>
      </c>
      <c r="M129" s="65" t="s">
        <v>188</v>
      </c>
      <c r="N129" s="65" t="s">
        <v>105</v>
      </c>
      <c r="O129" s="66" t="s">
        <v>199</v>
      </c>
      <c r="P129" s="67" t="s">
        <v>77</v>
      </c>
    </row>
    <row r="130" spans="1:16" ht="12.75" customHeight="1" x14ac:dyDescent="0.2">
      <c r="A130" s="27" t="str">
        <f t="shared" si="18"/>
        <v>IBVS 5972 </v>
      </c>
      <c r="B130" s="15" t="str">
        <f t="shared" si="19"/>
        <v>II</v>
      </c>
      <c r="C130" s="27">
        <f t="shared" si="20"/>
        <v>55557.595999999998</v>
      </c>
      <c r="D130" t="str">
        <f t="shared" si="21"/>
        <v>vis</v>
      </c>
      <c r="E130">
        <f>VLOOKUP(C130,Active!C$21:E$969,3,FALSE)</f>
        <v>31897.735705623636</v>
      </c>
      <c r="F130" s="15" t="s">
        <v>105</v>
      </c>
      <c r="G130" t="str">
        <f t="shared" si="22"/>
        <v>55557.5960</v>
      </c>
      <c r="H130" s="27">
        <f t="shared" si="23"/>
        <v>31896.5</v>
      </c>
      <c r="I130" s="64" t="s">
        <v>492</v>
      </c>
      <c r="J130" s="65" t="s">
        <v>493</v>
      </c>
      <c r="K130" s="64">
        <v>31896.5</v>
      </c>
      <c r="L130" s="64" t="s">
        <v>494</v>
      </c>
      <c r="M130" s="65" t="s">
        <v>188</v>
      </c>
      <c r="N130" s="65" t="s">
        <v>105</v>
      </c>
      <c r="O130" s="66" t="s">
        <v>199</v>
      </c>
      <c r="P130" s="67" t="s">
        <v>77</v>
      </c>
    </row>
    <row r="131" spans="1:16" ht="12.75" customHeight="1" x14ac:dyDescent="0.2">
      <c r="A131" s="27" t="str">
        <f t="shared" si="18"/>
        <v>VSB 53 </v>
      </c>
      <c r="B131" s="15" t="str">
        <f t="shared" si="19"/>
        <v>I</v>
      </c>
      <c r="C131" s="27">
        <f t="shared" si="20"/>
        <v>55891.040800000002</v>
      </c>
      <c r="D131" t="str">
        <f t="shared" si="21"/>
        <v>vis</v>
      </c>
      <c r="E131">
        <f>VLOOKUP(C131,Active!C$21:E$969,3,FALSE)</f>
        <v>32207.238743386006</v>
      </c>
      <c r="F131" s="15" t="s">
        <v>105</v>
      </c>
      <c r="G131" t="str">
        <f t="shared" si="22"/>
        <v>55891.0408</v>
      </c>
      <c r="H131" s="27">
        <f t="shared" si="23"/>
        <v>32206</v>
      </c>
      <c r="I131" s="64" t="s">
        <v>495</v>
      </c>
      <c r="J131" s="65" t="s">
        <v>496</v>
      </c>
      <c r="K131" s="64">
        <v>32206</v>
      </c>
      <c r="L131" s="64" t="s">
        <v>366</v>
      </c>
      <c r="M131" s="65" t="s">
        <v>188</v>
      </c>
      <c r="N131" s="65" t="s">
        <v>94</v>
      </c>
      <c r="O131" s="66" t="s">
        <v>497</v>
      </c>
      <c r="P131" s="67" t="s">
        <v>83</v>
      </c>
    </row>
    <row r="132" spans="1:16" ht="12.75" customHeight="1" x14ac:dyDescent="0.2">
      <c r="A132" s="27" t="str">
        <f t="shared" si="18"/>
        <v>BAVM 225 </v>
      </c>
      <c r="B132" s="15" t="str">
        <f t="shared" si="19"/>
        <v>I</v>
      </c>
      <c r="C132" s="27">
        <f t="shared" si="20"/>
        <v>55896.4306</v>
      </c>
      <c r="D132" t="str">
        <f t="shared" si="21"/>
        <v>vis</v>
      </c>
      <c r="E132">
        <f>VLOOKUP(C132,Active!C$21:E$969,3,FALSE)</f>
        <v>32212.241548866652</v>
      </c>
      <c r="F132" s="15" t="s">
        <v>105</v>
      </c>
      <c r="G132" t="str">
        <f t="shared" si="22"/>
        <v>55896.4306</v>
      </c>
      <c r="H132" s="27">
        <f t="shared" si="23"/>
        <v>32211</v>
      </c>
      <c r="I132" s="64" t="s">
        <v>498</v>
      </c>
      <c r="J132" s="65" t="s">
        <v>499</v>
      </c>
      <c r="K132" s="64">
        <v>32211</v>
      </c>
      <c r="L132" s="64" t="s">
        <v>500</v>
      </c>
      <c r="M132" s="65" t="s">
        <v>188</v>
      </c>
      <c r="N132" s="65" t="s">
        <v>189</v>
      </c>
      <c r="O132" s="66" t="s">
        <v>501</v>
      </c>
      <c r="P132" s="67" t="s">
        <v>84</v>
      </c>
    </row>
    <row r="133" spans="1:16" ht="12.75" customHeight="1" x14ac:dyDescent="0.2">
      <c r="A133" s="27" t="str">
        <f t="shared" si="18"/>
        <v> JAAVSO 43-1 </v>
      </c>
      <c r="B133" s="15" t="str">
        <f t="shared" si="19"/>
        <v>I</v>
      </c>
      <c r="C133" s="27">
        <f t="shared" si="20"/>
        <v>57096.609700000001</v>
      </c>
      <c r="D133" t="str">
        <f t="shared" si="21"/>
        <v>vis</v>
      </c>
      <c r="E133">
        <f>VLOOKUP(C133,Active!C$21:E$969,3,FALSE)</f>
        <v>33326.246257618768</v>
      </c>
      <c r="F133" s="15" t="s">
        <v>105</v>
      </c>
      <c r="G133" t="str">
        <f t="shared" si="22"/>
        <v>57096.6097</v>
      </c>
      <c r="H133" s="27">
        <f t="shared" si="23"/>
        <v>33325</v>
      </c>
      <c r="I133" s="64" t="s">
        <v>502</v>
      </c>
      <c r="J133" s="65" t="s">
        <v>503</v>
      </c>
      <c r="K133" s="64">
        <v>33325</v>
      </c>
      <c r="L133" s="64" t="s">
        <v>504</v>
      </c>
      <c r="M133" s="65" t="s">
        <v>188</v>
      </c>
      <c r="N133" s="65" t="s">
        <v>105</v>
      </c>
      <c r="O133" s="66" t="s">
        <v>259</v>
      </c>
      <c r="P133" s="66" t="s">
        <v>88</v>
      </c>
    </row>
  </sheetData>
  <sheetProtection selectLockedCells="1" selectUnlockedCells="1"/>
  <hyperlinks>
    <hyperlink ref="P19" r:id="rId1"/>
    <hyperlink ref="P20" r:id="rId2"/>
    <hyperlink ref="P21" r:id="rId3"/>
    <hyperlink ref="P22" r:id="rId4"/>
    <hyperlink ref="P23" r:id="rId5"/>
    <hyperlink ref="P24" r:id="rId6"/>
    <hyperlink ref="P25" r:id="rId7"/>
    <hyperlink ref="P26" r:id="rId8"/>
    <hyperlink ref="P27" r:id="rId9"/>
    <hyperlink ref="P28" r:id="rId10"/>
    <hyperlink ref="P29" r:id="rId11"/>
    <hyperlink ref="P30" r:id="rId12"/>
    <hyperlink ref="P31" r:id="rId13"/>
    <hyperlink ref="P32" r:id="rId14"/>
    <hyperlink ref="P33" r:id="rId15"/>
    <hyperlink ref="P34" r:id="rId16"/>
    <hyperlink ref="P35" r:id="rId17"/>
    <hyperlink ref="P36" r:id="rId18"/>
    <hyperlink ref="P37" r:id="rId19"/>
    <hyperlink ref="P38" r:id="rId20"/>
    <hyperlink ref="P39" r:id="rId21"/>
    <hyperlink ref="P40" r:id="rId22"/>
    <hyperlink ref="P41" r:id="rId23"/>
    <hyperlink ref="P42" r:id="rId24"/>
    <hyperlink ref="P43" r:id="rId25"/>
    <hyperlink ref="P44" r:id="rId26"/>
    <hyperlink ref="P45" r:id="rId27"/>
    <hyperlink ref="P46" r:id="rId28"/>
    <hyperlink ref="P47" r:id="rId29"/>
    <hyperlink ref="P48" r:id="rId30"/>
    <hyperlink ref="P49" r:id="rId31"/>
    <hyperlink ref="P50" r:id="rId32"/>
    <hyperlink ref="P51" r:id="rId33"/>
    <hyperlink ref="P52" r:id="rId34"/>
    <hyperlink ref="P53" r:id="rId35"/>
    <hyperlink ref="P54" r:id="rId36"/>
    <hyperlink ref="P55" r:id="rId37"/>
    <hyperlink ref="P56" r:id="rId38"/>
    <hyperlink ref="P57" r:id="rId39"/>
    <hyperlink ref="P58" r:id="rId40"/>
    <hyperlink ref="P59" r:id="rId41"/>
    <hyperlink ref="P60" r:id="rId42"/>
    <hyperlink ref="P61" r:id="rId43"/>
    <hyperlink ref="P62" r:id="rId44"/>
    <hyperlink ref="P63" r:id="rId45"/>
    <hyperlink ref="P64" r:id="rId46"/>
    <hyperlink ref="P65" r:id="rId47"/>
    <hyperlink ref="P66" r:id="rId48"/>
    <hyperlink ref="P67" r:id="rId49"/>
    <hyperlink ref="P68" r:id="rId50"/>
    <hyperlink ref="P69" r:id="rId51"/>
    <hyperlink ref="P70" r:id="rId52"/>
    <hyperlink ref="P71" r:id="rId53"/>
    <hyperlink ref="P72" r:id="rId54"/>
    <hyperlink ref="P73" r:id="rId55"/>
    <hyperlink ref="P74" r:id="rId56"/>
    <hyperlink ref="P75" r:id="rId57"/>
    <hyperlink ref="P76" r:id="rId58"/>
    <hyperlink ref="P77" r:id="rId59"/>
    <hyperlink ref="P78" r:id="rId60"/>
    <hyperlink ref="P82" r:id="rId61"/>
    <hyperlink ref="P83" r:id="rId62"/>
    <hyperlink ref="P84" r:id="rId63"/>
    <hyperlink ref="P85" r:id="rId64"/>
    <hyperlink ref="P86" r:id="rId65"/>
    <hyperlink ref="P87" r:id="rId66"/>
    <hyperlink ref="P88" r:id="rId67"/>
    <hyperlink ref="P89" r:id="rId68"/>
    <hyperlink ref="P90" r:id="rId69"/>
    <hyperlink ref="P91" r:id="rId70"/>
    <hyperlink ref="P92" r:id="rId71"/>
    <hyperlink ref="P94" r:id="rId72"/>
    <hyperlink ref="P103" r:id="rId73"/>
    <hyperlink ref="P121" r:id="rId74"/>
    <hyperlink ref="P123" r:id="rId75"/>
    <hyperlink ref="P124" r:id="rId76"/>
    <hyperlink ref="P125" r:id="rId77"/>
    <hyperlink ref="P126" r:id="rId78"/>
    <hyperlink ref="P127" r:id="rId79"/>
    <hyperlink ref="P128" r:id="rId80"/>
    <hyperlink ref="P129" r:id="rId81"/>
    <hyperlink ref="P130" r:id="rId82"/>
    <hyperlink ref="P131" r:id="rId83"/>
    <hyperlink ref="P132" r:id="rId8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2022-03-31T07:03:02Z</dcterms:created>
  <dcterms:modified xsi:type="dcterms:W3CDTF">2023-01-24T07:18:00Z</dcterms:modified>
</cp:coreProperties>
</file>