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B12E5585-83B3-47A0-A601-52CE6436D6D5}" xr6:coauthVersionLast="47" xr6:coauthVersionMax="47" xr10:uidLastSave="{00000000-0000-0000-0000-000000000000}"/>
  <bookViews>
    <workbookView xWindow="14115" yWindow="390" windowWidth="13320" windowHeight="1456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5" i="1" l="1"/>
  <c r="F35" i="1" s="1"/>
  <c r="G35" i="1" s="1"/>
  <c r="K35" i="1" s="1"/>
  <c r="Q35" i="1"/>
  <c r="E34" i="1"/>
  <c r="F34" i="1"/>
  <c r="G34" i="1"/>
  <c r="K34" i="1"/>
  <c r="Q34" i="1"/>
  <c r="E27" i="1"/>
  <c r="F27" i="1"/>
  <c r="G27" i="1"/>
  <c r="K27" i="1"/>
  <c r="E31" i="1"/>
  <c r="F31" i="1"/>
  <c r="G31" i="1"/>
  <c r="K31" i="1"/>
  <c r="E32" i="1"/>
  <c r="F32" i="1"/>
  <c r="G32" i="1"/>
  <c r="K32" i="1"/>
  <c r="E33" i="1"/>
  <c r="F33" i="1"/>
  <c r="G33" i="1"/>
  <c r="K33" i="1"/>
  <c r="E21" i="1"/>
  <c r="F21" i="1"/>
  <c r="G21" i="1"/>
  <c r="K21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8" i="1"/>
  <c r="F28" i="1"/>
  <c r="G28" i="1"/>
  <c r="I28" i="1"/>
  <c r="E29" i="1"/>
  <c r="F29" i="1"/>
  <c r="G29" i="1"/>
  <c r="K29" i="1"/>
  <c r="E30" i="1"/>
  <c r="F30" i="1"/>
  <c r="G30" i="1"/>
  <c r="K30" i="1"/>
  <c r="Q27" i="1"/>
  <c r="Q31" i="1"/>
  <c r="Q32" i="1"/>
  <c r="Q33" i="1"/>
  <c r="D9" i="1"/>
  <c r="C9" i="1"/>
  <c r="Q28" i="1"/>
  <c r="Q29" i="1"/>
  <c r="Q30" i="1"/>
  <c r="Q26" i="1"/>
  <c r="Q24" i="1"/>
  <c r="Q25" i="1"/>
  <c r="F16" i="1"/>
  <c r="F17" i="1" s="1"/>
  <c r="C17" i="1"/>
  <c r="Q21" i="1"/>
  <c r="Q22" i="1"/>
  <c r="Q23" i="1"/>
  <c r="C11" i="1"/>
  <c r="C12" i="1"/>
  <c r="O35" i="1" l="1"/>
  <c r="C16" i="1"/>
  <c r="D18" i="1" s="1"/>
  <c r="O25" i="1"/>
  <c r="O22" i="1"/>
  <c r="O32" i="1"/>
  <c r="O26" i="1"/>
  <c r="O28" i="1"/>
  <c r="C15" i="1"/>
  <c r="O31" i="1"/>
  <c r="O34" i="1"/>
  <c r="O23" i="1"/>
  <c r="O29" i="1"/>
  <c r="O24" i="1"/>
  <c r="O33" i="1"/>
  <c r="O27" i="1"/>
  <c r="O21" i="1"/>
  <c r="O30" i="1"/>
  <c r="F18" i="1" l="1"/>
  <c r="F19" i="1" s="1"/>
  <c r="C18" i="1"/>
</calcChain>
</file>

<file path=xl/sharedStrings.xml><?xml version="1.0" encoding="utf-8"?>
<sst xmlns="http://schemas.openxmlformats.org/spreadsheetml/2006/main" count="78" uniqueCount="59">
  <si>
    <t>JAVSO..44…69</t>
  </si>
  <si>
    <t>JAVSO..45..121</t>
  </si>
  <si>
    <t>VSB-063</t>
  </si>
  <si>
    <t>VSB-059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</si>
  <si>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</si>
  <si>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</si>
  <si>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</si>
  <si>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</si>
  <si>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</si>
  <si>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</si>
  <si>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</si>
  <si>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</si>
  <si>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</si>
  <si>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</si>
  <si>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</si>
  <si>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</si>
  <si>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</si>
  <si>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</si>
  <si>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</si>
  <si>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</si>
  <si>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</si>
  <si>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</si>
  <si>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</si>
  <si>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</si>
  <si>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</si>
  <si>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</si>
  <si>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</si>
  <si>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</si>
  <si>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</si>
  <si>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</si>
  <si>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</si>
  <si>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</si>
  <si>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</si>
  <si>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</si>
  <si>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</si>
  <si>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</si>
  <si>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</si>
  <si>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</si>
  <si>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V1121 Tau / GSC 0057-0597</t>
  </si>
  <si>
    <t>IBVS 5843</t>
  </si>
  <si>
    <t>I</t>
  </si>
  <si>
    <t>Kreiner</t>
  </si>
  <si>
    <t>not avail.</t>
  </si>
  <si>
    <t>EB</t>
  </si>
  <si>
    <t>Add cycle</t>
  </si>
  <si>
    <t>Old Cycle</t>
  </si>
  <si>
    <t>IBVS 6007</t>
  </si>
  <si>
    <t>JAVSO..42..426</t>
  </si>
  <si>
    <t>OEJV 0181</t>
  </si>
  <si>
    <t>VSB 060</t>
  </si>
  <si>
    <t>II</t>
  </si>
  <si>
    <t>Ic</t>
  </si>
  <si>
    <t>B</t>
  </si>
  <si>
    <t>pg</t>
  </si>
  <si>
    <t>vis</t>
  </si>
  <si>
    <t>PE</t>
  </si>
  <si>
    <t>CCD</t>
  </si>
  <si>
    <t>RHN 2021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</si>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</sst>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9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6" fillId="0" borderId="0"/>
    <xf numFmtId="0" fontId="6" fillId="0" borderId="0"/>
    <xf numFmtId="0" fontId="27" fillId="0" borderId="0"/>
    <xf numFmtId="0" fontId="16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5" fillId="0" borderId="0" xfId="41" applyFont="1" applyAlignment="1">
      <alignment horizontal="left"/>
    </xf>
    <xf numFmtId="0" fontId="5" fillId="0" borderId="0" xfId="41" applyFont="1" applyAlignment="1">
      <alignment horizontal="center"/>
    </xf>
    <xf numFmtId="0" fontId="32" fillId="0" borderId="0" xfId="43" applyFont="1" applyAlignment="1">
      <alignment horizontal="left"/>
    </xf>
    <xf numFmtId="0" fontId="32" fillId="0" borderId="0" xfId="43" applyFont="1" applyAlignment="1">
      <alignment horizontal="center"/>
    </xf>
    <xf numFmtId="0" fontId="33" fillId="0" borderId="0" xfId="42" applyFont="1" applyAlignment="1">
      <alignment horizontal="left" vertical="center"/>
    </xf>
    <xf numFmtId="0" fontId="33" fillId="0" borderId="0" xfId="42" applyFont="1" applyAlignment="1">
      <alignment horizontal="center" vertical="center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72" fontId="35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rmal_A_A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V1121 Tau - O-C Diagr.</a:t>
            </a:r>
          </a:p>
        </c:rich>
      </c:tx>
      <c:layout>
        <c:manualLayout>
          <c:xMode val="edge"/>
          <c:yMode val="edge"/>
          <c:x val="0.3684210526315789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Active!$D$21:$D$234</c:f>
                <c:numCache>
                  <c:formatCode>General</c:formatCode>
                  <c:ptCount val="214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9.8999999999999999E-4</c:v>
                  </c:pt>
                  <c:pt idx="4">
                    <c:v>3.6999999999999999E-4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8.9999999999999993E-3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3.0000000000000001E-3</c:v>
                  </c:pt>
                </c:numCache>
              </c:numRef>
            </c:plus>
            <c:minus>
              <c:numRef>
                <c:f>Active!$D$21:$D$234</c:f>
                <c:numCache>
                  <c:formatCode>General</c:formatCode>
                  <c:ptCount val="214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9.8999999999999999E-4</c:v>
                  </c:pt>
                  <c:pt idx="4">
                    <c:v>3.6999999999999999E-4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8.9999999999999993E-3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23</c:v>
                </c:pt>
                <c:pt idx="2">
                  <c:v>46</c:v>
                </c:pt>
                <c:pt idx="3">
                  <c:v>3096</c:v>
                </c:pt>
                <c:pt idx="4">
                  <c:v>3102</c:v>
                </c:pt>
                <c:pt idx="5">
                  <c:v>4073</c:v>
                </c:pt>
                <c:pt idx="6">
                  <c:v>4461.5</c:v>
                </c:pt>
                <c:pt idx="7">
                  <c:v>4830</c:v>
                </c:pt>
                <c:pt idx="8">
                  <c:v>4893.5</c:v>
                </c:pt>
                <c:pt idx="9">
                  <c:v>4893.5</c:v>
                </c:pt>
                <c:pt idx="10">
                  <c:v>4898</c:v>
                </c:pt>
                <c:pt idx="11">
                  <c:v>5300</c:v>
                </c:pt>
                <c:pt idx="12">
                  <c:v>5365</c:v>
                </c:pt>
                <c:pt idx="13">
                  <c:v>7520</c:v>
                </c:pt>
                <c:pt idx="14">
                  <c:v>7579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5C-421B-8B4B-DA63875302B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9.8999999999999999E-4</c:v>
                  </c:pt>
                  <c:pt idx="4">
                    <c:v>3.6999999999999999E-4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8.9999999999999993E-3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3.0000000000000001E-3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9.8999999999999999E-4</c:v>
                  </c:pt>
                  <c:pt idx="4">
                    <c:v>3.6999999999999999E-4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8.9999999999999993E-3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23</c:v>
                </c:pt>
                <c:pt idx="2">
                  <c:v>46</c:v>
                </c:pt>
                <c:pt idx="3">
                  <c:v>3096</c:v>
                </c:pt>
                <c:pt idx="4">
                  <c:v>3102</c:v>
                </c:pt>
                <c:pt idx="5">
                  <c:v>4073</c:v>
                </c:pt>
                <c:pt idx="6">
                  <c:v>4461.5</c:v>
                </c:pt>
                <c:pt idx="7">
                  <c:v>4830</c:v>
                </c:pt>
                <c:pt idx="8">
                  <c:v>4893.5</c:v>
                </c:pt>
                <c:pt idx="9">
                  <c:v>4893.5</c:v>
                </c:pt>
                <c:pt idx="10">
                  <c:v>4898</c:v>
                </c:pt>
                <c:pt idx="11">
                  <c:v>5300</c:v>
                </c:pt>
                <c:pt idx="12">
                  <c:v>5365</c:v>
                </c:pt>
                <c:pt idx="13">
                  <c:v>7520</c:v>
                </c:pt>
                <c:pt idx="14">
                  <c:v>7579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  <c:pt idx="7">
                  <c:v>-1.5864919121668208E-2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5C-421B-8B4B-DA63875302B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9.8999999999999999E-4</c:v>
                  </c:pt>
                  <c:pt idx="4">
                    <c:v>3.6999999999999999E-4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8.9999999999999993E-3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3.0000000000000001E-3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9.8999999999999999E-4</c:v>
                  </c:pt>
                  <c:pt idx="4">
                    <c:v>3.6999999999999999E-4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8.9999999999999993E-3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23</c:v>
                </c:pt>
                <c:pt idx="2">
                  <c:v>46</c:v>
                </c:pt>
                <c:pt idx="3">
                  <c:v>3096</c:v>
                </c:pt>
                <c:pt idx="4">
                  <c:v>3102</c:v>
                </c:pt>
                <c:pt idx="5">
                  <c:v>4073</c:v>
                </c:pt>
                <c:pt idx="6">
                  <c:v>4461.5</c:v>
                </c:pt>
                <c:pt idx="7">
                  <c:v>4830</c:v>
                </c:pt>
                <c:pt idx="8">
                  <c:v>4893.5</c:v>
                </c:pt>
                <c:pt idx="9">
                  <c:v>4893.5</c:v>
                </c:pt>
                <c:pt idx="10">
                  <c:v>4898</c:v>
                </c:pt>
                <c:pt idx="11">
                  <c:v>5300</c:v>
                </c:pt>
                <c:pt idx="12">
                  <c:v>5365</c:v>
                </c:pt>
                <c:pt idx="13">
                  <c:v>7520</c:v>
                </c:pt>
                <c:pt idx="14">
                  <c:v>7579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5C-421B-8B4B-DA63875302B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9.8999999999999999E-4</c:v>
                  </c:pt>
                  <c:pt idx="4">
                    <c:v>3.6999999999999999E-4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8.9999999999999993E-3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3.0000000000000001E-3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9.8999999999999999E-4</c:v>
                  </c:pt>
                  <c:pt idx="4">
                    <c:v>3.6999999999999999E-4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8.9999999999999993E-3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23</c:v>
                </c:pt>
                <c:pt idx="2">
                  <c:v>46</c:v>
                </c:pt>
                <c:pt idx="3">
                  <c:v>3096</c:v>
                </c:pt>
                <c:pt idx="4">
                  <c:v>3102</c:v>
                </c:pt>
                <c:pt idx="5">
                  <c:v>4073</c:v>
                </c:pt>
                <c:pt idx="6">
                  <c:v>4461.5</c:v>
                </c:pt>
                <c:pt idx="7">
                  <c:v>4830</c:v>
                </c:pt>
                <c:pt idx="8">
                  <c:v>4893.5</c:v>
                </c:pt>
                <c:pt idx="9">
                  <c:v>4893.5</c:v>
                </c:pt>
                <c:pt idx="10">
                  <c:v>4898</c:v>
                </c:pt>
                <c:pt idx="11">
                  <c:v>5300</c:v>
                </c:pt>
                <c:pt idx="12">
                  <c:v>5365</c:v>
                </c:pt>
                <c:pt idx="13">
                  <c:v>7520</c:v>
                </c:pt>
                <c:pt idx="14">
                  <c:v>7579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0">
                  <c:v>0</c:v>
                </c:pt>
                <c:pt idx="1">
                  <c:v>-1.6298329501296394E-3</c:v>
                </c:pt>
                <c:pt idx="2">
                  <c:v>3.8403341022785753E-3</c:v>
                </c:pt>
                <c:pt idx="3">
                  <c:v>-8.1101220639538951E-3</c:v>
                </c:pt>
                <c:pt idx="4">
                  <c:v>-8.3583393570734188E-3</c:v>
                </c:pt>
                <c:pt idx="5">
                  <c:v>-1.2726504261081573E-2</c:v>
                </c:pt>
                <c:pt idx="6">
                  <c:v>-1.7076073796488345E-2</c:v>
                </c:pt>
                <c:pt idx="8">
                  <c:v>-2.0827718777582049E-2</c:v>
                </c:pt>
                <c:pt idx="9">
                  <c:v>-1.2227718776557595E-2</c:v>
                </c:pt>
                <c:pt idx="10">
                  <c:v>-1.3331381749594584E-2</c:v>
                </c:pt>
                <c:pt idx="11">
                  <c:v>-1.539194023644086E-2</c:v>
                </c:pt>
                <c:pt idx="12">
                  <c:v>-1.6789294219051953E-2</c:v>
                </c:pt>
                <c:pt idx="13">
                  <c:v>-2.1532337836106308E-2</c:v>
                </c:pt>
                <c:pt idx="14">
                  <c:v>-2.099147453554906E-2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C5C-421B-8B4B-DA63875302B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9.8999999999999999E-4</c:v>
                  </c:pt>
                  <c:pt idx="4">
                    <c:v>3.6999999999999999E-4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8.9999999999999993E-3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3.0000000000000001E-3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9.8999999999999999E-4</c:v>
                  </c:pt>
                  <c:pt idx="4">
                    <c:v>3.6999999999999999E-4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8.9999999999999993E-3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23</c:v>
                </c:pt>
                <c:pt idx="2">
                  <c:v>46</c:v>
                </c:pt>
                <c:pt idx="3">
                  <c:v>3096</c:v>
                </c:pt>
                <c:pt idx="4">
                  <c:v>3102</c:v>
                </c:pt>
                <c:pt idx="5">
                  <c:v>4073</c:v>
                </c:pt>
                <c:pt idx="6">
                  <c:v>4461.5</c:v>
                </c:pt>
                <c:pt idx="7">
                  <c:v>4830</c:v>
                </c:pt>
                <c:pt idx="8">
                  <c:v>4893.5</c:v>
                </c:pt>
                <c:pt idx="9">
                  <c:v>4893.5</c:v>
                </c:pt>
                <c:pt idx="10">
                  <c:v>4898</c:v>
                </c:pt>
                <c:pt idx="11">
                  <c:v>5300</c:v>
                </c:pt>
                <c:pt idx="12">
                  <c:v>5365</c:v>
                </c:pt>
                <c:pt idx="13">
                  <c:v>7520</c:v>
                </c:pt>
                <c:pt idx="14">
                  <c:v>7579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C5C-421B-8B4B-DA63875302B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9.8999999999999999E-4</c:v>
                  </c:pt>
                  <c:pt idx="4">
                    <c:v>3.6999999999999999E-4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8.9999999999999993E-3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3.0000000000000001E-3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9.8999999999999999E-4</c:v>
                  </c:pt>
                  <c:pt idx="4">
                    <c:v>3.6999999999999999E-4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8.9999999999999993E-3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23</c:v>
                </c:pt>
                <c:pt idx="2">
                  <c:v>46</c:v>
                </c:pt>
                <c:pt idx="3">
                  <c:v>3096</c:v>
                </c:pt>
                <c:pt idx="4">
                  <c:v>3102</c:v>
                </c:pt>
                <c:pt idx="5">
                  <c:v>4073</c:v>
                </c:pt>
                <c:pt idx="6">
                  <c:v>4461.5</c:v>
                </c:pt>
                <c:pt idx="7">
                  <c:v>4830</c:v>
                </c:pt>
                <c:pt idx="8">
                  <c:v>4893.5</c:v>
                </c:pt>
                <c:pt idx="9">
                  <c:v>4893.5</c:v>
                </c:pt>
                <c:pt idx="10">
                  <c:v>4898</c:v>
                </c:pt>
                <c:pt idx="11">
                  <c:v>5300</c:v>
                </c:pt>
                <c:pt idx="12">
                  <c:v>5365</c:v>
                </c:pt>
                <c:pt idx="13">
                  <c:v>7520</c:v>
                </c:pt>
                <c:pt idx="14">
                  <c:v>7579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C5C-421B-8B4B-DA63875302B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9.8999999999999999E-4</c:v>
                  </c:pt>
                  <c:pt idx="4">
                    <c:v>3.6999999999999999E-4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8.9999999999999993E-3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3.0000000000000001E-3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9.8999999999999999E-4</c:v>
                  </c:pt>
                  <c:pt idx="4">
                    <c:v>3.6999999999999999E-4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8.9999999999999993E-3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23</c:v>
                </c:pt>
                <c:pt idx="2">
                  <c:v>46</c:v>
                </c:pt>
                <c:pt idx="3">
                  <c:v>3096</c:v>
                </c:pt>
                <c:pt idx="4">
                  <c:v>3102</c:v>
                </c:pt>
                <c:pt idx="5">
                  <c:v>4073</c:v>
                </c:pt>
                <c:pt idx="6">
                  <c:v>4461.5</c:v>
                </c:pt>
                <c:pt idx="7">
                  <c:v>4830</c:v>
                </c:pt>
                <c:pt idx="8">
                  <c:v>4893.5</c:v>
                </c:pt>
                <c:pt idx="9">
                  <c:v>4893.5</c:v>
                </c:pt>
                <c:pt idx="10">
                  <c:v>4898</c:v>
                </c:pt>
                <c:pt idx="11">
                  <c:v>5300</c:v>
                </c:pt>
                <c:pt idx="12">
                  <c:v>5365</c:v>
                </c:pt>
                <c:pt idx="13">
                  <c:v>7520</c:v>
                </c:pt>
                <c:pt idx="14">
                  <c:v>7579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C5C-421B-8B4B-DA63875302B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23</c:v>
                </c:pt>
                <c:pt idx="2">
                  <c:v>46</c:v>
                </c:pt>
                <c:pt idx="3">
                  <c:v>3096</c:v>
                </c:pt>
                <c:pt idx="4">
                  <c:v>3102</c:v>
                </c:pt>
                <c:pt idx="5">
                  <c:v>4073</c:v>
                </c:pt>
                <c:pt idx="6">
                  <c:v>4461.5</c:v>
                </c:pt>
                <c:pt idx="7">
                  <c:v>4830</c:v>
                </c:pt>
                <c:pt idx="8">
                  <c:v>4893.5</c:v>
                </c:pt>
                <c:pt idx="9">
                  <c:v>4893.5</c:v>
                </c:pt>
                <c:pt idx="10">
                  <c:v>4898</c:v>
                </c:pt>
                <c:pt idx="11">
                  <c:v>5300</c:v>
                </c:pt>
                <c:pt idx="12">
                  <c:v>5365</c:v>
                </c:pt>
                <c:pt idx="13">
                  <c:v>7520</c:v>
                </c:pt>
                <c:pt idx="14">
                  <c:v>7579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2.8477356054714895E-4</c:v>
                </c:pt>
                <c:pt idx="1">
                  <c:v>2.1384130597693497E-4</c:v>
                </c:pt>
                <c:pt idx="2">
                  <c:v>1.4290905140672099E-4</c:v>
                </c:pt>
                <c:pt idx="3">
                  <c:v>-9.2633247068173059E-3</c:v>
                </c:pt>
                <c:pt idx="4">
                  <c:v>-9.2818287732269276E-3</c:v>
                </c:pt>
                <c:pt idx="5">
                  <c:v>-1.2276403520517266E-2</c:v>
                </c:pt>
                <c:pt idx="6">
                  <c:v>-1.3474541820540227E-2</c:v>
                </c:pt>
                <c:pt idx="7">
                  <c:v>-1.4610999899197787E-2</c:v>
                </c:pt>
                <c:pt idx="8">
                  <c:v>-1.4806834602032942E-2</c:v>
                </c:pt>
                <c:pt idx="9">
                  <c:v>-1.4806834602032942E-2</c:v>
                </c:pt>
                <c:pt idx="10">
                  <c:v>-1.4820712651840158E-2</c:v>
                </c:pt>
                <c:pt idx="11">
                  <c:v>-1.6060485101284768E-2</c:v>
                </c:pt>
                <c:pt idx="12">
                  <c:v>-1.6260945820722329E-2</c:v>
                </c:pt>
                <c:pt idx="13">
                  <c:v>-2.290698967284455E-2</c:v>
                </c:pt>
                <c:pt idx="14">
                  <c:v>-2.3088946325872491E-2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C5C-421B-8B4B-DA638753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789432"/>
        <c:axId val="1"/>
      </c:scatterChart>
      <c:valAx>
        <c:axId val="879789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9789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015037593984963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A8ACE3F-B1DF-78D2-31D3-C08E9A207D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5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38</v>
      </c>
    </row>
    <row r="2" spans="1:6" x14ac:dyDescent="0.2">
      <c r="A2" t="s">
        <v>27</v>
      </c>
      <c r="B2" t="s">
        <v>43</v>
      </c>
      <c r="C2" s="3"/>
      <c r="D2" s="3"/>
    </row>
    <row r="3" spans="1:6" ht="13.5" thickBot="1" x14ac:dyDescent="0.25"/>
    <row r="4" spans="1:6" ht="14.25" thickTop="1" thickBot="1" x14ac:dyDescent="0.25">
      <c r="A4" s="5" t="s">
        <v>4</v>
      </c>
      <c r="C4" s="8" t="s">
        <v>42</v>
      </c>
      <c r="D4" s="9" t="s">
        <v>42</v>
      </c>
    </row>
    <row r="5" spans="1:6" ht="13.5" thickTop="1" x14ac:dyDescent="0.2">
      <c r="A5" s="11" t="s">
        <v>32</v>
      </c>
      <c r="B5" s="12"/>
      <c r="C5" s="13">
        <v>-9.5</v>
      </c>
      <c r="D5" s="12" t="s">
        <v>33</v>
      </c>
    </row>
    <row r="6" spans="1:6" x14ac:dyDescent="0.2">
      <c r="A6" s="5" t="s">
        <v>5</v>
      </c>
    </row>
    <row r="7" spans="1:6" x14ac:dyDescent="0.2">
      <c r="A7" t="s">
        <v>6</v>
      </c>
      <c r="C7">
        <v>53328.690600000002</v>
      </c>
    </row>
    <row r="8" spans="1:6" x14ac:dyDescent="0.2">
      <c r="A8" t="s">
        <v>7</v>
      </c>
      <c r="C8">
        <v>0.82422303621513815</v>
      </c>
      <c r="D8" s="28" t="s">
        <v>41</v>
      </c>
    </row>
    <row r="9" spans="1:6" x14ac:dyDescent="0.2">
      <c r="A9" s="26" t="s">
        <v>37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23</v>
      </c>
      <c r="D10" s="4" t="s">
        <v>24</v>
      </c>
      <c r="E10" s="12"/>
    </row>
    <row r="11" spans="1:6" x14ac:dyDescent="0.2">
      <c r="A11" s="12" t="s">
        <v>19</v>
      </c>
      <c r="B11" s="12"/>
      <c r="C11" s="23">
        <f ca="1">INTERCEPT(INDIRECT($D$9):G988,INDIRECT($C$9):F988)</f>
        <v>2.8477356054714895E-4</v>
      </c>
      <c r="D11" s="3"/>
      <c r="E11" s="12"/>
    </row>
    <row r="12" spans="1:6" x14ac:dyDescent="0.2">
      <c r="A12" s="12" t="s">
        <v>20</v>
      </c>
      <c r="B12" s="12"/>
      <c r="C12" s="23">
        <f ca="1">SLOPE(INDIRECT($D$9):G988,INDIRECT($C$9):F988)</f>
        <v>-3.084011068270173E-6</v>
      </c>
      <c r="D12" s="3"/>
      <c r="E12" s="12"/>
    </row>
    <row r="13" spans="1:6" x14ac:dyDescent="0.2">
      <c r="A13" s="12" t="s">
        <v>22</v>
      </c>
      <c r="B13" s="12"/>
      <c r="C13" s="3" t="s">
        <v>17</v>
      </c>
    </row>
    <row r="14" spans="1:6" x14ac:dyDescent="0.2">
      <c r="A14" s="12"/>
      <c r="B14" s="12"/>
      <c r="C14" s="12"/>
    </row>
    <row r="15" spans="1:6" x14ac:dyDescent="0.2">
      <c r="A15" s="14" t="s">
        <v>21</v>
      </c>
      <c r="B15" s="12"/>
      <c r="C15" s="15">
        <f ca="1">(C7+C11)+(C8+C12)*INT(MAX(F21:F3529))</f>
        <v>59575.453902528207</v>
      </c>
      <c r="E15" s="16" t="s">
        <v>44</v>
      </c>
      <c r="F15" s="13">
        <v>1</v>
      </c>
    </row>
    <row r="16" spans="1:6" x14ac:dyDescent="0.2">
      <c r="A16" s="18" t="s">
        <v>8</v>
      </c>
      <c r="B16" s="12"/>
      <c r="C16" s="19">
        <f ca="1">+C8+C12</f>
        <v>0.82421995220406985</v>
      </c>
      <c r="E16" s="16" t="s">
        <v>34</v>
      </c>
      <c r="F16" s="17">
        <f ca="1">NOW()+15018.5+$C$5/24</f>
        <v>59968.851396064812</v>
      </c>
    </row>
    <row r="17" spans="1:17" ht="13.5" thickBot="1" x14ac:dyDescent="0.25">
      <c r="A17" s="16" t="s">
        <v>31</v>
      </c>
      <c r="B17" s="12"/>
      <c r="C17" s="12">
        <f>COUNT(C21:C2187)</f>
        <v>15</v>
      </c>
      <c r="E17" s="16" t="s">
        <v>45</v>
      </c>
      <c r="F17" s="17">
        <f ca="1">ROUND(2*(F16-$C$7)/$C$8,0)/2+F15</f>
        <v>8057.5</v>
      </c>
    </row>
    <row r="18" spans="1:17" ht="14.25" thickTop="1" thickBot="1" x14ac:dyDescent="0.25">
      <c r="A18" s="18" t="s">
        <v>9</v>
      </c>
      <c r="B18" s="12"/>
      <c r="C18" s="21">
        <f ca="1">+C15</f>
        <v>59575.453902528207</v>
      </c>
      <c r="D18" s="22">
        <f ca="1">+C16</f>
        <v>0.82421995220406985</v>
      </c>
      <c r="E18" s="16" t="s">
        <v>35</v>
      </c>
      <c r="F18" s="25">
        <f ca="1">ROUND(2*(F16-$C$15)/$C$16,0)/2+F15</f>
        <v>478.5</v>
      </c>
    </row>
    <row r="19" spans="1:17" ht="13.5" thickTop="1" x14ac:dyDescent="0.2">
      <c r="E19" s="16" t="s">
        <v>36</v>
      </c>
      <c r="F19" s="20">
        <f ca="1">+$C$15+$C$16*F18-15018.5-$C$5/24</f>
        <v>44951.738982991192</v>
      </c>
    </row>
    <row r="20" spans="1:17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53</v>
      </c>
      <c r="I20" s="7" t="s">
        <v>54</v>
      </c>
      <c r="J20" s="7" t="s">
        <v>55</v>
      </c>
      <c r="K20" s="7" t="s">
        <v>56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</row>
    <row r="21" spans="1:17" x14ac:dyDescent="0.2">
      <c r="A21" s="29" t="s">
        <v>39</v>
      </c>
      <c r="B21" s="30" t="s">
        <v>40</v>
      </c>
      <c r="C21" s="29">
        <v>53328.690600000002</v>
      </c>
      <c r="D21" s="29">
        <v>4.0000000000000002E-4</v>
      </c>
      <c r="E21">
        <f t="shared" ref="E21:E33" si="0">+(C21-C$7)/C$8</f>
        <v>0</v>
      </c>
      <c r="F21">
        <f t="shared" ref="F21:F34" si="1">ROUND(2*E21,0)/2</f>
        <v>0</v>
      </c>
      <c r="G21">
        <f t="shared" ref="G21:G33" si="2">+C21-(C$7+F21*C$8)</f>
        <v>0</v>
      </c>
      <c r="K21">
        <f t="shared" ref="K21:K27" si="3">+G21</f>
        <v>0</v>
      </c>
      <c r="O21">
        <f t="shared" ref="O21:O33" ca="1" si="4">+C$11+C$12*$F21</f>
        <v>2.8477356054714895E-4</v>
      </c>
      <c r="Q21" s="2">
        <f t="shared" ref="Q21:Q33" si="5">+C21-15018.5</f>
        <v>38310.190600000002</v>
      </c>
    </row>
    <row r="22" spans="1:17" x14ac:dyDescent="0.2">
      <c r="A22" s="29" t="s">
        <v>39</v>
      </c>
      <c r="B22" s="30" t="s">
        <v>40</v>
      </c>
      <c r="C22" s="29">
        <v>53347.646099999998</v>
      </c>
      <c r="D22" s="29">
        <v>5.0000000000000001E-4</v>
      </c>
      <c r="E22">
        <f t="shared" si="0"/>
        <v>22.998022582626092</v>
      </c>
      <c r="F22">
        <f t="shared" si="1"/>
        <v>23</v>
      </c>
      <c r="G22">
        <f t="shared" si="2"/>
        <v>-1.6298329501296394E-3</v>
      </c>
      <c r="K22">
        <f t="shared" si="3"/>
        <v>-1.6298329501296394E-3</v>
      </c>
      <c r="O22">
        <f t="shared" ca="1" si="4"/>
        <v>2.1384130597693497E-4</v>
      </c>
      <c r="Q22" s="2">
        <f t="shared" si="5"/>
        <v>38329.146099999998</v>
      </c>
    </row>
    <row r="23" spans="1:17" x14ac:dyDescent="0.2">
      <c r="A23" s="29" t="s">
        <v>39</v>
      </c>
      <c r="B23" s="30" t="s">
        <v>40</v>
      </c>
      <c r="C23" s="29">
        <v>53366.608699999997</v>
      </c>
      <c r="D23" s="29">
        <v>5.9999999999999995E-4</v>
      </c>
      <c r="E23">
        <f t="shared" si="0"/>
        <v>46.004659338468144</v>
      </c>
      <c r="F23">
        <f t="shared" si="1"/>
        <v>46</v>
      </c>
      <c r="G23">
        <f t="shared" si="2"/>
        <v>3.8403341022785753E-3</v>
      </c>
      <c r="K23">
        <f t="shared" si="3"/>
        <v>3.8403341022785753E-3</v>
      </c>
      <c r="O23">
        <f t="shared" ca="1" si="4"/>
        <v>1.4290905140672099E-4</v>
      </c>
      <c r="Q23" s="2">
        <f t="shared" si="5"/>
        <v>38348.108699999997</v>
      </c>
    </row>
    <row r="24" spans="1:17" x14ac:dyDescent="0.2">
      <c r="A24" s="29" t="s">
        <v>46</v>
      </c>
      <c r="B24" s="30" t="s">
        <v>40</v>
      </c>
      <c r="C24" s="29">
        <v>55880.477010000002</v>
      </c>
      <c r="D24" s="29">
        <v>9.8999999999999999E-4</v>
      </c>
      <c r="E24">
        <f t="shared" si="0"/>
        <v>3095.9901602822165</v>
      </c>
      <c r="F24">
        <f t="shared" si="1"/>
        <v>3096</v>
      </c>
      <c r="G24">
        <f t="shared" si="2"/>
        <v>-8.1101220639538951E-3</v>
      </c>
      <c r="K24">
        <f t="shared" si="3"/>
        <v>-8.1101220639538951E-3</v>
      </c>
      <c r="O24">
        <f t="shared" ca="1" si="4"/>
        <v>-9.2633247068173059E-3</v>
      </c>
      <c r="Q24" s="2">
        <f t="shared" si="5"/>
        <v>40861.977010000002</v>
      </c>
    </row>
    <row r="25" spans="1:17" x14ac:dyDescent="0.2">
      <c r="A25" s="29" t="s">
        <v>46</v>
      </c>
      <c r="B25" s="30" t="s">
        <v>40</v>
      </c>
      <c r="C25" s="29">
        <v>55885.422100000003</v>
      </c>
      <c r="D25" s="29">
        <v>3.6999999999999999E-4</v>
      </c>
      <c r="E25">
        <f t="shared" si="0"/>
        <v>3101.9898591291562</v>
      </c>
      <c r="F25">
        <f t="shared" si="1"/>
        <v>3102</v>
      </c>
      <c r="G25">
        <f t="shared" si="2"/>
        <v>-8.3583393570734188E-3</v>
      </c>
      <c r="K25">
        <f t="shared" si="3"/>
        <v>-8.3583393570734188E-3</v>
      </c>
      <c r="O25">
        <f t="shared" ca="1" si="4"/>
        <v>-9.2818287732269276E-3</v>
      </c>
      <c r="Q25" s="2">
        <f t="shared" si="5"/>
        <v>40866.922100000003</v>
      </c>
    </row>
    <row r="26" spans="1:17" x14ac:dyDescent="0.2">
      <c r="A26" s="31" t="s">
        <v>47</v>
      </c>
      <c r="B26" s="32" t="s">
        <v>40</v>
      </c>
      <c r="C26" s="33">
        <v>56685.738299999997</v>
      </c>
      <c r="D26" s="33">
        <v>2.0000000000000001E-4</v>
      </c>
      <c r="E26">
        <f t="shared" si="0"/>
        <v>4072.9845593926607</v>
      </c>
      <c r="F26">
        <f t="shared" si="1"/>
        <v>4073</v>
      </c>
      <c r="G26">
        <f t="shared" si="2"/>
        <v>-1.2726504261081573E-2</v>
      </c>
      <c r="K26">
        <f t="shared" si="3"/>
        <v>-1.2726504261081573E-2</v>
      </c>
      <c r="O26">
        <f t="shared" ca="1" si="4"/>
        <v>-1.2276403520517266E-2</v>
      </c>
      <c r="Q26" s="2">
        <f t="shared" si="5"/>
        <v>41667.238299999997</v>
      </c>
    </row>
    <row r="27" spans="1:17" x14ac:dyDescent="0.2">
      <c r="A27" s="39" t="s">
        <v>3</v>
      </c>
      <c r="B27" s="40" t="s">
        <v>50</v>
      </c>
      <c r="C27" s="39">
        <v>57005.944600000046</v>
      </c>
      <c r="D27" s="39" t="s">
        <v>51</v>
      </c>
      <c r="E27">
        <f t="shared" si="0"/>
        <v>4461.4792822172594</v>
      </c>
      <c r="F27">
        <f t="shared" si="1"/>
        <v>4461.5</v>
      </c>
      <c r="G27">
        <f t="shared" si="2"/>
        <v>-1.7076073796488345E-2</v>
      </c>
      <c r="K27">
        <f t="shared" si="3"/>
        <v>-1.7076073796488345E-2</v>
      </c>
      <c r="O27">
        <f t="shared" ca="1" si="4"/>
        <v>-1.3474541820540227E-2</v>
      </c>
      <c r="Q27" s="2">
        <f t="shared" si="5"/>
        <v>41987.444600000046</v>
      </c>
    </row>
    <row r="28" spans="1:17" x14ac:dyDescent="0.2">
      <c r="A28" s="34" t="s">
        <v>48</v>
      </c>
      <c r="B28" s="35" t="s">
        <v>40</v>
      </c>
      <c r="C28" s="36">
        <v>57309.671999999999</v>
      </c>
      <c r="D28" s="36">
        <v>8.9999999999999993E-3</v>
      </c>
      <c r="E28">
        <f t="shared" si="0"/>
        <v>4829.9807516674209</v>
      </c>
      <c r="F28">
        <f t="shared" si="1"/>
        <v>4830</v>
      </c>
      <c r="G28">
        <f t="shared" si="2"/>
        <v>-1.5864919121668208E-2</v>
      </c>
      <c r="I28">
        <f>+G28</f>
        <v>-1.5864919121668208E-2</v>
      </c>
      <c r="O28">
        <f t="shared" ca="1" si="4"/>
        <v>-1.4610999899197787E-2</v>
      </c>
      <c r="Q28" s="2">
        <f t="shared" si="5"/>
        <v>42291.171999999999</v>
      </c>
    </row>
    <row r="29" spans="1:17" x14ac:dyDescent="0.2">
      <c r="A29" s="37" t="s">
        <v>49</v>
      </c>
      <c r="B29" s="38" t="s">
        <v>50</v>
      </c>
      <c r="C29" s="37">
        <v>57362.0052</v>
      </c>
      <c r="D29" s="37" t="s">
        <v>52</v>
      </c>
      <c r="E29">
        <f t="shared" si="0"/>
        <v>4893.4747304820839</v>
      </c>
      <c r="F29">
        <f t="shared" si="1"/>
        <v>4893.5</v>
      </c>
      <c r="G29">
        <f t="shared" si="2"/>
        <v>-2.0827718777582049E-2</v>
      </c>
      <c r="K29">
        <f t="shared" ref="K29:K34" si="6">+G29</f>
        <v>-2.0827718777582049E-2</v>
      </c>
      <c r="O29">
        <f t="shared" ca="1" si="4"/>
        <v>-1.4806834602032942E-2</v>
      </c>
      <c r="Q29" s="2">
        <f t="shared" si="5"/>
        <v>42343.5052</v>
      </c>
    </row>
    <row r="30" spans="1:17" x14ac:dyDescent="0.2">
      <c r="A30" s="37" t="s">
        <v>49</v>
      </c>
      <c r="B30" s="38" t="s">
        <v>50</v>
      </c>
      <c r="C30" s="37">
        <v>57362.013800000001</v>
      </c>
      <c r="D30" s="37" t="s">
        <v>51</v>
      </c>
      <c r="E30">
        <f t="shared" si="0"/>
        <v>4893.4851645510471</v>
      </c>
      <c r="F30">
        <f t="shared" si="1"/>
        <v>4893.5</v>
      </c>
      <c r="G30">
        <f t="shared" si="2"/>
        <v>-1.2227718776557595E-2</v>
      </c>
      <c r="K30">
        <f t="shared" si="6"/>
        <v>-1.2227718776557595E-2</v>
      </c>
      <c r="O30">
        <f t="shared" ca="1" si="4"/>
        <v>-1.4806834602032942E-2</v>
      </c>
      <c r="Q30" s="2">
        <f t="shared" si="5"/>
        <v>42343.513800000001</v>
      </c>
    </row>
    <row r="31" spans="1:17" x14ac:dyDescent="0.2">
      <c r="A31" s="41" t="s">
        <v>0</v>
      </c>
      <c r="B31" s="42" t="s">
        <v>40</v>
      </c>
      <c r="C31" s="41">
        <v>57365.721700000002</v>
      </c>
      <c r="D31" s="41">
        <v>1E-4</v>
      </c>
      <c r="E31">
        <f t="shared" si="0"/>
        <v>4897.983825516686</v>
      </c>
      <c r="F31">
        <f t="shared" si="1"/>
        <v>4898</v>
      </c>
      <c r="G31">
        <f t="shared" si="2"/>
        <v>-1.3331381749594584E-2</v>
      </c>
      <c r="K31">
        <f t="shared" si="6"/>
        <v>-1.3331381749594584E-2</v>
      </c>
      <c r="O31">
        <f t="shared" ca="1" si="4"/>
        <v>-1.4820712651840158E-2</v>
      </c>
      <c r="Q31" s="2">
        <f t="shared" si="5"/>
        <v>42347.221700000002</v>
      </c>
    </row>
    <row r="32" spans="1:17" x14ac:dyDescent="0.2">
      <c r="A32" s="39" t="s">
        <v>2</v>
      </c>
      <c r="B32" s="40" t="s">
        <v>40</v>
      </c>
      <c r="C32" s="39">
        <v>57697.0573</v>
      </c>
      <c r="D32" s="39" t="s">
        <v>51</v>
      </c>
      <c r="E32">
        <f t="shared" si="0"/>
        <v>5299.9813255155977</v>
      </c>
      <c r="F32">
        <f t="shared" si="1"/>
        <v>5300</v>
      </c>
      <c r="G32">
        <f t="shared" si="2"/>
        <v>-1.539194023644086E-2</v>
      </c>
      <c r="K32">
        <f t="shared" si="6"/>
        <v>-1.539194023644086E-2</v>
      </c>
      <c r="O32">
        <f t="shared" ca="1" si="4"/>
        <v>-1.6060485101284768E-2</v>
      </c>
      <c r="Q32" s="2">
        <f t="shared" si="5"/>
        <v>42678.5573</v>
      </c>
    </row>
    <row r="33" spans="1:17" x14ac:dyDescent="0.2">
      <c r="A33" s="41" t="s">
        <v>1</v>
      </c>
      <c r="B33" s="42" t="s">
        <v>40</v>
      </c>
      <c r="C33" s="41">
        <v>57750.630400000002</v>
      </c>
      <c r="D33" s="41">
        <v>2.0000000000000001E-4</v>
      </c>
      <c r="E33">
        <f t="shared" si="0"/>
        <v>5364.9796301565493</v>
      </c>
      <c r="F33">
        <f t="shared" si="1"/>
        <v>5365</v>
      </c>
      <c r="G33">
        <f t="shared" si="2"/>
        <v>-1.6789294219051953E-2</v>
      </c>
      <c r="K33">
        <f t="shared" si="6"/>
        <v>-1.6789294219051953E-2</v>
      </c>
      <c r="O33">
        <f t="shared" ca="1" si="4"/>
        <v>-1.6260945820722329E-2</v>
      </c>
      <c r="Q33" s="2">
        <f t="shared" si="5"/>
        <v>42732.130400000002</v>
      </c>
    </row>
    <row r="34" spans="1:17" x14ac:dyDescent="0.2">
      <c r="A34" s="5" t="s">
        <v>57</v>
      </c>
      <c r="C34" s="10">
        <v>59526.826300000001</v>
      </c>
      <c r="D34" s="10">
        <v>5.0000000000000001E-4</v>
      </c>
      <c r="E34">
        <f>+(C34-C$7)/C$8</f>
        <v>7519.9738755932631</v>
      </c>
      <c r="F34">
        <f t="shared" si="1"/>
        <v>7520</v>
      </c>
      <c r="G34">
        <f>+C34-(C$7+F34*C$8)</f>
        <v>-2.1532337836106308E-2</v>
      </c>
      <c r="K34">
        <f t="shared" si="6"/>
        <v>-2.1532337836106308E-2</v>
      </c>
      <c r="O34">
        <f ca="1">+C$11+C$12*$F34</f>
        <v>-2.290698967284455E-2</v>
      </c>
      <c r="Q34" s="2">
        <f>+C34-15018.5</f>
        <v>44508.326300000001</v>
      </c>
    </row>
    <row r="35" spans="1:17" x14ac:dyDescent="0.2">
      <c r="A35" s="43" t="s">
        <v>58</v>
      </c>
      <c r="B35" s="44" t="s">
        <v>50</v>
      </c>
      <c r="C35" s="45">
        <v>59575.455999999998</v>
      </c>
      <c r="D35" s="43">
        <v>3.0000000000000001E-3</v>
      </c>
      <c r="E35">
        <f>+(C35-C$7)/C$8</f>
        <v>7578.9745318031491</v>
      </c>
      <c r="F35">
        <f t="shared" ref="F35" si="7">ROUND(2*E35,0)/2</f>
        <v>7579</v>
      </c>
      <c r="G35">
        <f>+C35-(C$7+F35*C$8)</f>
        <v>-2.099147453554906E-2</v>
      </c>
      <c r="K35">
        <f t="shared" ref="K35" si="8">+G35</f>
        <v>-2.099147453554906E-2</v>
      </c>
      <c r="O35">
        <f ca="1">+C$11+C$12*$F35</f>
        <v>-2.3088946325872491E-2</v>
      </c>
      <c r="Q35" s="2">
        <f>+C35-15018.5</f>
        <v>44556.955999999998</v>
      </c>
    </row>
    <row r="36" spans="1:17" x14ac:dyDescent="0.2">
      <c r="C36" s="10"/>
      <c r="D36" s="10"/>
    </row>
    <row r="37" spans="1:17" x14ac:dyDescent="0.2">
      <c r="C37" s="10"/>
      <c r="D37" s="10"/>
    </row>
    <row r="38" spans="1:17" x14ac:dyDescent="0.2">
      <c r="C38" s="10"/>
      <c r="D38" s="10"/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</sheetData>
  <phoneticPr fontId="8" type="noConversion"/>
  <hyperlinks>
    <hyperlink ref="H62699" r:id="rId1" display="http://vsolj.cetus-net.org/bulletin.html"/>
    <hyperlink ref="H62692" r:id="rId2" display="https://www.aavso.org/ejaavso"/>
    <hyperlink ref="I62699" r:id="rId3" display="http://vsolj.cetus-net.org/bulletin.html"/>
    <hyperlink ref="AQ56350" r:id="rId4" display="http://cdsbib.u-strasbg.fr/cgi-bin/cdsbib?1990RMxAA..21..381G"/>
    <hyperlink ref="H62696" r:id="rId5" display="https://www.aavso.org/ejaavso"/>
    <hyperlink ref="AP3714" r:id="rId6" display="http://cdsbib.u-strasbg.fr/cgi-bin/cdsbib?1990RMxAA..21..381G"/>
    <hyperlink ref="AP3717" r:id="rId7" display="http://cdsbib.u-strasbg.fr/cgi-bin/cdsbib?1990RMxAA..21..381G"/>
    <hyperlink ref="AP3715" r:id="rId8" display="http://cdsbib.u-strasbg.fr/cgi-bin/cdsbib?1990RMxAA..21..381G"/>
    <hyperlink ref="AP3699" r:id="rId9" display="http://cdsbib.u-strasbg.fr/cgi-bin/cdsbib?1990RMxAA..21..381G"/>
    <hyperlink ref="AQ3928" r:id="rId10" display="http://cdsbib.u-strasbg.fr/cgi-bin/cdsbib?1990RMxAA..21..381G"/>
    <hyperlink ref="AQ3932" r:id="rId11" display="http://cdsbib.u-strasbg.fr/cgi-bin/cdsbib?1990RMxAA..21..381G"/>
    <hyperlink ref="AQ63612" r:id="rId12" display="http://cdsbib.u-strasbg.fr/cgi-bin/cdsbib?1990RMxAA..21..381G"/>
    <hyperlink ref="I820" r:id="rId13" display="http://vsolj.cetus-net.org/bulletin.html"/>
    <hyperlink ref="H820" r:id="rId14" display="http://vsolj.cetus-net.org/bulletin.html"/>
    <hyperlink ref="AQ64273" r:id="rId15" display="http://cdsbib.u-strasbg.fr/cgi-bin/cdsbib?1990RMxAA..21..381G"/>
    <hyperlink ref="AQ64272" r:id="rId16" display="http://cdsbib.u-strasbg.fr/cgi-bin/cdsbib?1990RMxAA..21..381G"/>
    <hyperlink ref="AP1990" r:id="rId17" display="http://cdsbib.u-strasbg.fr/cgi-bin/cdsbib?1990RMxAA..21..381G"/>
    <hyperlink ref="AP2008" r:id="rId18" display="http://cdsbib.u-strasbg.fr/cgi-bin/cdsbib?1990RMxAA..21..381G"/>
    <hyperlink ref="AP2009" r:id="rId19" display="http://cdsbib.u-strasbg.fr/cgi-bin/cdsbib?1990RMxAA..21..381G"/>
    <hyperlink ref="AP2005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2023-01-24T07:26:00Z</dcterms:modified>
</cp:coreProperties>
</file>