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A70BC74-BBC9-497E-A682-40554EA3B1C8}" xr6:coauthVersionLast="47" xr6:coauthVersionMax="47" xr10:uidLastSave="{00000000-0000-0000-0000-000000000000}"/>
  <bookViews>
    <workbookView xWindow="14310" yWindow="300" windowWidth="1332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9" i="1" l="1"/>
  <c r="F149" i="1" s="1"/>
  <c r="G149" i="1" s="1"/>
  <c r="K149" i="1" s="1"/>
  <c r="Q149" i="1"/>
  <c r="E147" i="1"/>
  <c r="F147" i="1" s="1"/>
  <c r="G147" i="1" s="1"/>
  <c r="K147" i="1" s="1"/>
  <c r="Q147" i="1"/>
  <c r="E148" i="1"/>
  <c r="F148" i="1" s="1"/>
  <c r="G148" i="1" s="1"/>
  <c r="K148" i="1" s="1"/>
  <c r="Q148" i="1"/>
  <c r="C9" i="1"/>
  <c r="D9" i="1"/>
  <c r="F16" i="1"/>
  <c r="F17" i="1" s="1"/>
  <c r="C17" i="1"/>
  <c r="E21" i="1"/>
  <c r="F21" i="1" s="1"/>
  <c r="G21" i="1" s="1"/>
  <c r="J21" i="1" s="1"/>
  <c r="Q21" i="1"/>
  <c r="E22" i="1"/>
  <c r="F22" i="1"/>
  <c r="G22" i="1" s="1"/>
  <c r="J22" i="1" s="1"/>
  <c r="Q22" i="1"/>
  <c r="E23" i="1"/>
  <c r="E12" i="2" s="1"/>
  <c r="Q23" i="1"/>
  <c r="E24" i="1"/>
  <c r="F24" i="1" s="1"/>
  <c r="G24" i="1" s="1"/>
  <c r="J24" i="1" s="1"/>
  <c r="Q24" i="1"/>
  <c r="E25" i="1"/>
  <c r="F25" i="1" s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J29" i="1" s="1"/>
  <c r="Q29" i="1"/>
  <c r="E30" i="1"/>
  <c r="F30" i="1"/>
  <c r="G30" i="1" s="1"/>
  <c r="J30" i="1" s="1"/>
  <c r="Q30" i="1"/>
  <c r="E31" i="1"/>
  <c r="F31" i="1" s="1"/>
  <c r="G31" i="1" s="1"/>
  <c r="J31" i="1" s="1"/>
  <c r="Q31" i="1"/>
  <c r="E32" i="1"/>
  <c r="F32" i="1"/>
  <c r="G32" i="1" s="1"/>
  <c r="J32" i="1" s="1"/>
  <c r="Q32" i="1"/>
  <c r="E33" i="1"/>
  <c r="F33" i="1" s="1"/>
  <c r="G33" i="1" s="1"/>
  <c r="J33" i="1" s="1"/>
  <c r="Q33" i="1"/>
  <c r="E34" i="1"/>
  <c r="F34" i="1"/>
  <c r="G34" i="1" s="1"/>
  <c r="J34" i="1" s="1"/>
  <c r="Q34" i="1"/>
  <c r="E35" i="1"/>
  <c r="F35" i="1" s="1"/>
  <c r="G35" i="1" s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/>
  <c r="G38" i="1" s="1"/>
  <c r="J38" i="1" s="1"/>
  <c r="Q38" i="1"/>
  <c r="E39" i="1"/>
  <c r="F39" i="1" s="1"/>
  <c r="G39" i="1" s="1"/>
  <c r="J39" i="1" s="1"/>
  <c r="Q39" i="1"/>
  <c r="E40" i="1"/>
  <c r="F40" i="1" s="1"/>
  <c r="G40" i="1" s="1"/>
  <c r="J40" i="1" s="1"/>
  <c r="Q40" i="1"/>
  <c r="E41" i="1"/>
  <c r="F41" i="1" s="1"/>
  <c r="G41" i="1" s="1"/>
  <c r="J41" i="1" s="1"/>
  <c r="Q41" i="1"/>
  <c r="E42" i="1"/>
  <c r="F42" i="1" s="1"/>
  <c r="G42" i="1" s="1"/>
  <c r="J42" i="1" s="1"/>
  <c r="Q42" i="1"/>
  <c r="E43" i="1"/>
  <c r="F43" i="1" s="1"/>
  <c r="G43" i="1" s="1"/>
  <c r="J43" i="1" s="1"/>
  <c r="Q43" i="1"/>
  <c r="E44" i="1"/>
  <c r="F44" i="1"/>
  <c r="G44" i="1" s="1"/>
  <c r="J44" i="1" s="1"/>
  <c r="Q44" i="1"/>
  <c r="E45" i="1"/>
  <c r="F45" i="1" s="1"/>
  <c r="G45" i="1" s="1"/>
  <c r="J45" i="1" s="1"/>
  <c r="Q45" i="1"/>
  <c r="E46" i="1"/>
  <c r="F46" i="1"/>
  <c r="G46" i="1" s="1"/>
  <c r="J46" i="1" s="1"/>
  <c r="Q46" i="1"/>
  <c r="E47" i="1"/>
  <c r="F47" i="1" s="1"/>
  <c r="G47" i="1" s="1"/>
  <c r="J47" i="1" s="1"/>
  <c r="Q47" i="1"/>
  <c r="E48" i="1"/>
  <c r="F48" i="1"/>
  <c r="G48" i="1" s="1"/>
  <c r="J48" i="1" s="1"/>
  <c r="Q48" i="1"/>
  <c r="E49" i="1"/>
  <c r="F49" i="1" s="1"/>
  <c r="G49" i="1" s="1"/>
  <c r="J49" i="1" s="1"/>
  <c r="Q49" i="1"/>
  <c r="E50" i="1"/>
  <c r="F50" i="1"/>
  <c r="G50" i="1" s="1"/>
  <c r="J50" i="1" s="1"/>
  <c r="Q50" i="1"/>
  <c r="E51" i="1"/>
  <c r="F51" i="1" s="1"/>
  <c r="G51" i="1" s="1"/>
  <c r="J51" i="1" s="1"/>
  <c r="Q51" i="1"/>
  <c r="E52" i="1"/>
  <c r="F52" i="1" s="1"/>
  <c r="G52" i="1" s="1"/>
  <c r="J52" i="1" s="1"/>
  <c r="Q52" i="1"/>
  <c r="E53" i="1"/>
  <c r="F53" i="1" s="1"/>
  <c r="G53" i="1" s="1"/>
  <c r="J53" i="1" s="1"/>
  <c r="Q53" i="1"/>
  <c r="E54" i="1"/>
  <c r="F54" i="1"/>
  <c r="G54" i="1" s="1"/>
  <c r="J54" i="1" s="1"/>
  <c r="Q54" i="1"/>
  <c r="E55" i="1"/>
  <c r="F55" i="1" s="1"/>
  <c r="G55" i="1" s="1"/>
  <c r="J55" i="1" s="1"/>
  <c r="Q55" i="1"/>
  <c r="E56" i="1"/>
  <c r="F56" i="1" s="1"/>
  <c r="G56" i="1" s="1"/>
  <c r="J56" i="1" s="1"/>
  <c r="Q56" i="1"/>
  <c r="E57" i="1"/>
  <c r="F57" i="1" s="1"/>
  <c r="G57" i="1" s="1"/>
  <c r="J57" i="1" s="1"/>
  <c r="Q57" i="1"/>
  <c r="E58" i="1"/>
  <c r="F58" i="1" s="1"/>
  <c r="G58" i="1" s="1"/>
  <c r="J58" i="1" s="1"/>
  <c r="Q58" i="1"/>
  <c r="E59" i="1"/>
  <c r="F59" i="1" s="1"/>
  <c r="G59" i="1" s="1"/>
  <c r="J59" i="1" s="1"/>
  <c r="Q59" i="1"/>
  <c r="E60" i="1"/>
  <c r="F60" i="1"/>
  <c r="G60" i="1" s="1"/>
  <c r="J60" i="1" s="1"/>
  <c r="Q60" i="1"/>
  <c r="E61" i="1"/>
  <c r="F61" i="1" s="1"/>
  <c r="G61" i="1" s="1"/>
  <c r="J61" i="1" s="1"/>
  <c r="Q61" i="1"/>
  <c r="E62" i="1"/>
  <c r="F62" i="1"/>
  <c r="G62" i="1" s="1"/>
  <c r="J62" i="1" s="1"/>
  <c r="Q62" i="1"/>
  <c r="E63" i="1"/>
  <c r="F63" i="1" s="1"/>
  <c r="G63" i="1" s="1"/>
  <c r="J63" i="1" s="1"/>
  <c r="Q63" i="1"/>
  <c r="E64" i="1"/>
  <c r="F64" i="1"/>
  <c r="G64" i="1" s="1"/>
  <c r="J64" i="1" s="1"/>
  <c r="Q64" i="1"/>
  <c r="E65" i="1"/>
  <c r="F65" i="1" s="1"/>
  <c r="G65" i="1" s="1"/>
  <c r="J65" i="1" s="1"/>
  <c r="Q65" i="1"/>
  <c r="E66" i="1"/>
  <c r="F66" i="1"/>
  <c r="G66" i="1" s="1"/>
  <c r="J66" i="1" s="1"/>
  <c r="Q66" i="1"/>
  <c r="E67" i="1"/>
  <c r="F67" i="1" s="1"/>
  <c r="G67" i="1" s="1"/>
  <c r="J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70" i="1"/>
  <c r="F70" i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/>
  <c r="G76" i="1" s="1"/>
  <c r="K76" i="1" s="1"/>
  <c r="Q76" i="1"/>
  <c r="E77" i="1"/>
  <c r="F77" i="1" s="1"/>
  <c r="G77" i="1" s="1"/>
  <c r="K77" i="1" s="1"/>
  <c r="Q77" i="1"/>
  <c r="E78" i="1"/>
  <c r="F78" i="1"/>
  <c r="G78" i="1" s="1"/>
  <c r="K78" i="1" s="1"/>
  <c r="Q78" i="1"/>
  <c r="E79" i="1"/>
  <c r="F79" i="1" s="1"/>
  <c r="G79" i="1" s="1"/>
  <c r="K79" i="1" s="1"/>
  <c r="Q79" i="1"/>
  <c r="E80" i="1"/>
  <c r="F80" i="1"/>
  <c r="G80" i="1" s="1"/>
  <c r="K80" i="1" s="1"/>
  <c r="Q80" i="1"/>
  <c r="E81" i="1"/>
  <c r="F81" i="1" s="1"/>
  <c r="G81" i="1" s="1"/>
  <c r="K81" i="1" s="1"/>
  <c r="Q81" i="1"/>
  <c r="E82" i="1"/>
  <c r="F82" i="1"/>
  <c r="G82" i="1" s="1"/>
  <c r="K82" i="1" s="1"/>
  <c r="Q82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 s="1"/>
  <c r="G85" i="1" s="1"/>
  <c r="K85" i="1" s="1"/>
  <c r="Q85" i="1"/>
  <c r="E86" i="1"/>
  <c r="F86" i="1"/>
  <c r="G86" i="1" s="1"/>
  <c r="J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J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2" i="1"/>
  <c r="F92" i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J94" i="1" s="1"/>
  <c r="Q94" i="1"/>
  <c r="E95" i="1"/>
  <c r="E39" i="2" s="1"/>
  <c r="Q95" i="1"/>
  <c r="E96" i="1"/>
  <c r="F96" i="1"/>
  <c r="G96" i="1" s="1"/>
  <c r="J96" i="1" s="1"/>
  <c r="Q96" i="1"/>
  <c r="E97" i="1"/>
  <c r="F97" i="1" s="1"/>
  <c r="G97" i="1" s="1"/>
  <c r="J97" i="1" s="1"/>
  <c r="Q97" i="1"/>
  <c r="E98" i="1"/>
  <c r="F98" i="1"/>
  <c r="G98" i="1" s="1"/>
  <c r="J98" i="1" s="1"/>
  <c r="Q98" i="1"/>
  <c r="E99" i="1"/>
  <c r="F99" i="1" s="1"/>
  <c r="G99" i="1" s="1"/>
  <c r="J99" i="1" s="1"/>
  <c r="Q99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F102" i="1"/>
  <c r="G102" i="1" s="1"/>
  <c r="K102" i="1" s="1"/>
  <c r="Q102" i="1"/>
  <c r="E103" i="1"/>
  <c r="F103" i="1" s="1"/>
  <c r="G103" i="1" s="1"/>
  <c r="K103" i="1" s="1"/>
  <c r="Q103" i="1"/>
  <c r="E104" i="1"/>
  <c r="F104" i="1" s="1"/>
  <c r="G104" i="1" s="1"/>
  <c r="K104" i="1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E107" i="1"/>
  <c r="F107" i="1" s="1"/>
  <c r="G107" i="1" s="1"/>
  <c r="K107" i="1" s="1"/>
  <c r="Q107" i="1"/>
  <c r="E108" i="1"/>
  <c r="F108" i="1" s="1"/>
  <c r="G108" i="1" s="1"/>
  <c r="K108" i="1" s="1"/>
  <c r="Q108" i="1"/>
  <c r="E109" i="1"/>
  <c r="F109" i="1" s="1"/>
  <c r="G109" i="1" s="1"/>
  <c r="K109" i="1" s="1"/>
  <c r="Q109" i="1"/>
  <c r="E110" i="1"/>
  <c r="F110" i="1"/>
  <c r="G110" i="1" s="1"/>
  <c r="K110" i="1" s="1"/>
  <c r="Q110" i="1"/>
  <c r="E111" i="1"/>
  <c r="F111" i="1" s="1"/>
  <c r="G111" i="1" s="1"/>
  <c r="K111" i="1" s="1"/>
  <c r="Q111" i="1"/>
  <c r="E112" i="1"/>
  <c r="F112" i="1"/>
  <c r="G112" i="1" s="1"/>
  <c r="K112" i="1" s="1"/>
  <c r="Q112" i="1"/>
  <c r="E113" i="1"/>
  <c r="F113" i="1" s="1"/>
  <c r="G113" i="1" s="1"/>
  <c r="K113" i="1" s="1"/>
  <c r="Q113" i="1"/>
  <c r="E114" i="1"/>
  <c r="F114" i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J116" i="1" s="1"/>
  <c r="Q116" i="1"/>
  <c r="E117" i="1"/>
  <c r="F117" i="1" s="1"/>
  <c r="G117" i="1" s="1"/>
  <c r="J117" i="1" s="1"/>
  <c r="Q117" i="1"/>
  <c r="E118" i="1"/>
  <c r="F118" i="1"/>
  <c r="G118" i="1" s="1"/>
  <c r="J118" i="1" s="1"/>
  <c r="Q118" i="1"/>
  <c r="E119" i="1"/>
  <c r="E54" i="2" s="1"/>
  <c r="Q119" i="1"/>
  <c r="E120" i="1"/>
  <c r="F120" i="1" s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G123" i="1" s="1"/>
  <c r="K123" i="1" s="1"/>
  <c r="Q123" i="1"/>
  <c r="E124" i="1"/>
  <c r="F124" i="1" s="1"/>
  <c r="G124" i="1" s="1"/>
  <c r="J124" i="1" s="1"/>
  <c r="Q124" i="1"/>
  <c r="E125" i="1"/>
  <c r="F125" i="1" s="1"/>
  <c r="G125" i="1" s="1"/>
  <c r="K125" i="1" s="1"/>
  <c r="Q125" i="1"/>
  <c r="E126" i="1"/>
  <c r="F126" i="1"/>
  <c r="G126" i="1" s="1"/>
  <c r="K126" i="1" s="1"/>
  <c r="Q126" i="1"/>
  <c r="E127" i="1"/>
  <c r="F127" i="1" s="1"/>
  <c r="G127" i="1" s="1"/>
  <c r="K127" i="1" s="1"/>
  <c r="Q127" i="1"/>
  <c r="E128" i="1"/>
  <c r="F128" i="1"/>
  <c r="G128" i="1" s="1"/>
  <c r="I128" i="1" s="1"/>
  <c r="Q128" i="1"/>
  <c r="E129" i="1"/>
  <c r="F129" i="1" s="1"/>
  <c r="G129" i="1" s="1"/>
  <c r="I129" i="1" s="1"/>
  <c r="Q129" i="1"/>
  <c r="E130" i="1"/>
  <c r="F130" i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/>
  <c r="G134" i="1" s="1"/>
  <c r="K134" i="1" s="1"/>
  <c r="Q134" i="1"/>
  <c r="E135" i="1"/>
  <c r="F135" i="1" s="1"/>
  <c r="G135" i="1" s="1"/>
  <c r="K135" i="1" s="1"/>
  <c r="Q135" i="1"/>
  <c r="E136" i="1"/>
  <c r="F136" i="1" s="1"/>
  <c r="G136" i="1" s="1"/>
  <c r="K136" i="1" s="1"/>
  <c r="Q136" i="1"/>
  <c r="E139" i="1"/>
  <c r="F139" i="1" s="1"/>
  <c r="G139" i="1" s="1"/>
  <c r="K139" i="1" s="1"/>
  <c r="Q139" i="1"/>
  <c r="E141" i="1"/>
  <c r="F141" i="1" s="1"/>
  <c r="G141" i="1" s="1"/>
  <c r="K141" i="1" s="1"/>
  <c r="Q141" i="1"/>
  <c r="E142" i="1"/>
  <c r="F142" i="1" s="1"/>
  <c r="G142" i="1" s="1"/>
  <c r="K142" i="1" s="1"/>
  <c r="Q142" i="1"/>
  <c r="E143" i="1"/>
  <c r="F143" i="1" s="1"/>
  <c r="G143" i="1" s="1"/>
  <c r="K143" i="1" s="1"/>
  <c r="Q143" i="1"/>
  <c r="E140" i="1"/>
  <c r="F140" i="1" s="1"/>
  <c r="G140" i="1" s="1"/>
  <c r="K140" i="1" s="1"/>
  <c r="Q140" i="1"/>
  <c r="E144" i="1"/>
  <c r="F144" i="1"/>
  <c r="G144" i="1" s="1"/>
  <c r="K144" i="1" s="1"/>
  <c r="Q144" i="1"/>
  <c r="E145" i="1"/>
  <c r="F145" i="1" s="1"/>
  <c r="G145" i="1" s="1"/>
  <c r="K145" i="1" s="1"/>
  <c r="Q145" i="1"/>
  <c r="E137" i="1"/>
  <c r="F137" i="1"/>
  <c r="G137" i="1" s="1"/>
  <c r="K137" i="1" s="1"/>
  <c r="Q137" i="1"/>
  <c r="E138" i="1"/>
  <c r="F138" i="1" s="1"/>
  <c r="G138" i="1" s="1"/>
  <c r="K138" i="1" s="1"/>
  <c r="Q138" i="1"/>
  <c r="E146" i="1"/>
  <c r="F146" i="1"/>
  <c r="G146" i="1" s="1"/>
  <c r="K146" i="1" s="1"/>
  <c r="Q146" i="1"/>
  <c r="A11" i="2"/>
  <c r="B11" i="2"/>
  <c r="C11" i="2"/>
  <c r="E11" i="2"/>
  <c r="D11" i="2"/>
  <c r="G11" i="2"/>
  <c r="H11" i="2"/>
  <c r="A12" i="2"/>
  <c r="C12" i="2"/>
  <c r="D12" i="2"/>
  <c r="G12" i="2"/>
  <c r="H12" i="2"/>
  <c r="B12" i="2"/>
  <c r="A13" i="2"/>
  <c r="B13" i="2"/>
  <c r="C13" i="2"/>
  <c r="D13" i="2"/>
  <c r="E13" i="2"/>
  <c r="G13" i="2"/>
  <c r="H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C16" i="2"/>
  <c r="E16" i="2"/>
  <c r="D16" i="2"/>
  <c r="G16" i="2"/>
  <c r="H16" i="2"/>
  <c r="B16" i="2"/>
  <c r="A17" i="2"/>
  <c r="D17" i="2"/>
  <c r="G17" i="2"/>
  <c r="C17" i="2"/>
  <c r="E17" i="2"/>
  <c r="H17" i="2"/>
  <c r="B17" i="2"/>
  <c r="A18" i="2"/>
  <c r="B18" i="2"/>
  <c r="D18" i="2"/>
  <c r="E18" i="2"/>
  <c r="G18" i="2"/>
  <c r="C18" i="2"/>
  <c r="H18" i="2"/>
  <c r="A19" i="2"/>
  <c r="B19" i="2"/>
  <c r="C19" i="2"/>
  <c r="D19" i="2"/>
  <c r="G19" i="2"/>
  <c r="H19" i="2"/>
  <c r="A20" i="2"/>
  <c r="C20" i="2"/>
  <c r="D20" i="2"/>
  <c r="G20" i="2"/>
  <c r="H20" i="2"/>
  <c r="B20" i="2"/>
  <c r="A21" i="2"/>
  <c r="B21" i="2"/>
  <c r="C21" i="2"/>
  <c r="D21" i="2"/>
  <c r="E21" i="2"/>
  <c r="G21" i="2"/>
  <c r="H21" i="2"/>
  <c r="A22" i="2"/>
  <c r="B22" i="2"/>
  <c r="D22" i="2"/>
  <c r="G22" i="2"/>
  <c r="C22" i="2"/>
  <c r="E22" i="2"/>
  <c r="H22" i="2"/>
  <c r="A23" i="2"/>
  <c r="B23" i="2"/>
  <c r="D23" i="2"/>
  <c r="G23" i="2"/>
  <c r="C23" i="2"/>
  <c r="H23" i="2"/>
  <c r="A24" i="2"/>
  <c r="C24" i="2"/>
  <c r="E24" i="2"/>
  <c r="D24" i="2"/>
  <c r="G24" i="2"/>
  <c r="H24" i="2"/>
  <c r="B24" i="2"/>
  <c r="A25" i="2"/>
  <c r="D25" i="2"/>
  <c r="G25" i="2"/>
  <c r="C25" i="2"/>
  <c r="E25" i="2"/>
  <c r="H25" i="2"/>
  <c r="B25" i="2"/>
  <c r="A26" i="2"/>
  <c r="B26" i="2"/>
  <c r="D26" i="2"/>
  <c r="E26" i="2"/>
  <c r="G26" i="2"/>
  <c r="C26" i="2"/>
  <c r="H26" i="2"/>
  <c r="A27" i="2"/>
  <c r="B27" i="2"/>
  <c r="C27" i="2"/>
  <c r="E27" i="2"/>
  <c r="D27" i="2"/>
  <c r="G27" i="2"/>
  <c r="H27" i="2"/>
  <c r="A28" i="2"/>
  <c r="C28" i="2"/>
  <c r="E28" i="2"/>
  <c r="D28" i="2"/>
  <c r="G28" i="2"/>
  <c r="H28" i="2"/>
  <c r="B28" i="2"/>
  <c r="A29" i="2"/>
  <c r="B29" i="2"/>
  <c r="C29" i="2"/>
  <c r="D29" i="2"/>
  <c r="E29" i="2"/>
  <c r="G29" i="2"/>
  <c r="H29" i="2"/>
  <c r="A30" i="2"/>
  <c r="B30" i="2"/>
  <c r="D30" i="2"/>
  <c r="G30" i="2"/>
  <c r="C30" i="2"/>
  <c r="E30" i="2"/>
  <c r="H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H34" i="2"/>
  <c r="A35" i="2"/>
  <c r="B35" i="2"/>
  <c r="C35" i="2"/>
  <c r="E35" i="2"/>
  <c r="D35" i="2"/>
  <c r="G35" i="2"/>
  <c r="H35" i="2"/>
  <c r="A36" i="2"/>
  <c r="C36" i="2"/>
  <c r="E36" i="2"/>
  <c r="D36" i="2"/>
  <c r="G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D39" i="2"/>
  <c r="G39" i="2"/>
  <c r="C39" i="2"/>
  <c r="H39" i="2"/>
  <c r="B39" i="2"/>
  <c r="A40" i="2"/>
  <c r="C40" i="2"/>
  <c r="E40" i="2"/>
  <c r="D40" i="2"/>
  <c r="G40" i="2"/>
  <c r="H40" i="2"/>
  <c r="B40" i="2"/>
  <c r="A41" i="2"/>
  <c r="D41" i="2"/>
  <c r="G41" i="2"/>
  <c r="C41" i="2"/>
  <c r="E41" i="2"/>
  <c r="H41" i="2"/>
  <c r="B41" i="2"/>
  <c r="A42" i="2"/>
  <c r="B42" i="2"/>
  <c r="D42" i="2"/>
  <c r="E42" i="2"/>
  <c r="G42" i="2"/>
  <c r="C42" i="2"/>
  <c r="H42" i="2"/>
  <c r="A43" i="2"/>
  <c r="B43" i="2"/>
  <c r="C43" i="2"/>
  <c r="E43" i="2"/>
  <c r="D43" i="2"/>
  <c r="G43" i="2"/>
  <c r="H43" i="2"/>
  <c r="A44" i="2"/>
  <c r="C44" i="2"/>
  <c r="E44" i="2"/>
  <c r="D44" i="2"/>
  <c r="G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E46" i="2"/>
  <c r="H46" i="2"/>
  <c r="A47" i="2"/>
  <c r="B47" i="2"/>
  <c r="D47" i="2"/>
  <c r="G47" i="2"/>
  <c r="C47" i="2"/>
  <c r="H47" i="2"/>
  <c r="A48" i="2"/>
  <c r="C48" i="2"/>
  <c r="E48" i="2"/>
  <c r="D48" i="2"/>
  <c r="G48" i="2"/>
  <c r="H48" i="2"/>
  <c r="B48" i="2"/>
  <c r="A49" i="2"/>
  <c r="D49" i="2"/>
  <c r="G49" i="2"/>
  <c r="C49" i="2"/>
  <c r="E49" i="2"/>
  <c r="H49" i="2"/>
  <c r="B49" i="2"/>
  <c r="A50" i="2"/>
  <c r="B50" i="2"/>
  <c r="D50" i="2"/>
  <c r="E50" i="2"/>
  <c r="G50" i="2"/>
  <c r="C50" i="2"/>
  <c r="H50" i="2"/>
  <c r="A51" i="2"/>
  <c r="B51" i="2"/>
  <c r="D51" i="2"/>
  <c r="G51" i="2"/>
  <c r="C51" i="2"/>
  <c r="E51" i="2"/>
  <c r="H51" i="2"/>
  <c r="A52" i="2"/>
  <c r="C52" i="2"/>
  <c r="E52" i="2"/>
  <c r="D52" i="2"/>
  <c r="G52" i="2"/>
  <c r="H52" i="2"/>
  <c r="B52" i="2"/>
  <c r="A53" i="2"/>
  <c r="B53" i="2"/>
  <c r="C53" i="2"/>
  <c r="D53" i="2"/>
  <c r="E53" i="2"/>
  <c r="G53" i="2"/>
  <c r="H53" i="2"/>
  <c r="A54" i="2"/>
  <c r="B54" i="2"/>
  <c r="D54" i="2"/>
  <c r="G54" i="2"/>
  <c r="C54" i="2"/>
  <c r="H54" i="2"/>
  <c r="A55" i="2"/>
  <c r="B55" i="2"/>
  <c r="D55" i="2"/>
  <c r="G55" i="2"/>
  <c r="C55" i="2"/>
  <c r="E55" i="2"/>
  <c r="H55" i="2"/>
  <c r="A56" i="2"/>
  <c r="C56" i="2"/>
  <c r="D56" i="2"/>
  <c r="G56" i="2"/>
  <c r="H56" i="2"/>
  <c r="B56" i="2"/>
  <c r="A57" i="2"/>
  <c r="D57" i="2"/>
  <c r="G57" i="2"/>
  <c r="C57" i="2"/>
  <c r="H57" i="2"/>
  <c r="B57" i="2"/>
  <c r="A58" i="2"/>
  <c r="B58" i="2"/>
  <c r="D58" i="2"/>
  <c r="G58" i="2"/>
  <c r="C58" i="2"/>
  <c r="E58" i="2"/>
  <c r="H58" i="2"/>
  <c r="A59" i="2"/>
  <c r="B59" i="2"/>
  <c r="D59" i="2"/>
  <c r="G59" i="2"/>
  <c r="C59" i="2"/>
  <c r="E59" i="2"/>
  <c r="H59" i="2"/>
  <c r="A60" i="2"/>
  <c r="C60" i="2"/>
  <c r="E60" i="2"/>
  <c r="D60" i="2"/>
  <c r="G60" i="2"/>
  <c r="H60" i="2"/>
  <c r="B60" i="2"/>
  <c r="A61" i="2"/>
  <c r="B61" i="2"/>
  <c r="C61" i="2"/>
  <c r="D61" i="2"/>
  <c r="E61" i="2"/>
  <c r="G61" i="2"/>
  <c r="H61" i="2"/>
  <c r="A62" i="2"/>
  <c r="B62" i="2"/>
  <c r="D62" i="2"/>
  <c r="G62" i="2"/>
  <c r="C62" i="2"/>
  <c r="E62" i="2"/>
  <c r="H62" i="2"/>
  <c r="A63" i="2"/>
  <c r="D63" i="2"/>
  <c r="G63" i="2"/>
  <c r="C63" i="2"/>
  <c r="H63" i="2"/>
  <c r="B63" i="2"/>
  <c r="A64" i="2"/>
  <c r="C64" i="2"/>
  <c r="E64" i="2"/>
  <c r="D64" i="2"/>
  <c r="G64" i="2"/>
  <c r="H64" i="2"/>
  <c r="B64" i="2"/>
  <c r="A65" i="2"/>
  <c r="D65" i="2"/>
  <c r="G65" i="2"/>
  <c r="C65" i="2"/>
  <c r="E65" i="2"/>
  <c r="H65" i="2"/>
  <c r="B65" i="2"/>
  <c r="A66" i="2"/>
  <c r="B66" i="2"/>
  <c r="D66" i="2"/>
  <c r="G66" i="2"/>
  <c r="C66" i="2"/>
  <c r="E66" i="2"/>
  <c r="H66" i="2"/>
  <c r="E57" i="2"/>
  <c r="E37" i="2" l="1"/>
  <c r="E45" i="2"/>
  <c r="E23" i="2"/>
  <c r="E20" i="2"/>
  <c r="E47" i="2"/>
  <c r="E34" i="2"/>
  <c r="E56" i="2"/>
  <c r="F119" i="1"/>
  <c r="G119" i="1" s="1"/>
  <c r="F95" i="1"/>
  <c r="G95" i="1" s="1"/>
  <c r="J95" i="1" s="1"/>
  <c r="F23" i="1"/>
  <c r="G23" i="1" s="1"/>
  <c r="J23" i="1" s="1"/>
  <c r="E19" i="2"/>
  <c r="E63" i="2"/>
  <c r="C11" i="1"/>
  <c r="C12" i="1"/>
  <c r="C16" i="1" l="1"/>
  <c r="D18" i="1" s="1"/>
  <c r="O53" i="1"/>
  <c r="O139" i="1"/>
  <c r="O143" i="1"/>
  <c r="O49" i="1"/>
  <c r="O83" i="1"/>
  <c r="O42" i="1"/>
  <c r="O74" i="1"/>
  <c r="O102" i="1"/>
  <c r="O41" i="1"/>
  <c r="O111" i="1"/>
  <c r="O44" i="1"/>
  <c r="O56" i="1"/>
  <c r="O45" i="1"/>
  <c r="O64" i="1"/>
  <c r="O84" i="1"/>
  <c r="O113" i="1"/>
  <c r="O106" i="1"/>
  <c r="O80" i="1"/>
  <c r="O54" i="1"/>
  <c r="O77" i="1"/>
  <c r="O124" i="1"/>
  <c r="O135" i="1"/>
  <c r="O94" i="1"/>
  <c r="O121" i="1"/>
  <c r="O39" i="1"/>
  <c r="O133" i="1"/>
  <c r="O76" i="1"/>
  <c r="O37" i="1"/>
  <c r="O149" i="1"/>
  <c r="O57" i="1"/>
  <c r="O137" i="1"/>
  <c r="O128" i="1"/>
  <c r="O79" i="1"/>
  <c r="O87" i="1"/>
  <c r="O108" i="1"/>
  <c r="O65" i="1"/>
  <c r="O142" i="1"/>
  <c r="O127" i="1"/>
  <c r="O145" i="1"/>
  <c r="O122" i="1"/>
  <c r="O126" i="1"/>
  <c r="O91" i="1"/>
  <c r="O68" i="1"/>
  <c r="O63" i="1"/>
  <c r="O88" i="1"/>
  <c r="O104" i="1"/>
  <c r="O141" i="1"/>
  <c r="O85" i="1"/>
  <c r="O59" i="1"/>
  <c r="O136" i="1"/>
  <c r="O96" i="1"/>
  <c r="O97" i="1"/>
  <c r="O147" i="1"/>
  <c r="O82" i="1"/>
  <c r="O118" i="1"/>
  <c r="O109" i="1"/>
  <c r="O138" i="1"/>
  <c r="O93" i="1"/>
  <c r="O47" i="1"/>
  <c r="O123" i="1"/>
  <c r="O114" i="1"/>
  <c r="O132" i="1"/>
  <c r="O116" i="1"/>
  <c r="O73" i="1"/>
  <c r="O67" i="1"/>
  <c r="O69" i="1"/>
  <c r="O101" i="1"/>
  <c r="O81" i="1"/>
  <c r="O115" i="1"/>
  <c r="O110" i="1"/>
  <c r="O90" i="1"/>
  <c r="O46" i="1"/>
  <c r="O61" i="1"/>
  <c r="O130" i="1"/>
  <c r="O51" i="1"/>
  <c r="O36" i="1"/>
  <c r="O62" i="1"/>
  <c r="O89" i="1"/>
  <c r="O72" i="1"/>
  <c r="O78" i="1"/>
  <c r="O100" i="1"/>
  <c r="O131" i="1"/>
  <c r="O112" i="1"/>
  <c r="O86" i="1"/>
  <c r="O144" i="1"/>
  <c r="O140" i="1"/>
  <c r="O38" i="1"/>
  <c r="O48" i="1"/>
  <c r="O148" i="1"/>
  <c r="O75" i="1"/>
  <c r="O95" i="1"/>
  <c r="O120" i="1"/>
  <c r="O43" i="1"/>
  <c r="O70" i="1"/>
  <c r="O66" i="1"/>
  <c r="O52" i="1"/>
  <c r="O60" i="1"/>
  <c r="O119" i="1"/>
  <c r="O58" i="1"/>
  <c r="O134" i="1"/>
  <c r="O71" i="1"/>
  <c r="O125" i="1"/>
  <c r="O55" i="1"/>
  <c r="O107" i="1"/>
  <c r="O92" i="1"/>
  <c r="O50" i="1"/>
  <c r="C15" i="1"/>
  <c r="F18" i="1" s="1"/>
  <c r="F19" i="1" s="1"/>
  <c r="O103" i="1"/>
  <c r="O99" i="1"/>
  <c r="O105" i="1"/>
  <c r="O117" i="1"/>
  <c r="O40" i="1"/>
  <c r="O98" i="1"/>
  <c r="O129" i="1"/>
  <c r="O146" i="1"/>
  <c r="K119" i="1"/>
  <c r="C18" i="1" l="1"/>
</calcChain>
</file>

<file path=xl/sharedStrings.xml><?xml version="1.0" encoding="utf-8"?>
<sst xmlns="http://schemas.openxmlformats.org/spreadsheetml/2006/main" count="843" uniqueCount="318">
  <si>
    <t>V1128 Tau / GSC 00664-00694</t>
  </si>
  <si>
    <t>System Type:</t>
  </si>
  <si>
    <t>EW</t>
  </si>
  <si>
    <t>GCVS 4 Eph.</t>
  </si>
  <si>
    <t>na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</si>
  <si>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</si>
  <si>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</si>
  <si>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</si>
  <si>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</si>
  <si>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</si>
  <si>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</si>
  <si>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</si>
  <si>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</si>
  <si>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</si>
  <si>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</si>
  <si>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</si>
  <si>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</si>
  <si>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</si>
  <si>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</si>
  <si>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</si>
  <si>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</si>
  <si>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</si>
  <si>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</si>
  <si>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</si>
  <si>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</si>
  <si>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</si>
  <si>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</si>
  <si>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</si>
  <si>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</si>
  <si>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</si>
  <si>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</si>
  <si>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</si>
  <si>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</si>
  <si>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</si>
  <si>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</si>
  <si>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</si>
  <si>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</si>
  <si>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</si>
  <si>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</si>
  <si>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</si>
  <si>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Q. Fit</t>
  </si>
  <si>
    <t>Date</t>
  </si>
  <si>
    <t>IBVS 5612</t>
  </si>
  <si>
    <t>I</t>
  </si>
  <si>
    <t>IBVS 5372</t>
  </si>
  <si>
    <t>II</t>
  </si>
  <si>
    <t>IBVS 5843</t>
  </si>
  <si>
    <t>OEJV 0074</t>
  </si>
  <si>
    <t>IBVS 5731</t>
  </si>
  <si>
    <t>IBVS 5672</t>
  </si>
  <si>
    <t>IBVS 5761</t>
  </si>
  <si>
    <t>IBVS 5943</t>
  </si>
  <si>
    <t>IBVS 5874</t>
  </si>
  <si>
    <t>IBVS 5887</t>
  </si>
  <si>
    <t>IBVS 5959</t>
  </si>
  <si>
    <t>VSB 50 </t>
  </si>
  <si>
    <t>OEJV 0137</t>
  </si>
  <si>
    <t>VSB 53 </t>
  </si>
  <si>
    <t>OEJV 0160</t>
  </si>
  <si>
    <t>OEJV 0165</t>
  </si>
  <si>
    <t>JAVSO..40....1</t>
  </si>
  <si>
    <t>JAVSO..40..975</t>
  </si>
  <si>
    <t>IBVS 6048</t>
  </si>
  <si>
    <t>IBVS 6084</t>
  </si>
  <si>
    <t>IBVS 6114</t>
  </si>
  <si>
    <t>OEJV 0168</t>
  </si>
  <si>
    <t>IBVS 6157</t>
  </si>
  <si>
    <t>OEJV 0179</t>
  </si>
  <si>
    <t> JAAVSO 43-1 </t>
  </si>
  <si>
    <t>JAVSO..43...77</t>
  </si>
  <si>
    <t>OEJV 0181</t>
  </si>
  <si>
    <t>IBVS 6196</t>
  </si>
  <si>
    <t>JAVSO..45..121</t>
  </si>
  <si>
    <t>VSB-063</t>
  </si>
  <si>
    <t>Rc</t>
  </si>
  <si>
    <t>JAVSO..45..215</t>
  </si>
  <si>
    <t>JAVSO..46…79 (2018)</t>
  </si>
  <si>
    <t>VSB-064</t>
  </si>
  <si>
    <t>V</t>
  </si>
  <si>
    <t>JAVSO..46..184</t>
  </si>
  <si>
    <t>JAVSO..48…87</t>
  </si>
  <si>
    <t>OEJV 0211</t>
  </si>
  <si>
    <t>VSB 069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</si>
  <si>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</si>
  <si>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</si>
  <si>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</si>
  <si>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</si>
  <si>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</si>
  <si>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</si>
  <si>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2451822.5237 </t>
  </si>
  <si>
    <t> 05.10.2000 00:34 </t>
  </si>
  <si>
    <t> -0.0065 </t>
  </si>
  <si>
    <t>E </t>
  </si>
  <si>
    <t>?</t>
  </si>
  <si>
    <t> T.Hegedüs et al. </t>
  </si>
  <si>
    <t>IBVS 5372 </t>
  </si>
  <si>
    <t>2451830.4633 </t>
  </si>
  <si>
    <t> 12.10.2000 23:07 </t>
  </si>
  <si>
    <t>2451830.6165 </t>
  </si>
  <si>
    <t> 13.10.2000 02:47 </t>
  </si>
  <si>
    <t> -0.0060 </t>
  </si>
  <si>
    <t>2453305.7179 </t>
  </si>
  <si>
    <t> 27.10.2004 05:13 </t>
  </si>
  <si>
    <t> -0.0007 </t>
  </si>
  <si>
    <t>C </t>
  </si>
  <si>
    <t>-I</t>
  </si>
  <si>
    <t> W.Ogloza et al. </t>
  </si>
  <si>
    <t>IBVS 5843 </t>
  </si>
  <si>
    <t>2453315.6411 </t>
  </si>
  <si>
    <t> 06.11.2004 03:23 </t>
  </si>
  <si>
    <t>2670.5</t>
  </si>
  <si>
    <t> -0.0021 </t>
  </si>
  <si>
    <t>2453315.7964 </t>
  </si>
  <si>
    <t> 06.11.2004 07:06 </t>
  </si>
  <si>
    <t>2671</t>
  </si>
  <si>
    <t> 0.0005 </t>
  </si>
  <si>
    <t>2453320.6811 </t>
  </si>
  <si>
    <t> 11.11.2004 04:20 </t>
  </si>
  <si>
    <t>2687</t>
  </si>
  <si>
    <t>2453321.7496 </t>
  </si>
  <si>
    <t> 12.11.2004 05:59 </t>
  </si>
  <si>
    <t>2690.5</t>
  </si>
  <si>
    <t> -0.0010 </t>
  </si>
  <si>
    <t>2453326.6372 </t>
  </si>
  <si>
    <t> 17.11.2004 03:17 </t>
  </si>
  <si>
    <t>2706.5</t>
  </si>
  <si>
    <t> 0.0006 </t>
  </si>
  <si>
    <t>2453326.7905 </t>
  </si>
  <si>
    <t> 17.11.2004 06:58 </t>
  </si>
  <si>
    <t>2707</t>
  </si>
  <si>
    <t> 0.0013 </t>
  </si>
  <si>
    <t>2453327.7054 </t>
  </si>
  <si>
    <t> 18.11.2004 04:55 </t>
  </si>
  <si>
    <t>2710</t>
  </si>
  <si>
    <t> 0.0000 </t>
  </si>
  <si>
    <t>2453328.6207 </t>
  </si>
  <si>
    <t> 19.11.2004 02:53 </t>
  </si>
  <si>
    <t>2713</t>
  </si>
  <si>
    <t> -0.0008 </t>
  </si>
  <si>
    <t>2453328.7742 </t>
  </si>
  <si>
    <t> 19.11.2004 06:34 </t>
  </si>
  <si>
    <t>2713.5</t>
  </si>
  <si>
    <t> 0.0001 </t>
  </si>
  <si>
    <t>2453329.6894 </t>
  </si>
  <si>
    <t> 20.11.2004 04:32 </t>
  </si>
  <si>
    <t>2716.5</t>
  </si>
  <si>
    <t> -0.0009 </t>
  </si>
  <si>
    <t>2453339.6151 </t>
  </si>
  <si>
    <t> 30.11.2004 02:45 </t>
  </si>
  <si>
    <t>2749</t>
  </si>
  <si>
    <t> 0.0003 </t>
  </si>
  <si>
    <t>2453347.7071 </t>
  </si>
  <si>
    <t> 08.12.2004 04:58 </t>
  </si>
  <si>
    <t>2775.5</t>
  </si>
  <si>
    <t> -0.0001 </t>
  </si>
  <si>
    <t>2453366.6353 </t>
  </si>
  <si>
    <t> 27.12.2004 03:14 </t>
  </si>
  <si>
    <t>2837.5</t>
  </si>
  <si>
    <t> -0.0049 </t>
  </si>
  <si>
    <t>2453671.55315 </t>
  </si>
  <si>
    <t> 28.10.2005 01:16 </t>
  </si>
  <si>
    <t>3836</t>
  </si>
  <si>
    <t> -0.00030 </t>
  </si>
  <si>
    <t> P.Svoboda </t>
  </si>
  <si>
    <t>OEJV 0074 </t>
  </si>
  <si>
    <t>2453671.55384 </t>
  </si>
  <si>
    <t> 28.10.2005 01:17 </t>
  </si>
  <si>
    <t> 0.00039 </t>
  </si>
  <si>
    <t>R</t>
  </si>
  <si>
    <t>2453706.3658 </t>
  </si>
  <si>
    <t> 01.12.2005 20:46 </t>
  </si>
  <si>
    <t>3950</t>
  </si>
  <si>
    <t> M.&amp; C.Rätz </t>
  </si>
  <si>
    <t>BAVM 178 </t>
  </si>
  <si>
    <t>2453758.27895 </t>
  </si>
  <si>
    <t> 22.01.2006 18:41 </t>
  </si>
  <si>
    <t> 0.00005 </t>
  </si>
  <si>
    <t> R.Ehrenberger </t>
  </si>
  <si>
    <t>2454083.4987 </t>
  </si>
  <si>
    <t> 13.12.2006 23:58 </t>
  </si>
  <si>
    <t> -0.0006 </t>
  </si>
  <si>
    <t>o</t>
  </si>
  <si>
    <t> H.Jungbluth </t>
  </si>
  <si>
    <t>BAVM 183 </t>
  </si>
  <si>
    <t>2454426.4313 </t>
  </si>
  <si>
    <t> 21.11.2007 22:21 </t>
  </si>
  <si>
    <t> -0.0000 </t>
  </si>
  <si>
    <t>m</t>
  </si>
  <si>
    <t> A.Liakos &amp; P.Niarchos </t>
  </si>
  <si>
    <t>IBVS 5943 </t>
  </si>
  <si>
    <t>2454426.5844 </t>
  </si>
  <si>
    <t> 22.11.2007 02:01 </t>
  </si>
  <si>
    <t> 0.0004 </t>
  </si>
  <si>
    <t>2454438.3409 </t>
  </si>
  <si>
    <t> 03.12.2007 20:10 </t>
  </si>
  <si>
    <t>2454438.4937 </t>
  </si>
  <si>
    <t> 03.12.2007 23:50 </t>
  </si>
  <si>
    <t> 0.0002 </t>
  </si>
  <si>
    <t>2454500.3313 </t>
  </si>
  <si>
    <t> 03.02.2008 19:57 </t>
  </si>
  <si>
    <t> U.Schmidt </t>
  </si>
  <si>
    <t>BAVM 201 </t>
  </si>
  <si>
    <t>2454785.3952 </t>
  </si>
  <si>
    <t> 14.11.2008 21:29 </t>
  </si>
  <si>
    <t> T.Kiliçoglu &amp; Z.Avci </t>
  </si>
  <si>
    <t>IBVS 5887 </t>
  </si>
  <si>
    <t>2454813.4891 </t>
  </si>
  <si>
    <t> 12.12.2008 23:44 </t>
  </si>
  <si>
    <t> -0.0004 </t>
  </si>
  <si>
    <t> P.Oruç &amp; E.Esmer </t>
  </si>
  <si>
    <t>2454842.1940 </t>
  </si>
  <si>
    <t> 10.01.2009 16:39 </t>
  </si>
  <si>
    <t> S.Çaliskan &amp; Z.Terzioglu </t>
  </si>
  <si>
    <t>2454842.3464 </t>
  </si>
  <si>
    <t> 10.01.2009 20:18 </t>
  </si>
  <si>
    <t> C.Kiliç &amp; E.Esmer </t>
  </si>
  <si>
    <t>2454847.2324 </t>
  </si>
  <si>
    <t> 15.01.2009 17:34 </t>
  </si>
  <si>
    <t>-U;-I</t>
  </si>
  <si>
    <t> M.Rätz &amp; K.Rätz </t>
  </si>
  <si>
    <t>BAVM 214 </t>
  </si>
  <si>
    <t>2455127.4110 </t>
  </si>
  <si>
    <t> 22.10.2009 21:51 </t>
  </si>
  <si>
    <t>8603.5</t>
  </si>
  <si>
    <t> -0.0002 </t>
  </si>
  <si>
    <t>2455822.58972 </t>
  </si>
  <si>
    <t> 18.09.2011 02:09 </t>
  </si>
  <si>
    <t>10880</t>
  </si>
  <si>
    <t> 0.00077 </t>
  </si>
  <si>
    <t> K.Ho?kova </t>
  </si>
  <si>
    <t>OEJV 0160 </t>
  </si>
  <si>
    <t>2455869.46465 </t>
  </si>
  <si>
    <t> 03.11.2011 23:09 </t>
  </si>
  <si>
    <t>11033.5</t>
  </si>
  <si>
    <t> 0.00120 </t>
  </si>
  <si>
    <t> L.Šmelcer </t>
  </si>
  <si>
    <t>2455869.46515 </t>
  </si>
  <si>
    <t> 0.00170 </t>
  </si>
  <si>
    <t>2455894.3523 </t>
  </si>
  <si>
    <t> 28.11.2011 20:27 </t>
  </si>
  <si>
    <t>11115</t>
  </si>
  <si>
    <t> 0.0011 </t>
  </si>
  <si>
    <t>2455923.3619 </t>
  </si>
  <si>
    <t> 27.12.2011 20:41 </t>
  </si>
  <si>
    <t>11210</t>
  </si>
  <si>
    <t> L.Corp </t>
  </si>
  <si>
    <t> JAAVSO 40;975 </t>
  </si>
  <si>
    <t>2455923.5154 </t>
  </si>
  <si>
    <t> 28.12.2011 00:22 </t>
  </si>
  <si>
    <t>11210.5</t>
  </si>
  <si>
    <t> 0.0012 </t>
  </si>
  <si>
    <t>2455942.2954 </t>
  </si>
  <si>
    <t> 15.01.2012 19:05 </t>
  </si>
  <si>
    <t>11272</t>
  </si>
  <si>
    <t> 0.0009 </t>
  </si>
  <si>
    <t>BAVM 228 </t>
  </si>
  <si>
    <t>2455942.4478 </t>
  </si>
  <si>
    <t> 15.01.2012 22:44 </t>
  </si>
  <si>
    <t>11272.5</t>
  </si>
  <si>
    <t>2456218.5032 </t>
  </si>
  <si>
    <t> 18.10.2012 00:04 </t>
  </si>
  <si>
    <t>12176.5</t>
  </si>
  <si>
    <t> K. &amp; M.Rätz </t>
  </si>
  <si>
    <t>BAVM 232 </t>
  </si>
  <si>
    <t>2456292.2509 </t>
  </si>
  <si>
    <t> 30.12.2012 18:01 </t>
  </si>
  <si>
    <t>12418</t>
  </si>
  <si>
    <t> R.Uhlar </t>
  </si>
  <si>
    <t>IBVS 6114 </t>
  </si>
  <si>
    <t>2456292.40413 </t>
  </si>
  <si>
    <t> 30.12.2012 21:41 </t>
  </si>
  <si>
    <t>12418.5</t>
  </si>
  <si>
    <t> 0.00142 </t>
  </si>
  <si>
    <t>2456566.47276 </t>
  </si>
  <si>
    <t> 30.09.2013 23:20 </t>
  </si>
  <si>
    <t>13316</t>
  </si>
  <si>
    <t> -0.00070 </t>
  </si>
  <si>
    <t>2456566.62711 </t>
  </si>
  <si>
    <t> 01.10.2013 03:03 </t>
  </si>
  <si>
    <t>13316.5</t>
  </si>
  <si>
    <t> 0.00096 </t>
  </si>
  <si>
    <t>2453707.7406 </t>
  </si>
  <si>
    <t> 03.12.2005 05:46 </t>
  </si>
  <si>
    <t> 0.0007 </t>
  </si>
  <si>
    <t> R.Nelson </t>
  </si>
  <si>
    <t>IBVS 5672 </t>
  </si>
  <si>
    <t>2455186.0426 </t>
  </si>
  <si>
    <t> 20.12.2009 13:01 </t>
  </si>
  <si>
    <t>8795.5</t>
  </si>
  <si>
    <t> H.Itoh </t>
  </si>
  <si>
    <t>2455186.1955 </t>
  </si>
  <si>
    <t> 20.12.2009 16:41 </t>
  </si>
  <si>
    <t>8796</t>
  </si>
  <si>
    <t>2455476.4506 </t>
  </si>
  <si>
    <t> 06.10.2010 22:48 </t>
  </si>
  <si>
    <t>9746.5</t>
  </si>
  <si>
    <t>OEJV 0137 </t>
  </si>
  <si>
    <t>2455578.4447 </t>
  </si>
  <si>
    <t> 16.01.2011 22:40 </t>
  </si>
  <si>
    <t>10080.5</t>
  </si>
  <si>
    <t> K.Kasai </t>
  </si>
  <si>
    <t>2455595.3930 </t>
  </si>
  <si>
    <t> 02.02.2011 21:25 </t>
  </si>
  <si>
    <t>10136</t>
  </si>
  <si>
    <t>2455861.2183 </t>
  </si>
  <si>
    <t> 26.10.2011 17:14 </t>
  </si>
  <si>
    <t>11006.5</t>
  </si>
  <si>
    <t>2456986.3574 </t>
  </si>
  <si>
    <t> 24.11.2014 20:34 </t>
  </si>
  <si>
    <t>14691</t>
  </si>
  <si>
    <t> -0.0016 </t>
  </si>
  <si>
    <t> M.&amp; K.Rätz </t>
  </si>
  <si>
    <t>BAVM 241 (=IBVS 6157) </t>
  </si>
  <si>
    <t>2457072.3194 </t>
  </si>
  <si>
    <t> 18.02.2015 19:39 </t>
  </si>
  <si>
    <t>14972.5</t>
  </si>
  <si>
    <t>JAVSO 49, 108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</si>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</sst>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0"/>
    <numFmt numFmtId="168" formatCode="dd/mm/yyyy"/>
    <numFmt numFmtId="169" formatCode="0.00000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8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9" fillId="0" borderId="0" xfId="0" applyFont="1" applyAlignment="1"/>
    <xf numFmtId="0" fontId="3" fillId="0" borderId="0" xfId="0" applyFont="1" applyAlignment="1">
      <alignment horizontal="center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8" applyFont="1" applyAlignment="1">
      <alignment horizontal="left"/>
    </xf>
    <xf numFmtId="0" fontId="13" fillId="0" borderId="0" xfId="8" applyFont="1" applyBorder="1" applyAlignment="1">
      <alignment horizontal="center"/>
    </xf>
    <xf numFmtId="167" fontId="13" fillId="0" borderId="0" xfId="8" applyNumberFormat="1" applyFont="1" applyFill="1" applyBorder="1" applyAlignment="1" applyProtection="1">
      <alignment horizontal="left" vertical="top"/>
    </xf>
    <xf numFmtId="0" fontId="13" fillId="0" borderId="0" xfId="8" applyNumberFormat="1" applyFont="1" applyFill="1" applyBorder="1" applyAlignment="1" applyProtection="1">
      <alignment horizontal="left" vertical="top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9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  <cellStyle name="Normal_A_A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V1128 Tau - O-C Diagr.</a:t>
            </a:r>
          </a:p>
        </c:rich>
      </c:tx>
      <c:layout>
        <c:manualLayout>
          <c:xMode val="edge"/>
          <c:yMode val="edge"/>
          <c:x val="0.34397218964650694"/>
          <c:y val="3.7671232876712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5558624152649"/>
          <c:y val="0.28424705065926442"/>
          <c:w val="0.78900845836183087"/>
          <c:h val="0.469178866750834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Active!$H$21:$H$145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1F-4BDC-AE1B-21A31E6161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Active!$I$21:$I$145</c:f>
              <c:numCache>
                <c:formatCode>General</c:formatCode>
                <c:ptCount val="125"/>
                <c:pt idx="107">
                  <c:v>-2.9077400002279319E-2</c:v>
                </c:pt>
                <c:pt idx="108">
                  <c:v>-2.9586800003016833E-2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1F-4BDC-AE1B-21A31E6161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Active!$J$21:$J$145</c:f>
              <c:numCache>
                <c:formatCode>General</c:formatCode>
                <c:ptCount val="125"/>
                <c:pt idx="0">
                  <c:v>-1.0016000014729798E-3</c:v>
                </c:pt>
                <c:pt idx="1">
                  <c:v>2.8239999664947391E-4</c:v>
                </c:pt>
                <c:pt idx="2">
                  <c:v>1.7920000391313806E-4</c:v>
                </c:pt>
                <c:pt idx="3">
                  <c:v>6.925999914528802E-4</c:v>
                </c:pt>
                <c:pt idx="4">
                  <c:v>1.0097999984282069E-3</c:v>
                </c:pt>
                <c:pt idx="5">
                  <c:v>1.0097999984282069E-3</c:v>
                </c:pt>
                <c:pt idx="6">
                  <c:v>1.2319999950705096E-4</c:v>
                </c:pt>
                <c:pt idx="7">
                  <c:v>6.2319999415194616E-4</c:v>
                </c:pt>
                <c:pt idx="8">
                  <c:v>4.5819999650120735E-4</c:v>
                </c:pt>
                <c:pt idx="9">
                  <c:v>7.5819999619852751E-4</c:v>
                </c:pt>
                <c:pt idx="10">
                  <c:v>6.5499999618623406E-4</c:v>
                </c:pt>
                <c:pt idx="11">
                  <c:v>8.549999984097667E-4</c:v>
                </c:pt>
                <c:pt idx="12">
                  <c:v>-1.022400007059332E-3</c:v>
                </c:pt>
                <c:pt idx="13">
                  <c:v>-6.2240000261226669E-4</c:v>
                </c:pt>
                <c:pt idx="14">
                  <c:v>-3.7400000292109326E-4</c:v>
                </c:pt>
                <c:pt idx="15">
                  <c:v>-3.7400000292109326E-4</c:v>
                </c:pt>
                <c:pt idx="16">
                  <c:v>3.3940000139409676E-4</c:v>
                </c:pt>
                <c:pt idx="17">
                  <c:v>7.3939999856520444E-4</c:v>
                </c:pt>
                <c:pt idx="18">
                  <c:v>1.6820000018924475E-4</c:v>
                </c:pt>
                <c:pt idx="19">
                  <c:v>4.6819999988656491E-4</c:v>
                </c:pt>
                <c:pt idx="20">
                  <c:v>-4.1839999903459102E-4</c:v>
                </c:pt>
                <c:pt idx="21">
                  <c:v>-4.1839999903459102E-4</c:v>
                </c:pt>
                <c:pt idx="22">
                  <c:v>-8.1240000145044178E-4</c:v>
                </c:pt>
                <c:pt idx="23">
                  <c:v>-6.1239999922690913E-4</c:v>
                </c:pt>
                <c:pt idx="24">
                  <c:v>-5.9899999905610457E-4</c:v>
                </c:pt>
                <c:pt idx="25">
                  <c:v>3.0100000003585592E-4</c:v>
                </c:pt>
                <c:pt idx="26">
                  <c:v>4.0100000478560105E-4</c:v>
                </c:pt>
                <c:pt idx="27">
                  <c:v>4.9999995098914951E-5</c:v>
                </c:pt>
                <c:pt idx="28">
                  <c:v>2.43800001044292E-4</c:v>
                </c:pt>
                <c:pt idx="29">
                  <c:v>6.2419999449048191E-4</c:v>
                </c:pt>
                <c:pt idx="30">
                  <c:v>1.1407999991206452E-3</c:v>
                </c:pt>
                <c:pt idx="31">
                  <c:v>1.2408000038703904E-3</c:v>
                </c:pt>
                <c:pt idx="32">
                  <c:v>1.1259999882895499E-4</c:v>
                </c:pt>
                <c:pt idx="33">
                  <c:v>4.1259999852627516E-4</c:v>
                </c:pt>
                <c:pt idx="34">
                  <c:v>-8.2660000043688342E-4</c:v>
                </c:pt>
                <c:pt idx="35">
                  <c:v>-2.2660000104224309E-4</c:v>
                </c:pt>
                <c:pt idx="36">
                  <c:v>2.8680000104941428E-4</c:v>
                </c:pt>
                <c:pt idx="37">
                  <c:v>3.8679999852320179E-4</c:v>
                </c:pt>
                <c:pt idx="38">
                  <c:v>1.1868000001413748E-3</c:v>
                </c:pt>
                <c:pt idx="39">
                  <c:v>1.2867999976151623E-3</c:v>
                </c:pt>
                <c:pt idx="40">
                  <c:v>-1.2611999991349876E-3</c:v>
                </c:pt>
                <c:pt idx="41">
                  <c:v>-2.6120000256923959E-4</c:v>
                </c:pt>
                <c:pt idx="42">
                  <c:v>-2.4779999512247741E-4</c:v>
                </c:pt>
                <c:pt idx="43">
                  <c:v>-4.780000017490238E-5</c:v>
                </c:pt>
                <c:pt idx="44">
                  <c:v>-1.7974000002141111E-3</c:v>
                </c:pt>
                <c:pt idx="45">
                  <c:v>-9.2320000112522393E-4</c:v>
                </c:pt>
                <c:pt idx="46">
                  <c:v>-1.5098000003490597E-3</c:v>
                </c:pt>
                <c:pt idx="65">
                  <c:v>-4.888399998890236E-3</c:v>
                </c:pt>
                <c:pt idx="68">
                  <c:v>-7.8904000038164668E-3</c:v>
                </c:pt>
                <c:pt idx="73">
                  <c:v>-9.7084000008180737E-3</c:v>
                </c:pt>
                <c:pt idx="74">
                  <c:v>-1.169060000393074E-2</c:v>
                </c:pt>
                <c:pt idx="75">
                  <c:v>-1.2125000001105946E-2</c:v>
                </c:pt>
                <c:pt idx="76">
                  <c:v>-1.23057999953744E-2</c:v>
                </c:pt>
                <c:pt idx="77">
                  <c:v>-1.2592400002176873E-2</c:v>
                </c:pt>
                <c:pt idx="78">
                  <c:v>-1.2563600001158193E-2</c:v>
                </c:pt>
                <c:pt idx="95">
                  <c:v>-1.7858799998066388E-2</c:v>
                </c:pt>
                <c:pt idx="96">
                  <c:v>-1.8145399997592904E-2</c:v>
                </c:pt>
                <c:pt idx="97">
                  <c:v>-2.0118200001888908E-2</c:v>
                </c:pt>
                <c:pt idx="103">
                  <c:v>-2.682959999947343E-2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1F-4BDC-AE1B-21A31E6161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Active!$K$21:$K$145</c:f>
              <c:numCache>
                <c:formatCode>General</c:formatCode>
                <c:ptCount val="125"/>
                <c:pt idx="47">
                  <c:v>-3.1499999968218617E-3</c:v>
                </c:pt>
                <c:pt idx="48">
                  <c:v>-4.5790000003762543E-3</c:v>
                </c:pt>
                <c:pt idx="49">
                  <c:v>-1.9656000004033558E-3</c:v>
                </c:pt>
                <c:pt idx="50">
                  <c:v>-3.236800002923701E-3</c:v>
                </c:pt>
                <c:pt idx="51">
                  <c:v>-3.5429999988991767E-3</c:v>
                </c:pt>
                <c:pt idx="52">
                  <c:v>-1.9142000019201078E-3</c:v>
                </c:pt>
                <c:pt idx="53">
                  <c:v>-1.3007999950787053E-3</c:v>
                </c:pt>
                <c:pt idx="54">
                  <c:v>-2.5204000048688613E-3</c:v>
                </c:pt>
                <c:pt idx="55">
                  <c:v>-3.3400000029359944E-3</c:v>
                </c:pt>
                <c:pt idx="56">
                  <c:v>-2.5266000011470169E-3</c:v>
                </c:pt>
                <c:pt idx="57">
                  <c:v>-3.4461999966879375E-3</c:v>
                </c:pt>
                <c:pt idx="58">
                  <c:v>-2.3751999979140237E-3</c:v>
                </c:pt>
                <c:pt idx="59">
                  <c:v>-2.7650000047287904E-3</c:v>
                </c:pt>
                <c:pt idx="60">
                  <c:v>-2.7650000047287904E-3</c:v>
                </c:pt>
                <c:pt idx="61">
                  <c:v>-7.7033999987179413E-3</c:v>
                </c:pt>
                <c:pt idx="62">
                  <c:v>-4.993599999579601E-3</c:v>
                </c:pt>
                <c:pt idx="63">
                  <c:v>-4.993599999579601E-3</c:v>
                </c:pt>
                <c:pt idx="64">
                  <c:v>-4.3035999988205731E-3</c:v>
                </c:pt>
                <c:pt idx="66">
                  <c:v>-4.2277999964426272E-3</c:v>
                </c:pt>
                <c:pt idx="67">
                  <c:v>-5.1824000038322993E-3</c:v>
                </c:pt>
                <c:pt idx="69">
                  <c:v>-9.3940000078873709E-3</c:v>
                </c:pt>
                <c:pt idx="70">
                  <c:v>-8.980600003269501E-3</c:v>
                </c:pt>
                <c:pt idx="71">
                  <c:v>-9.3487999984063208E-3</c:v>
                </c:pt>
                <c:pt idx="72">
                  <c:v>-9.2354000007617287E-3</c:v>
                </c:pt>
                <c:pt idx="79">
                  <c:v>-1.3874600001145154E-2</c:v>
                </c:pt>
                <c:pt idx="80">
                  <c:v>-1.392900000064401E-2</c:v>
                </c:pt>
                <c:pt idx="81">
                  <c:v>-1.3715599998249672E-2</c:v>
                </c:pt>
                <c:pt idx="82">
                  <c:v>-1.5752200000861194E-2</c:v>
                </c:pt>
                <c:pt idx="83">
                  <c:v>-1.6391000004659873E-2</c:v>
                </c:pt>
                <c:pt idx="84">
                  <c:v>-1.6303600008541252E-2</c:v>
                </c:pt>
                <c:pt idx="85">
                  <c:v>-1.7244399998162407E-2</c:v>
                </c:pt>
                <c:pt idx="86">
                  <c:v>-1.8374200000835117E-2</c:v>
                </c:pt>
                <c:pt idx="87">
                  <c:v>-1.7100600001867861E-2</c:v>
                </c:pt>
                <c:pt idx="88">
                  <c:v>-1.6600599999947008E-2</c:v>
                </c:pt>
                <c:pt idx="89">
                  <c:v>-1.7366400003083982E-2</c:v>
                </c:pt>
                <c:pt idx="90">
                  <c:v>-1.7266399998334236E-2</c:v>
                </c:pt>
                <c:pt idx="91">
                  <c:v>-1.8220400001155213E-2</c:v>
                </c:pt>
                <c:pt idx="92">
                  <c:v>-1.8220400001155213E-2</c:v>
                </c:pt>
                <c:pt idx="93">
                  <c:v>-1.7407000006642193E-2</c:v>
                </c:pt>
                <c:pt idx="94">
                  <c:v>-1.7407000006642193E-2</c:v>
                </c:pt>
                <c:pt idx="98">
                  <c:v>-2.0046000005095266E-2</c:v>
                </c:pt>
                <c:pt idx="99">
                  <c:v>-1.9502600000123493E-2</c:v>
                </c:pt>
                <c:pt idx="100">
                  <c:v>-2.3319600004469976E-2</c:v>
                </c:pt>
                <c:pt idx="101">
                  <c:v>-2.1656199998687953E-2</c:v>
                </c:pt>
                <c:pt idx="102">
                  <c:v>-2.2985600000538398E-2</c:v>
                </c:pt>
                <c:pt idx="104">
                  <c:v>-2.5727799999003764E-2</c:v>
                </c:pt>
                <c:pt idx="105">
                  <c:v>-2.7385400004277471E-2</c:v>
                </c:pt>
                <c:pt idx="106">
                  <c:v>-2.7285400006803684E-2</c:v>
                </c:pt>
                <c:pt idx="109">
                  <c:v>-2.7115400000184309E-2</c:v>
                </c:pt>
                <c:pt idx="110">
                  <c:v>-2.8901999998197425E-2</c:v>
                </c:pt>
                <c:pt idx="111">
                  <c:v>-3.0254600002081133E-2</c:v>
                </c:pt>
                <c:pt idx="112">
                  <c:v>-3.1000399998447392E-2</c:v>
                </c:pt>
                <c:pt idx="113">
                  <c:v>-3.0387000006157905E-2</c:v>
                </c:pt>
                <c:pt idx="114">
                  <c:v>-3.0860200000461191E-2</c:v>
                </c:pt>
                <c:pt idx="115">
                  <c:v>-3.2166000004508533E-2</c:v>
                </c:pt>
                <c:pt idx="116">
                  <c:v>-3.1946000199241098E-2</c:v>
                </c:pt>
                <c:pt idx="117">
                  <c:v>-3.1936000123096164E-2</c:v>
                </c:pt>
                <c:pt idx="118">
                  <c:v>-3.0823800007055979E-2</c:v>
                </c:pt>
                <c:pt idx="119">
                  <c:v>-3.125480000016978E-2</c:v>
                </c:pt>
                <c:pt idx="120">
                  <c:v>-3.4734800006845035E-2</c:v>
                </c:pt>
                <c:pt idx="121">
                  <c:v>-3.4347400003753137E-2</c:v>
                </c:pt>
                <c:pt idx="122">
                  <c:v>-3.3939200002350844E-2</c:v>
                </c:pt>
                <c:pt idx="123">
                  <c:v>-4.2158800002653152E-2</c:v>
                </c:pt>
                <c:pt idx="124">
                  <c:v>-4.1316599999845494E-2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1F-4BDC-AE1B-21A31E6161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Active!$L$21:$L$145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1F-4BDC-AE1B-21A31E6161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Active!$M$21:$M$145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1F-4BDC-AE1B-21A31E6161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Active!$N$21:$N$145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1F-4BDC-AE1B-21A31E6161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Active!$O$21:$O$145</c:f>
              <c:numCache>
                <c:formatCode>General</c:formatCode>
                <c:ptCount val="125"/>
                <c:pt idx="15">
                  <c:v>1.1296346168374168E-2</c:v>
                </c:pt>
                <c:pt idx="16">
                  <c:v>1.1295130397038106E-2</c:v>
                </c:pt>
                <c:pt idx="17">
                  <c:v>1.1295130397038106E-2</c:v>
                </c:pt>
                <c:pt idx="18">
                  <c:v>1.1256225714284128E-2</c:v>
                </c:pt>
                <c:pt idx="19">
                  <c:v>1.1256225714284128E-2</c:v>
                </c:pt>
                <c:pt idx="20">
                  <c:v>1.1255009942948067E-2</c:v>
                </c:pt>
                <c:pt idx="21">
                  <c:v>1.1255009942948067E-2</c:v>
                </c:pt>
                <c:pt idx="22">
                  <c:v>1.1145590522702505E-2</c:v>
                </c:pt>
                <c:pt idx="23">
                  <c:v>1.1145590522702505E-2</c:v>
                </c:pt>
                <c:pt idx="24">
                  <c:v>1.1144374751366443E-2</c:v>
                </c:pt>
                <c:pt idx="25">
                  <c:v>1.1144374751366443E-2</c:v>
                </c:pt>
                <c:pt idx="26">
                  <c:v>1.1144374751366443E-2</c:v>
                </c:pt>
                <c:pt idx="27">
                  <c:v>1.0858668487391924E-2</c:v>
                </c:pt>
                <c:pt idx="28">
                  <c:v>1.0850158088039491E-2</c:v>
                </c:pt>
                <c:pt idx="29">
                  <c:v>1.084286346002312E-2</c:v>
                </c:pt>
                <c:pt idx="30">
                  <c:v>9.0812107940695906E-3</c:v>
                </c:pt>
                <c:pt idx="31">
                  <c:v>9.0812107940695906E-3</c:v>
                </c:pt>
                <c:pt idx="32">
                  <c:v>8.8660192675866535E-3</c:v>
                </c:pt>
                <c:pt idx="33">
                  <c:v>8.8660192675866535E-3</c:v>
                </c:pt>
                <c:pt idx="34">
                  <c:v>8.8514300115539127E-3</c:v>
                </c:pt>
                <c:pt idx="35">
                  <c:v>8.8514300115539127E-3</c:v>
                </c:pt>
                <c:pt idx="36">
                  <c:v>8.8502142402178512E-3</c:v>
                </c:pt>
                <c:pt idx="37">
                  <c:v>8.8502142402178512E-3</c:v>
                </c:pt>
                <c:pt idx="38">
                  <c:v>8.8502142402178512E-3</c:v>
                </c:pt>
                <c:pt idx="39">
                  <c:v>8.8502142402178512E-3</c:v>
                </c:pt>
                <c:pt idx="40">
                  <c:v>8.5097982661205499E-3</c:v>
                </c:pt>
                <c:pt idx="41">
                  <c:v>8.5097982661205499E-3</c:v>
                </c:pt>
                <c:pt idx="42">
                  <c:v>8.5085824947844883E-3</c:v>
                </c:pt>
                <c:pt idx="43">
                  <c:v>8.5085824947844883E-3</c:v>
                </c:pt>
                <c:pt idx="44">
                  <c:v>5.40107095981056E-3</c:v>
                </c:pt>
                <c:pt idx="45">
                  <c:v>5.3852659324417568E-3</c:v>
                </c:pt>
                <c:pt idx="46">
                  <c:v>5.3840501611056944E-3</c:v>
                </c:pt>
                <c:pt idx="47">
                  <c:v>2.9561548029903052E-3</c:v>
                </c:pt>
                <c:pt idx="48">
                  <c:v>2.8771296661462883E-3</c:v>
                </c:pt>
                <c:pt idx="49">
                  <c:v>2.8759138948102267E-3</c:v>
                </c:pt>
                <c:pt idx="50">
                  <c:v>2.837009212056249E-3</c:v>
                </c:pt>
                <c:pt idx="51">
                  <c:v>2.8284988127038179E-3</c:v>
                </c:pt>
                <c:pt idx="52">
                  <c:v>2.7895941299498402E-3</c:v>
                </c:pt>
                <c:pt idx="53">
                  <c:v>2.7883783586137786E-3</c:v>
                </c:pt>
                <c:pt idx="54">
                  <c:v>2.7810837305974074E-3</c:v>
                </c:pt>
                <c:pt idx="55">
                  <c:v>2.7737891025810361E-3</c:v>
                </c:pt>
                <c:pt idx="56">
                  <c:v>2.7725733312449746E-3</c:v>
                </c:pt>
                <c:pt idx="57">
                  <c:v>2.765278703228605E-3</c:v>
                </c:pt>
                <c:pt idx="58">
                  <c:v>2.6862535663845881E-3</c:v>
                </c:pt>
                <c:pt idx="59">
                  <c:v>2.6218176855733136E-3</c:v>
                </c:pt>
                <c:pt idx="60">
                  <c:v>2.6218176855733136E-3</c:v>
                </c:pt>
                <c:pt idx="61">
                  <c:v>2.471062039901651E-3</c:v>
                </c:pt>
                <c:pt idx="62">
                  <c:v>4.316668178626186E-5</c:v>
                </c:pt>
                <c:pt idx="63">
                  <c:v>4.316668178626186E-5</c:v>
                </c:pt>
                <c:pt idx="64">
                  <c:v>4.316668178626186E-5</c:v>
                </c:pt>
                <c:pt idx="65">
                  <c:v>-2.3402918283582479E-4</c:v>
                </c:pt>
                <c:pt idx="66">
                  <c:v>-2.4497112486038079E-4</c:v>
                </c:pt>
                <c:pt idx="67">
                  <c:v>-6.4739143709683332E-4</c:v>
                </c:pt>
                <c:pt idx="68">
                  <c:v>-3.2369843829084411E-3</c:v>
                </c:pt>
                <c:pt idx="69">
                  <c:v>-5.9676068037032154E-3</c:v>
                </c:pt>
                <c:pt idx="70">
                  <c:v>-5.9688225750392787E-3</c:v>
                </c:pt>
                <c:pt idx="71">
                  <c:v>-6.0624369679160364E-3</c:v>
                </c:pt>
                <c:pt idx="72">
                  <c:v>-6.0636527392520963E-3</c:v>
                </c:pt>
                <c:pt idx="73">
                  <c:v>-6.55604013035712E-3</c:v>
                </c:pt>
                <c:pt idx="74">
                  <c:v>-8.825885214784477E-3</c:v>
                </c:pt>
                <c:pt idx="75">
                  <c:v>-9.0495871406198469E-3</c:v>
                </c:pt>
                <c:pt idx="76">
                  <c:v>-9.2781521517994632E-3</c:v>
                </c:pt>
                <c:pt idx="77">
                  <c:v>-9.2793679231355231E-3</c:v>
                </c:pt>
                <c:pt idx="78">
                  <c:v>-9.3182726058895007E-3</c:v>
                </c:pt>
                <c:pt idx="79">
                  <c:v>-1.1549213007562883E-2</c:v>
                </c:pt>
                <c:pt idx="80">
                  <c:v>-1.2016069200610609E-2</c:v>
                </c:pt>
                <c:pt idx="81">
                  <c:v>-1.2017284971946669E-2</c:v>
                </c:pt>
                <c:pt idx="82">
                  <c:v>-1.432846628180013E-2</c:v>
                </c:pt>
                <c:pt idx="83">
                  <c:v>-1.5140601534289401E-2</c:v>
                </c:pt>
                <c:pt idx="84">
                  <c:v>-1.527555215259226E-2</c:v>
                </c:pt>
                <c:pt idx="85">
                  <c:v>-1.7084619900652201E-2</c:v>
                </c:pt>
                <c:pt idx="86">
                  <c:v>-1.7392210048675832E-2</c:v>
                </c:pt>
                <c:pt idx="87">
                  <c:v>-1.7457861700823168E-2</c:v>
                </c:pt>
                <c:pt idx="88">
                  <c:v>-1.7457861700823168E-2</c:v>
                </c:pt>
                <c:pt idx="89">
                  <c:v>-1.765603242860124E-2</c:v>
                </c:pt>
                <c:pt idx="90">
                  <c:v>-1.765603242860124E-2</c:v>
                </c:pt>
                <c:pt idx="91">
                  <c:v>-1.7887028982452979E-2</c:v>
                </c:pt>
                <c:pt idx="92">
                  <c:v>-1.7887028982452979E-2</c:v>
                </c:pt>
                <c:pt idx="93">
                  <c:v>-1.7888244753789043E-2</c:v>
                </c:pt>
                <c:pt idx="94">
                  <c:v>-1.7888244753789043E-2</c:v>
                </c:pt>
                <c:pt idx="95">
                  <c:v>-1.8037784628124644E-2</c:v>
                </c:pt>
                <c:pt idx="96">
                  <c:v>-1.8039000399460704E-2</c:v>
                </c:pt>
                <c:pt idx="97">
                  <c:v>-2.0237114975060415E-2</c:v>
                </c:pt>
                <c:pt idx="98">
                  <c:v>-2.082433253037826E-2</c:v>
                </c:pt>
                <c:pt idx="99">
                  <c:v>-2.0825548301714323E-2</c:v>
                </c:pt>
                <c:pt idx="100">
                  <c:v>-2.3007857849945228E-2</c:v>
                </c:pt>
                <c:pt idx="101">
                  <c:v>-2.3009073621281292E-2</c:v>
                </c:pt>
                <c:pt idx="102">
                  <c:v>-2.3627901231336738E-2</c:v>
                </c:pt>
                <c:pt idx="103">
                  <c:v>-2.6351229024115148E-2</c:v>
                </c:pt>
                <c:pt idx="104">
                  <c:v>-2.6748786251007347E-2</c:v>
                </c:pt>
                <c:pt idx="105">
                  <c:v>-2.703570828631793E-2</c:v>
                </c:pt>
                <c:pt idx="106">
                  <c:v>-2.703570828631793E-2</c:v>
                </c:pt>
                <c:pt idx="107">
                  <c:v>-2.9005257850738025E-2</c:v>
                </c:pt>
                <c:pt idx="108">
                  <c:v>-2.907698835956567E-2</c:v>
                </c:pt>
                <c:pt idx="109">
                  <c:v>-2.9528039525244593E-2</c:v>
                </c:pt>
                <c:pt idx="110">
                  <c:v>-2.9529255296580657E-2</c:v>
                </c:pt>
                <c:pt idx="111">
                  <c:v>-3.197417145340091E-2</c:v>
                </c:pt>
                <c:pt idx="112">
                  <c:v>-3.2233130747982078E-2</c:v>
                </c:pt>
                <c:pt idx="113">
                  <c:v>-3.2234346519318141E-2</c:v>
                </c:pt>
                <c:pt idx="114">
                  <c:v>-3.2236778061990254E-2</c:v>
                </c:pt>
                <c:pt idx="115">
                  <c:v>-3.2617314490177601E-2</c:v>
                </c:pt>
                <c:pt idx="116">
                  <c:v>-3.2617314490177601E-2</c:v>
                </c:pt>
                <c:pt idx="117">
                  <c:v>-3.2617314490177601E-2</c:v>
                </c:pt>
                <c:pt idx="118">
                  <c:v>-3.2657434944267635E-2</c:v>
                </c:pt>
                <c:pt idx="119">
                  <c:v>-3.2699986941029796E-2</c:v>
                </c:pt>
                <c:pt idx="120">
                  <c:v>-3.4888375345941011E-2</c:v>
                </c:pt>
                <c:pt idx="121">
                  <c:v>-3.5023325964243873E-2</c:v>
                </c:pt>
                <c:pt idx="122">
                  <c:v>-3.5051288704973302E-2</c:v>
                </c:pt>
                <c:pt idx="123">
                  <c:v>-4.113744001329861E-2</c:v>
                </c:pt>
                <c:pt idx="124">
                  <c:v>-4.1177560467388644E-2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1F-4BDC-AE1B-21A31E616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92592"/>
        <c:axId val="1"/>
      </c:scatterChart>
      <c:valAx>
        <c:axId val="824992592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583775432327"/>
              <c:y val="0.84589184913529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964725154036595E-2"/>
              <c:y val="0.414384280732031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925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12093966977531"/>
          <c:y val="0.90411102721748815"/>
          <c:w val="0.72517860799314993"/>
          <c:h val="6.84931506849315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V1128 Tau - O-C Diagr.</a:t>
            </a:r>
          </a:p>
        </c:rich>
      </c:tx>
      <c:layout>
        <c:manualLayout>
          <c:xMode val="edge"/>
          <c:yMode val="edge"/>
          <c:x val="0.34513311499779342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98243395882361"/>
          <c:y val="0.28327645051194539"/>
          <c:w val="0.78584138710020313"/>
          <c:h val="0.4709897610921501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Active!$H$21:$H$145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0D-47EF-BD33-BE6EB4A8C8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Active!$I$21:$I$145</c:f>
              <c:numCache>
                <c:formatCode>General</c:formatCode>
                <c:ptCount val="125"/>
                <c:pt idx="107">
                  <c:v>-2.9077400002279319E-2</c:v>
                </c:pt>
                <c:pt idx="108">
                  <c:v>-2.9586800003016833E-2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0D-47EF-BD33-BE6EB4A8C81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Active!$J$21:$J$145</c:f>
              <c:numCache>
                <c:formatCode>General</c:formatCode>
                <c:ptCount val="125"/>
                <c:pt idx="0">
                  <c:v>-1.0016000014729798E-3</c:v>
                </c:pt>
                <c:pt idx="1">
                  <c:v>2.8239999664947391E-4</c:v>
                </c:pt>
                <c:pt idx="2">
                  <c:v>1.7920000391313806E-4</c:v>
                </c:pt>
                <c:pt idx="3">
                  <c:v>6.925999914528802E-4</c:v>
                </c:pt>
                <c:pt idx="4">
                  <c:v>1.0097999984282069E-3</c:v>
                </c:pt>
                <c:pt idx="5">
                  <c:v>1.0097999984282069E-3</c:v>
                </c:pt>
                <c:pt idx="6">
                  <c:v>1.2319999950705096E-4</c:v>
                </c:pt>
                <c:pt idx="7">
                  <c:v>6.2319999415194616E-4</c:v>
                </c:pt>
                <c:pt idx="8">
                  <c:v>4.5819999650120735E-4</c:v>
                </c:pt>
                <c:pt idx="9">
                  <c:v>7.5819999619852751E-4</c:v>
                </c:pt>
                <c:pt idx="10">
                  <c:v>6.5499999618623406E-4</c:v>
                </c:pt>
                <c:pt idx="11">
                  <c:v>8.549999984097667E-4</c:v>
                </c:pt>
                <c:pt idx="12">
                  <c:v>-1.022400007059332E-3</c:v>
                </c:pt>
                <c:pt idx="13">
                  <c:v>-6.2240000261226669E-4</c:v>
                </c:pt>
                <c:pt idx="14">
                  <c:v>-3.7400000292109326E-4</c:v>
                </c:pt>
                <c:pt idx="15">
                  <c:v>-3.7400000292109326E-4</c:v>
                </c:pt>
                <c:pt idx="16">
                  <c:v>3.3940000139409676E-4</c:v>
                </c:pt>
                <c:pt idx="17">
                  <c:v>7.3939999856520444E-4</c:v>
                </c:pt>
                <c:pt idx="18">
                  <c:v>1.6820000018924475E-4</c:v>
                </c:pt>
                <c:pt idx="19">
                  <c:v>4.6819999988656491E-4</c:v>
                </c:pt>
                <c:pt idx="20">
                  <c:v>-4.1839999903459102E-4</c:v>
                </c:pt>
                <c:pt idx="21">
                  <c:v>-4.1839999903459102E-4</c:v>
                </c:pt>
                <c:pt idx="22">
                  <c:v>-8.1240000145044178E-4</c:v>
                </c:pt>
                <c:pt idx="23">
                  <c:v>-6.1239999922690913E-4</c:v>
                </c:pt>
                <c:pt idx="24">
                  <c:v>-5.9899999905610457E-4</c:v>
                </c:pt>
                <c:pt idx="25">
                  <c:v>3.0100000003585592E-4</c:v>
                </c:pt>
                <c:pt idx="26">
                  <c:v>4.0100000478560105E-4</c:v>
                </c:pt>
                <c:pt idx="27">
                  <c:v>4.9999995098914951E-5</c:v>
                </c:pt>
                <c:pt idx="28">
                  <c:v>2.43800001044292E-4</c:v>
                </c:pt>
                <c:pt idx="29">
                  <c:v>6.2419999449048191E-4</c:v>
                </c:pt>
                <c:pt idx="30">
                  <c:v>1.1407999991206452E-3</c:v>
                </c:pt>
                <c:pt idx="31">
                  <c:v>1.2408000038703904E-3</c:v>
                </c:pt>
                <c:pt idx="32">
                  <c:v>1.1259999882895499E-4</c:v>
                </c:pt>
                <c:pt idx="33">
                  <c:v>4.1259999852627516E-4</c:v>
                </c:pt>
                <c:pt idx="34">
                  <c:v>-8.2660000043688342E-4</c:v>
                </c:pt>
                <c:pt idx="35">
                  <c:v>-2.2660000104224309E-4</c:v>
                </c:pt>
                <c:pt idx="36">
                  <c:v>2.8680000104941428E-4</c:v>
                </c:pt>
                <c:pt idx="37">
                  <c:v>3.8679999852320179E-4</c:v>
                </c:pt>
                <c:pt idx="38">
                  <c:v>1.1868000001413748E-3</c:v>
                </c:pt>
                <c:pt idx="39">
                  <c:v>1.2867999976151623E-3</c:v>
                </c:pt>
                <c:pt idx="40">
                  <c:v>-1.2611999991349876E-3</c:v>
                </c:pt>
                <c:pt idx="41">
                  <c:v>-2.6120000256923959E-4</c:v>
                </c:pt>
                <c:pt idx="42">
                  <c:v>-2.4779999512247741E-4</c:v>
                </c:pt>
                <c:pt idx="43">
                  <c:v>-4.780000017490238E-5</c:v>
                </c:pt>
                <c:pt idx="44">
                  <c:v>-1.7974000002141111E-3</c:v>
                </c:pt>
                <c:pt idx="45">
                  <c:v>-9.2320000112522393E-4</c:v>
                </c:pt>
                <c:pt idx="46">
                  <c:v>-1.5098000003490597E-3</c:v>
                </c:pt>
                <c:pt idx="65">
                  <c:v>-4.888399998890236E-3</c:v>
                </c:pt>
                <c:pt idx="68">
                  <c:v>-7.8904000038164668E-3</c:v>
                </c:pt>
                <c:pt idx="73">
                  <c:v>-9.7084000008180737E-3</c:v>
                </c:pt>
                <c:pt idx="74">
                  <c:v>-1.169060000393074E-2</c:v>
                </c:pt>
                <c:pt idx="75">
                  <c:v>-1.2125000001105946E-2</c:v>
                </c:pt>
                <c:pt idx="76">
                  <c:v>-1.23057999953744E-2</c:v>
                </c:pt>
                <c:pt idx="77">
                  <c:v>-1.2592400002176873E-2</c:v>
                </c:pt>
                <c:pt idx="78">
                  <c:v>-1.2563600001158193E-2</c:v>
                </c:pt>
                <c:pt idx="95">
                  <c:v>-1.7858799998066388E-2</c:v>
                </c:pt>
                <c:pt idx="96">
                  <c:v>-1.8145399997592904E-2</c:v>
                </c:pt>
                <c:pt idx="97">
                  <c:v>-2.0118200001888908E-2</c:v>
                </c:pt>
                <c:pt idx="103">
                  <c:v>-2.682959999947343E-2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0D-47EF-BD33-BE6EB4A8C81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Active!$K$21:$K$145</c:f>
              <c:numCache>
                <c:formatCode>General</c:formatCode>
                <c:ptCount val="125"/>
                <c:pt idx="47">
                  <c:v>-3.1499999968218617E-3</c:v>
                </c:pt>
                <c:pt idx="48">
                  <c:v>-4.5790000003762543E-3</c:v>
                </c:pt>
                <c:pt idx="49">
                  <c:v>-1.9656000004033558E-3</c:v>
                </c:pt>
                <c:pt idx="50">
                  <c:v>-3.236800002923701E-3</c:v>
                </c:pt>
                <c:pt idx="51">
                  <c:v>-3.5429999988991767E-3</c:v>
                </c:pt>
                <c:pt idx="52">
                  <c:v>-1.9142000019201078E-3</c:v>
                </c:pt>
                <c:pt idx="53">
                  <c:v>-1.3007999950787053E-3</c:v>
                </c:pt>
                <c:pt idx="54">
                  <c:v>-2.5204000048688613E-3</c:v>
                </c:pt>
                <c:pt idx="55">
                  <c:v>-3.3400000029359944E-3</c:v>
                </c:pt>
                <c:pt idx="56">
                  <c:v>-2.5266000011470169E-3</c:v>
                </c:pt>
                <c:pt idx="57">
                  <c:v>-3.4461999966879375E-3</c:v>
                </c:pt>
                <c:pt idx="58">
                  <c:v>-2.3751999979140237E-3</c:v>
                </c:pt>
                <c:pt idx="59">
                  <c:v>-2.7650000047287904E-3</c:v>
                </c:pt>
                <c:pt idx="60">
                  <c:v>-2.7650000047287904E-3</c:v>
                </c:pt>
                <c:pt idx="61">
                  <c:v>-7.7033999987179413E-3</c:v>
                </c:pt>
                <c:pt idx="62">
                  <c:v>-4.993599999579601E-3</c:v>
                </c:pt>
                <c:pt idx="63">
                  <c:v>-4.993599999579601E-3</c:v>
                </c:pt>
                <c:pt idx="64">
                  <c:v>-4.3035999988205731E-3</c:v>
                </c:pt>
                <c:pt idx="66">
                  <c:v>-4.2277999964426272E-3</c:v>
                </c:pt>
                <c:pt idx="67">
                  <c:v>-5.1824000038322993E-3</c:v>
                </c:pt>
                <c:pt idx="69">
                  <c:v>-9.3940000078873709E-3</c:v>
                </c:pt>
                <c:pt idx="70">
                  <c:v>-8.980600003269501E-3</c:v>
                </c:pt>
                <c:pt idx="71">
                  <c:v>-9.3487999984063208E-3</c:v>
                </c:pt>
                <c:pt idx="72">
                  <c:v>-9.2354000007617287E-3</c:v>
                </c:pt>
                <c:pt idx="79">
                  <c:v>-1.3874600001145154E-2</c:v>
                </c:pt>
                <c:pt idx="80">
                  <c:v>-1.392900000064401E-2</c:v>
                </c:pt>
                <c:pt idx="81">
                  <c:v>-1.3715599998249672E-2</c:v>
                </c:pt>
                <c:pt idx="82">
                  <c:v>-1.5752200000861194E-2</c:v>
                </c:pt>
                <c:pt idx="83">
                  <c:v>-1.6391000004659873E-2</c:v>
                </c:pt>
                <c:pt idx="84">
                  <c:v>-1.6303600008541252E-2</c:v>
                </c:pt>
                <c:pt idx="85">
                  <c:v>-1.7244399998162407E-2</c:v>
                </c:pt>
                <c:pt idx="86">
                  <c:v>-1.8374200000835117E-2</c:v>
                </c:pt>
                <c:pt idx="87">
                  <c:v>-1.7100600001867861E-2</c:v>
                </c:pt>
                <c:pt idx="88">
                  <c:v>-1.6600599999947008E-2</c:v>
                </c:pt>
                <c:pt idx="89">
                  <c:v>-1.7366400003083982E-2</c:v>
                </c:pt>
                <c:pt idx="90">
                  <c:v>-1.7266399998334236E-2</c:v>
                </c:pt>
                <c:pt idx="91">
                  <c:v>-1.8220400001155213E-2</c:v>
                </c:pt>
                <c:pt idx="92">
                  <c:v>-1.8220400001155213E-2</c:v>
                </c:pt>
                <c:pt idx="93">
                  <c:v>-1.7407000006642193E-2</c:v>
                </c:pt>
                <c:pt idx="94">
                  <c:v>-1.7407000006642193E-2</c:v>
                </c:pt>
                <c:pt idx="98">
                  <c:v>-2.0046000005095266E-2</c:v>
                </c:pt>
                <c:pt idx="99">
                  <c:v>-1.9502600000123493E-2</c:v>
                </c:pt>
                <c:pt idx="100">
                  <c:v>-2.3319600004469976E-2</c:v>
                </c:pt>
                <c:pt idx="101">
                  <c:v>-2.1656199998687953E-2</c:v>
                </c:pt>
                <c:pt idx="102">
                  <c:v>-2.2985600000538398E-2</c:v>
                </c:pt>
                <c:pt idx="104">
                  <c:v>-2.5727799999003764E-2</c:v>
                </c:pt>
                <c:pt idx="105">
                  <c:v>-2.7385400004277471E-2</c:v>
                </c:pt>
                <c:pt idx="106">
                  <c:v>-2.7285400006803684E-2</c:v>
                </c:pt>
                <c:pt idx="109">
                  <c:v>-2.7115400000184309E-2</c:v>
                </c:pt>
                <c:pt idx="110">
                  <c:v>-2.8901999998197425E-2</c:v>
                </c:pt>
                <c:pt idx="111">
                  <c:v>-3.0254600002081133E-2</c:v>
                </c:pt>
                <c:pt idx="112">
                  <c:v>-3.1000399998447392E-2</c:v>
                </c:pt>
                <c:pt idx="113">
                  <c:v>-3.0387000006157905E-2</c:v>
                </c:pt>
                <c:pt idx="114">
                  <c:v>-3.0860200000461191E-2</c:v>
                </c:pt>
                <c:pt idx="115">
                  <c:v>-3.2166000004508533E-2</c:v>
                </c:pt>
                <c:pt idx="116">
                  <c:v>-3.1946000199241098E-2</c:v>
                </c:pt>
                <c:pt idx="117">
                  <c:v>-3.1936000123096164E-2</c:v>
                </c:pt>
                <c:pt idx="118">
                  <c:v>-3.0823800007055979E-2</c:v>
                </c:pt>
                <c:pt idx="119">
                  <c:v>-3.125480000016978E-2</c:v>
                </c:pt>
                <c:pt idx="120">
                  <c:v>-3.4734800006845035E-2</c:v>
                </c:pt>
                <c:pt idx="121">
                  <c:v>-3.4347400003753137E-2</c:v>
                </c:pt>
                <c:pt idx="122">
                  <c:v>-3.3939200002350844E-2</c:v>
                </c:pt>
                <c:pt idx="123">
                  <c:v>-4.2158800002653152E-2</c:v>
                </c:pt>
                <c:pt idx="124">
                  <c:v>-4.1316599999845494E-2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0D-47EF-BD33-BE6EB4A8C81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Active!$L$21:$L$145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0D-47EF-BD33-BE6EB4A8C8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Active!$M$21:$M$145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0D-47EF-BD33-BE6EB4A8C8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Active!$N$21:$N$145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0D-47EF-BD33-BE6EB4A8C8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-12487</c:v>
                </c:pt>
                <c:pt idx="1">
                  <c:v>-1607</c:v>
                </c:pt>
                <c:pt idx="2">
                  <c:v>-1581</c:v>
                </c:pt>
                <c:pt idx="3">
                  <c:v>-1580.5</c:v>
                </c:pt>
                <c:pt idx="4">
                  <c:v>-251.5</c:v>
                </c:pt>
                <c:pt idx="5">
                  <c:v>-251.5</c:v>
                </c:pt>
                <c:pt idx="6">
                  <c:v>-251</c:v>
                </c:pt>
                <c:pt idx="7">
                  <c:v>-251</c:v>
                </c:pt>
                <c:pt idx="8">
                  <c:v>-238.5</c:v>
                </c:pt>
                <c:pt idx="9">
                  <c:v>-238.5</c:v>
                </c:pt>
                <c:pt idx="10">
                  <c:v>-212.5</c:v>
                </c:pt>
                <c:pt idx="11">
                  <c:v>-212.5</c:v>
                </c:pt>
                <c:pt idx="12">
                  <c:v>-193</c:v>
                </c:pt>
                <c:pt idx="13">
                  <c:v>-193</c:v>
                </c:pt>
                <c:pt idx="14">
                  <c:v>-180</c:v>
                </c:pt>
                <c:pt idx="15">
                  <c:v>-180</c:v>
                </c:pt>
                <c:pt idx="16">
                  <c:v>-179.5</c:v>
                </c:pt>
                <c:pt idx="17">
                  <c:v>-179.5</c:v>
                </c:pt>
                <c:pt idx="18">
                  <c:v>-163.5</c:v>
                </c:pt>
                <c:pt idx="19">
                  <c:v>-163.5</c:v>
                </c:pt>
                <c:pt idx="20">
                  <c:v>-163</c:v>
                </c:pt>
                <c:pt idx="21">
                  <c:v>-163</c:v>
                </c:pt>
                <c:pt idx="22">
                  <c:v>-118</c:v>
                </c:pt>
                <c:pt idx="23">
                  <c:v>-118</c:v>
                </c:pt>
                <c:pt idx="24">
                  <c:v>-117.5</c:v>
                </c:pt>
                <c:pt idx="25">
                  <c:v>-117.5</c:v>
                </c:pt>
                <c:pt idx="26">
                  <c:v>-117.5</c:v>
                </c:pt>
                <c:pt idx="27">
                  <c:v>0</c:v>
                </c:pt>
                <c:pt idx="28">
                  <c:v>3.5</c:v>
                </c:pt>
                <c:pt idx="29">
                  <c:v>6.5</c:v>
                </c:pt>
                <c:pt idx="30">
                  <c:v>731</c:v>
                </c:pt>
                <c:pt idx="31">
                  <c:v>731</c:v>
                </c:pt>
                <c:pt idx="32">
                  <c:v>819.5</c:v>
                </c:pt>
                <c:pt idx="33">
                  <c:v>819.5</c:v>
                </c:pt>
                <c:pt idx="34">
                  <c:v>825.5</c:v>
                </c:pt>
                <c:pt idx="35">
                  <c:v>825.5</c:v>
                </c:pt>
                <c:pt idx="36">
                  <c:v>826</c:v>
                </c:pt>
                <c:pt idx="37">
                  <c:v>826</c:v>
                </c:pt>
                <c:pt idx="38">
                  <c:v>826</c:v>
                </c:pt>
                <c:pt idx="39">
                  <c:v>826</c:v>
                </c:pt>
                <c:pt idx="40">
                  <c:v>966</c:v>
                </c:pt>
                <c:pt idx="41">
                  <c:v>966</c:v>
                </c:pt>
                <c:pt idx="42">
                  <c:v>966.5</c:v>
                </c:pt>
                <c:pt idx="43">
                  <c:v>966.5</c:v>
                </c:pt>
                <c:pt idx="44">
                  <c:v>2244.5</c:v>
                </c:pt>
                <c:pt idx="45">
                  <c:v>2251</c:v>
                </c:pt>
                <c:pt idx="46">
                  <c:v>2251.5</c:v>
                </c:pt>
                <c:pt idx="47">
                  <c:v>3250</c:v>
                </c:pt>
                <c:pt idx="48">
                  <c:v>3282.5</c:v>
                </c:pt>
                <c:pt idx="49">
                  <c:v>3283</c:v>
                </c:pt>
                <c:pt idx="50">
                  <c:v>3299</c:v>
                </c:pt>
                <c:pt idx="51">
                  <c:v>3302.5</c:v>
                </c:pt>
                <c:pt idx="52">
                  <c:v>3318.5</c:v>
                </c:pt>
                <c:pt idx="53">
                  <c:v>3319</c:v>
                </c:pt>
                <c:pt idx="54">
                  <c:v>3322</c:v>
                </c:pt>
                <c:pt idx="55">
                  <c:v>3325</c:v>
                </c:pt>
                <c:pt idx="56">
                  <c:v>3325.5</c:v>
                </c:pt>
                <c:pt idx="57">
                  <c:v>3328.5</c:v>
                </c:pt>
                <c:pt idx="58">
                  <c:v>3361</c:v>
                </c:pt>
                <c:pt idx="59">
                  <c:v>3387.5</c:v>
                </c:pt>
                <c:pt idx="60">
                  <c:v>3387.5</c:v>
                </c:pt>
                <c:pt idx="61">
                  <c:v>3449.5</c:v>
                </c:pt>
                <c:pt idx="62">
                  <c:v>4448</c:v>
                </c:pt>
                <c:pt idx="63">
                  <c:v>4448</c:v>
                </c:pt>
                <c:pt idx="64">
                  <c:v>4448</c:v>
                </c:pt>
                <c:pt idx="65">
                  <c:v>4562</c:v>
                </c:pt>
                <c:pt idx="66">
                  <c:v>4566.5</c:v>
                </c:pt>
                <c:pt idx="67">
                  <c:v>4732</c:v>
                </c:pt>
                <c:pt idx="68">
                  <c:v>5797</c:v>
                </c:pt>
                <c:pt idx="69">
                  <c:v>6920</c:v>
                </c:pt>
                <c:pt idx="70">
                  <c:v>6920.5</c:v>
                </c:pt>
                <c:pt idx="71">
                  <c:v>6959</c:v>
                </c:pt>
                <c:pt idx="72">
                  <c:v>6959.5</c:v>
                </c:pt>
                <c:pt idx="73">
                  <c:v>7162</c:v>
                </c:pt>
                <c:pt idx="74">
                  <c:v>8095.5</c:v>
                </c:pt>
                <c:pt idx="75">
                  <c:v>8187.5</c:v>
                </c:pt>
                <c:pt idx="76">
                  <c:v>8281.5</c:v>
                </c:pt>
                <c:pt idx="77">
                  <c:v>8282</c:v>
                </c:pt>
                <c:pt idx="78">
                  <c:v>8298</c:v>
                </c:pt>
                <c:pt idx="79">
                  <c:v>9215.5</c:v>
                </c:pt>
                <c:pt idx="80">
                  <c:v>9407.5</c:v>
                </c:pt>
                <c:pt idx="81">
                  <c:v>9408</c:v>
                </c:pt>
                <c:pt idx="82">
                  <c:v>10358.5</c:v>
                </c:pt>
                <c:pt idx="83">
                  <c:v>10692.5</c:v>
                </c:pt>
                <c:pt idx="84">
                  <c:v>10748</c:v>
                </c:pt>
                <c:pt idx="85">
                  <c:v>11492</c:v>
                </c:pt>
                <c:pt idx="86">
                  <c:v>11618.5</c:v>
                </c:pt>
                <c:pt idx="87">
                  <c:v>11645.5</c:v>
                </c:pt>
                <c:pt idx="88">
                  <c:v>11645.5</c:v>
                </c:pt>
                <c:pt idx="89">
                  <c:v>11727</c:v>
                </c:pt>
                <c:pt idx="90">
                  <c:v>11727</c:v>
                </c:pt>
                <c:pt idx="91">
                  <c:v>11822</c:v>
                </c:pt>
                <c:pt idx="92">
                  <c:v>11822</c:v>
                </c:pt>
                <c:pt idx="93">
                  <c:v>11822.5</c:v>
                </c:pt>
                <c:pt idx="94">
                  <c:v>11822.5</c:v>
                </c:pt>
                <c:pt idx="95">
                  <c:v>11884</c:v>
                </c:pt>
                <c:pt idx="96">
                  <c:v>11884.5</c:v>
                </c:pt>
                <c:pt idx="97">
                  <c:v>12788.5</c:v>
                </c:pt>
                <c:pt idx="98">
                  <c:v>13030</c:v>
                </c:pt>
                <c:pt idx="99">
                  <c:v>13030.5</c:v>
                </c:pt>
                <c:pt idx="100">
                  <c:v>13928</c:v>
                </c:pt>
                <c:pt idx="101">
                  <c:v>13928.5</c:v>
                </c:pt>
                <c:pt idx="102">
                  <c:v>14183</c:v>
                </c:pt>
                <c:pt idx="103">
                  <c:v>15303</c:v>
                </c:pt>
                <c:pt idx="104">
                  <c:v>15466.5</c:v>
                </c:pt>
                <c:pt idx="105">
                  <c:v>15584.5</c:v>
                </c:pt>
                <c:pt idx="106">
                  <c:v>15584.5</c:v>
                </c:pt>
                <c:pt idx="107">
                  <c:v>16394.5</c:v>
                </c:pt>
                <c:pt idx="108">
                  <c:v>16424</c:v>
                </c:pt>
                <c:pt idx="109">
                  <c:v>16609.5</c:v>
                </c:pt>
                <c:pt idx="110">
                  <c:v>16610</c:v>
                </c:pt>
                <c:pt idx="111">
                  <c:v>17615.5</c:v>
                </c:pt>
                <c:pt idx="112">
                  <c:v>17722</c:v>
                </c:pt>
                <c:pt idx="113">
                  <c:v>17722.5</c:v>
                </c:pt>
                <c:pt idx="114">
                  <c:v>17723.5</c:v>
                </c:pt>
                <c:pt idx="115">
                  <c:v>17880</c:v>
                </c:pt>
                <c:pt idx="116">
                  <c:v>17880</c:v>
                </c:pt>
                <c:pt idx="117">
                  <c:v>17880</c:v>
                </c:pt>
                <c:pt idx="118">
                  <c:v>17896.5</c:v>
                </c:pt>
                <c:pt idx="119">
                  <c:v>17914</c:v>
                </c:pt>
                <c:pt idx="120">
                  <c:v>18814</c:v>
                </c:pt>
                <c:pt idx="121">
                  <c:v>18869.5</c:v>
                </c:pt>
                <c:pt idx="122">
                  <c:v>18881</c:v>
                </c:pt>
                <c:pt idx="123">
                  <c:v>21384</c:v>
                </c:pt>
                <c:pt idx="124">
                  <c:v>21400.5</c:v>
                </c:pt>
              </c:numCache>
            </c:numRef>
          </c:xVal>
          <c:yVal>
            <c:numRef>
              <c:f>Active!$O$21:$O$145</c:f>
              <c:numCache>
                <c:formatCode>General</c:formatCode>
                <c:ptCount val="125"/>
                <c:pt idx="15">
                  <c:v>1.1296346168374168E-2</c:v>
                </c:pt>
                <c:pt idx="16">
                  <c:v>1.1295130397038106E-2</c:v>
                </c:pt>
                <c:pt idx="17">
                  <c:v>1.1295130397038106E-2</c:v>
                </c:pt>
                <c:pt idx="18">
                  <c:v>1.1256225714284128E-2</c:v>
                </c:pt>
                <c:pt idx="19">
                  <c:v>1.1256225714284128E-2</c:v>
                </c:pt>
                <c:pt idx="20">
                  <c:v>1.1255009942948067E-2</c:v>
                </c:pt>
                <c:pt idx="21">
                  <c:v>1.1255009942948067E-2</c:v>
                </c:pt>
                <c:pt idx="22">
                  <c:v>1.1145590522702505E-2</c:v>
                </c:pt>
                <c:pt idx="23">
                  <c:v>1.1145590522702505E-2</c:v>
                </c:pt>
                <c:pt idx="24">
                  <c:v>1.1144374751366443E-2</c:v>
                </c:pt>
                <c:pt idx="25">
                  <c:v>1.1144374751366443E-2</c:v>
                </c:pt>
                <c:pt idx="26">
                  <c:v>1.1144374751366443E-2</c:v>
                </c:pt>
                <c:pt idx="27">
                  <c:v>1.0858668487391924E-2</c:v>
                </c:pt>
                <c:pt idx="28">
                  <c:v>1.0850158088039491E-2</c:v>
                </c:pt>
                <c:pt idx="29">
                  <c:v>1.084286346002312E-2</c:v>
                </c:pt>
                <c:pt idx="30">
                  <c:v>9.0812107940695906E-3</c:v>
                </c:pt>
                <c:pt idx="31">
                  <c:v>9.0812107940695906E-3</c:v>
                </c:pt>
                <c:pt idx="32">
                  <c:v>8.8660192675866535E-3</c:v>
                </c:pt>
                <c:pt idx="33">
                  <c:v>8.8660192675866535E-3</c:v>
                </c:pt>
                <c:pt idx="34">
                  <c:v>8.8514300115539127E-3</c:v>
                </c:pt>
                <c:pt idx="35">
                  <c:v>8.8514300115539127E-3</c:v>
                </c:pt>
                <c:pt idx="36">
                  <c:v>8.8502142402178512E-3</c:v>
                </c:pt>
                <c:pt idx="37">
                  <c:v>8.8502142402178512E-3</c:v>
                </c:pt>
                <c:pt idx="38">
                  <c:v>8.8502142402178512E-3</c:v>
                </c:pt>
                <c:pt idx="39">
                  <c:v>8.8502142402178512E-3</c:v>
                </c:pt>
                <c:pt idx="40">
                  <c:v>8.5097982661205499E-3</c:v>
                </c:pt>
                <c:pt idx="41">
                  <c:v>8.5097982661205499E-3</c:v>
                </c:pt>
                <c:pt idx="42">
                  <c:v>8.5085824947844883E-3</c:v>
                </c:pt>
                <c:pt idx="43">
                  <c:v>8.5085824947844883E-3</c:v>
                </c:pt>
                <c:pt idx="44">
                  <c:v>5.40107095981056E-3</c:v>
                </c:pt>
                <c:pt idx="45">
                  <c:v>5.3852659324417568E-3</c:v>
                </c:pt>
                <c:pt idx="46">
                  <c:v>5.3840501611056944E-3</c:v>
                </c:pt>
                <c:pt idx="47">
                  <c:v>2.9561548029903052E-3</c:v>
                </c:pt>
                <c:pt idx="48">
                  <c:v>2.8771296661462883E-3</c:v>
                </c:pt>
                <c:pt idx="49">
                  <c:v>2.8759138948102267E-3</c:v>
                </c:pt>
                <c:pt idx="50">
                  <c:v>2.837009212056249E-3</c:v>
                </c:pt>
                <c:pt idx="51">
                  <c:v>2.8284988127038179E-3</c:v>
                </c:pt>
                <c:pt idx="52">
                  <c:v>2.7895941299498402E-3</c:v>
                </c:pt>
                <c:pt idx="53">
                  <c:v>2.7883783586137786E-3</c:v>
                </c:pt>
                <c:pt idx="54">
                  <c:v>2.7810837305974074E-3</c:v>
                </c:pt>
                <c:pt idx="55">
                  <c:v>2.7737891025810361E-3</c:v>
                </c:pt>
                <c:pt idx="56">
                  <c:v>2.7725733312449746E-3</c:v>
                </c:pt>
                <c:pt idx="57">
                  <c:v>2.765278703228605E-3</c:v>
                </c:pt>
                <c:pt idx="58">
                  <c:v>2.6862535663845881E-3</c:v>
                </c:pt>
                <c:pt idx="59">
                  <c:v>2.6218176855733136E-3</c:v>
                </c:pt>
                <c:pt idx="60">
                  <c:v>2.6218176855733136E-3</c:v>
                </c:pt>
                <c:pt idx="61">
                  <c:v>2.471062039901651E-3</c:v>
                </c:pt>
                <c:pt idx="62">
                  <c:v>4.316668178626186E-5</c:v>
                </c:pt>
                <c:pt idx="63">
                  <c:v>4.316668178626186E-5</c:v>
                </c:pt>
                <c:pt idx="64">
                  <c:v>4.316668178626186E-5</c:v>
                </c:pt>
                <c:pt idx="65">
                  <c:v>-2.3402918283582479E-4</c:v>
                </c:pt>
                <c:pt idx="66">
                  <c:v>-2.4497112486038079E-4</c:v>
                </c:pt>
                <c:pt idx="67">
                  <c:v>-6.4739143709683332E-4</c:v>
                </c:pt>
                <c:pt idx="68">
                  <c:v>-3.2369843829084411E-3</c:v>
                </c:pt>
                <c:pt idx="69">
                  <c:v>-5.9676068037032154E-3</c:v>
                </c:pt>
                <c:pt idx="70">
                  <c:v>-5.9688225750392787E-3</c:v>
                </c:pt>
                <c:pt idx="71">
                  <c:v>-6.0624369679160364E-3</c:v>
                </c:pt>
                <c:pt idx="72">
                  <c:v>-6.0636527392520963E-3</c:v>
                </c:pt>
                <c:pt idx="73">
                  <c:v>-6.55604013035712E-3</c:v>
                </c:pt>
                <c:pt idx="74">
                  <c:v>-8.825885214784477E-3</c:v>
                </c:pt>
                <c:pt idx="75">
                  <c:v>-9.0495871406198469E-3</c:v>
                </c:pt>
                <c:pt idx="76">
                  <c:v>-9.2781521517994632E-3</c:v>
                </c:pt>
                <c:pt idx="77">
                  <c:v>-9.2793679231355231E-3</c:v>
                </c:pt>
                <c:pt idx="78">
                  <c:v>-9.3182726058895007E-3</c:v>
                </c:pt>
                <c:pt idx="79">
                  <c:v>-1.1549213007562883E-2</c:v>
                </c:pt>
                <c:pt idx="80">
                  <c:v>-1.2016069200610609E-2</c:v>
                </c:pt>
                <c:pt idx="81">
                  <c:v>-1.2017284971946669E-2</c:v>
                </c:pt>
                <c:pt idx="82">
                  <c:v>-1.432846628180013E-2</c:v>
                </c:pt>
                <c:pt idx="83">
                  <c:v>-1.5140601534289401E-2</c:v>
                </c:pt>
                <c:pt idx="84">
                  <c:v>-1.527555215259226E-2</c:v>
                </c:pt>
                <c:pt idx="85">
                  <c:v>-1.7084619900652201E-2</c:v>
                </c:pt>
                <c:pt idx="86">
                  <c:v>-1.7392210048675832E-2</c:v>
                </c:pt>
                <c:pt idx="87">
                  <c:v>-1.7457861700823168E-2</c:v>
                </c:pt>
                <c:pt idx="88">
                  <c:v>-1.7457861700823168E-2</c:v>
                </c:pt>
                <c:pt idx="89">
                  <c:v>-1.765603242860124E-2</c:v>
                </c:pt>
                <c:pt idx="90">
                  <c:v>-1.765603242860124E-2</c:v>
                </c:pt>
                <c:pt idx="91">
                  <c:v>-1.7887028982452979E-2</c:v>
                </c:pt>
                <c:pt idx="92">
                  <c:v>-1.7887028982452979E-2</c:v>
                </c:pt>
                <c:pt idx="93">
                  <c:v>-1.7888244753789043E-2</c:v>
                </c:pt>
                <c:pt idx="94">
                  <c:v>-1.7888244753789043E-2</c:v>
                </c:pt>
                <c:pt idx="95">
                  <c:v>-1.8037784628124644E-2</c:v>
                </c:pt>
                <c:pt idx="96">
                  <c:v>-1.8039000399460704E-2</c:v>
                </c:pt>
                <c:pt idx="97">
                  <c:v>-2.0237114975060415E-2</c:v>
                </c:pt>
                <c:pt idx="98">
                  <c:v>-2.082433253037826E-2</c:v>
                </c:pt>
                <c:pt idx="99">
                  <c:v>-2.0825548301714323E-2</c:v>
                </c:pt>
                <c:pt idx="100">
                  <c:v>-2.3007857849945228E-2</c:v>
                </c:pt>
                <c:pt idx="101">
                  <c:v>-2.3009073621281292E-2</c:v>
                </c:pt>
                <c:pt idx="102">
                  <c:v>-2.3627901231336738E-2</c:v>
                </c:pt>
                <c:pt idx="103">
                  <c:v>-2.6351229024115148E-2</c:v>
                </c:pt>
                <c:pt idx="104">
                  <c:v>-2.6748786251007347E-2</c:v>
                </c:pt>
                <c:pt idx="105">
                  <c:v>-2.703570828631793E-2</c:v>
                </c:pt>
                <c:pt idx="106">
                  <c:v>-2.703570828631793E-2</c:v>
                </c:pt>
                <c:pt idx="107">
                  <c:v>-2.9005257850738025E-2</c:v>
                </c:pt>
                <c:pt idx="108">
                  <c:v>-2.907698835956567E-2</c:v>
                </c:pt>
                <c:pt idx="109">
                  <c:v>-2.9528039525244593E-2</c:v>
                </c:pt>
                <c:pt idx="110">
                  <c:v>-2.9529255296580657E-2</c:v>
                </c:pt>
                <c:pt idx="111">
                  <c:v>-3.197417145340091E-2</c:v>
                </c:pt>
                <c:pt idx="112">
                  <c:v>-3.2233130747982078E-2</c:v>
                </c:pt>
                <c:pt idx="113">
                  <c:v>-3.2234346519318141E-2</c:v>
                </c:pt>
                <c:pt idx="114">
                  <c:v>-3.2236778061990254E-2</c:v>
                </c:pt>
                <c:pt idx="115">
                  <c:v>-3.2617314490177601E-2</c:v>
                </c:pt>
                <c:pt idx="116">
                  <c:v>-3.2617314490177601E-2</c:v>
                </c:pt>
                <c:pt idx="117">
                  <c:v>-3.2617314490177601E-2</c:v>
                </c:pt>
                <c:pt idx="118">
                  <c:v>-3.2657434944267635E-2</c:v>
                </c:pt>
                <c:pt idx="119">
                  <c:v>-3.2699986941029796E-2</c:v>
                </c:pt>
                <c:pt idx="120">
                  <c:v>-3.4888375345941011E-2</c:v>
                </c:pt>
                <c:pt idx="121">
                  <c:v>-3.5023325964243873E-2</c:v>
                </c:pt>
                <c:pt idx="122">
                  <c:v>-3.5051288704973302E-2</c:v>
                </c:pt>
                <c:pt idx="123">
                  <c:v>-4.113744001329861E-2</c:v>
                </c:pt>
                <c:pt idx="124">
                  <c:v>-4.1177560467388644E-2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0D-47EF-BD33-BE6EB4A8C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68320"/>
        <c:axId val="1"/>
      </c:scatterChart>
      <c:valAx>
        <c:axId val="824968320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4461942257218"/>
              <c:y val="0.84641638225255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867256637168141E-2"/>
              <c:y val="0.4163822525597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68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46019557289852"/>
          <c:y val="0.90102389078498291"/>
          <c:w val="0.72389436276217689"/>
          <c:h val="6.82593856655290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15</xdr:col>
      <xdr:colOff>342900</xdr:colOff>
      <xdr:row>16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6E5EC02-33DC-8B94-698C-D41EE0CC7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0</xdr:row>
      <xdr:rowOff>0</xdr:rowOff>
    </xdr:from>
    <xdr:to>
      <xdr:col>23</xdr:col>
      <xdr:colOff>628650</xdr:colOff>
      <xdr:row>16</xdr:row>
      <xdr:rowOff>104775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C37095E-2AC3-C287-7820-D3F7DA78C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843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konkoly.hu/cgi-bin/IBVS?5943" TargetMode="External"/><Relationship Id="rId39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konkoly.hu/cgi-bin/IBVS?5372" TargetMode="External"/><Relationship Id="rId21" Type="http://schemas.openxmlformats.org/officeDocument/2006/relationships/hyperlink" Target="http://www.bav-astro.de/sfs/BAVM_link.php?BAVMnr=178" TargetMode="External"/><Relationship Id="rId34" Type="http://schemas.openxmlformats.org/officeDocument/2006/relationships/hyperlink" Target="http://www.konkoly.hu/cgi-bin/IBVS?5943" TargetMode="External"/><Relationship Id="rId42" Type="http://schemas.openxmlformats.org/officeDocument/2006/relationships/hyperlink" Target="http://www.konkoly.hu/cgi-bin/IBVS?6114" TargetMode="External"/><Relationship Id="rId47" Type="http://schemas.openxmlformats.org/officeDocument/2006/relationships/hyperlink" Target="http://vsolj.cetus-net.org/vsoljno50.pdf" TargetMode="External"/><Relationship Id="rId50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www.konkoly.hu/cgi-bin/IBVS?5843" TargetMode="External"/><Relationship Id="rId17" Type="http://schemas.openxmlformats.org/officeDocument/2006/relationships/hyperlink" Target="http://www.konkoly.hu/cgi-bin/IBVS?5843" TargetMode="External"/><Relationship Id="rId25" Type="http://schemas.openxmlformats.org/officeDocument/2006/relationships/hyperlink" Target="http://www.konkoly.hu/cgi-bin/IBVS?5943" TargetMode="External"/><Relationship Id="rId33" Type="http://schemas.openxmlformats.org/officeDocument/2006/relationships/hyperlink" Target="http://www.bav-astro.de/sfs/BAVM_link.php?BAVMnr=214" TargetMode="External"/><Relationship Id="rId38" Type="http://schemas.openxmlformats.org/officeDocument/2006/relationships/hyperlink" Target="http://var.astro.cz/oejv/issues/oejv0160.pdf" TargetMode="External"/><Relationship Id="rId46" Type="http://schemas.openxmlformats.org/officeDocument/2006/relationships/hyperlink" Target="http://www.konkoly.hu/cgi-bin/IBVS?5672" TargetMode="External"/><Relationship Id="rId2" Type="http://schemas.openxmlformats.org/officeDocument/2006/relationships/hyperlink" Target="http://www.konkoly.hu/cgi-bin/IBVS?5372" TargetMode="External"/><Relationship Id="rId16" Type="http://schemas.openxmlformats.org/officeDocument/2006/relationships/hyperlink" Target="http://www.konkoly.hu/cgi-bin/IBVS?5843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konkoly.hu/cgi-bin/IBVS?5887" TargetMode="External"/><Relationship Id="rId41" Type="http://schemas.openxmlformats.org/officeDocument/2006/relationships/hyperlink" Target="http://www.bav-astro.de/sfs/BAVM_link.php?BAVMnr=232" TargetMode="External"/><Relationship Id="rId1" Type="http://schemas.openxmlformats.org/officeDocument/2006/relationships/hyperlink" Target="http://www.konkoly.hu/cgi-bin/IBVS?5372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www.konkoly.hu/cgi-bin/IBVS?5943" TargetMode="External"/><Relationship Id="rId32" Type="http://schemas.openxmlformats.org/officeDocument/2006/relationships/hyperlink" Target="http://www.konkoly.hu/cgi-bin/IBVS?5887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www.bav-astro.de/sfs/BAVM_link.php?BAVMnr=228" TargetMode="External"/><Relationship Id="rId45" Type="http://schemas.openxmlformats.org/officeDocument/2006/relationships/hyperlink" Target="http://www.konkoly.hu/cgi-bin/IBVS?6114" TargetMode="External"/><Relationship Id="rId53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konkoly.hu/cgi-bin/IBVS?5843" TargetMode="External"/><Relationship Id="rId15" Type="http://schemas.openxmlformats.org/officeDocument/2006/relationships/hyperlink" Target="http://www.konkoly.hu/cgi-bin/IBVS?5843" TargetMode="External"/><Relationship Id="rId23" Type="http://schemas.openxmlformats.org/officeDocument/2006/relationships/hyperlink" Target="http://www.bav-astro.de/sfs/BAVM_link.php?BAVMnr=18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var.astro.cz/oejv/issues/oejv0160.pdf" TargetMode="External"/><Relationship Id="rId49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konkoly.hu/cgi-bin/IBVS?5887" TargetMode="External"/><Relationship Id="rId44" Type="http://schemas.openxmlformats.org/officeDocument/2006/relationships/hyperlink" Target="http://www.konkoly.hu/cgi-bin/IBVS?6114" TargetMode="External"/><Relationship Id="rId52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konkoly.hu/cgi-bin/IBVS?5843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konkoly.hu/cgi-bin/IBVS?5843" TargetMode="External"/><Relationship Id="rId22" Type="http://schemas.openxmlformats.org/officeDocument/2006/relationships/hyperlink" Target="http://var.astro.cz/oejv/issues/oejv0074.pdf" TargetMode="External"/><Relationship Id="rId27" Type="http://schemas.openxmlformats.org/officeDocument/2006/relationships/hyperlink" Target="http://www.konkoly.hu/cgi-bin/IBVS?5943" TargetMode="External"/><Relationship Id="rId30" Type="http://schemas.openxmlformats.org/officeDocument/2006/relationships/hyperlink" Target="http://www.konkoly.hu/cgi-bin/IBVS?5887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www.konkoly.hu/cgi-bin/IBVS?6114" TargetMode="External"/><Relationship Id="rId48" Type="http://schemas.openxmlformats.org/officeDocument/2006/relationships/hyperlink" Target="http://vsolj.cetus-net.org/vsoljno50.pdf" TargetMode="External"/><Relationship Id="rId8" Type="http://schemas.openxmlformats.org/officeDocument/2006/relationships/hyperlink" Target="http://www.konkoly.hu/cgi-bin/IBVS?5843" TargetMode="External"/><Relationship Id="rId51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tabSelected="1" workbookViewId="0">
      <pane xSplit="13" ySplit="22" topLeftCell="N135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9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 t="s">
        <v>4</v>
      </c>
      <c r="D4" s="6" t="s">
        <v>4</v>
      </c>
      <c r="E4" s="7"/>
    </row>
    <row r="5" spans="1:6">
      <c r="A5" s="8" t="s">
        <v>5</v>
      </c>
      <c r="B5"/>
      <c r="C5" s="9">
        <v>-9.5</v>
      </c>
      <c r="D5" t="s">
        <v>6</v>
      </c>
    </row>
    <row r="6" spans="1:6">
      <c r="A6" s="4" t="s">
        <v>7</v>
      </c>
    </row>
    <row r="7" spans="1:6">
      <c r="A7" s="1" t="s">
        <v>8</v>
      </c>
      <c r="C7" s="1">
        <v>52313.258150000001</v>
      </c>
    </row>
    <row r="8" spans="1:6">
      <c r="A8" s="1" t="s">
        <v>9</v>
      </c>
      <c r="C8" s="1">
        <v>0.30537320000000001</v>
      </c>
    </row>
    <row r="9" spans="1:6">
      <c r="A9" s="10" t="s">
        <v>10</v>
      </c>
      <c r="B9" s="11">
        <v>100</v>
      </c>
      <c r="C9" s="12" t="str">
        <f>"F"&amp;B9</f>
        <v>F100</v>
      </c>
      <c r="D9" s="13" t="str">
        <f>"G"&amp;B9</f>
        <v>G100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INTERCEPT(INDIRECT($D$9):G981,INDIRECT($C$9):F981)</f>
        <v>1.0858668487391924E-2</v>
      </c>
      <c r="D11" s="7"/>
      <c r="E11"/>
    </row>
    <row r="12" spans="1:6">
      <c r="A12" t="s">
        <v>14</v>
      </c>
      <c r="B12"/>
      <c r="C12" s="15">
        <f ca="1">SLOPE(INDIRECT($D$9):G981,INDIRECT($C$9):F981)</f>
        <v>-2.431542672123575E-6</v>
      </c>
      <c r="D12" s="7"/>
      <c r="E12"/>
    </row>
    <row r="13" spans="1:6">
      <c r="A13" t="s">
        <v>15</v>
      </c>
      <c r="B13"/>
      <c r="C13" s="7" t="s">
        <v>4</v>
      </c>
    </row>
    <row r="14" spans="1:6">
      <c r="A14"/>
      <c r="B14"/>
      <c r="C14"/>
    </row>
    <row r="15" spans="1:6">
      <c r="A15" s="16" t="s">
        <v>16</v>
      </c>
      <c r="B15"/>
      <c r="C15" s="17">
        <f ca="1">(C7+C11)+(C8+C12)*INT(MAX(F21:F3522))</f>
        <v>59567.351613372317</v>
      </c>
      <c r="E15" s="18" t="s">
        <v>17</v>
      </c>
      <c r="F15" s="9">
        <v>1</v>
      </c>
    </row>
    <row r="16" spans="1:6">
      <c r="A16" s="16" t="s">
        <v>18</v>
      </c>
      <c r="B16"/>
      <c r="C16" s="17">
        <f ca="1">+C8+C12</f>
        <v>0.30537076845732791</v>
      </c>
      <c r="E16" s="18" t="s">
        <v>19</v>
      </c>
      <c r="F16" s="15">
        <f ca="1">NOW()+15018.5+$C$5/24</f>
        <v>59968.853837615738</v>
      </c>
    </row>
    <row r="17" spans="1:17">
      <c r="A17" s="18" t="s">
        <v>20</v>
      </c>
      <c r="B17"/>
      <c r="C17">
        <f>COUNT(C21:C2180)</f>
        <v>129</v>
      </c>
      <c r="E17" s="18" t="s">
        <v>21</v>
      </c>
      <c r="F17" s="15">
        <f ca="1">ROUND(2*(F16-$C$7)/$C$8,0)/2+F15</f>
        <v>25070.5</v>
      </c>
    </row>
    <row r="18" spans="1:17">
      <c r="A18" s="16" t="s">
        <v>22</v>
      </c>
      <c r="B18"/>
      <c r="C18" s="19">
        <f ca="1">+C15</f>
        <v>59567.351613372317</v>
      </c>
      <c r="D18" s="20">
        <f ca="1">+C16</f>
        <v>0.30537076845732791</v>
      </c>
      <c r="E18" s="18" t="s">
        <v>23</v>
      </c>
      <c r="F18" s="13">
        <f ca="1">ROUND(2*(F16-$C$15)/$C$16,0)/2+F15</f>
        <v>1316</v>
      </c>
    </row>
    <row r="19" spans="1:17">
      <c r="E19" s="18" t="s">
        <v>24</v>
      </c>
      <c r="F19" s="21">
        <f ca="1">+$C$15+$C$16*F18-15018.5-$C$5/24</f>
        <v>44951.115377995498</v>
      </c>
    </row>
    <row r="20" spans="1:17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4" t="s">
        <v>41</v>
      </c>
    </row>
    <row r="21" spans="1:17">
      <c r="A21" s="23" t="s">
        <v>42</v>
      </c>
      <c r="B21" s="24" t="s">
        <v>43</v>
      </c>
      <c r="C21" s="23">
        <v>48500.061999999998</v>
      </c>
      <c r="D21" s="23" t="s">
        <v>4</v>
      </c>
      <c r="E21" s="1">
        <f>+(C21-C$7)/C$8</f>
        <v>-12487.003279921104</v>
      </c>
      <c r="F21" s="1">
        <f>ROUND(2*E21,0)/2</f>
        <v>-12487</v>
      </c>
      <c r="G21" s="1">
        <f>+C21-(C$7+F21*C$8)</f>
        <v>-1.0016000014729798E-3</v>
      </c>
      <c r="J21" s="1">
        <f>G21</f>
        <v>-1.0016000014729798E-3</v>
      </c>
      <c r="Q21" s="79">
        <f>+C21-15018.5</f>
        <v>33481.561999999998</v>
      </c>
    </row>
    <row r="22" spans="1:17">
      <c r="A22" s="25" t="s">
        <v>44</v>
      </c>
      <c r="B22" s="26" t="s">
        <v>43</v>
      </c>
      <c r="C22" s="27">
        <v>51822.523699999998</v>
      </c>
      <c r="D22" s="27">
        <v>1.2999999999999999E-3</v>
      </c>
      <c r="E22" s="1">
        <f>+(C22-C$7)/C$8</f>
        <v>-1606.999075229927</v>
      </c>
      <c r="F22" s="1">
        <f>ROUND(2*E22,0)/2</f>
        <v>-1607</v>
      </c>
      <c r="G22" s="1">
        <f>+C22-(C$7+F22*C$8)</f>
        <v>2.8239999664947391E-4</v>
      </c>
      <c r="J22" s="1">
        <f>G22</f>
        <v>2.8239999664947391E-4</v>
      </c>
      <c r="Q22" s="79">
        <f>+C22-15018.5</f>
        <v>36804.023699999998</v>
      </c>
    </row>
    <row r="23" spans="1:17">
      <c r="A23" s="25" t="s">
        <v>44</v>
      </c>
      <c r="B23" s="26" t="s">
        <v>43</v>
      </c>
      <c r="C23" s="27">
        <v>51830.463300000003</v>
      </c>
      <c r="D23" s="27">
        <v>1.1999999999999999E-3</v>
      </c>
      <c r="E23" s="1">
        <f>+(C23-C$7)/C$8</f>
        <v>-1580.9994131770516</v>
      </c>
      <c r="F23" s="1">
        <f>ROUND(2*E23,0)/2</f>
        <v>-1581</v>
      </c>
      <c r="G23" s="1">
        <f>+C23-(C$7+F23*C$8)</f>
        <v>1.7920000391313806E-4</v>
      </c>
      <c r="J23" s="1">
        <f>G23</f>
        <v>1.7920000391313806E-4</v>
      </c>
      <c r="Q23" s="79">
        <f>+C23-15018.5</f>
        <v>36811.963300000003</v>
      </c>
    </row>
    <row r="24" spans="1:17">
      <c r="A24" s="25" t="s">
        <v>44</v>
      </c>
      <c r="B24" s="26" t="s">
        <v>45</v>
      </c>
      <c r="C24" s="27">
        <v>51830.616499999996</v>
      </c>
      <c r="D24" s="27">
        <v>1.6999999999999999E-3</v>
      </c>
      <c r="E24" s="1">
        <f>+(C24-C$7)/C$8</f>
        <v>-1580.4977319555385</v>
      </c>
      <c r="F24" s="1">
        <f>ROUND(2*E24,0)/2</f>
        <v>-1580.5</v>
      </c>
      <c r="G24" s="1">
        <f>+C24-(C$7+F24*C$8)</f>
        <v>6.925999914528802E-4</v>
      </c>
      <c r="J24" s="1">
        <f>G24</f>
        <v>6.925999914528802E-4</v>
      </c>
      <c r="Q24" s="79">
        <f>+C24-15018.5</f>
        <v>36812.116499999996</v>
      </c>
    </row>
    <row r="25" spans="1:17">
      <c r="A25" s="23" t="s">
        <v>42</v>
      </c>
      <c r="B25" s="24" t="s">
        <v>45</v>
      </c>
      <c r="C25" s="23">
        <v>52236.457799999996</v>
      </c>
      <c r="D25" s="23" t="s">
        <v>4</v>
      </c>
      <c r="E25" s="1">
        <f>+(C25-C$7)/C$8</f>
        <v>-251.49669322653389</v>
      </c>
      <c r="F25" s="1">
        <f>ROUND(2*E25,0)/2</f>
        <v>-251.5</v>
      </c>
      <c r="G25" s="1">
        <f>+C25-(C$7+F25*C$8)</f>
        <v>1.0097999984282069E-3</v>
      </c>
      <c r="J25" s="1">
        <f>G25</f>
        <v>1.0097999984282069E-3</v>
      </c>
      <c r="Q25" s="79">
        <f>+C25-15018.5</f>
        <v>37217.957799999996</v>
      </c>
    </row>
    <row r="26" spans="1:17">
      <c r="A26" s="23" t="s">
        <v>42</v>
      </c>
      <c r="B26" s="24" t="s">
        <v>45</v>
      </c>
      <c r="C26" s="23">
        <v>52236.457799999996</v>
      </c>
      <c r="D26" s="23" t="s">
        <v>4</v>
      </c>
      <c r="E26" s="1">
        <f>+(C26-C$7)/C$8</f>
        <v>-251.49669322653389</v>
      </c>
      <c r="F26" s="1">
        <f>ROUND(2*E26,0)/2</f>
        <v>-251.5</v>
      </c>
      <c r="G26" s="1">
        <f>+C26-(C$7+F26*C$8)</f>
        <v>1.0097999984282069E-3</v>
      </c>
      <c r="J26" s="1">
        <f>G26</f>
        <v>1.0097999984282069E-3</v>
      </c>
      <c r="Q26" s="79">
        <f>+C26-15018.5</f>
        <v>37217.957799999996</v>
      </c>
    </row>
    <row r="27" spans="1:17">
      <c r="A27" s="23" t="s">
        <v>42</v>
      </c>
      <c r="B27" s="24" t="s">
        <v>43</v>
      </c>
      <c r="C27" s="23">
        <v>52236.609600000003</v>
      </c>
      <c r="D27" s="23" t="s">
        <v>4</v>
      </c>
      <c r="E27" s="1">
        <f>+(C27-C$7)/C$8</f>
        <v>-250.99959655922021</v>
      </c>
      <c r="F27" s="1">
        <f>ROUND(2*E27,0)/2</f>
        <v>-251</v>
      </c>
      <c r="G27" s="1">
        <f>+C27-(C$7+F27*C$8)</f>
        <v>1.2319999950705096E-4</v>
      </c>
      <c r="J27" s="1">
        <f>G27</f>
        <v>1.2319999950705096E-4</v>
      </c>
      <c r="Q27" s="79">
        <f>+C27-15018.5</f>
        <v>37218.109600000003</v>
      </c>
    </row>
    <row r="28" spans="1:17">
      <c r="A28" s="23" t="s">
        <v>42</v>
      </c>
      <c r="B28" s="24" t="s">
        <v>43</v>
      </c>
      <c r="C28" s="23">
        <v>52236.610099999998</v>
      </c>
      <c r="D28" s="23" t="s">
        <v>4</v>
      </c>
      <c r="E28" s="1">
        <f>+(C28-C$7)/C$8</f>
        <v>-250.99795921843639</v>
      </c>
      <c r="F28" s="1">
        <f>ROUND(2*E28,0)/2</f>
        <v>-251</v>
      </c>
      <c r="G28" s="1">
        <f>+C28-(C$7+F28*C$8)</f>
        <v>6.2319999415194616E-4</v>
      </c>
      <c r="J28" s="1">
        <f>G28</f>
        <v>6.2319999415194616E-4</v>
      </c>
      <c r="Q28" s="79">
        <f>+C28-15018.5</f>
        <v>37218.110099999998</v>
      </c>
    </row>
    <row r="29" spans="1:17">
      <c r="A29" s="23" t="s">
        <v>42</v>
      </c>
      <c r="B29" s="24" t="s">
        <v>45</v>
      </c>
      <c r="C29" s="23">
        <v>52240.427100000001</v>
      </c>
      <c r="D29" s="23" t="s">
        <v>4</v>
      </c>
      <c r="E29" s="1">
        <f>+(C29-C$7)/C$8</f>
        <v>-238.49849954089188</v>
      </c>
      <c r="F29" s="1">
        <f>ROUND(2*E29,0)/2</f>
        <v>-238.5</v>
      </c>
      <c r="G29" s="1">
        <f>+C29-(C$7+F29*C$8)</f>
        <v>4.5819999650120735E-4</v>
      </c>
      <c r="J29" s="1">
        <f>G29</f>
        <v>4.5819999650120735E-4</v>
      </c>
      <c r="Q29" s="79">
        <f>+C29-15018.5</f>
        <v>37221.927100000001</v>
      </c>
    </row>
    <row r="30" spans="1:17">
      <c r="A30" s="23" t="s">
        <v>42</v>
      </c>
      <c r="B30" s="24" t="s">
        <v>45</v>
      </c>
      <c r="C30" s="23">
        <v>52240.4274</v>
      </c>
      <c r="D30" s="23" t="s">
        <v>4</v>
      </c>
      <c r="E30" s="1">
        <f>+(C30-C$7)/C$8</f>
        <v>-238.49751713641206</v>
      </c>
      <c r="F30" s="1">
        <f>ROUND(2*E30,0)/2</f>
        <v>-238.5</v>
      </c>
      <c r="G30" s="1">
        <f>+C30-(C$7+F30*C$8)</f>
        <v>7.5819999619852751E-4</v>
      </c>
      <c r="J30" s="1">
        <f>G30</f>
        <v>7.5819999619852751E-4</v>
      </c>
      <c r="Q30" s="79">
        <f>+C30-15018.5</f>
        <v>37221.9274</v>
      </c>
    </row>
    <row r="31" spans="1:17">
      <c r="A31" s="23" t="s">
        <v>42</v>
      </c>
      <c r="B31" s="24" t="s">
        <v>45</v>
      </c>
      <c r="C31" s="23">
        <v>52248.366999999998</v>
      </c>
      <c r="D31" s="23" t="s">
        <v>4</v>
      </c>
      <c r="E31" s="1">
        <f>+(C31-C$7)/C$8</f>
        <v>-212.49785508356041</v>
      </c>
      <c r="F31" s="1">
        <f>ROUND(2*E31,0)/2</f>
        <v>-212.5</v>
      </c>
      <c r="G31" s="1">
        <f>+C31-(C$7+F31*C$8)</f>
        <v>6.5499999618623406E-4</v>
      </c>
      <c r="J31" s="1">
        <f>G31</f>
        <v>6.5499999618623406E-4</v>
      </c>
      <c r="Q31" s="79">
        <f>+C31-15018.5</f>
        <v>37229.866999999998</v>
      </c>
    </row>
    <row r="32" spans="1:17">
      <c r="A32" s="23" t="s">
        <v>42</v>
      </c>
      <c r="B32" s="24" t="s">
        <v>45</v>
      </c>
      <c r="C32" s="23">
        <v>52248.367200000001</v>
      </c>
      <c r="D32" s="23" t="s">
        <v>4</v>
      </c>
      <c r="E32" s="1">
        <f>+(C32-C$7)/C$8</f>
        <v>-212.49720014723258</v>
      </c>
      <c r="F32" s="1">
        <f>ROUND(2*E32,0)/2</f>
        <v>-212.5</v>
      </c>
      <c r="G32" s="1">
        <f>+C32-(C$7+F32*C$8)</f>
        <v>8.549999984097667E-4</v>
      </c>
      <c r="J32" s="1">
        <f>G32</f>
        <v>8.549999984097667E-4</v>
      </c>
      <c r="Q32" s="79">
        <f>+C32-15018.5</f>
        <v>37229.867200000001</v>
      </c>
    </row>
    <row r="33" spans="1:17">
      <c r="A33" s="23" t="s">
        <v>42</v>
      </c>
      <c r="B33" s="24" t="s">
        <v>43</v>
      </c>
      <c r="C33" s="23">
        <v>52254.320099999997</v>
      </c>
      <c r="D33" s="23" t="s">
        <v>4</v>
      </c>
      <c r="E33" s="1">
        <f>+(C33-C$7)/C$8</f>
        <v>-193.00334803448467</v>
      </c>
      <c r="F33" s="1">
        <f>ROUND(2*E33,0)/2</f>
        <v>-193</v>
      </c>
      <c r="G33" s="1">
        <f>+C33-(C$7+F33*C$8)</f>
        <v>-1.022400007059332E-3</v>
      </c>
      <c r="J33" s="1">
        <f>G33</f>
        <v>-1.022400007059332E-3</v>
      </c>
      <c r="Q33" s="79">
        <f>+C33-15018.5</f>
        <v>37235.820099999997</v>
      </c>
    </row>
    <row r="34" spans="1:17">
      <c r="A34" s="23" t="s">
        <v>42</v>
      </c>
      <c r="B34" s="24" t="s">
        <v>43</v>
      </c>
      <c r="C34" s="23">
        <v>52254.320500000002</v>
      </c>
      <c r="D34" s="23" t="s">
        <v>4</v>
      </c>
      <c r="E34" s="1">
        <f>+(C34-C$7)/C$8</f>
        <v>-193.00203816182903</v>
      </c>
      <c r="F34" s="1">
        <f>ROUND(2*E34,0)/2</f>
        <v>-193</v>
      </c>
      <c r="G34" s="1">
        <f>+C34-(C$7+F34*C$8)</f>
        <v>-6.2240000261226669E-4</v>
      </c>
      <c r="J34" s="1">
        <f>G34</f>
        <v>-6.2240000261226669E-4</v>
      </c>
      <c r="Q34" s="79">
        <f>+C34-15018.5</f>
        <v>37235.820500000002</v>
      </c>
    </row>
    <row r="35" spans="1:17">
      <c r="A35" s="23" t="s">
        <v>42</v>
      </c>
      <c r="B35" s="24" t="s">
        <v>43</v>
      </c>
      <c r="C35" s="23">
        <v>52258.2906</v>
      </c>
      <c r="D35" s="23" t="s">
        <v>4</v>
      </c>
      <c r="E35" s="1">
        <f>+(C35-C$7)/C$8</f>
        <v>-180.00122473092338</v>
      </c>
      <c r="F35" s="1">
        <f>ROUND(2*E35,0)/2</f>
        <v>-180</v>
      </c>
      <c r="G35" s="1">
        <f>+C35-(C$7+F35*C$8)</f>
        <v>-3.7400000292109326E-4</v>
      </c>
      <c r="J35" s="1">
        <f>G35</f>
        <v>-3.7400000292109326E-4</v>
      </c>
      <c r="Q35" s="79">
        <f>+C35-15018.5</f>
        <v>37239.7906</v>
      </c>
    </row>
    <row r="36" spans="1:17">
      <c r="A36" s="23" t="s">
        <v>42</v>
      </c>
      <c r="B36" s="24" t="s">
        <v>43</v>
      </c>
      <c r="C36" s="23">
        <v>52258.2906</v>
      </c>
      <c r="D36" s="23" t="s">
        <v>4</v>
      </c>
      <c r="E36" s="1">
        <f>+(C36-C$7)/C$8</f>
        <v>-180.00122473092338</v>
      </c>
      <c r="F36" s="1">
        <f>ROUND(2*E36,0)/2</f>
        <v>-180</v>
      </c>
      <c r="G36" s="1">
        <f>+C36-(C$7+F36*C$8)</f>
        <v>-3.7400000292109326E-4</v>
      </c>
      <c r="J36" s="1">
        <f>G36</f>
        <v>-3.7400000292109326E-4</v>
      </c>
      <c r="O36" s="1">
        <f ca="1">+C$11+C$12*F36</f>
        <v>1.1296346168374168E-2</v>
      </c>
      <c r="Q36" s="79">
        <f>+C36-15018.5</f>
        <v>37239.7906</v>
      </c>
    </row>
    <row r="37" spans="1:17">
      <c r="A37" s="23" t="s">
        <v>42</v>
      </c>
      <c r="B37" s="24" t="s">
        <v>45</v>
      </c>
      <c r="C37" s="23">
        <v>52258.444000000003</v>
      </c>
      <c r="D37" s="23" t="s">
        <v>4</v>
      </c>
      <c r="E37" s="1">
        <f>+(C37-C$7)/C$8</f>
        <v>-179.49888857305859</v>
      </c>
      <c r="F37" s="1">
        <f>ROUND(2*E37,0)/2</f>
        <v>-179.5</v>
      </c>
      <c r="G37" s="1">
        <f>+C37-(C$7+F37*C$8)</f>
        <v>3.3940000139409676E-4</v>
      </c>
      <c r="J37" s="1">
        <f>G37</f>
        <v>3.3940000139409676E-4</v>
      </c>
      <c r="O37" s="1">
        <f ca="1">+C$11+C$12*F37</f>
        <v>1.1295130397038106E-2</v>
      </c>
      <c r="Q37" s="79">
        <f>+C37-15018.5</f>
        <v>37239.944000000003</v>
      </c>
    </row>
    <row r="38" spans="1:17">
      <c r="A38" s="23" t="s">
        <v>42</v>
      </c>
      <c r="B38" s="24" t="s">
        <v>45</v>
      </c>
      <c r="C38" s="23">
        <v>52258.4444</v>
      </c>
      <c r="D38" s="23" t="s">
        <v>4</v>
      </c>
      <c r="E38" s="1">
        <f>+(C38-C$7)/C$8</f>
        <v>-179.49757870042677</v>
      </c>
      <c r="F38" s="1">
        <f>ROUND(2*E38,0)/2</f>
        <v>-179.5</v>
      </c>
      <c r="G38" s="1">
        <f>+C38-(C$7+F38*C$8)</f>
        <v>7.3939999856520444E-4</v>
      </c>
      <c r="J38" s="1">
        <f>G38</f>
        <v>7.3939999856520444E-4</v>
      </c>
      <c r="O38" s="1">
        <f ca="1">+C$11+C$12*F38</f>
        <v>1.1295130397038106E-2</v>
      </c>
      <c r="Q38" s="79">
        <f>+C38-15018.5</f>
        <v>37239.9444</v>
      </c>
    </row>
    <row r="39" spans="1:17">
      <c r="A39" s="23" t="s">
        <v>42</v>
      </c>
      <c r="B39" s="24" t="s">
        <v>45</v>
      </c>
      <c r="C39" s="23">
        <v>52263.3298</v>
      </c>
      <c r="D39" s="23" t="s">
        <v>4</v>
      </c>
      <c r="E39" s="1">
        <f>+(C39-C$7)/C$8</f>
        <v>-163.49944919856082</v>
      </c>
      <c r="F39" s="1">
        <f>ROUND(2*E39,0)/2</f>
        <v>-163.5</v>
      </c>
      <c r="G39" s="1">
        <f>+C39-(C$7+F39*C$8)</f>
        <v>1.6820000018924475E-4</v>
      </c>
      <c r="J39" s="1">
        <f>G39</f>
        <v>1.6820000018924475E-4</v>
      </c>
      <c r="O39" s="1">
        <f ca="1">+C$11+C$12*F39</f>
        <v>1.1256225714284128E-2</v>
      </c>
      <c r="Q39" s="79">
        <f>+C39-15018.5</f>
        <v>37244.8298</v>
      </c>
    </row>
    <row r="40" spans="1:17">
      <c r="A40" s="23" t="s">
        <v>42</v>
      </c>
      <c r="B40" s="24" t="s">
        <v>45</v>
      </c>
      <c r="C40" s="23">
        <v>52263.330099999999</v>
      </c>
      <c r="D40" s="23" t="s">
        <v>4</v>
      </c>
      <c r="E40" s="1">
        <f>+(C40-C$7)/C$8</f>
        <v>-163.498466794081</v>
      </c>
      <c r="F40" s="1">
        <f>ROUND(2*E40,0)/2</f>
        <v>-163.5</v>
      </c>
      <c r="G40" s="1">
        <f>+C40-(C$7+F40*C$8)</f>
        <v>4.6819999988656491E-4</v>
      </c>
      <c r="J40" s="1">
        <f>G40</f>
        <v>4.6819999988656491E-4</v>
      </c>
      <c r="O40" s="1">
        <f ca="1">+C$11+C$12*F40</f>
        <v>1.1256225714284128E-2</v>
      </c>
      <c r="Q40" s="79">
        <f>+C40-15018.5</f>
        <v>37244.830099999999</v>
      </c>
    </row>
    <row r="41" spans="1:17">
      <c r="A41" s="23" t="s">
        <v>42</v>
      </c>
      <c r="B41" s="24" t="s">
        <v>43</v>
      </c>
      <c r="C41" s="23">
        <v>52263.481899999999</v>
      </c>
      <c r="D41" s="23" t="s">
        <v>4</v>
      </c>
      <c r="E41" s="1">
        <f>+(C41-C$7)/C$8</f>
        <v>-163.00137012679116</v>
      </c>
      <c r="F41" s="1">
        <f>ROUND(2*E41,0)/2</f>
        <v>-163</v>
      </c>
      <c r="G41" s="1">
        <f>+C41-(C$7+F41*C$8)</f>
        <v>-4.1839999903459102E-4</v>
      </c>
      <c r="J41" s="1">
        <f>G41</f>
        <v>-4.1839999903459102E-4</v>
      </c>
      <c r="O41" s="1">
        <f ca="1">+C$11+C$12*F41</f>
        <v>1.1255009942948067E-2</v>
      </c>
      <c r="Q41" s="79">
        <f>+C41-15018.5</f>
        <v>37244.981899999999</v>
      </c>
    </row>
    <row r="42" spans="1:17">
      <c r="A42" s="23" t="s">
        <v>42</v>
      </c>
      <c r="B42" s="24" t="s">
        <v>43</v>
      </c>
      <c r="C42" s="23">
        <v>52263.481899999999</v>
      </c>
      <c r="D42" s="23" t="s">
        <v>4</v>
      </c>
      <c r="E42" s="1">
        <f>+(C42-C$7)/C$8</f>
        <v>-163.00137012679116</v>
      </c>
      <c r="F42" s="1">
        <f>ROUND(2*E42,0)/2</f>
        <v>-163</v>
      </c>
      <c r="G42" s="1">
        <f>+C42-(C$7+F42*C$8)</f>
        <v>-4.1839999903459102E-4</v>
      </c>
      <c r="J42" s="1">
        <f>G42</f>
        <v>-4.1839999903459102E-4</v>
      </c>
      <c r="O42" s="1">
        <f ca="1">+C$11+C$12*F42</f>
        <v>1.1255009942948067E-2</v>
      </c>
      <c r="Q42" s="79">
        <f>+C42-15018.5</f>
        <v>37244.981899999999</v>
      </c>
    </row>
    <row r="43" spans="1:17">
      <c r="A43" s="23" t="s">
        <v>42</v>
      </c>
      <c r="B43" s="24" t="s">
        <v>43</v>
      </c>
      <c r="C43" s="23">
        <v>52277.223299999998</v>
      </c>
      <c r="D43" s="23" t="s">
        <v>4</v>
      </c>
      <c r="E43" s="1">
        <f>+(C43-C$7)/C$8</f>
        <v>-118.00266035134597</v>
      </c>
      <c r="F43" s="1">
        <f>ROUND(2*E43,0)/2</f>
        <v>-118</v>
      </c>
      <c r="G43" s="1">
        <f>+C43-(C$7+F43*C$8)</f>
        <v>-8.1240000145044178E-4</v>
      </c>
      <c r="J43" s="1">
        <f>G43</f>
        <v>-8.1240000145044178E-4</v>
      </c>
      <c r="O43" s="1">
        <f ca="1">+C$11+C$12*F43</f>
        <v>1.1145590522702505E-2</v>
      </c>
      <c r="Q43" s="79">
        <f>+C43-15018.5</f>
        <v>37258.723299999998</v>
      </c>
    </row>
    <row r="44" spans="1:17">
      <c r="A44" s="23" t="s">
        <v>42</v>
      </c>
      <c r="B44" s="24" t="s">
        <v>43</v>
      </c>
      <c r="C44" s="23">
        <v>52277.2235</v>
      </c>
      <c r="D44" s="23" t="s">
        <v>4</v>
      </c>
      <c r="E44" s="1">
        <f>+(C44-C$7)/C$8</f>
        <v>-118.00200541501815</v>
      </c>
      <c r="F44" s="1">
        <f>ROUND(2*E44,0)/2</f>
        <v>-118</v>
      </c>
      <c r="G44" s="1">
        <f>+C44-(C$7+F44*C$8)</f>
        <v>-6.1239999922690913E-4</v>
      </c>
      <c r="J44" s="1">
        <f>G44</f>
        <v>-6.1239999922690913E-4</v>
      </c>
      <c r="O44" s="1">
        <f ca="1">+C$11+C$12*F44</f>
        <v>1.1145590522702505E-2</v>
      </c>
      <c r="Q44" s="79">
        <f>+C44-15018.5</f>
        <v>37258.7235</v>
      </c>
    </row>
    <row r="45" spans="1:17">
      <c r="A45" s="23" t="s">
        <v>42</v>
      </c>
      <c r="B45" s="24" t="s">
        <v>45</v>
      </c>
      <c r="C45" s="23">
        <v>52277.376199999999</v>
      </c>
      <c r="D45" s="23" t="s">
        <v>4</v>
      </c>
      <c r="E45" s="1">
        <f>+(C45-C$7)/C$8</f>
        <v>-117.50196153428882</v>
      </c>
      <c r="F45" s="1">
        <f>ROUND(2*E45,0)/2</f>
        <v>-117.5</v>
      </c>
      <c r="G45" s="1">
        <f>+C45-(C$7+F45*C$8)</f>
        <v>-5.9899999905610457E-4</v>
      </c>
      <c r="J45" s="1">
        <f>G45</f>
        <v>-5.9899999905610457E-4</v>
      </c>
      <c r="O45" s="1">
        <f ca="1">+C$11+C$12*F45</f>
        <v>1.1144374751366443E-2</v>
      </c>
      <c r="Q45" s="79">
        <f>+C45-15018.5</f>
        <v>37258.876199999999</v>
      </c>
    </row>
    <row r="46" spans="1:17">
      <c r="A46" s="23" t="s">
        <v>42</v>
      </c>
      <c r="B46" s="24" t="s">
        <v>45</v>
      </c>
      <c r="C46" s="23">
        <v>52277.377099999998</v>
      </c>
      <c r="D46" s="23" t="s">
        <v>4</v>
      </c>
      <c r="E46" s="1">
        <f>+(C46-C$7)/C$8</f>
        <v>-117.49901432084935</v>
      </c>
      <c r="F46" s="1">
        <f>ROUND(2*E46,0)/2</f>
        <v>-117.5</v>
      </c>
      <c r="G46" s="1">
        <f>+C46-(C$7+F46*C$8)</f>
        <v>3.0100000003585592E-4</v>
      </c>
      <c r="J46" s="1">
        <f>G46</f>
        <v>3.0100000003585592E-4</v>
      </c>
      <c r="O46" s="1">
        <f ca="1">+C$11+C$12*F46</f>
        <v>1.1144374751366443E-2</v>
      </c>
      <c r="Q46" s="79">
        <f>+C46-15018.5</f>
        <v>37258.877099999998</v>
      </c>
    </row>
    <row r="47" spans="1:17">
      <c r="A47" s="23" t="s">
        <v>42</v>
      </c>
      <c r="B47" s="24" t="s">
        <v>45</v>
      </c>
      <c r="C47" s="23">
        <v>52277.377200000003</v>
      </c>
      <c r="D47" s="23" t="s">
        <v>4</v>
      </c>
      <c r="E47" s="1">
        <f>+(C47-C$7)/C$8</f>
        <v>-117.49868685267353</v>
      </c>
      <c r="F47" s="1">
        <f>ROUND(2*E47,0)/2</f>
        <v>-117.5</v>
      </c>
      <c r="G47" s="1">
        <f>+C47-(C$7+F47*C$8)</f>
        <v>4.0100000478560105E-4</v>
      </c>
      <c r="J47" s="1">
        <f>G47</f>
        <v>4.0100000478560105E-4</v>
      </c>
      <c r="O47" s="1">
        <f ca="1">+C$11+C$12*F47</f>
        <v>1.1144374751366443E-2</v>
      </c>
      <c r="Q47" s="79">
        <f>+C47-15018.5</f>
        <v>37258.877200000003</v>
      </c>
    </row>
    <row r="48" spans="1:17">
      <c r="A48" s="23" t="s">
        <v>42</v>
      </c>
      <c r="B48" s="24" t="s">
        <v>43</v>
      </c>
      <c r="C48" s="23">
        <v>52313.258199999997</v>
      </c>
      <c r="D48" s="23" t="s">
        <v>4</v>
      </c>
      <c r="E48" s="1">
        <f>+(C48-C$7)/C$8</f>
        <v>1.6373406408589538E-4</v>
      </c>
      <c r="F48" s="1">
        <f>ROUND(2*E48,0)/2</f>
        <v>0</v>
      </c>
      <c r="G48" s="1">
        <f>+C48-(C$7+F48*C$8)</f>
        <v>4.9999995098914951E-5</v>
      </c>
      <c r="J48" s="1">
        <f>G48</f>
        <v>4.9999995098914951E-5</v>
      </c>
      <c r="O48" s="1">
        <f ca="1">+C$11+C$12*F48</f>
        <v>1.0858668487391924E-2</v>
      </c>
      <c r="Q48" s="79">
        <f>+C48-15018.5</f>
        <v>37294.758199999997</v>
      </c>
    </row>
    <row r="49" spans="1:17">
      <c r="A49" s="23" t="s">
        <v>42</v>
      </c>
      <c r="B49" s="24" t="s">
        <v>45</v>
      </c>
      <c r="C49" s="23">
        <v>52314.3272</v>
      </c>
      <c r="D49" s="23" t="s">
        <v>4</v>
      </c>
      <c r="E49" s="1">
        <f>+(C49-C$7)/C$8</f>
        <v>3.5007983673689838</v>
      </c>
      <c r="F49" s="1">
        <f>ROUND(2*E49,0)/2</f>
        <v>3.5</v>
      </c>
      <c r="G49" s="1">
        <f>+C49-(C$7+F49*C$8)</f>
        <v>2.43800001044292E-4</v>
      </c>
      <c r="J49" s="1">
        <f>G49</f>
        <v>2.43800001044292E-4</v>
      </c>
      <c r="O49" s="1">
        <f ca="1">+C$11+C$12*F49</f>
        <v>1.0850158088039491E-2</v>
      </c>
      <c r="Q49" s="79">
        <f>+C49-15018.5</f>
        <v>37295.8272</v>
      </c>
    </row>
    <row r="50" spans="1:17">
      <c r="A50" s="23" t="s">
        <v>42</v>
      </c>
      <c r="B50" s="24" t="s">
        <v>45</v>
      </c>
      <c r="C50" s="23">
        <v>52315.243699999999</v>
      </c>
      <c r="D50" s="27">
        <v>5.0000000000000002E-5</v>
      </c>
      <c r="E50" s="1">
        <f>+(C50-C$7)/C$8</f>
        <v>6.5020440562485566</v>
      </c>
      <c r="F50" s="1">
        <f>ROUND(2*E50,0)/2</f>
        <v>6.5</v>
      </c>
      <c r="G50" s="1">
        <f>+C50-(C$7+F50*C$8)</f>
        <v>6.2419999449048191E-4</v>
      </c>
      <c r="J50" s="1">
        <f>G50</f>
        <v>6.2419999449048191E-4</v>
      </c>
      <c r="O50" s="1">
        <f ca="1">+C$11+C$12*F50</f>
        <v>1.084286346002312E-2</v>
      </c>
      <c r="Q50" s="79">
        <f>+C50-15018.5</f>
        <v>37296.743699999999</v>
      </c>
    </row>
    <row r="51" spans="1:17">
      <c r="A51" s="23" t="s">
        <v>42</v>
      </c>
      <c r="B51" s="24" t="s">
        <v>43</v>
      </c>
      <c r="C51" s="23">
        <v>52536.487099999998</v>
      </c>
      <c r="D51" s="23" t="s">
        <v>4</v>
      </c>
      <c r="E51" s="1">
        <f>+(C51-C$7)/C$8</f>
        <v>731.00373575676247</v>
      </c>
      <c r="F51" s="1">
        <f>ROUND(2*E51,0)/2</f>
        <v>731</v>
      </c>
      <c r="G51" s="1">
        <f>+C51-(C$7+F51*C$8)</f>
        <v>1.1407999991206452E-3</v>
      </c>
      <c r="J51" s="1">
        <f>G51</f>
        <v>1.1407999991206452E-3</v>
      </c>
      <c r="O51" s="1">
        <f ca="1">+C$11+C$12*F51</f>
        <v>9.0812107940695906E-3</v>
      </c>
      <c r="Q51" s="79">
        <f>+C51-15018.5</f>
        <v>37517.987099999998</v>
      </c>
    </row>
    <row r="52" spans="1:17">
      <c r="A52" s="23" t="s">
        <v>42</v>
      </c>
      <c r="B52" s="24" t="s">
        <v>43</v>
      </c>
      <c r="C52" s="23">
        <v>52536.487200000003</v>
      </c>
      <c r="D52" s="23" t="s">
        <v>4</v>
      </c>
      <c r="E52" s="1">
        <f>+(C52-C$7)/C$8</f>
        <v>731.00406322493825</v>
      </c>
      <c r="F52" s="1">
        <f>ROUND(2*E52,0)/2</f>
        <v>731</v>
      </c>
      <c r="G52" s="1">
        <f>+C52-(C$7+F52*C$8)</f>
        <v>1.2408000038703904E-3</v>
      </c>
      <c r="J52" s="1">
        <f>G52</f>
        <v>1.2408000038703904E-3</v>
      </c>
      <c r="O52" s="1">
        <f ca="1">+C$11+C$12*F52</f>
        <v>9.0812107940695906E-3</v>
      </c>
      <c r="Q52" s="79">
        <f>+C52-15018.5</f>
        <v>37517.987200000003</v>
      </c>
    </row>
    <row r="53" spans="1:17">
      <c r="A53" s="23" t="s">
        <v>42</v>
      </c>
      <c r="B53" s="24" t="s">
        <v>45</v>
      </c>
      <c r="C53" s="23">
        <v>52563.511599999998</v>
      </c>
      <c r="D53" s="23" t="s">
        <v>4</v>
      </c>
      <c r="E53" s="1">
        <f>+(C53-C$7)/C$8</f>
        <v>819.50036872913699</v>
      </c>
      <c r="F53" s="1">
        <f>ROUND(2*E53,0)/2</f>
        <v>819.5</v>
      </c>
      <c r="G53" s="1">
        <f>+C53-(C$7+F53*C$8)</f>
        <v>1.1259999882895499E-4</v>
      </c>
      <c r="J53" s="1">
        <f>G53</f>
        <v>1.1259999882895499E-4</v>
      </c>
      <c r="O53" s="1">
        <f ca="1">+C$11+C$12*F53</f>
        <v>8.8660192675866535E-3</v>
      </c>
      <c r="Q53" s="79">
        <f>+C53-15018.5</f>
        <v>37545.011599999998</v>
      </c>
    </row>
    <row r="54" spans="1:17">
      <c r="A54" s="23" t="s">
        <v>42</v>
      </c>
      <c r="B54" s="24" t="s">
        <v>45</v>
      </c>
      <c r="C54" s="23">
        <v>52563.511899999998</v>
      </c>
      <c r="D54" s="23" t="s">
        <v>4</v>
      </c>
      <c r="E54" s="1">
        <f>+(C54-C$7)/C$8</f>
        <v>819.50135113361682</v>
      </c>
      <c r="F54" s="1">
        <f>ROUND(2*E54,0)/2</f>
        <v>819.5</v>
      </c>
      <c r="G54" s="1">
        <f>+C54-(C$7+F54*C$8)</f>
        <v>4.1259999852627516E-4</v>
      </c>
      <c r="J54" s="1">
        <f>G54</f>
        <v>4.1259999852627516E-4</v>
      </c>
      <c r="O54" s="1">
        <f ca="1">+C$11+C$12*F54</f>
        <v>8.8660192675866535E-3</v>
      </c>
      <c r="Q54" s="79">
        <f>+C54-15018.5</f>
        <v>37545.011899999998</v>
      </c>
    </row>
    <row r="55" spans="1:17">
      <c r="A55" s="23" t="s">
        <v>42</v>
      </c>
      <c r="B55" s="24" t="s">
        <v>45</v>
      </c>
      <c r="C55" s="23">
        <v>52565.342900000003</v>
      </c>
      <c r="D55" s="23" t="s">
        <v>4</v>
      </c>
      <c r="E55" s="1">
        <f>+(C55-C$7)/C$8</f>
        <v>825.49729314819308</v>
      </c>
      <c r="F55" s="1">
        <f>ROUND(2*E55,0)/2</f>
        <v>825.5</v>
      </c>
      <c r="G55" s="1">
        <f>+C55-(C$7+F55*C$8)</f>
        <v>-8.2660000043688342E-4</v>
      </c>
      <c r="J55" s="1">
        <f>G55</f>
        <v>-8.2660000043688342E-4</v>
      </c>
      <c r="O55" s="1">
        <f ca="1">+C$11+C$12*F55</f>
        <v>8.8514300115539127E-3</v>
      </c>
      <c r="Q55" s="79">
        <f>+C55-15018.5</f>
        <v>37546.842900000003</v>
      </c>
    </row>
    <row r="56" spans="1:17">
      <c r="A56" s="23" t="s">
        <v>42</v>
      </c>
      <c r="B56" s="24" t="s">
        <v>45</v>
      </c>
      <c r="C56" s="23">
        <v>52565.343500000003</v>
      </c>
      <c r="D56" s="23" t="s">
        <v>4</v>
      </c>
      <c r="E56" s="1">
        <f>+(C56-C$7)/C$8</f>
        <v>825.49925795715274</v>
      </c>
      <c r="F56" s="1">
        <f>ROUND(2*E56,0)/2</f>
        <v>825.5</v>
      </c>
      <c r="G56" s="1">
        <f>+C56-(C$7+F56*C$8)</f>
        <v>-2.2660000104224309E-4</v>
      </c>
      <c r="J56" s="1">
        <f>G56</f>
        <v>-2.2660000104224309E-4</v>
      </c>
      <c r="O56" s="1">
        <f ca="1">+C$11+C$12*F56</f>
        <v>8.8514300115539127E-3</v>
      </c>
      <c r="Q56" s="79">
        <f>+C56-15018.5</f>
        <v>37546.843500000003</v>
      </c>
    </row>
    <row r="57" spans="1:17">
      <c r="A57" s="23" t="s">
        <v>42</v>
      </c>
      <c r="B57" s="24" t="s">
        <v>43</v>
      </c>
      <c r="C57" s="23">
        <v>52565.496700000003</v>
      </c>
      <c r="D57" s="23" t="s">
        <v>4</v>
      </c>
      <c r="E57" s="1">
        <f>+(C57-C$7)/C$8</f>
        <v>826.00093917868969</v>
      </c>
      <c r="F57" s="1">
        <f>ROUND(2*E57,0)/2</f>
        <v>826</v>
      </c>
      <c r="G57" s="1">
        <f>+C57-(C$7+F57*C$8)</f>
        <v>2.8680000104941428E-4</v>
      </c>
      <c r="J57" s="1">
        <f>G57</f>
        <v>2.8680000104941428E-4</v>
      </c>
      <c r="O57" s="1">
        <f ca="1">+C$11+C$12*F57</f>
        <v>8.8502142402178512E-3</v>
      </c>
      <c r="Q57" s="79">
        <f>+C57-15018.5</f>
        <v>37546.996700000003</v>
      </c>
    </row>
    <row r="58" spans="1:17">
      <c r="A58" s="23" t="s">
        <v>42</v>
      </c>
      <c r="B58" s="24" t="s">
        <v>43</v>
      </c>
      <c r="C58" s="23">
        <v>52565.496800000001</v>
      </c>
      <c r="D58" s="23" t="s">
        <v>4</v>
      </c>
      <c r="E58" s="1">
        <f>+(C58-C$7)/C$8</f>
        <v>826.00126664684171</v>
      </c>
      <c r="F58" s="1">
        <f>ROUND(2*E58,0)/2</f>
        <v>826</v>
      </c>
      <c r="G58" s="1">
        <f>+C58-(C$7+F58*C$8)</f>
        <v>3.8679999852320179E-4</v>
      </c>
      <c r="J58" s="1">
        <f>G58</f>
        <v>3.8679999852320179E-4</v>
      </c>
      <c r="O58" s="1">
        <f ca="1">+C$11+C$12*F58</f>
        <v>8.8502142402178512E-3</v>
      </c>
      <c r="Q58" s="79">
        <f>+C58-15018.5</f>
        <v>37546.996800000001</v>
      </c>
    </row>
    <row r="59" spans="1:17">
      <c r="A59" s="23" t="s">
        <v>42</v>
      </c>
      <c r="B59" s="24" t="s">
        <v>43</v>
      </c>
      <c r="C59" s="23">
        <v>52565.497600000002</v>
      </c>
      <c r="D59" s="23" t="s">
        <v>4</v>
      </c>
      <c r="E59" s="1">
        <f>+(C59-C$7)/C$8</f>
        <v>826.00388639212917</v>
      </c>
      <c r="F59" s="1">
        <f>ROUND(2*E59,0)/2</f>
        <v>826</v>
      </c>
      <c r="G59" s="1">
        <f>+C59-(C$7+F59*C$8)</f>
        <v>1.1868000001413748E-3</v>
      </c>
      <c r="J59" s="1">
        <f>G59</f>
        <v>1.1868000001413748E-3</v>
      </c>
      <c r="O59" s="1">
        <f ca="1">+C$11+C$12*F59</f>
        <v>8.8502142402178512E-3</v>
      </c>
      <c r="Q59" s="79">
        <f>+C59-15018.5</f>
        <v>37546.997600000002</v>
      </c>
    </row>
    <row r="60" spans="1:17">
      <c r="A60" s="23" t="s">
        <v>42</v>
      </c>
      <c r="B60" s="24" t="s">
        <v>43</v>
      </c>
      <c r="C60" s="23">
        <v>52565.4977</v>
      </c>
      <c r="D60" s="23" t="s">
        <v>4</v>
      </c>
      <c r="E60" s="1">
        <f>+(C60-C$7)/C$8</f>
        <v>826.0042138602812</v>
      </c>
      <c r="F60" s="1">
        <f>ROUND(2*E60,0)/2</f>
        <v>826</v>
      </c>
      <c r="G60" s="1">
        <f>+C60-(C$7+F60*C$8)</f>
        <v>1.2867999976151623E-3</v>
      </c>
      <c r="J60" s="1">
        <f>G60</f>
        <v>1.2867999976151623E-3</v>
      </c>
      <c r="O60" s="1">
        <f ca="1">+C$11+C$12*F60</f>
        <v>8.8502142402178512E-3</v>
      </c>
      <c r="Q60" s="79">
        <f>+C60-15018.5</f>
        <v>37546.9977</v>
      </c>
    </row>
    <row r="61" spans="1:17">
      <c r="A61" s="23" t="s">
        <v>42</v>
      </c>
      <c r="B61" s="24" t="s">
        <v>43</v>
      </c>
      <c r="C61" s="23">
        <v>52608.2474</v>
      </c>
      <c r="D61" s="23" t="s">
        <v>4</v>
      </c>
      <c r="E61" s="1">
        <f>+(C61-C$7)/C$8</f>
        <v>965.99586997155848</v>
      </c>
      <c r="F61" s="1">
        <f>ROUND(2*E61,0)/2</f>
        <v>966</v>
      </c>
      <c r="G61" s="1">
        <f>+C61-(C$7+F61*C$8)</f>
        <v>-1.2611999991349876E-3</v>
      </c>
      <c r="J61" s="1">
        <f>G61</f>
        <v>-1.2611999991349876E-3</v>
      </c>
      <c r="O61" s="1">
        <f ca="1">+C$11+C$12*F61</f>
        <v>8.5097982661205499E-3</v>
      </c>
      <c r="Q61" s="79">
        <f>+C61-15018.5</f>
        <v>37589.7474</v>
      </c>
    </row>
    <row r="62" spans="1:17">
      <c r="A62" s="23" t="s">
        <v>42</v>
      </c>
      <c r="B62" s="24" t="s">
        <v>43</v>
      </c>
      <c r="C62" s="23">
        <v>52608.248399999997</v>
      </c>
      <c r="D62" s="23" t="s">
        <v>4</v>
      </c>
      <c r="E62" s="1">
        <f>+(C62-C$7)/C$8</f>
        <v>965.99914465314987</v>
      </c>
      <c r="F62" s="1">
        <f>ROUND(2*E62,0)/2</f>
        <v>966</v>
      </c>
      <c r="G62" s="1">
        <f>+C62-(C$7+F62*C$8)</f>
        <v>-2.6120000256923959E-4</v>
      </c>
      <c r="J62" s="1">
        <f>G62</f>
        <v>-2.6120000256923959E-4</v>
      </c>
      <c r="O62" s="1">
        <f ca="1">+C$11+C$12*F62</f>
        <v>8.5097982661205499E-3</v>
      </c>
      <c r="Q62" s="79">
        <f>+C62-15018.5</f>
        <v>37589.748399999997</v>
      </c>
    </row>
    <row r="63" spans="1:17">
      <c r="A63" s="23" t="s">
        <v>42</v>
      </c>
      <c r="B63" s="24" t="s">
        <v>45</v>
      </c>
      <c r="C63" s="23">
        <v>52608.401100000003</v>
      </c>
      <c r="D63" s="23" t="s">
        <v>4</v>
      </c>
      <c r="E63" s="1">
        <f>+(C63-C$7)/C$8</f>
        <v>966.49918853390307</v>
      </c>
      <c r="F63" s="1">
        <f>ROUND(2*E63,0)/2</f>
        <v>966.5</v>
      </c>
      <c r="G63" s="1">
        <f>+C63-(C$7+F63*C$8)</f>
        <v>-2.4779999512247741E-4</v>
      </c>
      <c r="J63" s="1">
        <f>G63</f>
        <v>-2.4779999512247741E-4</v>
      </c>
      <c r="O63" s="1">
        <f ca="1">+C$11+C$12*F63</f>
        <v>8.5085824947844883E-3</v>
      </c>
      <c r="Q63" s="79">
        <f>+C63-15018.5</f>
        <v>37589.901100000003</v>
      </c>
    </row>
    <row r="64" spans="1:17">
      <c r="A64" s="23" t="s">
        <v>42</v>
      </c>
      <c r="B64" s="24" t="s">
        <v>45</v>
      </c>
      <c r="C64" s="23">
        <v>52608.401299999998</v>
      </c>
      <c r="D64" s="23" t="s">
        <v>4</v>
      </c>
      <c r="E64" s="1">
        <f>+(C64-C$7)/C$8</f>
        <v>966.499843470207</v>
      </c>
      <c r="F64" s="1">
        <f>ROUND(2*E64,0)/2</f>
        <v>966.5</v>
      </c>
      <c r="G64" s="1">
        <f>+C64-(C$7+F64*C$8)</f>
        <v>-4.780000017490238E-5</v>
      </c>
      <c r="J64" s="1">
        <f>G64</f>
        <v>-4.780000017490238E-5</v>
      </c>
      <c r="O64" s="1">
        <f ca="1">+C$11+C$12*F64</f>
        <v>8.5085824947844883E-3</v>
      </c>
      <c r="Q64" s="79">
        <f>+C64-15018.5</f>
        <v>37589.901299999998</v>
      </c>
    </row>
    <row r="65" spans="1:17">
      <c r="A65" s="23" t="s">
        <v>42</v>
      </c>
      <c r="B65" s="24" t="s">
        <v>45</v>
      </c>
      <c r="C65" s="23">
        <v>52998.666499999999</v>
      </c>
      <c r="D65" s="23" t="s">
        <v>4</v>
      </c>
      <c r="E65" s="1">
        <f>+(C65-C$7)/C$8</f>
        <v>2244.4941140872802</v>
      </c>
      <c r="F65" s="1">
        <f>ROUND(2*E65,0)/2</f>
        <v>2244.5</v>
      </c>
      <c r="G65" s="1">
        <f>+C65-(C$7+F65*C$8)</f>
        <v>-1.7974000002141111E-3</v>
      </c>
      <c r="J65" s="1">
        <f>G65</f>
        <v>-1.7974000002141111E-3</v>
      </c>
      <c r="O65" s="1">
        <f ca="1">+C$11+C$12*F65</f>
        <v>5.40107095981056E-3</v>
      </c>
      <c r="Q65" s="79">
        <f>+C65-15018.5</f>
        <v>37980.166499999999</v>
      </c>
    </row>
    <row r="66" spans="1:17">
      <c r="A66" s="23" t="s">
        <v>42</v>
      </c>
      <c r="B66" s="24" t="s">
        <v>43</v>
      </c>
      <c r="C66" s="23">
        <v>53000.652300000002</v>
      </c>
      <c r="D66" s="23" t="s">
        <v>4</v>
      </c>
      <c r="E66" s="1">
        <f>+(C66-C$7)/C$8</f>
        <v>2250.9969768139445</v>
      </c>
      <c r="F66" s="1">
        <f>ROUND(2*E66,0)/2</f>
        <v>2251</v>
      </c>
      <c r="G66" s="1">
        <f>+C66-(C$7+F66*C$8)</f>
        <v>-9.2320000112522393E-4</v>
      </c>
      <c r="J66" s="1">
        <f>G66</f>
        <v>-9.2320000112522393E-4</v>
      </c>
      <c r="O66" s="1">
        <f ca="1">+C$11+C$12*F66</f>
        <v>5.3852659324417568E-3</v>
      </c>
      <c r="Q66" s="79">
        <f>+C66-15018.5</f>
        <v>37982.152300000002</v>
      </c>
    </row>
    <row r="67" spans="1:17">
      <c r="A67" s="23" t="s">
        <v>42</v>
      </c>
      <c r="B67" s="24" t="s">
        <v>45</v>
      </c>
      <c r="C67" s="23">
        <v>53000.804400000001</v>
      </c>
      <c r="D67" s="23" t="s">
        <v>4</v>
      </c>
      <c r="E67" s="1">
        <f>+(C67-C$7)/C$8</f>
        <v>2251.4950558857145</v>
      </c>
      <c r="F67" s="1">
        <f>ROUND(2*E67,0)/2</f>
        <v>2251.5</v>
      </c>
      <c r="G67" s="1">
        <f>+C67-(C$7+F67*C$8)</f>
        <v>-1.5098000003490597E-3</v>
      </c>
      <c r="J67" s="1">
        <f>G67</f>
        <v>-1.5098000003490597E-3</v>
      </c>
      <c r="O67" s="1">
        <f ca="1">+C$11+C$12*F67</f>
        <v>5.3840501611056944E-3</v>
      </c>
      <c r="Q67" s="79">
        <f>+C67-15018.5</f>
        <v>37982.304400000001</v>
      </c>
    </row>
    <row r="68" spans="1:17">
      <c r="A68" s="28" t="s">
        <v>46</v>
      </c>
      <c r="B68" s="26" t="s">
        <v>43</v>
      </c>
      <c r="C68" s="27">
        <v>53305.717900000003</v>
      </c>
      <c r="D68" s="27">
        <v>1E-3</v>
      </c>
      <c r="E68" s="1">
        <f>+(C68-C$7)/C$8</f>
        <v>3249.9896847529571</v>
      </c>
      <c r="F68" s="1">
        <f>ROUND(2*E68,0)/2</f>
        <v>3250</v>
      </c>
      <c r="G68" s="1">
        <f>+C68-(C$7+F68*C$8)</f>
        <v>-3.1499999968218617E-3</v>
      </c>
      <c r="K68" s="1">
        <f>G68</f>
        <v>-3.1499999968218617E-3</v>
      </c>
      <c r="O68" s="1">
        <f ca="1">+C$11+C$12*F68</f>
        <v>2.9561548029903052E-3</v>
      </c>
      <c r="Q68" s="79">
        <f>+C68-15018.5</f>
        <v>38287.217900000003</v>
      </c>
    </row>
    <row r="69" spans="1:17">
      <c r="A69" s="28" t="s">
        <v>46</v>
      </c>
      <c r="B69" s="26" t="s">
        <v>45</v>
      </c>
      <c r="C69" s="27">
        <v>53315.641100000001</v>
      </c>
      <c r="D69" s="27">
        <v>4.0000000000000002E-4</v>
      </c>
      <c r="E69" s="1">
        <f>+(C69-C$7)/C$8</f>
        <v>3282.4850052329384</v>
      </c>
      <c r="F69" s="1">
        <f>ROUND(2*E69,0)/2</f>
        <v>3282.5</v>
      </c>
      <c r="G69" s="1">
        <f>+C69-(C$7+F69*C$8)</f>
        <v>-4.5790000003762543E-3</v>
      </c>
      <c r="K69" s="1">
        <f>G69</f>
        <v>-4.5790000003762543E-3</v>
      </c>
      <c r="O69" s="1">
        <f ca="1">+C$11+C$12*F69</f>
        <v>2.8771296661462883E-3</v>
      </c>
      <c r="Q69" s="79">
        <f>+C69-15018.5</f>
        <v>38297.141100000001</v>
      </c>
    </row>
    <row r="70" spans="1:17">
      <c r="A70" s="28" t="s">
        <v>46</v>
      </c>
      <c r="B70" s="26" t="s">
        <v>43</v>
      </c>
      <c r="C70" s="27">
        <v>53315.796399999999</v>
      </c>
      <c r="D70" s="27">
        <v>5.0000000000000001E-4</v>
      </c>
      <c r="E70" s="1">
        <f>+(C70-C$7)/C$8</f>
        <v>3282.9935632858342</v>
      </c>
      <c r="F70" s="1">
        <f>ROUND(2*E70,0)/2</f>
        <v>3283</v>
      </c>
      <c r="G70" s="1">
        <f>+C70-(C$7+F70*C$8)</f>
        <v>-1.9656000004033558E-3</v>
      </c>
      <c r="K70" s="1">
        <f>G70</f>
        <v>-1.9656000004033558E-3</v>
      </c>
      <c r="O70" s="1">
        <f ca="1">+C$11+C$12*F70</f>
        <v>2.8759138948102267E-3</v>
      </c>
      <c r="Q70" s="79">
        <f>+C70-15018.5</f>
        <v>38297.296399999999</v>
      </c>
    </row>
    <row r="71" spans="1:17">
      <c r="A71" s="28" t="s">
        <v>46</v>
      </c>
      <c r="B71" s="26" t="s">
        <v>43</v>
      </c>
      <c r="C71" s="27">
        <v>53320.681100000002</v>
      </c>
      <c r="D71" s="27">
        <v>5.0000000000000001E-4</v>
      </c>
      <c r="E71" s="1">
        <f>+(C71-C$7)/C$8</f>
        <v>3298.9894005105884</v>
      </c>
      <c r="F71" s="1">
        <f>ROUND(2*E71,0)/2</f>
        <v>3299</v>
      </c>
      <c r="G71" s="1">
        <f>+C71-(C$7+F71*C$8)</f>
        <v>-3.236800002923701E-3</v>
      </c>
      <c r="K71" s="1">
        <f>G71</f>
        <v>-3.236800002923701E-3</v>
      </c>
      <c r="O71" s="1">
        <f ca="1">+C$11+C$12*F71</f>
        <v>2.837009212056249E-3</v>
      </c>
      <c r="Q71" s="79">
        <f>+C71-15018.5</f>
        <v>38302.181100000002</v>
      </c>
    </row>
    <row r="72" spans="1:17">
      <c r="A72" s="28" t="s">
        <v>46</v>
      </c>
      <c r="B72" s="26" t="s">
        <v>45</v>
      </c>
      <c r="C72" s="27">
        <v>53321.749600000003</v>
      </c>
      <c r="D72" s="27">
        <v>2.0000000000000001E-4</v>
      </c>
      <c r="E72" s="1">
        <f>+(C72-C$7)/C$8</f>
        <v>3302.4883978030857</v>
      </c>
      <c r="F72" s="1">
        <f>ROUND(2*E72,0)/2</f>
        <v>3302.5</v>
      </c>
      <c r="G72" s="1">
        <f>+C72-(C$7+F72*C$8)</f>
        <v>-3.5429999988991767E-3</v>
      </c>
      <c r="K72" s="1">
        <f>G72</f>
        <v>-3.5429999988991767E-3</v>
      </c>
      <c r="O72" s="1">
        <f ca="1">+C$11+C$12*F72</f>
        <v>2.8284988127038179E-3</v>
      </c>
      <c r="Q72" s="79">
        <f>+C72-15018.5</f>
        <v>38303.249600000003</v>
      </c>
    </row>
    <row r="73" spans="1:17">
      <c r="A73" s="23" t="s">
        <v>46</v>
      </c>
      <c r="B73" s="24" t="s">
        <v>45</v>
      </c>
      <c r="C73" s="23">
        <v>53326.637199999997</v>
      </c>
      <c r="D73" s="23">
        <v>2.0000000000000001E-4</v>
      </c>
      <c r="E73" s="1">
        <f>+(C73-C$7)/C$8</f>
        <v>3318.4937316044625</v>
      </c>
      <c r="F73" s="1">
        <f>ROUND(2*E73,0)/2</f>
        <v>3318.5</v>
      </c>
      <c r="G73" s="1">
        <f>+C73-(C$7+F73*C$8)</f>
        <v>-1.9142000019201078E-3</v>
      </c>
      <c r="K73" s="1">
        <f>G73</f>
        <v>-1.9142000019201078E-3</v>
      </c>
      <c r="O73" s="1">
        <f ca="1">+C$11+C$12*F73</f>
        <v>2.7895941299498402E-3</v>
      </c>
      <c r="Q73" s="79">
        <f>+C73-15018.5</f>
        <v>38308.137199999997</v>
      </c>
    </row>
    <row r="74" spans="1:17">
      <c r="A74" s="28" t="s">
        <v>46</v>
      </c>
      <c r="B74" s="26" t="s">
        <v>43</v>
      </c>
      <c r="C74" s="27">
        <v>53326.790500000003</v>
      </c>
      <c r="D74" s="27">
        <v>5.9999999999999995E-4</v>
      </c>
      <c r="E74" s="1">
        <f>+(C74-C$7)/C$8</f>
        <v>3318.9957402941754</v>
      </c>
      <c r="F74" s="1">
        <f>ROUND(2*E74,0)/2</f>
        <v>3319</v>
      </c>
      <c r="G74" s="1">
        <f>+C74-(C$7+F74*C$8)</f>
        <v>-1.3007999950787053E-3</v>
      </c>
      <c r="K74" s="1">
        <f>G74</f>
        <v>-1.3007999950787053E-3</v>
      </c>
      <c r="O74" s="1">
        <f ca="1">+C$11+C$12*F74</f>
        <v>2.7883783586137786E-3</v>
      </c>
      <c r="Q74" s="79">
        <f>+C74-15018.5</f>
        <v>38308.290500000003</v>
      </c>
    </row>
    <row r="75" spans="1:17">
      <c r="A75" s="28" t="s">
        <v>46</v>
      </c>
      <c r="B75" s="26" t="s">
        <v>43</v>
      </c>
      <c r="C75" s="27">
        <v>53327.705399999999</v>
      </c>
      <c r="D75" s="27">
        <v>5.0000000000000001E-4</v>
      </c>
      <c r="E75" s="1">
        <f>+(C75-C$7)/C$8</f>
        <v>3321.9917464924802</v>
      </c>
      <c r="F75" s="1">
        <f>ROUND(2*E75,0)/2</f>
        <v>3322</v>
      </c>
      <c r="G75" s="1">
        <f>+C75-(C$7+F75*C$8)</f>
        <v>-2.5204000048688613E-3</v>
      </c>
      <c r="K75" s="1">
        <f>G75</f>
        <v>-2.5204000048688613E-3</v>
      </c>
      <c r="O75" s="1">
        <f ca="1">+C$11+C$12*F75</f>
        <v>2.7810837305974074E-3</v>
      </c>
      <c r="Q75" s="79">
        <f>+C75-15018.5</f>
        <v>38309.205399999999</v>
      </c>
    </row>
    <row r="76" spans="1:17">
      <c r="A76" s="28" t="s">
        <v>46</v>
      </c>
      <c r="B76" s="26" t="s">
        <v>43</v>
      </c>
      <c r="C76" s="27">
        <v>53328.620699999999</v>
      </c>
      <c r="D76" s="27">
        <v>4.0000000000000002E-4</v>
      </c>
      <c r="E76" s="1">
        <f>+(C76-C$7)/C$8</f>
        <v>3324.9890625634403</v>
      </c>
      <c r="F76" s="1">
        <f>ROUND(2*E76,0)/2</f>
        <v>3325</v>
      </c>
      <c r="G76" s="1">
        <f>+C76-(C$7+F76*C$8)</f>
        <v>-3.3400000029359944E-3</v>
      </c>
      <c r="K76" s="1">
        <f>G76</f>
        <v>-3.3400000029359944E-3</v>
      </c>
      <c r="O76" s="1">
        <f ca="1">+C$11+C$12*F76</f>
        <v>2.7737891025810361E-3</v>
      </c>
      <c r="Q76" s="79">
        <f>+C76-15018.5</f>
        <v>38310.120699999999</v>
      </c>
    </row>
    <row r="77" spans="1:17">
      <c r="A77" s="28" t="s">
        <v>46</v>
      </c>
      <c r="B77" s="26" t="s">
        <v>45</v>
      </c>
      <c r="C77" s="27">
        <v>53328.7742</v>
      </c>
      <c r="D77" s="27">
        <v>4.0000000000000002E-4</v>
      </c>
      <c r="E77" s="1">
        <f>+(C77-C$7)/C$8</f>
        <v>3325.491726189457</v>
      </c>
      <c r="F77" s="1">
        <f>ROUND(2*E77,0)/2</f>
        <v>3325.5</v>
      </c>
      <c r="G77" s="1">
        <f>+C77-(C$7+F77*C$8)</f>
        <v>-2.5266000011470169E-3</v>
      </c>
      <c r="K77" s="1">
        <f>G77</f>
        <v>-2.5266000011470169E-3</v>
      </c>
      <c r="O77" s="1">
        <f ca="1">+C$11+C$12*F77</f>
        <v>2.7725733312449746E-3</v>
      </c>
      <c r="Q77" s="79">
        <f>+C77-15018.5</f>
        <v>38310.2742</v>
      </c>
    </row>
    <row r="78" spans="1:17">
      <c r="A78" s="28" t="s">
        <v>46</v>
      </c>
      <c r="B78" s="26" t="s">
        <v>45</v>
      </c>
      <c r="C78" s="27">
        <v>53329.689400000003</v>
      </c>
      <c r="D78" s="27">
        <v>5.0000000000000001E-4</v>
      </c>
      <c r="E78" s="1">
        <f>+(C78-C$7)/C$8</f>
        <v>3328.4887147922655</v>
      </c>
      <c r="F78" s="1">
        <f>ROUND(2*E78,0)/2</f>
        <v>3328.5</v>
      </c>
      <c r="G78" s="1">
        <f>+C78-(C$7+F78*C$8)</f>
        <v>-3.4461999966879375E-3</v>
      </c>
      <c r="K78" s="1">
        <f>G78</f>
        <v>-3.4461999966879375E-3</v>
      </c>
      <c r="O78" s="1">
        <f ca="1">+C$11+C$12*F78</f>
        <v>2.765278703228605E-3</v>
      </c>
      <c r="Q78" s="79">
        <f>+C78-15018.5</f>
        <v>38311.189400000003</v>
      </c>
    </row>
    <row r="79" spans="1:17">
      <c r="A79" s="28" t="s">
        <v>46</v>
      </c>
      <c r="B79" s="26" t="s">
        <v>43</v>
      </c>
      <c r="C79" s="27">
        <v>53339.615100000003</v>
      </c>
      <c r="D79" s="27">
        <v>2.9999999999999997E-4</v>
      </c>
      <c r="E79" s="1">
        <f>+(C79-C$7)/C$8</f>
        <v>3360.9922219762611</v>
      </c>
      <c r="F79" s="1">
        <f>ROUND(2*E79,0)/2</f>
        <v>3361</v>
      </c>
      <c r="G79" s="1">
        <f>+C79-(C$7+F79*C$8)</f>
        <v>-2.3751999979140237E-3</v>
      </c>
      <c r="K79" s="1">
        <f>G79</f>
        <v>-2.3751999979140237E-3</v>
      </c>
      <c r="O79" s="1">
        <f ca="1">+C$11+C$12*F79</f>
        <v>2.6862535663845881E-3</v>
      </c>
      <c r="Q79" s="79">
        <f>+C79-15018.5</f>
        <v>38321.115100000003</v>
      </c>
    </row>
    <row r="80" spans="1:17">
      <c r="A80" s="28" t="s">
        <v>46</v>
      </c>
      <c r="B80" s="26" t="s">
        <v>45</v>
      </c>
      <c r="C80" s="27">
        <v>53347.7071</v>
      </c>
      <c r="D80" s="27">
        <v>5.0000000000000001E-4</v>
      </c>
      <c r="E80" s="1">
        <f>+(C80-C$7)/C$8</f>
        <v>3387.4909455053621</v>
      </c>
      <c r="F80" s="1">
        <f>ROUND(2*E80,0)/2</f>
        <v>3387.5</v>
      </c>
      <c r="G80" s="1">
        <f>+C80-(C$7+F80*C$8)</f>
        <v>-2.7650000047287904E-3</v>
      </c>
      <c r="K80" s="1">
        <f>G80</f>
        <v>-2.7650000047287904E-3</v>
      </c>
      <c r="O80" s="1">
        <f ca="1">+C$11+C$12*F80</f>
        <v>2.6218176855733136E-3</v>
      </c>
      <c r="Q80" s="79">
        <f>+C80-15018.5</f>
        <v>38329.2071</v>
      </c>
    </row>
    <row r="81" spans="1:17">
      <c r="A81" s="23" t="s">
        <v>46</v>
      </c>
      <c r="B81" s="24" t="s">
        <v>45</v>
      </c>
      <c r="C81" s="23">
        <v>53347.7071</v>
      </c>
      <c r="D81" s="23">
        <v>5.0000000000000001E-4</v>
      </c>
      <c r="E81" s="1">
        <f>+(C81-C$7)/C$8</f>
        <v>3387.4909455053621</v>
      </c>
      <c r="F81" s="1">
        <f>ROUND(2*E81,0)/2</f>
        <v>3387.5</v>
      </c>
      <c r="G81" s="1">
        <f>+C81-(C$7+F81*C$8)</f>
        <v>-2.7650000047287904E-3</v>
      </c>
      <c r="K81" s="1">
        <f>G81</f>
        <v>-2.7650000047287904E-3</v>
      </c>
      <c r="O81" s="1">
        <f ca="1">+C$11+C$12*F81</f>
        <v>2.6218176855733136E-3</v>
      </c>
      <c r="Q81" s="79">
        <f>+C81-15018.5</f>
        <v>38329.2071</v>
      </c>
    </row>
    <row r="82" spans="1:17">
      <c r="A82" s="28" t="s">
        <v>46</v>
      </c>
      <c r="B82" s="26" t="s">
        <v>45</v>
      </c>
      <c r="C82" s="27">
        <v>53366.635300000002</v>
      </c>
      <c r="D82" s="27">
        <v>2.9999999999999997E-4</v>
      </c>
      <c r="E82" s="1">
        <f>+(C82-C$7)/C$8</f>
        <v>3449.4747738177425</v>
      </c>
      <c r="F82" s="1">
        <f>ROUND(2*E82,0)/2</f>
        <v>3449.5</v>
      </c>
      <c r="G82" s="1">
        <f>+C82-(C$7+F82*C$8)</f>
        <v>-7.7033999987179413E-3</v>
      </c>
      <c r="K82" s="1">
        <f>G82</f>
        <v>-7.7033999987179413E-3</v>
      </c>
      <c r="O82" s="1">
        <f ca="1">+C$11+C$12*F82</f>
        <v>2.471062039901651E-3</v>
      </c>
      <c r="Q82" s="79">
        <f>+C82-15018.5</f>
        <v>38348.135300000002</v>
      </c>
    </row>
    <row r="83" spans="1:17">
      <c r="A83" s="29" t="s">
        <v>47</v>
      </c>
      <c r="B83" s="30" t="s">
        <v>43</v>
      </c>
      <c r="C83" s="29">
        <v>53671.55315</v>
      </c>
      <c r="D83" s="29">
        <v>1.8E-3</v>
      </c>
      <c r="E83" s="1">
        <f>+(C83-C$7)/C$8</f>
        <v>4447.9836475499433</v>
      </c>
      <c r="F83" s="1">
        <f>ROUND(2*E83,0)/2</f>
        <v>4448</v>
      </c>
      <c r="G83" s="1">
        <f>+C83-(C$7+F83*C$8)</f>
        <v>-4.993599999579601E-3</v>
      </c>
      <c r="K83" s="1">
        <f>G83</f>
        <v>-4.993599999579601E-3</v>
      </c>
      <c r="O83" s="1">
        <f ca="1">+C$11+C$12*F83</f>
        <v>4.316668178626186E-5</v>
      </c>
      <c r="Q83" s="79">
        <f>+C83-15018.5</f>
        <v>38653.05315</v>
      </c>
    </row>
    <row r="84" spans="1:17">
      <c r="A84" s="29" t="s">
        <v>47</v>
      </c>
      <c r="B84" s="30" t="s">
        <v>43</v>
      </c>
      <c r="C84" s="29">
        <v>53671.55315</v>
      </c>
      <c r="D84" s="29">
        <v>1.8E-3</v>
      </c>
      <c r="E84" s="1">
        <f>+(C84-C$7)/C$8</f>
        <v>4447.9836475499433</v>
      </c>
      <c r="F84" s="1">
        <f>ROUND(2*E84,0)/2</f>
        <v>4448</v>
      </c>
      <c r="G84" s="1">
        <f>+C84-(C$7+F84*C$8)</f>
        <v>-4.993599999579601E-3</v>
      </c>
      <c r="K84" s="1">
        <f>G84</f>
        <v>-4.993599999579601E-3</v>
      </c>
      <c r="O84" s="1">
        <f ca="1">+C$11+C$12*F84</f>
        <v>4.316668178626186E-5</v>
      </c>
      <c r="Q84" s="79">
        <f>+C84-15018.5</f>
        <v>38653.05315</v>
      </c>
    </row>
    <row r="85" spans="1:17">
      <c r="A85" s="29" t="s">
        <v>47</v>
      </c>
      <c r="B85" s="30" t="s">
        <v>43</v>
      </c>
      <c r="C85" s="29">
        <v>53671.55384</v>
      </c>
      <c r="D85" s="29">
        <v>1.8E-3</v>
      </c>
      <c r="E85" s="1">
        <f>+(C85-C$7)/C$8</f>
        <v>4447.9859070802513</v>
      </c>
      <c r="F85" s="1">
        <f>ROUND(2*E85,0)/2</f>
        <v>4448</v>
      </c>
      <c r="G85" s="1">
        <f>+C85-(C$7+F85*C$8)</f>
        <v>-4.3035999988205731E-3</v>
      </c>
      <c r="K85" s="1">
        <f>G85</f>
        <v>-4.3035999988205731E-3</v>
      </c>
      <c r="O85" s="1">
        <f ca="1">+C$11+C$12*F85</f>
        <v>4.316668178626186E-5</v>
      </c>
      <c r="Q85" s="79">
        <f>+C85-15018.5</f>
        <v>38653.05384</v>
      </c>
    </row>
    <row r="86" spans="1:17">
      <c r="A86" s="28" t="s">
        <v>48</v>
      </c>
      <c r="B86" s="31"/>
      <c r="C86" s="27">
        <v>53706.3658</v>
      </c>
      <c r="D86" s="27">
        <v>1E-4</v>
      </c>
      <c r="E86" s="1">
        <f>+(C86-C$7)/C$8</f>
        <v>4561.9839920464474</v>
      </c>
      <c r="F86" s="1">
        <f>ROUND(2*E86,0)/2</f>
        <v>4562</v>
      </c>
      <c r="G86" s="1">
        <f>+C86-(C$7+F86*C$8)</f>
        <v>-4.888399998890236E-3</v>
      </c>
      <c r="J86" s="1">
        <f>G86</f>
        <v>-4.888399998890236E-3</v>
      </c>
      <c r="O86" s="1">
        <f ca="1">+C$11+C$12*F86</f>
        <v>-2.3402918283582479E-4</v>
      </c>
      <c r="Q86" s="79">
        <f>+C86-15018.5</f>
        <v>38687.8658</v>
      </c>
    </row>
    <row r="87" spans="1:17">
      <c r="A87" s="32" t="s">
        <v>49</v>
      </c>
      <c r="B87" s="26"/>
      <c r="C87" s="27">
        <v>53707.740640000004</v>
      </c>
      <c r="D87" s="27">
        <v>2.0000000000000001E-4</v>
      </c>
      <c r="E87" s="1">
        <f>+(C87-C$7)/C$8</f>
        <v>4566.4861553011269</v>
      </c>
      <c r="F87" s="1">
        <f>ROUND(2*E87,0)/2</f>
        <v>4566.5</v>
      </c>
      <c r="G87" s="1">
        <f>+C87-(C$7+F87*C$8)</f>
        <v>-4.2277999964426272E-3</v>
      </c>
      <c r="K87" s="1">
        <f>G87</f>
        <v>-4.2277999964426272E-3</v>
      </c>
      <c r="O87" s="1">
        <f ca="1">+C$11+C$12*F87</f>
        <v>-2.4497112486038079E-4</v>
      </c>
      <c r="Q87" s="79">
        <f>+C87-15018.5</f>
        <v>38689.240640000004</v>
      </c>
    </row>
    <row r="88" spans="1:17">
      <c r="A88" s="29" t="s">
        <v>47</v>
      </c>
      <c r="B88" s="30" t="s">
        <v>43</v>
      </c>
      <c r="C88" s="29">
        <v>53758.27895</v>
      </c>
      <c r="D88" s="29">
        <v>1E-3</v>
      </c>
      <c r="E88" s="1">
        <f>+(C88-C$7)/C$8</f>
        <v>4731.9830292900569</v>
      </c>
      <c r="F88" s="1">
        <f>ROUND(2*E88,0)/2</f>
        <v>4732</v>
      </c>
      <c r="G88" s="1">
        <f>+C88-(C$7+F88*C$8)</f>
        <v>-5.1824000038322993E-3</v>
      </c>
      <c r="K88" s="1">
        <f>G88</f>
        <v>-5.1824000038322993E-3</v>
      </c>
      <c r="O88" s="1">
        <f ca="1">+C$11+C$12*F88</f>
        <v>-6.4739143709683332E-4</v>
      </c>
      <c r="Q88" s="79">
        <f>+C88-15018.5</f>
        <v>38739.77895</v>
      </c>
    </row>
    <row r="89" spans="1:17">
      <c r="A89" s="27" t="s">
        <v>50</v>
      </c>
      <c r="B89" s="33" t="s">
        <v>43</v>
      </c>
      <c r="C89" s="27">
        <v>54083.498699999996</v>
      </c>
      <c r="D89" s="27">
        <v>1.4E-3</v>
      </c>
      <c r="E89" s="1">
        <f>+(C89-C$7)/C$8</f>
        <v>5796.9741614522654</v>
      </c>
      <c r="F89" s="1">
        <f>ROUND(2*E89,0)/2</f>
        <v>5797</v>
      </c>
      <c r="G89" s="1">
        <f>+C89-(C$7+F89*C$8)</f>
        <v>-7.8904000038164668E-3</v>
      </c>
      <c r="J89" s="1">
        <f>G89</f>
        <v>-7.8904000038164668E-3</v>
      </c>
      <c r="O89" s="1">
        <f ca="1">+C$11+C$12*F89</f>
        <v>-3.2369843829084411E-3</v>
      </c>
      <c r="Q89" s="79">
        <f>+C89-15018.5</f>
        <v>39064.998699999996</v>
      </c>
    </row>
    <row r="90" spans="1:17">
      <c r="A90" s="23" t="s">
        <v>51</v>
      </c>
      <c r="B90" s="24" t="s">
        <v>43</v>
      </c>
      <c r="C90" s="23">
        <v>54426.431299999997</v>
      </c>
      <c r="D90" s="23">
        <v>1E-4</v>
      </c>
      <c r="E90" s="1">
        <f>+(C90-C$7)/C$8</f>
        <v>6919.9692376410076</v>
      </c>
      <c r="F90" s="1">
        <f>ROUND(2*E90,0)/2</f>
        <v>6920</v>
      </c>
      <c r="G90" s="1">
        <f>+C90-(C$7+F90*C$8)</f>
        <v>-9.3940000078873709E-3</v>
      </c>
      <c r="K90" s="1">
        <f>G90</f>
        <v>-9.3940000078873709E-3</v>
      </c>
      <c r="O90" s="1">
        <f ca="1">+C$11+C$12*F90</f>
        <v>-5.9676068037032154E-3</v>
      </c>
      <c r="Q90" s="79">
        <f>+C90-15018.5</f>
        <v>39407.931299999997</v>
      </c>
    </row>
    <row r="91" spans="1:17">
      <c r="A91" s="23" t="s">
        <v>51</v>
      </c>
      <c r="B91" s="24" t="s">
        <v>45</v>
      </c>
      <c r="C91" s="23">
        <v>54426.5844</v>
      </c>
      <c r="D91" s="23">
        <v>2.0000000000000001E-4</v>
      </c>
      <c r="E91" s="1">
        <f>+(C91-C$7)/C$8</f>
        <v>6920.4705913943926</v>
      </c>
      <c r="F91" s="1">
        <f>ROUND(2*E91,0)/2</f>
        <v>6920.5</v>
      </c>
      <c r="G91" s="1">
        <f>+C91-(C$7+F91*C$8)</f>
        <v>-8.980600003269501E-3</v>
      </c>
      <c r="K91" s="1">
        <f>G91</f>
        <v>-8.980600003269501E-3</v>
      </c>
      <c r="O91" s="1">
        <f ca="1">+C$11+C$12*F91</f>
        <v>-5.9688225750392787E-3</v>
      </c>
      <c r="Q91" s="79">
        <f>+C91-15018.5</f>
        <v>39408.0844</v>
      </c>
    </row>
    <row r="92" spans="1:17">
      <c r="A92" s="23" t="s">
        <v>51</v>
      </c>
      <c r="B92" s="24" t="s">
        <v>43</v>
      </c>
      <c r="C92" s="23">
        <v>54438.340900000003</v>
      </c>
      <c r="D92" s="23">
        <v>2.0000000000000001E-4</v>
      </c>
      <c r="E92" s="1">
        <f>+(C92-C$7)/C$8</f>
        <v>6958.9693856566373</v>
      </c>
      <c r="F92" s="1">
        <f>ROUND(2*E92,0)/2</f>
        <v>6959</v>
      </c>
      <c r="G92" s="1">
        <f>+C92-(C$7+F92*C$8)</f>
        <v>-9.3487999984063208E-3</v>
      </c>
      <c r="K92" s="1">
        <f>G92</f>
        <v>-9.3487999984063208E-3</v>
      </c>
      <c r="O92" s="1">
        <f ca="1">+C$11+C$12*F92</f>
        <v>-6.0624369679160364E-3</v>
      </c>
      <c r="Q92" s="79">
        <f>+C92-15018.5</f>
        <v>39419.840900000003</v>
      </c>
    </row>
    <row r="93" spans="1:17">
      <c r="A93" s="23" t="s">
        <v>51</v>
      </c>
      <c r="B93" s="24" t="s">
        <v>45</v>
      </c>
      <c r="C93" s="23">
        <v>54438.493699999999</v>
      </c>
      <c r="D93" s="23">
        <v>2.9999999999999997E-4</v>
      </c>
      <c r="E93" s="1">
        <f>+(C93-C$7)/C$8</f>
        <v>6959.4697570055187</v>
      </c>
      <c r="F93" s="1">
        <f>ROUND(2*E93,0)/2</f>
        <v>6959.5</v>
      </c>
      <c r="G93" s="1">
        <f>+C93-(C$7+F93*C$8)</f>
        <v>-9.2354000007617287E-3</v>
      </c>
      <c r="K93" s="1">
        <f>G93</f>
        <v>-9.2354000007617287E-3</v>
      </c>
      <c r="O93" s="1">
        <f ca="1">+C$11+C$12*F93</f>
        <v>-6.0636527392520963E-3</v>
      </c>
      <c r="Q93" s="79">
        <f>+C93-15018.5</f>
        <v>39419.993699999999</v>
      </c>
    </row>
    <row r="94" spans="1:17">
      <c r="A94" s="27" t="s">
        <v>52</v>
      </c>
      <c r="B94" s="26" t="s">
        <v>43</v>
      </c>
      <c r="C94" s="27">
        <v>54500.331299999998</v>
      </c>
      <c r="D94" s="27">
        <v>1.1999999999999999E-3</v>
      </c>
      <c r="E94" s="1">
        <f>+(C94-C$7)/C$8</f>
        <v>7161.9682080811162</v>
      </c>
      <c r="F94" s="1">
        <f>ROUND(2*E94,0)/2</f>
        <v>7162</v>
      </c>
      <c r="G94" s="1">
        <f>+C94-(C$7+F94*C$8)</f>
        <v>-9.7084000008180737E-3</v>
      </c>
      <c r="J94" s="1">
        <f>G94</f>
        <v>-9.7084000008180737E-3</v>
      </c>
      <c r="O94" s="1">
        <f ca="1">+C$11+C$12*F94</f>
        <v>-6.55604013035712E-3</v>
      </c>
      <c r="Q94" s="79">
        <f>+C94-15018.5</f>
        <v>39481.831299999998</v>
      </c>
    </row>
    <row r="95" spans="1:17">
      <c r="A95" s="27" t="s">
        <v>53</v>
      </c>
      <c r="B95" s="26" t="s">
        <v>45</v>
      </c>
      <c r="C95" s="27">
        <v>54785.395199999999</v>
      </c>
      <c r="D95" s="27">
        <v>1E-4</v>
      </c>
      <c r="E95" s="1">
        <f>+(C95-C$7)/C$8</f>
        <v>8095.461717007247</v>
      </c>
      <c r="F95" s="1">
        <f>ROUND(2*E95,0)/2</f>
        <v>8095.5</v>
      </c>
      <c r="G95" s="1">
        <f>+C95-(C$7+F95*C$8)</f>
        <v>-1.169060000393074E-2</v>
      </c>
      <c r="J95" s="1">
        <f>G95</f>
        <v>-1.169060000393074E-2</v>
      </c>
      <c r="O95" s="1">
        <f ca="1">+C$11+C$12*F95</f>
        <v>-8.825885214784477E-3</v>
      </c>
      <c r="Q95" s="79">
        <f>+C95-15018.5</f>
        <v>39766.895199999999</v>
      </c>
    </row>
    <row r="96" spans="1:17">
      <c r="A96" s="27" t="s">
        <v>53</v>
      </c>
      <c r="B96" s="26" t="s">
        <v>45</v>
      </c>
      <c r="C96" s="27">
        <v>54813.489099999999</v>
      </c>
      <c r="D96" s="27">
        <v>1E-4</v>
      </c>
      <c r="E96" s="1">
        <f>+(C96-C$7)/C$8</f>
        <v>8187.4602944855587</v>
      </c>
      <c r="F96" s="1">
        <f>ROUND(2*E96,0)/2</f>
        <v>8187.5</v>
      </c>
      <c r="G96" s="1">
        <f>+C96-(C$7+F96*C$8)</f>
        <v>-1.2125000001105946E-2</v>
      </c>
      <c r="J96" s="1">
        <f>G96</f>
        <v>-1.2125000001105946E-2</v>
      </c>
      <c r="O96" s="1">
        <f ca="1">+C$11+C$12*F96</f>
        <v>-9.0495871406198469E-3</v>
      </c>
      <c r="Q96" s="79">
        <f>+C96-15018.5</f>
        <v>39794.989099999999</v>
      </c>
    </row>
    <row r="97" spans="1:17">
      <c r="A97" s="27" t="s">
        <v>53</v>
      </c>
      <c r="B97" s="26" t="s">
        <v>45</v>
      </c>
      <c r="C97" s="27">
        <v>54842.194000000003</v>
      </c>
      <c r="D97" s="27">
        <v>1E-4</v>
      </c>
      <c r="E97" s="1">
        <f>+(C97-C$7)/C$8</f>
        <v>8281.4597024231389</v>
      </c>
      <c r="F97" s="1">
        <f>ROUND(2*E97,0)/2</f>
        <v>8281.5</v>
      </c>
      <c r="G97" s="1">
        <f>+C97-(C$7+F97*C$8)</f>
        <v>-1.23057999953744E-2</v>
      </c>
      <c r="J97" s="1">
        <f>G97</f>
        <v>-1.23057999953744E-2</v>
      </c>
      <c r="O97" s="1">
        <f ca="1">+C$11+C$12*F97</f>
        <v>-9.2781521517994632E-3</v>
      </c>
      <c r="Q97" s="79">
        <f>+C97-15018.5</f>
        <v>39823.694000000003</v>
      </c>
    </row>
    <row r="98" spans="1:17">
      <c r="A98" s="27" t="s">
        <v>53</v>
      </c>
      <c r="B98" s="26" t="s">
        <v>43</v>
      </c>
      <c r="C98" s="27">
        <v>54842.346400000002</v>
      </c>
      <c r="D98" s="27">
        <v>1E-4</v>
      </c>
      <c r="E98" s="1">
        <f>+(C98-C$7)/C$8</f>
        <v>8281.9587638993889</v>
      </c>
      <c r="F98" s="1">
        <f>ROUND(2*E98,0)/2</f>
        <v>8282</v>
      </c>
      <c r="G98" s="1">
        <f>+C98-(C$7+F98*C$8)</f>
        <v>-1.2592400002176873E-2</v>
      </c>
      <c r="J98" s="1">
        <f>G98</f>
        <v>-1.2592400002176873E-2</v>
      </c>
      <c r="O98" s="1">
        <f ca="1">+C$11+C$12*F98</f>
        <v>-9.2793679231355231E-3</v>
      </c>
      <c r="Q98" s="79">
        <f>+C98-15018.5</f>
        <v>39823.846400000002</v>
      </c>
    </row>
    <row r="99" spans="1:17">
      <c r="A99" s="23" t="s">
        <v>54</v>
      </c>
      <c r="B99" s="24" t="s">
        <v>43</v>
      </c>
      <c r="C99" s="23">
        <v>54847.232400000001</v>
      </c>
      <c r="D99" s="23">
        <v>1E-4</v>
      </c>
      <c r="E99" s="1">
        <f>+(C99-C$7)/C$8</f>
        <v>8297.9588582102133</v>
      </c>
      <c r="F99" s="1">
        <f>ROUND(2*E99,0)/2</f>
        <v>8298</v>
      </c>
      <c r="G99" s="1">
        <f>+C99-(C$7+F99*C$8)</f>
        <v>-1.2563600001158193E-2</v>
      </c>
      <c r="J99" s="1">
        <f>G99</f>
        <v>-1.2563600001158193E-2</v>
      </c>
      <c r="O99" s="1">
        <f ca="1">+C$11+C$12*F99</f>
        <v>-9.3182726058895007E-3</v>
      </c>
      <c r="Q99" s="79">
        <f>+C99-15018.5</f>
        <v>39828.732400000001</v>
      </c>
    </row>
    <row r="100" spans="1:17">
      <c r="A100" s="23" t="s">
        <v>51</v>
      </c>
      <c r="B100" s="24" t="s">
        <v>45</v>
      </c>
      <c r="C100" s="23">
        <v>55127.411</v>
      </c>
      <c r="D100" s="23">
        <v>2.0000000000000001E-4</v>
      </c>
      <c r="E100" s="1">
        <f>+(C100-C$7)/C$8</f>
        <v>9215.4545651026292</v>
      </c>
      <c r="F100" s="1">
        <f>ROUND(2*E100,0)/2</f>
        <v>9215.5</v>
      </c>
      <c r="G100" s="1">
        <f>+C100-(C$7+F100*C$8)</f>
        <v>-1.3874600001145154E-2</v>
      </c>
      <c r="K100" s="1">
        <f>G100</f>
        <v>-1.3874600001145154E-2</v>
      </c>
      <c r="O100" s="1">
        <f ca="1">+C$11+C$12*F100</f>
        <v>-1.1549213007562883E-2</v>
      </c>
      <c r="Q100" s="79">
        <f>+C100-15018.5</f>
        <v>40108.911</v>
      </c>
    </row>
    <row r="101" spans="1:17">
      <c r="A101" s="34" t="s">
        <v>55</v>
      </c>
      <c r="B101" s="35" t="s">
        <v>45</v>
      </c>
      <c r="C101" s="36">
        <v>55186.042600000001</v>
      </c>
      <c r="D101" s="37"/>
      <c r="E101" s="1">
        <f>+(C101-C$7)/C$8</f>
        <v>9407.4543869599529</v>
      </c>
      <c r="F101" s="1">
        <f>ROUND(2*E101,0)/2</f>
        <v>9407.5</v>
      </c>
      <c r="G101" s="1">
        <f>+C101-(C$7+F101*C$8)</f>
        <v>-1.392900000064401E-2</v>
      </c>
      <c r="K101" s="1">
        <f>G101</f>
        <v>-1.392900000064401E-2</v>
      </c>
      <c r="O101" s="1">
        <f ca="1">+C$11+C$12*F101</f>
        <v>-1.2016069200610609E-2</v>
      </c>
      <c r="Q101" s="79">
        <f>+C101-15018.5</f>
        <v>40167.542600000001</v>
      </c>
    </row>
    <row r="102" spans="1:17">
      <c r="A102" s="34" t="s">
        <v>55</v>
      </c>
      <c r="B102" s="35" t="s">
        <v>43</v>
      </c>
      <c r="C102" s="36">
        <v>55186.195500000002</v>
      </c>
      <c r="D102" s="37"/>
      <c r="E102" s="1">
        <f>+(C102-C$7)/C$8</f>
        <v>9407.95508577701</v>
      </c>
      <c r="F102" s="1">
        <f>ROUND(2*E102,0)/2</f>
        <v>9408</v>
      </c>
      <c r="G102" s="1">
        <f>+C102-(C$7+F102*C$8)</f>
        <v>-1.3715599998249672E-2</v>
      </c>
      <c r="K102" s="1">
        <f>G102</f>
        <v>-1.3715599998249672E-2</v>
      </c>
      <c r="O102" s="1">
        <f ca="1">+C$11+C$12*F102</f>
        <v>-1.2017284971946669E-2</v>
      </c>
      <c r="Q102" s="79">
        <f>+C102-15018.5</f>
        <v>40167.695500000002</v>
      </c>
    </row>
    <row r="103" spans="1:17">
      <c r="A103" s="23" t="s">
        <v>56</v>
      </c>
      <c r="B103" s="24" t="s">
        <v>45</v>
      </c>
      <c r="C103" s="23">
        <v>55476.450689999998</v>
      </c>
      <c r="D103" s="23">
        <v>2.0000000000000001E-4</v>
      </c>
      <c r="E103" s="1">
        <f>+(C103-C$7)/C$8</f>
        <v>10358.448416560446</v>
      </c>
      <c r="F103" s="1">
        <f>ROUND(2*E103,0)/2</f>
        <v>10358.5</v>
      </c>
      <c r="G103" s="1">
        <f>+C103-(C$7+F103*C$8)</f>
        <v>-1.5752200000861194E-2</v>
      </c>
      <c r="K103" s="1">
        <f>G103</f>
        <v>-1.5752200000861194E-2</v>
      </c>
      <c r="O103" s="1">
        <f ca="1">+C$11+C$12*F103</f>
        <v>-1.432846628180013E-2</v>
      </c>
      <c r="Q103" s="79">
        <f>+C103-15018.5</f>
        <v>40457.950689999998</v>
      </c>
    </row>
    <row r="104" spans="1:17">
      <c r="A104" s="34" t="s">
        <v>57</v>
      </c>
      <c r="B104" s="35" t="s">
        <v>45</v>
      </c>
      <c r="C104" s="36">
        <v>55578.4447</v>
      </c>
      <c r="D104" s="37"/>
      <c r="E104" s="1">
        <f>+(C104-C$7)/C$8</f>
        <v>10692.446324693845</v>
      </c>
      <c r="F104" s="1">
        <f>ROUND(2*E104,0)/2</f>
        <v>10692.5</v>
      </c>
      <c r="G104" s="1">
        <f>+C104-(C$7+F104*C$8)</f>
        <v>-1.6391000004659873E-2</v>
      </c>
      <c r="K104" s="1">
        <f>G104</f>
        <v>-1.6391000004659873E-2</v>
      </c>
      <c r="O104" s="1">
        <f ca="1">+C$11+C$12*F104</f>
        <v>-1.5140601534289401E-2</v>
      </c>
      <c r="Q104" s="79">
        <f>+C104-15018.5</f>
        <v>40559.9447</v>
      </c>
    </row>
    <row r="105" spans="1:17">
      <c r="A105" s="34" t="s">
        <v>57</v>
      </c>
      <c r="B105" s="35" t="s">
        <v>43</v>
      </c>
      <c r="C105" s="36">
        <v>55595.392999999996</v>
      </c>
      <c r="D105" s="37"/>
      <c r="E105" s="1">
        <f>+(C105-C$7)/C$8</f>
        <v>10747.946610901005</v>
      </c>
      <c r="F105" s="1">
        <f>ROUND(2*E105,0)/2</f>
        <v>10748</v>
      </c>
      <c r="G105" s="1">
        <f>+C105-(C$7+F105*C$8)</f>
        <v>-1.6303600008541252E-2</v>
      </c>
      <c r="K105" s="1">
        <f>G105</f>
        <v>-1.6303600008541252E-2</v>
      </c>
      <c r="O105" s="1">
        <f ca="1">+C$11+C$12*F105</f>
        <v>-1.527555215259226E-2</v>
      </c>
      <c r="Q105" s="79">
        <f>+C105-15018.5</f>
        <v>40576.892999999996</v>
      </c>
    </row>
    <row r="106" spans="1:17">
      <c r="A106" s="28" t="s">
        <v>58</v>
      </c>
      <c r="B106" s="26" t="s">
        <v>43</v>
      </c>
      <c r="C106" s="27">
        <v>55822.589720000004</v>
      </c>
      <c r="D106" s="27">
        <v>1E-4</v>
      </c>
      <c r="E106" s="1">
        <f>+(C106-C$7)/C$8</f>
        <v>11491.943530080576</v>
      </c>
      <c r="F106" s="1">
        <f>ROUND(2*E106,0)/2</f>
        <v>11492</v>
      </c>
      <c r="G106" s="1">
        <f>+C106-(C$7+F106*C$8)</f>
        <v>-1.7244399998162407E-2</v>
      </c>
      <c r="K106" s="1">
        <f>G106</f>
        <v>-1.7244399998162407E-2</v>
      </c>
      <c r="O106" s="1">
        <f ca="1">+C$11+C$12*F106</f>
        <v>-1.7084619900652201E-2</v>
      </c>
      <c r="Q106" s="79">
        <f>+C106-15018.5</f>
        <v>40804.089720000004</v>
      </c>
    </row>
    <row r="107" spans="1:17">
      <c r="A107" s="34" t="s">
        <v>57</v>
      </c>
      <c r="B107" s="35" t="s">
        <v>45</v>
      </c>
      <c r="C107" s="36">
        <v>55861.2183</v>
      </c>
      <c r="D107" s="37"/>
      <c r="E107" s="1">
        <f>+(C107-C$7)/C$8</f>
        <v>11618.439830345293</v>
      </c>
      <c r="F107" s="1">
        <f>ROUND(2*E107,0)/2</f>
        <v>11618.5</v>
      </c>
      <c r="G107" s="1">
        <f>+C107-(C$7+F107*C$8)</f>
        <v>-1.8374200000835117E-2</v>
      </c>
      <c r="K107" s="1">
        <f>G107</f>
        <v>-1.8374200000835117E-2</v>
      </c>
      <c r="O107" s="1">
        <f ca="1">+C$11+C$12*F107</f>
        <v>-1.7392210048675832E-2</v>
      </c>
      <c r="Q107" s="79">
        <f>+C107-15018.5</f>
        <v>40842.7183</v>
      </c>
    </row>
    <row r="108" spans="1:17">
      <c r="A108" s="28" t="s">
        <v>58</v>
      </c>
      <c r="B108" s="26" t="s">
        <v>45</v>
      </c>
      <c r="C108" s="27">
        <v>55869.464650000002</v>
      </c>
      <c r="D108" s="27">
        <v>2.0000000000000001E-4</v>
      </c>
      <c r="E108" s="1">
        <f>+(C108-C$7)/C$8</f>
        <v>11645.444000979785</v>
      </c>
      <c r="F108" s="1">
        <f>ROUND(2*E108,0)/2</f>
        <v>11645.5</v>
      </c>
      <c r="G108" s="1">
        <f>+C108-(C$7+F108*C$8)</f>
        <v>-1.7100600001867861E-2</v>
      </c>
      <c r="K108" s="1">
        <f>G108</f>
        <v>-1.7100600001867861E-2</v>
      </c>
      <c r="O108" s="1">
        <f ca="1">+C$11+C$12*F108</f>
        <v>-1.7457861700823168E-2</v>
      </c>
      <c r="Q108" s="79">
        <f>+C108-15018.5</f>
        <v>40850.964650000002</v>
      </c>
    </row>
    <row r="109" spans="1:17">
      <c r="A109" s="28" t="s">
        <v>58</v>
      </c>
      <c r="B109" s="26" t="s">
        <v>45</v>
      </c>
      <c r="C109" s="27">
        <v>55869.465150000004</v>
      </c>
      <c r="D109" s="27">
        <v>2.0000000000000001E-4</v>
      </c>
      <c r="E109" s="1">
        <f>+(C109-C$7)/C$8</f>
        <v>11645.445638320592</v>
      </c>
      <c r="F109" s="1">
        <f>ROUND(2*E109,0)/2</f>
        <v>11645.5</v>
      </c>
      <c r="G109" s="1">
        <f>+C109-(C$7+F109*C$8)</f>
        <v>-1.6600599999947008E-2</v>
      </c>
      <c r="K109" s="1">
        <f>G109</f>
        <v>-1.6600599999947008E-2</v>
      </c>
      <c r="O109" s="1">
        <f ca="1">+C$11+C$12*F109</f>
        <v>-1.7457861700823168E-2</v>
      </c>
      <c r="Q109" s="79">
        <f>+C109-15018.5</f>
        <v>40850.965150000004</v>
      </c>
    </row>
    <row r="110" spans="1:17">
      <c r="A110" s="28" t="s">
        <v>58</v>
      </c>
      <c r="B110" s="26" t="s">
        <v>43</v>
      </c>
      <c r="C110" s="27">
        <v>55894.352299999999</v>
      </c>
      <c r="D110" s="27">
        <v>1E-4</v>
      </c>
      <c r="E110" s="1">
        <f>+(C110-C$7)/C$8</f>
        <v>11726.943130569405</v>
      </c>
      <c r="F110" s="1">
        <f>ROUND(2*E110,0)/2</f>
        <v>11727</v>
      </c>
      <c r="G110" s="1">
        <f>+C110-(C$7+F110*C$8)</f>
        <v>-1.7366400003083982E-2</v>
      </c>
      <c r="K110" s="1">
        <f>G110</f>
        <v>-1.7366400003083982E-2</v>
      </c>
      <c r="O110" s="1">
        <f ca="1">+C$11+C$12*F110</f>
        <v>-1.765603242860124E-2</v>
      </c>
      <c r="Q110" s="79">
        <f>+C110-15018.5</f>
        <v>40875.852299999999</v>
      </c>
    </row>
    <row r="111" spans="1:17">
      <c r="A111" s="38" t="s">
        <v>59</v>
      </c>
      <c r="B111" s="39"/>
      <c r="C111" s="38">
        <v>55894.352400000003</v>
      </c>
      <c r="D111" s="38">
        <v>1E-4</v>
      </c>
      <c r="E111" s="1">
        <f>+(C111-C$7)/C$8</f>
        <v>11726.94345803758</v>
      </c>
      <c r="F111" s="1">
        <f>ROUND(2*E111,0)/2</f>
        <v>11727</v>
      </c>
      <c r="G111" s="1">
        <f>+C111-(C$7+F111*C$8)</f>
        <v>-1.7266399998334236E-2</v>
      </c>
      <c r="K111" s="1">
        <f>G111</f>
        <v>-1.7266399998334236E-2</v>
      </c>
      <c r="O111" s="1">
        <f ca="1">+C$11+C$12*F111</f>
        <v>-1.765603242860124E-2</v>
      </c>
      <c r="Q111" s="79">
        <f>+C111-15018.5</f>
        <v>40875.852400000003</v>
      </c>
    </row>
    <row r="112" spans="1:17">
      <c r="A112" s="28" t="s">
        <v>60</v>
      </c>
      <c r="B112" s="26" t="s">
        <v>43</v>
      </c>
      <c r="C112" s="27">
        <v>55923.361900000004</v>
      </c>
      <c r="D112" s="27">
        <v>2.0000000000000001E-4</v>
      </c>
      <c r="E112" s="1">
        <f>+(C112-C$7)/C$8</f>
        <v>11821.940333991331</v>
      </c>
      <c r="F112" s="1">
        <f>ROUND(2*E112,0)/2</f>
        <v>11822</v>
      </c>
      <c r="G112" s="1">
        <f>+C112-(C$7+F112*C$8)</f>
        <v>-1.8220400001155213E-2</v>
      </c>
      <c r="K112" s="1">
        <f>G112</f>
        <v>-1.8220400001155213E-2</v>
      </c>
      <c r="O112" s="1">
        <f ca="1">+C$11+C$12*F112</f>
        <v>-1.7887028982452979E-2</v>
      </c>
      <c r="Q112" s="79">
        <f>+C112-15018.5</f>
        <v>40904.861900000004</v>
      </c>
    </row>
    <row r="113" spans="1:17">
      <c r="A113" s="28" t="s">
        <v>61</v>
      </c>
      <c r="B113" s="26" t="s">
        <v>43</v>
      </c>
      <c r="C113" s="27">
        <v>55923.361900000004</v>
      </c>
      <c r="D113" s="27">
        <v>2.0000000000000001E-4</v>
      </c>
      <c r="E113" s="1">
        <f>+(C113-C$7)/C$8</f>
        <v>11821.940333991331</v>
      </c>
      <c r="F113" s="1">
        <f>ROUND(2*E113,0)/2</f>
        <v>11822</v>
      </c>
      <c r="G113" s="1">
        <f>+C113-(C$7+F113*C$8)</f>
        <v>-1.8220400001155213E-2</v>
      </c>
      <c r="K113" s="1">
        <f>G113</f>
        <v>-1.8220400001155213E-2</v>
      </c>
      <c r="O113" s="1">
        <f ca="1">+C$11+C$12*F113</f>
        <v>-1.7887028982452979E-2</v>
      </c>
      <c r="Q113" s="79">
        <f>+C113-15018.5</f>
        <v>40904.861900000004</v>
      </c>
    </row>
    <row r="114" spans="1:17">
      <c r="A114" s="28" t="s">
        <v>60</v>
      </c>
      <c r="B114" s="26" t="s">
        <v>45</v>
      </c>
      <c r="C114" s="27">
        <v>55923.515399999997</v>
      </c>
      <c r="D114" s="27">
        <v>5.9999999999999995E-4</v>
      </c>
      <c r="E114" s="1">
        <f>+(C114-C$7)/C$8</f>
        <v>11822.442997617325</v>
      </c>
      <c r="F114" s="1">
        <f>ROUND(2*E114,0)/2</f>
        <v>11822.5</v>
      </c>
      <c r="G114" s="1">
        <f>+C114-(C$7+F114*C$8)</f>
        <v>-1.7407000006642193E-2</v>
      </c>
      <c r="K114" s="1">
        <f>G114</f>
        <v>-1.7407000006642193E-2</v>
      </c>
      <c r="O114" s="1">
        <f ca="1">+C$11+C$12*F114</f>
        <v>-1.7888244753789043E-2</v>
      </c>
      <c r="Q114" s="79">
        <f>+C114-15018.5</f>
        <v>40905.015399999997</v>
      </c>
    </row>
    <row r="115" spans="1:17">
      <c r="A115" s="28" t="s">
        <v>61</v>
      </c>
      <c r="B115" s="26" t="s">
        <v>45</v>
      </c>
      <c r="C115" s="27">
        <v>55923.515399999997</v>
      </c>
      <c r="D115" s="27">
        <v>5.9999999999999995E-4</v>
      </c>
      <c r="E115" s="1">
        <f>+(C115-C$7)/C$8</f>
        <v>11822.442997617325</v>
      </c>
      <c r="F115" s="1">
        <f>ROUND(2*E115,0)/2</f>
        <v>11822.5</v>
      </c>
      <c r="G115" s="1">
        <f>+C115-(C$7+F115*C$8)</f>
        <v>-1.7407000006642193E-2</v>
      </c>
      <c r="K115" s="1">
        <f>G115</f>
        <v>-1.7407000006642193E-2</v>
      </c>
      <c r="O115" s="1">
        <f ca="1">+C$11+C$12*F115</f>
        <v>-1.7888244753789043E-2</v>
      </c>
      <c r="Q115" s="79">
        <f>+C115-15018.5</f>
        <v>40905.015399999997</v>
      </c>
    </row>
    <row r="116" spans="1:17">
      <c r="A116" s="28" t="s">
        <v>62</v>
      </c>
      <c r="B116" s="26" t="s">
        <v>43</v>
      </c>
      <c r="C116" s="27">
        <v>55942.295400000003</v>
      </c>
      <c r="D116" s="27">
        <v>1.1999999999999999E-3</v>
      </c>
      <c r="E116" s="1">
        <f>+(C116-C$7)/C$8</f>
        <v>11883.941518116197</v>
      </c>
      <c r="F116" s="1">
        <f>ROUND(2*E116,0)/2</f>
        <v>11884</v>
      </c>
      <c r="G116" s="1">
        <f>+C116-(C$7+F116*C$8)</f>
        <v>-1.7858799998066388E-2</v>
      </c>
      <c r="J116" s="1">
        <f>G116</f>
        <v>-1.7858799998066388E-2</v>
      </c>
      <c r="O116" s="1">
        <f ca="1">+C$11+C$12*F116</f>
        <v>-1.8037784628124644E-2</v>
      </c>
      <c r="Q116" s="79">
        <f>+C116-15018.5</f>
        <v>40923.795400000003</v>
      </c>
    </row>
    <row r="117" spans="1:17">
      <c r="A117" s="28" t="s">
        <v>62</v>
      </c>
      <c r="B117" s="26" t="s">
        <v>45</v>
      </c>
      <c r="C117" s="27">
        <v>55942.447800000002</v>
      </c>
      <c r="D117" s="27">
        <v>1E-3</v>
      </c>
      <c r="E117" s="1">
        <f>+(C117-C$7)/C$8</f>
        <v>11884.440579592447</v>
      </c>
      <c r="F117" s="1">
        <f>ROUND(2*E117,0)/2</f>
        <v>11884.5</v>
      </c>
      <c r="G117" s="1">
        <f>+C117-(C$7+F117*C$8)</f>
        <v>-1.8145399997592904E-2</v>
      </c>
      <c r="J117" s="1">
        <f>G117</f>
        <v>-1.8145399997592904E-2</v>
      </c>
      <c r="O117" s="1">
        <f ca="1">+C$11+C$12*F117</f>
        <v>-1.8039000399460704E-2</v>
      </c>
      <c r="Q117" s="79">
        <f>+C117-15018.5</f>
        <v>40923.947800000002</v>
      </c>
    </row>
    <row r="118" spans="1:17">
      <c r="A118" s="27" t="s">
        <v>63</v>
      </c>
      <c r="B118" s="26" t="s">
        <v>43</v>
      </c>
      <c r="C118" s="27">
        <v>56218.503199999999</v>
      </c>
      <c r="D118" s="27">
        <v>1E-4</v>
      </c>
      <c r="E118" s="1">
        <f>+(C118-C$7)/C$8</f>
        <v>12788.434119300573</v>
      </c>
      <c r="F118" s="1">
        <f>ROUND(2*E118,0)/2</f>
        <v>12788.5</v>
      </c>
      <c r="G118" s="1">
        <f>+C118-(C$7+F118*C$8)</f>
        <v>-2.0118200001888908E-2</v>
      </c>
      <c r="J118" s="1">
        <f>G118</f>
        <v>-2.0118200001888908E-2</v>
      </c>
      <c r="O118" s="1">
        <f ca="1">+C$11+C$12*F118</f>
        <v>-2.0237114975060415E-2</v>
      </c>
      <c r="Q118" s="79">
        <f>+C118-15018.5</f>
        <v>41200.003199999999</v>
      </c>
    </row>
    <row r="119" spans="1:17">
      <c r="A119" s="27" t="s">
        <v>64</v>
      </c>
      <c r="B119" s="26" t="s">
        <v>43</v>
      </c>
      <c r="C119" s="27">
        <v>56292.250899999999</v>
      </c>
      <c r="D119" s="27">
        <v>1.8000000000000001E-4</v>
      </c>
      <c r="E119" s="1">
        <f>+(C119-C$7)/C$8</f>
        <v>13029.934355732585</v>
      </c>
      <c r="F119" s="1">
        <f>ROUND(2*E119,0)/2</f>
        <v>13030</v>
      </c>
      <c r="G119" s="1">
        <f>+C119-(C$7+F119*C$8)</f>
        <v>-2.0046000005095266E-2</v>
      </c>
      <c r="K119" s="1">
        <f>G119</f>
        <v>-2.0046000005095266E-2</v>
      </c>
      <c r="O119" s="1">
        <f ca="1">+C$11+C$12*F119</f>
        <v>-2.082433253037826E-2</v>
      </c>
      <c r="Q119" s="79">
        <f>+C119-15018.5</f>
        <v>41273.750899999999</v>
      </c>
    </row>
    <row r="120" spans="1:17">
      <c r="A120" s="27" t="s">
        <v>64</v>
      </c>
      <c r="B120" s="26" t="s">
        <v>45</v>
      </c>
      <c r="C120" s="27">
        <v>56292.404130000003</v>
      </c>
      <c r="D120" s="27">
        <v>3.2000000000000003E-4</v>
      </c>
      <c r="E120" s="1">
        <f>+(C120-C$7)/C$8</f>
        <v>13030.436135194579</v>
      </c>
      <c r="F120" s="1">
        <f>ROUND(2*E120,0)/2</f>
        <v>13030.5</v>
      </c>
      <c r="G120" s="1">
        <f>+C120-(C$7+F120*C$8)</f>
        <v>-1.9502600000123493E-2</v>
      </c>
      <c r="K120" s="1">
        <f>G120</f>
        <v>-1.9502600000123493E-2</v>
      </c>
      <c r="O120" s="1">
        <f ca="1">+C$11+C$12*F120</f>
        <v>-2.0825548301714323E-2</v>
      </c>
      <c r="Q120" s="79">
        <f>+C120-15018.5</f>
        <v>41273.904130000003</v>
      </c>
    </row>
    <row r="121" spans="1:17">
      <c r="A121" s="27" t="s">
        <v>64</v>
      </c>
      <c r="B121" s="26" t="s">
        <v>43</v>
      </c>
      <c r="C121" s="27">
        <v>56566.472759999997</v>
      </c>
      <c r="D121" s="27">
        <v>2.7999999999999998E-4</v>
      </c>
      <c r="E121" s="1">
        <f>+(C121-C$7)/C$8</f>
        <v>13927.923635734882</v>
      </c>
      <c r="F121" s="1">
        <f>ROUND(2*E121,0)/2</f>
        <v>13928</v>
      </c>
      <c r="G121" s="1">
        <f>+C121-(C$7+F121*C$8)</f>
        <v>-2.3319600004469976E-2</v>
      </c>
      <c r="K121" s="1">
        <f>G121</f>
        <v>-2.3319600004469976E-2</v>
      </c>
      <c r="O121" s="1">
        <f ca="1">+C$11+C$12*F121</f>
        <v>-2.3007857849945228E-2</v>
      </c>
      <c r="Q121" s="79">
        <f>+C121-15018.5</f>
        <v>41547.972759999997</v>
      </c>
    </row>
    <row r="122" spans="1:17">
      <c r="A122" s="27" t="s">
        <v>64</v>
      </c>
      <c r="B122" s="26" t="s">
        <v>45</v>
      </c>
      <c r="C122" s="27">
        <v>56566.627110000001</v>
      </c>
      <c r="D122" s="27">
        <v>2.3000000000000001E-4</v>
      </c>
      <c r="E122" s="1">
        <f>+(C122-C$7)/C$8</f>
        <v>13928.429082840274</v>
      </c>
      <c r="F122" s="1">
        <f>ROUND(2*E122,0)/2</f>
        <v>13928.5</v>
      </c>
      <c r="G122" s="1">
        <f>+C122-(C$7+F122*C$8)</f>
        <v>-2.1656199998687953E-2</v>
      </c>
      <c r="K122" s="1">
        <f>G122</f>
        <v>-2.1656199998687953E-2</v>
      </c>
      <c r="O122" s="1">
        <f ca="1">+C$11+C$12*F122</f>
        <v>-2.3009073621281292E-2</v>
      </c>
      <c r="Q122" s="79">
        <f>+C122-15018.5</f>
        <v>41548.127110000001</v>
      </c>
    </row>
    <row r="123" spans="1:17">
      <c r="A123" s="38" t="s">
        <v>65</v>
      </c>
      <c r="B123" s="39" t="s">
        <v>43</v>
      </c>
      <c r="C123" s="40">
        <v>56644.343260000001</v>
      </c>
      <c r="D123" s="38">
        <v>2.0000000000000001E-4</v>
      </c>
      <c r="E123" s="1">
        <f>+(C123-C$7)/C$8</f>
        <v>14182.924729478553</v>
      </c>
      <c r="F123" s="1">
        <f>ROUND(2*E123,0)/2</f>
        <v>14183</v>
      </c>
      <c r="G123" s="1">
        <f>+C123-(C$7+F123*C$8)</f>
        <v>-2.2985600000538398E-2</v>
      </c>
      <c r="K123" s="1">
        <f>G123</f>
        <v>-2.2985600000538398E-2</v>
      </c>
      <c r="O123" s="1">
        <f ca="1">+C$11+C$12*F123</f>
        <v>-2.3627901231336738E-2</v>
      </c>
      <c r="Q123" s="79">
        <f>+C123-15018.5</f>
        <v>41625.843260000001</v>
      </c>
    </row>
    <row r="124" spans="1:17">
      <c r="A124" s="38" t="s">
        <v>66</v>
      </c>
      <c r="B124" s="39"/>
      <c r="C124" s="38">
        <v>56986.357400000001</v>
      </c>
      <c r="D124" s="38">
        <v>2.0000000000000001E-4</v>
      </c>
      <c r="E124" s="1">
        <f>+(C124-C$7)/C$8</f>
        <v>15302.91214160247</v>
      </c>
      <c r="F124" s="1">
        <f>ROUND(2*E124,0)/2</f>
        <v>15303</v>
      </c>
      <c r="G124" s="1">
        <f>+C124-(C$7+F124*C$8)</f>
        <v>-2.682959999947343E-2</v>
      </c>
      <c r="J124" s="1">
        <f>G124</f>
        <v>-2.682959999947343E-2</v>
      </c>
      <c r="O124" s="1">
        <f ca="1">+C$11+C$12*F124</f>
        <v>-2.6351229024115148E-2</v>
      </c>
      <c r="Q124" s="79">
        <f>+C124-15018.5</f>
        <v>41967.857400000001</v>
      </c>
    </row>
    <row r="125" spans="1:17">
      <c r="A125" s="41" t="s">
        <v>67</v>
      </c>
      <c r="B125" s="42" t="s">
        <v>45</v>
      </c>
      <c r="C125" s="43">
        <v>57036.287020000003</v>
      </c>
      <c r="D125" s="43">
        <v>2.0000000000000001E-4</v>
      </c>
      <c r="E125" s="1">
        <f>+(C125-C$7)/C$8</f>
        <v>15466.415749646667</v>
      </c>
      <c r="F125" s="1">
        <f>ROUND(2*E125,0)/2</f>
        <v>15466.5</v>
      </c>
      <c r="G125" s="1">
        <f>+C125-(C$7+F125*C$8)</f>
        <v>-2.5727799999003764E-2</v>
      </c>
      <c r="K125" s="1">
        <f>G125</f>
        <v>-2.5727799999003764E-2</v>
      </c>
      <c r="O125" s="1">
        <f ca="1">+C$11+C$12*F125</f>
        <v>-2.6748786251007347E-2</v>
      </c>
      <c r="Q125" s="79">
        <f>+C125-15018.5</f>
        <v>42017.787020000003</v>
      </c>
    </row>
    <row r="126" spans="1:17">
      <c r="A126" s="34" t="s">
        <v>68</v>
      </c>
      <c r="B126" s="35" t="s">
        <v>45</v>
      </c>
      <c r="C126" s="36">
        <v>57072.3194</v>
      </c>
      <c r="D126" s="37"/>
      <c r="E126" s="1">
        <f>+(C126-C$7)/C$8</f>
        <v>15584.410321534433</v>
      </c>
      <c r="F126" s="1">
        <f>ROUND(2*E126,0)/2</f>
        <v>15584.5</v>
      </c>
      <c r="G126" s="1">
        <f>+C126-(C$7+F126*C$8)</f>
        <v>-2.7385400004277471E-2</v>
      </c>
      <c r="K126" s="1">
        <f>G126</f>
        <v>-2.7385400004277471E-2</v>
      </c>
      <c r="O126" s="1">
        <f ca="1">+C$11+C$12*F126</f>
        <v>-2.703570828631793E-2</v>
      </c>
      <c r="Q126" s="79">
        <f>+C126-15018.5</f>
        <v>42053.8194</v>
      </c>
    </row>
    <row r="127" spans="1:17">
      <c r="A127" s="44" t="s">
        <v>69</v>
      </c>
      <c r="B127" s="45" t="s">
        <v>45</v>
      </c>
      <c r="C127" s="44">
        <v>57072.319499999998</v>
      </c>
      <c r="D127" s="44">
        <v>2.0000000000000001E-4</v>
      </c>
      <c r="E127" s="1">
        <f>+(C127-C$7)/C$8</f>
        <v>15584.410649002584</v>
      </c>
      <c r="F127" s="1">
        <f>ROUND(2*E127,0)/2</f>
        <v>15584.5</v>
      </c>
      <c r="G127" s="1">
        <f>+C127-(C$7+F127*C$8)</f>
        <v>-2.7285400006803684E-2</v>
      </c>
      <c r="K127" s="1">
        <f>G127</f>
        <v>-2.7285400006803684E-2</v>
      </c>
      <c r="O127" s="1">
        <f ca="1">+C$11+C$12*F127</f>
        <v>-2.703570828631793E-2</v>
      </c>
      <c r="Q127" s="79">
        <f>+C127-15018.5</f>
        <v>42053.819499999998</v>
      </c>
    </row>
    <row r="128" spans="1:17">
      <c r="A128" s="46" t="s">
        <v>70</v>
      </c>
      <c r="B128" s="47" t="s">
        <v>45</v>
      </c>
      <c r="C128" s="48">
        <v>57319.67</v>
      </c>
      <c r="D128" s="48">
        <v>3.0000000000000001E-3</v>
      </c>
      <c r="E128" s="1">
        <f>+(C128-C$7)/C$8</f>
        <v>16394.404780773155</v>
      </c>
      <c r="F128" s="1">
        <f>ROUND(2*E128,0)/2</f>
        <v>16394.5</v>
      </c>
      <c r="G128" s="1">
        <f>+C128-(C$7+F128*C$8)</f>
        <v>-2.9077400002279319E-2</v>
      </c>
      <c r="I128" s="1">
        <f>G128</f>
        <v>-2.9077400002279319E-2</v>
      </c>
      <c r="O128" s="1">
        <f ca="1">+C$11+C$12*F128</f>
        <v>-2.9005257850738025E-2</v>
      </c>
      <c r="Q128" s="79">
        <f>+C128-15018.5</f>
        <v>42301.17</v>
      </c>
    </row>
    <row r="129" spans="1:17">
      <c r="A129" s="46" t="s">
        <v>70</v>
      </c>
      <c r="B129" s="47" t="s">
        <v>43</v>
      </c>
      <c r="C129" s="48">
        <v>57328.678</v>
      </c>
      <c r="D129" s="48">
        <v>3.0000000000000001E-3</v>
      </c>
      <c r="E129" s="1">
        <f>+(C129-C$7)/C$8</f>
        <v>16423.903112650351</v>
      </c>
      <c r="F129" s="1">
        <f>ROUND(2*E129,0)/2</f>
        <v>16424</v>
      </c>
      <c r="G129" s="1">
        <f>+C129-(C$7+F129*C$8)</f>
        <v>-2.9586800003016833E-2</v>
      </c>
      <c r="I129" s="1">
        <f>G129</f>
        <v>-2.9586800003016833E-2</v>
      </c>
      <c r="O129" s="1">
        <f ca="1">+C$11+C$12*F129</f>
        <v>-2.907698835956567E-2</v>
      </c>
      <c r="Q129" s="79">
        <f>+C129-15018.5</f>
        <v>42310.178</v>
      </c>
    </row>
    <row r="130" spans="1:17">
      <c r="A130" s="49" t="s">
        <v>71</v>
      </c>
      <c r="B130" s="50" t="s">
        <v>43</v>
      </c>
      <c r="C130" s="51">
        <v>57385.3272</v>
      </c>
      <c r="D130" s="51">
        <v>8.9999999999999998E-4</v>
      </c>
      <c r="E130" s="1">
        <f>+(C130-C$7)/C$8</f>
        <v>16609.411205698463</v>
      </c>
      <c r="F130" s="1">
        <f>ROUND(2*E130,0)/2</f>
        <v>16609.5</v>
      </c>
      <c r="G130" s="1">
        <f>+C130-(C$7+F130*C$8)</f>
        <v>-2.7115400000184309E-2</v>
      </c>
      <c r="K130" s="1">
        <f>G130</f>
        <v>-2.7115400000184309E-2</v>
      </c>
      <c r="O130" s="1">
        <f ca="1">+C$11+C$12*F130</f>
        <v>-2.9528039525244593E-2</v>
      </c>
      <c r="Q130" s="79">
        <f>+C130-15018.5</f>
        <v>42366.8272</v>
      </c>
    </row>
    <row r="131" spans="1:17">
      <c r="A131" s="49" t="s">
        <v>71</v>
      </c>
      <c r="B131" s="50" t="s">
        <v>43</v>
      </c>
      <c r="C131" s="51">
        <v>57385.4781</v>
      </c>
      <c r="D131" s="51">
        <v>1.1999999999999999E-3</v>
      </c>
      <c r="E131" s="1">
        <f>+(C131-C$7)/C$8</f>
        <v>16609.905355152314</v>
      </c>
      <c r="F131" s="1">
        <f>ROUND(2*E131,0)/2</f>
        <v>16610</v>
      </c>
      <c r="G131" s="1">
        <f>+C131-(C$7+F131*C$8)</f>
        <v>-2.8901999998197425E-2</v>
      </c>
      <c r="K131" s="1">
        <f>G131</f>
        <v>-2.8901999998197425E-2</v>
      </c>
      <c r="O131" s="1">
        <f ca="1">+C$11+C$12*F131</f>
        <v>-2.9529255296580657E-2</v>
      </c>
      <c r="Q131" s="79">
        <f>+C131-15018.5</f>
        <v>42366.9781</v>
      </c>
    </row>
    <row r="132" spans="1:17">
      <c r="A132" s="44" t="s">
        <v>72</v>
      </c>
      <c r="B132" s="45" t="s">
        <v>45</v>
      </c>
      <c r="C132" s="44">
        <v>57692.529499999997</v>
      </c>
      <c r="D132" s="44">
        <v>1E-4</v>
      </c>
      <c r="E132" s="1">
        <f>+(C132-C$7)/C$8</f>
        <v>17615.400925817969</v>
      </c>
      <c r="F132" s="1">
        <f>ROUND(2*E132,0)/2</f>
        <v>17615.5</v>
      </c>
      <c r="G132" s="1">
        <f>+C132-(C$7+F132*C$8)</f>
        <v>-3.0254600002081133E-2</v>
      </c>
      <c r="K132" s="1">
        <f>G132</f>
        <v>-3.0254600002081133E-2</v>
      </c>
      <c r="O132" s="1">
        <f ca="1">+C$11+C$12*F132</f>
        <v>-3.197417145340091E-2</v>
      </c>
      <c r="Q132" s="79">
        <f>+C132-15018.5</f>
        <v>42674.029499999997</v>
      </c>
    </row>
    <row r="133" spans="1:17">
      <c r="A133" s="52" t="s">
        <v>73</v>
      </c>
      <c r="B133" s="53" t="s">
        <v>45</v>
      </c>
      <c r="C133" s="52">
        <v>57725.050999999999</v>
      </c>
      <c r="D133" s="52" t="s">
        <v>74</v>
      </c>
      <c r="E133" s="1">
        <f>+(C133-C$7)/C$8</f>
        <v>17721.898483560435</v>
      </c>
      <c r="F133" s="1">
        <f>ROUND(2*E133,0)/2</f>
        <v>17722</v>
      </c>
      <c r="G133" s="1">
        <f>+C133-(C$7+F133*C$8)</f>
        <v>-3.1000399998447392E-2</v>
      </c>
      <c r="K133" s="1">
        <f>G133</f>
        <v>-3.1000399998447392E-2</v>
      </c>
      <c r="O133" s="1">
        <f ca="1">+C$11+C$12*F133</f>
        <v>-3.2233130747982078E-2</v>
      </c>
      <c r="Q133" s="79">
        <f>+C133-15018.5</f>
        <v>42706.550999999999</v>
      </c>
    </row>
    <row r="134" spans="1:17">
      <c r="A134" s="52" t="s">
        <v>73</v>
      </c>
      <c r="B134" s="53" t="s">
        <v>43</v>
      </c>
      <c r="C134" s="52">
        <v>57725.204299999998</v>
      </c>
      <c r="D134" s="52" t="s">
        <v>74</v>
      </c>
      <c r="E134" s="1">
        <f>+(C134-C$7)/C$8</f>
        <v>17722.400492250126</v>
      </c>
      <c r="F134" s="1">
        <f>ROUND(2*E134,0)/2</f>
        <v>17722.5</v>
      </c>
      <c r="G134" s="1">
        <f>+C134-(C$7+F134*C$8)</f>
        <v>-3.0387000006157905E-2</v>
      </c>
      <c r="K134" s="1">
        <f>G134</f>
        <v>-3.0387000006157905E-2</v>
      </c>
      <c r="O134" s="1">
        <f ca="1">+C$11+C$12*F134</f>
        <v>-3.2234346519318141E-2</v>
      </c>
      <c r="Q134" s="79">
        <f>+C134-15018.5</f>
        <v>42706.704299999998</v>
      </c>
    </row>
    <row r="135" spans="1:17">
      <c r="A135" s="44" t="s">
        <v>72</v>
      </c>
      <c r="B135" s="45" t="s">
        <v>45</v>
      </c>
      <c r="C135" s="44">
        <v>57725.5092</v>
      </c>
      <c r="D135" s="44">
        <v>1E-4</v>
      </c>
      <c r="E135" s="1">
        <f>+(C135-C$7)/C$8</f>
        <v>17723.398942670799</v>
      </c>
      <c r="F135" s="1">
        <f>ROUND(2*E135,0)/2</f>
        <v>17723.5</v>
      </c>
      <c r="G135" s="1">
        <f>+C135-(C$7+F135*C$8)</f>
        <v>-3.0860200000461191E-2</v>
      </c>
      <c r="K135" s="1">
        <f>G135</f>
        <v>-3.0860200000461191E-2</v>
      </c>
      <c r="O135" s="1">
        <f ca="1">+C$11+C$12*F135</f>
        <v>-3.2236778061990254E-2</v>
      </c>
      <c r="Q135" s="79">
        <f>+C135-15018.5</f>
        <v>42707.0092</v>
      </c>
    </row>
    <row r="136" spans="1:17">
      <c r="A136" s="44" t="s">
        <v>72</v>
      </c>
      <c r="B136" s="45" t="s">
        <v>43</v>
      </c>
      <c r="C136" s="44">
        <v>57773.298799999997</v>
      </c>
      <c r="D136" s="44">
        <v>1E-4</v>
      </c>
      <c r="E136" s="1">
        <f>+(C136-C$7)/C$8</f>
        <v>17879.89466659155</v>
      </c>
      <c r="F136" s="1">
        <f>ROUND(2*E136,0)/2</f>
        <v>17880</v>
      </c>
      <c r="G136" s="1">
        <f>+C136-(C$7+F136*C$8)</f>
        <v>-3.2166000004508533E-2</v>
      </c>
      <c r="K136" s="1">
        <f>G136</f>
        <v>-3.2166000004508533E-2</v>
      </c>
      <c r="O136" s="1">
        <f ca="1">+C$11+C$12*F136</f>
        <v>-3.2617314490177601E-2</v>
      </c>
      <c r="Q136" s="79">
        <f>+C136-15018.5</f>
        <v>42754.798799999997</v>
      </c>
    </row>
    <row r="137" spans="1:17">
      <c r="A137" s="64" t="s">
        <v>81</v>
      </c>
      <c r="B137" s="65" t="s">
        <v>43</v>
      </c>
      <c r="C137" s="66">
        <v>57773.299019999802</v>
      </c>
      <c r="D137" s="66">
        <v>1E-4</v>
      </c>
      <c r="E137" s="1">
        <f>+(C137-C$7)/C$8</f>
        <v>17879.895387020868</v>
      </c>
      <c r="F137" s="1">
        <f>ROUND(2*E137,0)/2</f>
        <v>17880</v>
      </c>
      <c r="G137" s="1">
        <f>+C137-(C$7+F137*C$8)</f>
        <v>-3.1946000199241098E-2</v>
      </c>
      <c r="K137" s="1">
        <f>G137</f>
        <v>-3.1946000199241098E-2</v>
      </c>
      <c r="O137" s="1">
        <f ca="1">+C$11+C$12*F137</f>
        <v>-3.2617314490177601E-2</v>
      </c>
      <c r="Q137" s="79">
        <f>+C137-15018.5</f>
        <v>42754.799019999802</v>
      </c>
    </row>
    <row r="138" spans="1:17">
      <c r="A138" s="64" t="s">
        <v>81</v>
      </c>
      <c r="B138" s="65" t="s">
        <v>43</v>
      </c>
      <c r="C138" s="66">
        <v>57773.299029999878</v>
      </c>
      <c r="D138" s="66">
        <v>1E-4</v>
      </c>
      <c r="E138" s="1">
        <f>+(C138-C$7)/C$8</f>
        <v>17879.89541976793</v>
      </c>
      <c r="F138" s="1">
        <f>ROUND(2*E138,0)/2</f>
        <v>17880</v>
      </c>
      <c r="G138" s="1">
        <f>+C138-(C$7+F138*C$8)</f>
        <v>-3.1936000123096164E-2</v>
      </c>
      <c r="K138" s="1">
        <f>G138</f>
        <v>-3.1936000123096164E-2</v>
      </c>
      <c r="O138" s="1">
        <f ca="1">+C$11+C$12*F138</f>
        <v>-3.2617314490177601E-2</v>
      </c>
      <c r="Q138" s="79">
        <f>+C138-15018.5</f>
        <v>42754.799029999878</v>
      </c>
    </row>
    <row r="139" spans="1:17">
      <c r="A139" s="54" t="s">
        <v>75</v>
      </c>
      <c r="B139" s="55" t="s">
        <v>45</v>
      </c>
      <c r="C139" s="54">
        <v>57778.338799999998</v>
      </c>
      <c r="D139" s="54">
        <v>1E-4</v>
      </c>
      <c r="E139" s="1">
        <f>+(C139-C$7)/C$8</f>
        <v>17896.399061869201</v>
      </c>
      <c r="F139" s="1">
        <f>ROUND(2*E139,0)/2</f>
        <v>17896.5</v>
      </c>
      <c r="G139" s="1">
        <f>+C139-(C$7+F139*C$8)</f>
        <v>-3.0823800007055979E-2</v>
      </c>
      <c r="K139" s="1">
        <f>G139</f>
        <v>-3.0823800007055979E-2</v>
      </c>
      <c r="O139" s="1">
        <f ca="1">+C$11+C$12*F139</f>
        <v>-3.2657434944267635E-2</v>
      </c>
      <c r="Q139" s="79">
        <f>+C139-15018.5</f>
        <v>42759.838799999998</v>
      </c>
    </row>
    <row r="140" spans="1:17">
      <c r="A140" s="61" t="s">
        <v>79</v>
      </c>
      <c r="B140" s="62" t="s">
        <v>43</v>
      </c>
      <c r="C140" s="63">
        <v>57783.682399999998</v>
      </c>
      <c r="D140" s="63">
        <v>8.9999999999999998E-4</v>
      </c>
      <c r="E140" s="1">
        <f>+(C140-C$7)/C$8</f>
        <v>17913.897650481431</v>
      </c>
      <c r="F140" s="1">
        <f>ROUND(2*E140,0)/2</f>
        <v>17914</v>
      </c>
      <c r="G140" s="1">
        <f>+C140-(C$7+F140*C$8)</f>
        <v>-3.125480000016978E-2</v>
      </c>
      <c r="K140" s="1">
        <f>G140</f>
        <v>-3.125480000016978E-2</v>
      </c>
      <c r="O140" s="1">
        <f ca="1">+C$11+C$12*F140</f>
        <v>-3.2699986941029796E-2</v>
      </c>
      <c r="Q140" s="79">
        <f>+C140-15018.5</f>
        <v>42765.182399999998</v>
      </c>
    </row>
    <row r="141" spans="1:17">
      <c r="A141" s="54" t="s">
        <v>76</v>
      </c>
      <c r="B141" s="56" t="s">
        <v>43</v>
      </c>
      <c r="C141" s="54">
        <v>58058.514799999997</v>
      </c>
      <c r="D141" s="54">
        <v>2.0000000000000001E-4</v>
      </c>
      <c r="E141" s="1">
        <f>+(C141-C$7)/C$8</f>
        <v>18813.886254589452</v>
      </c>
      <c r="F141" s="1">
        <f>ROUND(2*E141,0)/2</f>
        <v>18814</v>
      </c>
      <c r="G141" s="1">
        <f>+C141-(C$7+F141*C$8)</f>
        <v>-3.4734800006845035E-2</v>
      </c>
      <c r="K141" s="1">
        <f>G141</f>
        <v>-3.4734800006845035E-2</v>
      </c>
      <c r="O141" s="1">
        <f ca="1">+C$11+C$12*F141</f>
        <v>-3.4888375345941011E-2</v>
      </c>
      <c r="Q141" s="79">
        <f>+C141-15018.5</f>
        <v>43040.014799999997</v>
      </c>
    </row>
    <row r="142" spans="1:17">
      <c r="A142" s="54" t="s">
        <v>76</v>
      </c>
      <c r="B142" s="56" t="s">
        <v>45</v>
      </c>
      <c r="C142" s="54">
        <v>58075.463400000001</v>
      </c>
      <c r="D142" s="54">
        <v>1E-4</v>
      </c>
      <c r="E142" s="1">
        <f>+(C142-C$7)/C$8</f>
        <v>18869.387523201116</v>
      </c>
      <c r="F142" s="1">
        <f>ROUND(2*E142,0)/2</f>
        <v>18869.5</v>
      </c>
      <c r="G142" s="1">
        <f>+C142-(C$7+F142*C$8)</f>
        <v>-3.4347400003753137E-2</v>
      </c>
      <c r="K142" s="1">
        <f>G142</f>
        <v>-3.4347400003753137E-2</v>
      </c>
      <c r="O142" s="1">
        <f ca="1">+C$11+C$12*F142</f>
        <v>-3.5023325964243873E-2</v>
      </c>
      <c r="Q142" s="79">
        <f>+C142-15018.5</f>
        <v>43056.963400000001</v>
      </c>
    </row>
    <row r="143" spans="1:17">
      <c r="A143" s="57" t="s">
        <v>77</v>
      </c>
      <c r="B143" s="58" t="s">
        <v>43</v>
      </c>
      <c r="C143" s="59">
        <v>58078.975599999998</v>
      </c>
      <c r="D143" s="60" t="s">
        <v>78</v>
      </c>
      <c r="E143" s="1">
        <f>+(C143-C$7)/C$8</f>
        <v>18880.888859926137</v>
      </c>
      <c r="F143" s="1">
        <f>ROUND(2*E143,0)/2</f>
        <v>18881</v>
      </c>
      <c r="G143" s="1">
        <f>+C143-(C$7+F143*C$8)</f>
        <v>-3.3939200002350844E-2</v>
      </c>
      <c r="K143" s="1">
        <f>G143</f>
        <v>-3.3939200002350844E-2</v>
      </c>
      <c r="O143" s="1">
        <f ca="1">+C$11+C$12*F143</f>
        <v>-3.5051288704973302E-2</v>
      </c>
      <c r="Q143" s="79">
        <f>+C143-15018.5</f>
        <v>43060.475599999998</v>
      </c>
    </row>
    <row r="144" spans="1:17">
      <c r="A144" s="64" t="s">
        <v>80</v>
      </c>
      <c r="B144" s="65" t="s">
        <v>43</v>
      </c>
      <c r="C144" s="66">
        <v>58843.316500000001</v>
      </c>
      <c r="D144" s="66">
        <v>2.0000000000000001E-4</v>
      </c>
      <c r="E144" s="1">
        <f>+(C144-C$7)/C$8</f>
        <v>21383.861943353244</v>
      </c>
      <c r="F144" s="1">
        <f>ROUND(2*E144,0)/2</f>
        <v>21384</v>
      </c>
      <c r="G144" s="1">
        <f>+C144-(C$7+F144*C$8)</f>
        <v>-4.2158800002653152E-2</v>
      </c>
      <c r="K144" s="1">
        <f>G144</f>
        <v>-4.2158800002653152E-2</v>
      </c>
      <c r="O144" s="1">
        <f ca="1">+C$11+C$12*F144</f>
        <v>-4.113744001329861E-2</v>
      </c>
      <c r="Q144" s="79">
        <f>+C144-15018.5</f>
        <v>43824.816500000001</v>
      </c>
    </row>
    <row r="145" spans="1:17">
      <c r="A145" s="64" t="s">
        <v>80</v>
      </c>
      <c r="B145" s="65" t="s">
        <v>45</v>
      </c>
      <c r="C145" s="66">
        <v>58848.356</v>
      </c>
      <c r="D145" s="66">
        <v>5.0000000000000001E-4</v>
      </c>
      <c r="E145" s="1">
        <f>+(C145-C$7)/C$8</f>
        <v>21400.364701290087</v>
      </c>
      <c r="F145" s="1">
        <f>ROUND(2*E145,0)/2</f>
        <v>21400.5</v>
      </c>
      <c r="G145" s="1">
        <f>+C145-(C$7+F145*C$8)</f>
        <v>-4.1316599999845494E-2</v>
      </c>
      <c r="K145" s="1">
        <f>G145</f>
        <v>-4.1316599999845494E-2</v>
      </c>
      <c r="O145" s="1">
        <f ca="1">+C$11+C$12*F145</f>
        <v>-4.1177560467388644E-2</v>
      </c>
      <c r="Q145" s="79">
        <f>+C145-15018.5</f>
        <v>43829.856</v>
      </c>
    </row>
    <row r="146" spans="1:17">
      <c r="A146" s="64" t="s">
        <v>82</v>
      </c>
      <c r="B146" s="65" t="s">
        <v>43</v>
      </c>
      <c r="C146" s="66">
        <v>58850.033300000003</v>
      </c>
      <c r="D146" s="66" t="s">
        <v>78</v>
      </c>
      <c r="E146" s="1">
        <f>+(C146-C$7)/C$8</f>
        <v>21405.857324742319</v>
      </c>
      <c r="F146" s="1">
        <f>ROUND(2*E146,0)/2</f>
        <v>21406</v>
      </c>
      <c r="G146" s="1">
        <f>+C146-(C$7+F146*C$8)</f>
        <v>-4.3569199995545205E-2</v>
      </c>
      <c r="K146" s="1">
        <f>G146</f>
        <v>-4.3569199995545205E-2</v>
      </c>
      <c r="O146" s="1">
        <f ca="1">+C$11+C$12*F146</f>
        <v>-4.1190933952085326E-2</v>
      </c>
      <c r="Q146" s="79">
        <f>+C146-15018.5</f>
        <v>43831.533300000003</v>
      </c>
    </row>
    <row r="147" spans="1:17">
      <c r="A147" s="61" t="s">
        <v>316</v>
      </c>
      <c r="B147" s="62" t="s">
        <v>45</v>
      </c>
      <c r="C147" s="63">
        <v>59175.4064</v>
      </c>
      <c r="D147" s="63">
        <v>4.0000000000000002E-4</v>
      </c>
      <c r="E147" s="1">
        <f>+(C147-C$7)/C$8</f>
        <v>22471.350629328303</v>
      </c>
      <c r="F147" s="1">
        <f>ROUND(2*E147,0)/2</f>
        <v>22471.5</v>
      </c>
      <c r="G147" s="1">
        <f>+C147-(C$7+F147*C$8)</f>
        <v>-4.5613800000865012E-2</v>
      </c>
      <c r="K147" s="1">
        <f>G147</f>
        <v>-4.5613800000865012E-2</v>
      </c>
      <c r="O147" s="1">
        <f ca="1">+C$11+C$12*F147</f>
        <v>-4.3781742669232987E-2</v>
      </c>
      <c r="Q147" s="79">
        <f>+C147-15018.5</f>
        <v>44156.9064</v>
      </c>
    </row>
    <row r="148" spans="1:17">
      <c r="A148" s="61" t="s">
        <v>316</v>
      </c>
      <c r="B148" s="62" t="s">
        <v>43</v>
      </c>
      <c r="C148" s="63">
        <v>59175.559200000003</v>
      </c>
      <c r="D148" s="63">
        <v>2.0000000000000001E-4</v>
      </c>
      <c r="E148" s="1">
        <f>+(C148-C$7)/C$8</f>
        <v>22471.851000677209</v>
      </c>
      <c r="F148" s="1">
        <f>ROUND(2*E148,0)/2</f>
        <v>22472</v>
      </c>
      <c r="G148" s="1">
        <f>+C148-(C$7+F148*C$8)</f>
        <v>-4.5500399995944463E-2</v>
      </c>
      <c r="K148" s="1">
        <f>G148</f>
        <v>-4.5500399995944463E-2</v>
      </c>
      <c r="O148" s="1">
        <f ca="1">+C$11+C$12*F148</f>
        <v>-4.378295844056905E-2</v>
      </c>
      <c r="Q148" s="79">
        <f>+C148-15018.5</f>
        <v>44157.059200000003</v>
      </c>
    </row>
    <row r="149" spans="1:17">
      <c r="A149" s="80" t="s">
        <v>317</v>
      </c>
      <c r="B149" s="81" t="s">
        <v>45</v>
      </c>
      <c r="C149" s="82">
        <v>59567.500399999997</v>
      </c>
      <c r="D149" s="83">
        <v>4.0000000000000002E-4</v>
      </c>
      <c r="E149" s="1">
        <f>+(C149-C$7)/C$8</f>
        <v>23755.333637660395</v>
      </c>
      <c r="F149" s="1">
        <f>ROUND(2*E149,0)/2</f>
        <v>23755.5</v>
      </c>
      <c r="G149" s="1">
        <f>+C149-(C$7+F149*C$8)</f>
        <v>-5.0802600002498366E-2</v>
      </c>
      <c r="K149" s="1">
        <f>G149</f>
        <v>-5.0802600002498366E-2</v>
      </c>
      <c r="O149" s="1">
        <f ca="1">+C$11+C$12*F149</f>
        <v>-4.6903843460239666E-2</v>
      </c>
      <c r="Q149" s="79">
        <f>+C149-15018.5</f>
        <v>44549.000399999997</v>
      </c>
    </row>
  </sheetData>
  <sheetProtection selectLockedCells="1" selectUnlockedCells="1"/>
  <sortState xmlns:xlrd2="http://schemas.microsoft.com/office/spreadsheetml/2017/richdata2" ref="A21:Q149">
    <sortCondition ref="C21:C14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31" workbookViewId="0">
      <selection activeCell="A58" sqref="A58"/>
    </sheetView>
  </sheetViews>
  <sheetFormatPr defaultRowHeight="12.75"/>
  <cols>
    <col min="1" max="1" width="19.7109375" style="37" customWidth="1"/>
    <col min="2" max="2" width="4.42578125" customWidth="1"/>
    <col min="3" max="3" width="12.7109375" style="37" customWidth="1"/>
    <col min="4" max="4" width="5.42578125" customWidth="1"/>
    <col min="5" max="5" width="14.85546875" customWidth="1"/>
    <col min="7" max="7" width="12" customWidth="1"/>
    <col min="8" max="8" width="14.140625" style="3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7" t="s">
        <v>83</v>
      </c>
      <c r="I1" s="68" t="s">
        <v>84</v>
      </c>
      <c r="J1" s="69" t="s">
        <v>35</v>
      </c>
    </row>
    <row r="2" spans="1:16">
      <c r="I2" s="70" t="s">
        <v>85</v>
      </c>
      <c r="J2" s="71" t="s">
        <v>34</v>
      </c>
    </row>
    <row r="3" spans="1:16">
      <c r="A3" s="72" t="s">
        <v>86</v>
      </c>
      <c r="I3" s="70" t="s">
        <v>87</v>
      </c>
      <c r="J3" s="71" t="s">
        <v>32</v>
      </c>
    </row>
    <row r="4" spans="1:16">
      <c r="I4" s="70" t="s">
        <v>88</v>
      </c>
      <c r="J4" s="71" t="s">
        <v>32</v>
      </c>
    </row>
    <row r="5" spans="1:16">
      <c r="I5" s="73" t="s">
        <v>78</v>
      </c>
      <c r="J5" s="74" t="s">
        <v>33</v>
      </c>
    </row>
    <row r="11" spans="1:16" ht="12.75" customHeight="1">
      <c r="A11" s="37" t="str">
        <f t="shared" ref="A11:A42" si="0">P11</f>
        <v>IBVS 5372 </v>
      </c>
      <c r="B11" s="7" t="str">
        <f t="shared" ref="B11:B42" si="1">IF(H11=INT(H11),"I","II")</f>
        <v>I</v>
      </c>
      <c r="C11" s="37">
        <f t="shared" ref="C11:C42" si="2">1*G11</f>
        <v>51822.523699999998</v>
      </c>
      <c r="D11" t="str">
        <f t="shared" ref="D11:D42" si="3">VLOOKUP(F11,I$1:J$5,2,FALSE)</f>
        <v>vis</v>
      </c>
      <c r="E11">
        <f>VLOOKUP(C11,Active!C$21:E$967,3,FALSE)</f>
        <v>-1606.999075229927</v>
      </c>
      <c r="F11" s="7" t="s">
        <v>78</v>
      </c>
      <c r="G11" t="str">
        <f t="shared" ref="G11:G42" si="4">MID(I11,3,LEN(I11)-3)</f>
        <v>51822.5237</v>
      </c>
      <c r="H11" s="37">
        <f t="shared" ref="H11:H42" si="5">1*K11</f>
        <v>-2219</v>
      </c>
      <c r="I11" s="75" t="s">
        <v>89</v>
      </c>
      <c r="J11" s="76" t="s">
        <v>90</v>
      </c>
      <c r="K11" s="75">
        <v>-2219</v>
      </c>
      <c r="L11" s="75" t="s">
        <v>91</v>
      </c>
      <c r="M11" s="76" t="s">
        <v>92</v>
      </c>
      <c r="N11" s="76" t="s">
        <v>93</v>
      </c>
      <c r="O11" s="77" t="s">
        <v>94</v>
      </c>
      <c r="P11" s="78" t="s">
        <v>95</v>
      </c>
    </row>
    <row r="12" spans="1:16" ht="12.75" customHeight="1">
      <c r="A12" s="37" t="str">
        <f t="shared" si="0"/>
        <v>IBVS 5372 </v>
      </c>
      <c r="B12" s="7" t="str">
        <f t="shared" si="1"/>
        <v>I</v>
      </c>
      <c r="C12" s="37">
        <f t="shared" si="2"/>
        <v>51830.463300000003</v>
      </c>
      <c r="D12" t="str">
        <f t="shared" si="3"/>
        <v>vis</v>
      </c>
      <c r="E12">
        <f>VLOOKUP(C12,Active!C$21:E$967,3,FALSE)</f>
        <v>-1580.9994131770516</v>
      </c>
      <c r="F12" s="7" t="s">
        <v>78</v>
      </c>
      <c r="G12" t="str">
        <f t="shared" si="4"/>
        <v>51830.4633</v>
      </c>
      <c r="H12" s="37">
        <f t="shared" si="5"/>
        <v>-2193</v>
      </c>
      <c r="I12" s="75" t="s">
        <v>96</v>
      </c>
      <c r="J12" s="76" t="s">
        <v>97</v>
      </c>
      <c r="K12" s="75">
        <v>-2193</v>
      </c>
      <c r="L12" s="75" t="s">
        <v>91</v>
      </c>
      <c r="M12" s="76" t="s">
        <v>92</v>
      </c>
      <c r="N12" s="76" t="s">
        <v>93</v>
      </c>
      <c r="O12" s="77" t="s">
        <v>94</v>
      </c>
      <c r="P12" s="78" t="s">
        <v>95</v>
      </c>
    </row>
    <row r="13" spans="1:16" ht="12.75" customHeight="1">
      <c r="A13" s="37" t="str">
        <f t="shared" si="0"/>
        <v>IBVS 5372 </v>
      </c>
      <c r="B13" s="7" t="str">
        <f t="shared" si="1"/>
        <v>II</v>
      </c>
      <c r="C13" s="37">
        <f t="shared" si="2"/>
        <v>51830.616499999996</v>
      </c>
      <c r="D13" t="str">
        <f t="shared" si="3"/>
        <v>vis</v>
      </c>
      <c r="E13">
        <f>VLOOKUP(C13,Active!C$21:E$967,3,FALSE)</f>
        <v>-1580.4977319555385</v>
      </c>
      <c r="F13" s="7" t="s">
        <v>78</v>
      </c>
      <c r="G13" t="str">
        <f t="shared" si="4"/>
        <v>51830.6165</v>
      </c>
      <c r="H13" s="37">
        <f t="shared" si="5"/>
        <v>-2192.5</v>
      </c>
      <c r="I13" s="75" t="s">
        <v>98</v>
      </c>
      <c r="J13" s="76" t="s">
        <v>99</v>
      </c>
      <c r="K13" s="75">
        <v>-2192.5</v>
      </c>
      <c r="L13" s="75" t="s">
        <v>100</v>
      </c>
      <c r="M13" s="76" t="s">
        <v>92</v>
      </c>
      <c r="N13" s="76" t="s">
        <v>93</v>
      </c>
      <c r="O13" s="77" t="s">
        <v>94</v>
      </c>
      <c r="P13" s="78" t="s">
        <v>95</v>
      </c>
    </row>
    <row r="14" spans="1:16" ht="12.75" customHeight="1">
      <c r="A14" s="37" t="str">
        <f t="shared" si="0"/>
        <v>IBVS 5843 </v>
      </c>
      <c r="B14" s="7" t="str">
        <f t="shared" si="1"/>
        <v>I</v>
      </c>
      <c r="C14" s="37">
        <f t="shared" si="2"/>
        <v>53305.717900000003</v>
      </c>
      <c r="D14" t="str">
        <f t="shared" si="3"/>
        <v>vis</v>
      </c>
      <c r="E14">
        <f>VLOOKUP(C14,Active!C$21:E$967,3,FALSE)</f>
        <v>3249.9896847529571</v>
      </c>
      <c r="F14" s="7" t="s">
        <v>78</v>
      </c>
      <c r="G14" t="str">
        <f t="shared" si="4"/>
        <v>53305.7179</v>
      </c>
      <c r="H14" s="37">
        <f t="shared" si="5"/>
        <v>2638</v>
      </c>
      <c r="I14" s="75" t="s">
        <v>101</v>
      </c>
      <c r="J14" s="76" t="s">
        <v>102</v>
      </c>
      <c r="K14" s="75">
        <v>2638</v>
      </c>
      <c r="L14" s="75" t="s">
        <v>103</v>
      </c>
      <c r="M14" s="76" t="s">
        <v>104</v>
      </c>
      <c r="N14" s="76" t="s">
        <v>105</v>
      </c>
      <c r="O14" s="77" t="s">
        <v>106</v>
      </c>
      <c r="P14" s="78" t="s">
        <v>107</v>
      </c>
    </row>
    <row r="15" spans="1:16" ht="12.75" customHeight="1">
      <c r="A15" s="37" t="str">
        <f t="shared" si="0"/>
        <v>IBVS 5843 </v>
      </c>
      <c r="B15" s="7" t="str">
        <f t="shared" si="1"/>
        <v>II</v>
      </c>
      <c r="C15" s="37">
        <f t="shared" si="2"/>
        <v>53315.641100000001</v>
      </c>
      <c r="D15" t="str">
        <f t="shared" si="3"/>
        <v>vis</v>
      </c>
      <c r="E15">
        <f>VLOOKUP(C15,Active!C$21:E$967,3,FALSE)</f>
        <v>3282.4850052329384</v>
      </c>
      <c r="F15" s="7" t="s">
        <v>78</v>
      </c>
      <c r="G15" t="str">
        <f t="shared" si="4"/>
        <v>53315.6411</v>
      </c>
      <c r="H15" s="37">
        <f t="shared" si="5"/>
        <v>2670.5</v>
      </c>
      <c r="I15" s="75" t="s">
        <v>108</v>
      </c>
      <c r="J15" s="76" t="s">
        <v>109</v>
      </c>
      <c r="K15" s="75" t="s">
        <v>110</v>
      </c>
      <c r="L15" s="75" t="s">
        <v>111</v>
      </c>
      <c r="M15" s="76" t="s">
        <v>104</v>
      </c>
      <c r="N15" s="76" t="s">
        <v>105</v>
      </c>
      <c r="O15" s="77" t="s">
        <v>106</v>
      </c>
      <c r="P15" s="78" t="s">
        <v>107</v>
      </c>
    </row>
    <row r="16" spans="1:16" ht="12.75" customHeight="1">
      <c r="A16" s="37" t="str">
        <f t="shared" si="0"/>
        <v>IBVS 5843 </v>
      </c>
      <c r="B16" s="7" t="str">
        <f t="shared" si="1"/>
        <v>I</v>
      </c>
      <c r="C16" s="37">
        <f t="shared" si="2"/>
        <v>53315.796399999999</v>
      </c>
      <c r="D16" t="str">
        <f t="shared" si="3"/>
        <v>vis</v>
      </c>
      <c r="E16">
        <f>VLOOKUP(C16,Active!C$21:E$967,3,FALSE)</f>
        <v>3282.9935632858342</v>
      </c>
      <c r="F16" s="7" t="s">
        <v>78</v>
      </c>
      <c r="G16" t="str">
        <f t="shared" si="4"/>
        <v>53315.7964</v>
      </c>
      <c r="H16" s="37">
        <f t="shared" si="5"/>
        <v>2671</v>
      </c>
      <c r="I16" s="75" t="s">
        <v>112</v>
      </c>
      <c r="J16" s="76" t="s">
        <v>113</v>
      </c>
      <c r="K16" s="75" t="s">
        <v>114</v>
      </c>
      <c r="L16" s="75" t="s">
        <v>115</v>
      </c>
      <c r="M16" s="76" t="s">
        <v>104</v>
      </c>
      <c r="N16" s="76" t="s">
        <v>105</v>
      </c>
      <c r="O16" s="77" t="s">
        <v>106</v>
      </c>
      <c r="P16" s="78" t="s">
        <v>107</v>
      </c>
    </row>
    <row r="17" spans="1:16" ht="12.75" customHeight="1">
      <c r="A17" s="37" t="str">
        <f t="shared" si="0"/>
        <v>IBVS 5843 </v>
      </c>
      <c r="B17" s="7" t="str">
        <f t="shared" si="1"/>
        <v>I</v>
      </c>
      <c r="C17" s="37">
        <f t="shared" si="2"/>
        <v>53320.681100000002</v>
      </c>
      <c r="D17" t="str">
        <f t="shared" si="3"/>
        <v>vis</v>
      </c>
      <c r="E17">
        <f>VLOOKUP(C17,Active!C$21:E$967,3,FALSE)</f>
        <v>3298.9894005105884</v>
      </c>
      <c r="F17" s="7" t="s">
        <v>78</v>
      </c>
      <c r="G17" t="str">
        <f t="shared" si="4"/>
        <v>53320.6811</v>
      </c>
      <c r="H17" s="37">
        <f t="shared" si="5"/>
        <v>2687</v>
      </c>
      <c r="I17" s="75" t="s">
        <v>116</v>
      </c>
      <c r="J17" s="76" t="s">
        <v>117</v>
      </c>
      <c r="K17" s="75" t="s">
        <v>118</v>
      </c>
      <c r="L17" s="75" t="s">
        <v>103</v>
      </c>
      <c r="M17" s="76" t="s">
        <v>104</v>
      </c>
      <c r="N17" s="76" t="s">
        <v>105</v>
      </c>
      <c r="O17" s="77" t="s">
        <v>106</v>
      </c>
      <c r="P17" s="78" t="s">
        <v>107</v>
      </c>
    </row>
    <row r="18" spans="1:16" ht="12.75" customHeight="1">
      <c r="A18" s="37" t="str">
        <f t="shared" si="0"/>
        <v>IBVS 5843 </v>
      </c>
      <c r="B18" s="7" t="str">
        <f t="shared" si="1"/>
        <v>II</v>
      </c>
      <c r="C18" s="37">
        <f t="shared" si="2"/>
        <v>53321.749600000003</v>
      </c>
      <c r="D18" t="str">
        <f t="shared" si="3"/>
        <v>vis</v>
      </c>
      <c r="E18">
        <f>VLOOKUP(C18,Active!C$21:E$967,3,FALSE)</f>
        <v>3302.4883978030857</v>
      </c>
      <c r="F18" s="7" t="s">
        <v>78</v>
      </c>
      <c r="G18" t="str">
        <f t="shared" si="4"/>
        <v>53321.7496</v>
      </c>
      <c r="H18" s="37">
        <f t="shared" si="5"/>
        <v>2690.5</v>
      </c>
      <c r="I18" s="75" t="s">
        <v>119</v>
      </c>
      <c r="J18" s="76" t="s">
        <v>120</v>
      </c>
      <c r="K18" s="75" t="s">
        <v>121</v>
      </c>
      <c r="L18" s="75" t="s">
        <v>122</v>
      </c>
      <c r="M18" s="76" t="s">
        <v>104</v>
      </c>
      <c r="N18" s="76" t="s">
        <v>105</v>
      </c>
      <c r="O18" s="77" t="s">
        <v>106</v>
      </c>
      <c r="P18" s="78" t="s">
        <v>107</v>
      </c>
    </row>
    <row r="19" spans="1:16" ht="12.75" customHeight="1">
      <c r="A19" s="37" t="str">
        <f t="shared" si="0"/>
        <v>IBVS 5843 </v>
      </c>
      <c r="B19" s="7" t="str">
        <f t="shared" si="1"/>
        <v>II</v>
      </c>
      <c r="C19" s="37">
        <f t="shared" si="2"/>
        <v>53326.637199999997</v>
      </c>
      <c r="D19" t="str">
        <f t="shared" si="3"/>
        <v>vis</v>
      </c>
      <c r="E19">
        <f>VLOOKUP(C19,Active!C$21:E$967,3,FALSE)</f>
        <v>3318.4937316044625</v>
      </c>
      <c r="F19" s="7" t="s">
        <v>78</v>
      </c>
      <c r="G19" t="str">
        <f t="shared" si="4"/>
        <v>53326.6372</v>
      </c>
      <c r="H19" s="37">
        <f t="shared" si="5"/>
        <v>2706.5</v>
      </c>
      <c r="I19" s="75" t="s">
        <v>123</v>
      </c>
      <c r="J19" s="76" t="s">
        <v>124</v>
      </c>
      <c r="K19" s="75" t="s">
        <v>125</v>
      </c>
      <c r="L19" s="75" t="s">
        <v>126</v>
      </c>
      <c r="M19" s="76" t="s">
        <v>104</v>
      </c>
      <c r="N19" s="76" t="s">
        <v>105</v>
      </c>
      <c r="O19" s="77" t="s">
        <v>106</v>
      </c>
      <c r="P19" s="78" t="s">
        <v>107</v>
      </c>
    </row>
    <row r="20" spans="1:16" ht="12.75" customHeight="1">
      <c r="A20" s="37" t="str">
        <f t="shared" si="0"/>
        <v>IBVS 5843 </v>
      </c>
      <c r="B20" s="7" t="str">
        <f t="shared" si="1"/>
        <v>I</v>
      </c>
      <c r="C20" s="37">
        <f t="shared" si="2"/>
        <v>53326.790500000003</v>
      </c>
      <c r="D20" t="str">
        <f t="shared" si="3"/>
        <v>vis</v>
      </c>
      <c r="E20">
        <f>VLOOKUP(C20,Active!C$21:E$967,3,FALSE)</f>
        <v>3318.9957402941754</v>
      </c>
      <c r="F20" s="7" t="s">
        <v>78</v>
      </c>
      <c r="G20" t="str">
        <f t="shared" si="4"/>
        <v>53326.7905</v>
      </c>
      <c r="H20" s="37">
        <f t="shared" si="5"/>
        <v>2707</v>
      </c>
      <c r="I20" s="75" t="s">
        <v>127</v>
      </c>
      <c r="J20" s="76" t="s">
        <v>128</v>
      </c>
      <c r="K20" s="75" t="s">
        <v>129</v>
      </c>
      <c r="L20" s="75" t="s">
        <v>130</v>
      </c>
      <c r="M20" s="76" t="s">
        <v>104</v>
      </c>
      <c r="N20" s="76" t="s">
        <v>105</v>
      </c>
      <c r="O20" s="77" t="s">
        <v>106</v>
      </c>
      <c r="P20" s="78" t="s">
        <v>107</v>
      </c>
    </row>
    <row r="21" spans="1:16" ht="12.75" customHeight="1">
      <c r="A21" s="37" t="str">
        <f t="shared" si="0"/>
        <v>IBVS 5843 </v>
      </c>
      <c r="B21" s="7" t="str">
        <f t="shared" si="1"/>
        <v>I</v>
      </c>
      <c r="C21" s="37">
        <f t="shared" si="2"/>
        <v>53327.705399999999</v>
      </c>
      <c r="D21" t="str">
        <f t="shared" si="3"/>
        <v>vis</v>
      </c>
      <c r="E21">
        <f>VLOOKUP(C21,Active!C$21:E$967,3,FALSE)</f>
        <v>3321.9917464924802</v>
      </c>
      <c r="F21" s="7" t="s">
        <v>78</v>
      </c>
      <c r="G21" t="str">
        <f t="shared" si="4"/>
        <v>53327.7054</v>
      </c>
      <c r="H21" s="37">
        <f t="shared" si="5"/>
        <v>2710</v>
      </c>
      <c r="I21" s="75" t="s">
        <v>131</v>
      </c>
      <c r="J21" s="76" t="s">
        <v>132</v>
      </c>
      <c r="K21" s="75" t="s">
        <v>133</v>
      </c>
      <c r="L21" s="75" t="s">
        <v>134</v>
      </c>
      <c r="M21" s="76" t="s">
        <v>104</v>
      </c>
      <c r="N21" s="76" t="s">
        <v>105</v>
      </c>
      <c r="O21" s="77" t="s">
        <v>106</v>
      </c>
      <c r="P21" s="78" t="s">
        <v>107</v>
      </c>
    </row>
    <row r="22" spans="1:16" ht="12.75" customHeight="1">
      <c r="A22" s="37" t="str">
        <f t="shared" si="0"/>
        <v>IBVS 5843 </v>
      </c>
      <c r="B22" s="7" t="str">
        <f t="shared" si="1"/>
        <v>I</v>
      </c>
      <c r="C22" s="37">
        <f t="shared" si="2"/>
        <v>53328.620699999999</v>
      </c>
      <c r="D22" t="str">
        <f t="shared" si="3"/>
        <v>vis</v>
      </c>
      <c r="E22">
        <f>VLOOKUP(C22,Active!C$21:E$967,3,FALSE)</f>
        <v>3324.9890625634403</v>
      </c>
      <c r="F22" s="7" t="s">
        <v>78</v>
      </c>
      <c r="G22" t="str">
        <f t="shared" si="4"/>
        <v>53328.6207</v>
      </c>
      <c r="H22" s="37">
        <f t="shared" si="5"/>
        <v>2713</v>
      </c>
      <c r="I22" s="75" t="s">
        <v>135</v>
      </c>
      <c r="J22" s="76" t="s">
        <v>136</v>
      </c>
      <c r="K22" s="75" t="s">
        <v>137</v>
      </c>
      <c r="L22" s="75" t="s">
        <v>138</v>
      </c>
      <c r="M22" s="76" t="s">
        <v>104</v>
      </c>
      <c r="N22" s="76" t="s">
        <v>105</v>
      </c>
      <c r="O22" s="77" t="s">
        <v>106</v>
      </c>
      <c r="P22" s="78" t="s">
        <v>107</v>
      </c>
    </row>
    <row r="23" spans="1:16" ht="12.75" customHeight="1">
      <c r="A23" s="37" t="str">
        <f t="shared" si="0"/>
        <v>IBVS 5843 </v>
      </c>
      <c r="B23" s="7" t="str">
        <f t="shared" si="1"/>
        <v>II</v>
      </c>
      <c r="C23" s="37">
        <f t="shared" si="2"/>
        <v>53328.7742</v>
      </c>
      <c r="D23" t="str">
        <f t="shared" si="3"/>
        <v>vis</v>
      </c>
      <c r="E23">
        <f>VLOOKUP(C23,Active!C$21:E$967,3,FALSE)</f>
        <v>3325.491726189457</v>
      </c>
      <c r="F23" s="7" t="s">
        <v>78</v>
      </c>
      <c r="G23" t="str">
        <f t="shared" si="4"/>
        <v>53328.7742</v>
      </c>
      <c r="H23" s="37">
        <f t="shared" si="5"/>
        <v>2713.5</v>
      </c>
      <c r="I23" s="75" t="s">
        <v>139</v>
      </c>
      <c r="J23" s="76" t="s">
        <v>140</v>
      </c>
      <c r="K23" s="75" t="s">
        <v>141</v>
      </c>
      <c r="L23" s="75" t="s">
        <v>142</v>
      </c>
      <c r="M23" s="76" t="s">
        <v>104</v>
      </c>
      <c r="N23" s="76" t="s">
        <v>105</v>
      </c>
      <c r="O23" s="77" t="s">
        <v>106</v>
      </c>
      <c r="P23" s="78" t="s">
        <v>107</v>
      </c>
    </row>
    <row r="24" spans="1:16" ht="12.75" customHeight="1">
      <c r="A24" s="37" t="str">
        <f t="shared" si="0"/>
        <v>IBVS 5843 </v>
      </c>
      <c r="B24" s="7" t="str">
        <f t="shared" si="1"/>
        <v>II</v>
      </c>
      <c r="C24" s="37">
        <f t="shared" si="2"/>
        <v>53329.689400000003</v>
      </c>
      <c r="D24" t="str">
        <f t="shared" si="3"/>
        <v>vis</v>
      </c>
      <c r="E24">
        <f>VLOOKUP(C24,Active!C$21:E$967,3,FALSE)</f>
        <v>3328.4887147922655</v>
      </c>
      <c r="F24" s="7" t="s">
        <v>78</v>
      </c>
      <c r="G24" t="str">
        <f t="shared" si="4"/>
        <v>53329.6894</v>
      </c>
      <c r="H24" s="37">
        <f t="shared" si="5"/>
        <v>2716.5</v>
      </c>
      <c r="I24" s="75" t="s">
        <v>143</v>
      </c>
      <c r="J24" s="76" t="s">
        <v>144</v>
      </c>
      <c r="K24" s="75" t="s">
        <v>145</v>
      </c>
      <c r="L24" s="75" t="s">
        <v>146</v>
      </c>
      <c r="M24" s="76" t="s">
        <v>104</v>
      </c>
      <c r="N24" s="76" t="s">
        <v>105</v>
      </c>
      <c r="O24" s="77" t="s">
        <v>106</v>
      </c>
      <c r="P24" s="78" t="s">
        <v>107</v>
      </c>
    </row>
    <row r="25" spans="1:16" ht="12.75" customHeight="1">
      <c r="A25" s="37" t="str">
        <f t="shared" si="0"/>
        <v>IBVS 5843 </v>
      </c>
      <c r="B25" s="7" t="str">
        <f t="shared" si="1"/>
        <v>I</v>
      </c>
      <c r="C25" s="37">
        <f t="shared" si="2"/>
        <v>53339.615100000003</v>
      </c>
      <c r="D25" t="str">
        <f t="shared" si="3"/>
        <v>vis</v>
      </c>
      <c r="E25">
        <f>VLOOKUP(C25,Active!C$21:E$967,3,FALSE)</f>
        <v>3360.9922219762611</v>
      </c>
      <c r="F25" s="7" t="s">
        <v>78</v>
      </c>
      <c r="G25" t="str">
        <f t="shared" si="4"/>
        <v>53339.6151</v>
      </c>
      <c r="H25" s="37">
        <f t="shared" si="5"/>
        <v>2749</v>
      </c>
      <c r="I25" s="75" t="s">
        <v>147</v>
      </c>
      <c r="J25" s="76" t="s">
        <v>148</v>
      </c>
      <c r="K25" s="75" t="s">
        <v>149</v>
      </c>
      <c r="L25" s="75" t="s">
        <v>150</v>
      </c>
      <c r="M25" s="76" t="s">
        <v>104</v>
      </c>
      <c r="N25" s="76" t="s">
        <v>105</v>
      </c>
      <c r="O25" s="77" t="s">
        <v>106</v>
      </c>
      <c r="P25" s="78" t="s">
        <v>107</v>
      </c>
    </row>
    <row r="26" spans="1:16" ht="12.75" customHeight="1">
      <c r="A26" s="37" t="str">
        <f t="shared" si="0"/>
        <v>IBVS 5843 </v>
      </c>
      <c r="B26" s="7" t="str">
        <f t="shared" si="1"/>
        <v>II</v>
      </c>
      <c r="C26" s="37">
        <f t="shared" si="2"/>
        <v>53347.7071</v>
      </c>
      <c r="D26" t="str">
        <f t="shared" si="3"/>
        <v>vis</v>
      </c>
      <c r="E26">
        <f>VLOOKUP(C26,Active!C$21:E$967,3,FALSE)</f>
        <v>3387.4909455053621</v>
      </c>
      <c r="F26" s="7" t="s">
        <v>78</v>
      </c>
      <c r="G26" t="str">
        <f t="shared" si="4"/>
        <v>53347.7071</v>
      </c>
      <c r="H26" s="37">
        <f t="shared" si="5"/>
        <v>2775.5</v>
      </c>
      <c r="I26" s="75" t="s">
        <v>151</v>
      </c>
      <c r="J26" s="76" t="s">
        <v>152</v>
      </c>
      <c r="K26" s="75" t="s">
        <v>153</v>
      </c>
      <c r="L26" s="75" t="s">
        <v>154</v>
      </c>
      <c r="M26" s="76" t="s">
        <v>104</v>
      </c>
      <c r="N26" s="76" t="s">
        <v>105</v>
      </c>
      <c r="O26" s="77" t="s">
        <v>106</v>
      </c>
      <c r="P26" s="78" t="s">
        <v>107</v>
      </c>
    </row>
    <row r="27" spans="1:16" ht="12.75" customHeight="1">
      <c r="A27" s="37" t="str">
        <f t="shared" si="0"/>
        <v>IBVS 5843 </v>
      </c>
      <c r="B27" s="7" t="str">
        <f t="shared" si="1"/>
        <v>II</v>
      </c>
      <c r="C27" s="37">
        <f t="shared" si="2"/>
        <v>53366.635300000002</v>
      </c>
      <c r="D27" t="str">
        <f t="shared" si="3"/>
        <v>vis</v>
      </c>
      <c r="E27">
        <f>VLOOKUP(C27,Active!C$21:E$967,3,FALSE)</f>
        <v>3449.4747738177425</v>
      </c>
      <c r="F27" s="7" t="s">
        <v>78</v>
      </c>
      <c r="G27" t="str">
        <f t="shared" si="4"/>
        <v>53366.6353</v>
      </c>
      <c r="H27" s="37">
        <f t="shared" si="5"/>
        <v>2837.5</v>
      </c>
      <c r="I27" s="75" t="s">
        <v>155</v>
      </c>
      <c r="J27" s="76" t="s">
        <v>156</v>
      </c>
      <c r="K27" s="75" t="s">
        <v>157</v>
      </c>
      <c r="L27" s="75" t="s">
        <v>158</v>
      </c>
      <c r="M27" s="76" t="s">
        <v>104</v>
      </c>
      <c r="N27" s="76" t="s">
        <v>105</v>
      </c>
      <c r="O27" s="77" t="s">
        <v>106</v>
      </c>
      <c r="P27" s="78" t="s">
        <v>107</v>
      </c>
    </row>
    <row r="28" spans="1:16" ht="12.75" customHeight="1">
      <c r="A28" s="37" t="str">
        <f t="shared" si="0"/>
        <v>OEJV 0074 </v>
      </c>
      <c r="B28" s="7" t="str">
        <f t="shared" si="1"/>
        <v>I</v>
      </c>
      <c r="C28" s="37">
        <f t="shared" si="2"/>
        <v>53671.55315</v>
      </c>
      <c r="D28" t="str">
        <f t="shared" si="3"/>
        <v>vis</v>
      </c>
      <c r="E28">
        <f>VLOOKUP(C28,Active!C$21:E$967,3,FALSE)</f>
        <v>4447.9836475499433</v>
      </c>
      <c r="F28" s="7" t="s">
        <v>78</v>
      </c>
      <c r="G28" t="str">
        <f t="shared" si="4"/>
        <v>53671.55315</v>
      </c>
      <c r="H28" s="37">
        <f t="shared" si="5"/>
        <v>3836</v>
      </c>
      <c r="I28" s="75" t="s">
        <v>159</v>
      </c>
      <c r="J28" s="76" t="s">
        <v>160</v>
      </c>
      <c r="K28" s="75" t="s">
        <v>161</v>
      </c>
      <c r="L28" s="75" t="s">
        <v>162</v>
      </c>
      <c r="M28" s="76" t="s">
        <v>104</v>
      </c>
      <c r="N28" s="76" t="s">
        <v>78</v>
      </c>
      <c r="O28" s="77" t="s">
        <v>163</v>
      </c>
      <c r="P28" s="78" t="s">
        <v>164</v>
      </c>
    </row>
    <row r="29" spans="1:16" ht="12.75" customHeight="1">
      <c r="A29" s="37" t="str">
        <f t="shared" si="0"/>
        <v>OEJV 0074 </v>
      </c>
      <c r="B29" s="7" t="str">
        <f t="shared" si="1"/>
        <v>I</v>
      </c>
      <c r="C29" s="37">
        <f t="shared" si="2"/>
        <v>53671.55315</v>
      </c>
      <c r="D29" t="str">
        <f t="shared" si="3"/>
        <v>vis</v>
      </c>
      <c r="E29">
        <f>VLOOKUP(C29,Active!C$21:E$967,3,FALSE)</f>
        <v>4447.9836475499433</v>
      </c>
      <c r="F29" s="7" t="s">
        <v>78</v>
      </c>
      <c r="G29" t="str">
        <f t="shared" si="4"/>
        <v>53671.55315</v>
      </c>
      <c r="H29" s="37">
        <f t="shared" si="5"/>
        <v>3836</v>
      </c>
      <c r="I29" s="75" t="s">
        <v>159</v>
      </c>
      <c r="J29" s="76" t="s">
        <v>160</v>
      </c>
      <c r="K29" s="75" t="s">
        <v>161</v>
      </c>
      <c r="L29" s="75" t="s">
        <v>162</v>
      </c>
      <c r="M29" s="76" t="s">
        <v>104</v>
      </c>
      <c r="N29" s="76" t="s">
        <v>43</v>
      </c>
      <c r="O29" s="77" t="s">
        <v>163</v>
      </c>
      <c r="P29" s="78" t="s">
        <v>164</v>
      </c>
    </row>
    <row r="30" spans="1:16" ht="12.75" customHeight="1">
      <c r="A30" s="37" t="str">
        <f t="shared" si="0"/>
        <v>OEJV 0074 </v>
      </c>
      <c r="B30" s="7" t="str">
        <f t="shared" si="1"/>
        <v>I</v>
      </c>
      <c r="C30" s="37">
        <f t="shared" si="2"/>
        <v>53671.55384</v>
      </c>
      <c r="D30" t="str">
        <f t="shared" si="3"/>
        <v>vis</v>
      </c>
      <c r="E30">
        <f>VLOOKUP(C30,Active!C$21:E$967,3,FALSE)</f>
        <v>4447.9859070802513</v>
      </c>
      <c r="F30" s="7" t="s">
        <v>78</v>
      </c>
      <c r="G30" t="str">
        <f t="shared" si="4"/>
        <v>53671.55384</v>
      </c>
      <c r="H30" s="37">
        <f t="shared" si="5"/>
        <v>3836</v>
      </c>
      <c r="I30" s="75" t="s">
        <v>165</v>
      </c>
      <c r="J30" s="76" t="s">
        <v>166</v>
      </c>
      <c r="K30" s="75" t="s">
        <v>161</v>
      </c>
      <c r="L30" s="75" t="s">
        <v>167</v>
      </c>
      <c r="M30" s="76" t="s">
        <v>104</v>
      </c>
      <c r="N30" s="76" t="s">
        <v>168</v>
      </c>
      <c r="O30" s="77" t="s">
        <v>163</v>
      </c>
      <c r="P30" s="78" t="s">
        <v>164</v>
      </c>
    </row>
    <row r="31" spans="1:16" ht="12.75" customHeight="1">
      <c r="A31" s="37" t="str">
        <f t="shared" si="0"/>
        <v>BAVM 178 </v>
      </c>
      <c r="B31" s="7" t="str">
        <f t="shared" si="1"/>
        <v>I</v>
      </c>
      <c r="C31" s="37">
        <f t="shared" si="2"/>
        <v>53706.3658</v>
      </c>
      <c r="D31" t="str">
        <f t="shared" si="3"/>
        <v>vis</v>
      </c>
      <c r="E31">
        <f>VLOOKUP(C31,Active!C$21:E$967,3,FALSE)</f>
        <v>4561.9839920464474</v>
      </c>
      <c r="F31" s="7" t="s">
        <v>78</v>
      </c>
      <c r="G31" t="str">
        <f t="shared" si="4"/>
        <v>53706.3658</v>
      </c>
      <c r="H31" s="37">
        <f t="shared" si="5"/>
        <v>3950</v>
      </c>
      <c r="I31" s="75" t="s">
        <v>169</v>
      </c>
      <c r="J31" s="76" t="s">
        <v>170</v>
      </c>
      <c r="K31" s="75" t="s">
        <v>171</v>
      </c>
      <c r="L31" s="75" t="s">
        <v>134</v>
      </c>
      <c r="M31" s="76" t="s">
        <v>104</v>
      </c>
      <c r="N31" s="76">
        <v>0</v>
      </c>
      <c r="O31" s="77" t="s">
        <v>172</v>
      </c>
      <c r="P31" s="78" t="s">
        <v>173</v>
      </c>
    </row>
    <row r="32" spans="1:16" ht="12.75" customHeight="1">
      <c r="A32" s="37" t="str">
        <f t="shared" si="0"/>
        <v>OEJV 0074 </v>
      </c>
      <c r="B32" s="7" t="str">
        <f t="shared" si="1"/>
        <v>I</v>
      </c>
      <c r="C32" s="37">
        <f t="shared" si="2"/>
        <v>53758.27895</v>
      </c>
      <c r="D32" t="str">
        <f t="shared" si="3"/>
        <v>vis</v>
      </c>
      <c r="E32">
        <f>VLOOKUP(C32,Active!C$21:E$967,3,FALSE)</f>
        <v>4731.9830292900569</v>
      </c>
      <c r="F32" s="7" t="s">
        <v>78</v>
      </c>
      <c r="G32" t="str">
        <f t="shared" si="4"/>
        <v>53758.27895</v>
      </c>
      <c r="H32" s="37">
        <f t="shared" si="5"/>
        <v>4120</v>
      </c>
      <c r="I32" s="75" t="s">
        <v>174</v>
      </c>
      <c r="J32" s="76" t="s">
        <v>175</v>
      </c>
      <c r="K32" s="75">
        <v>4120</v>
      </c>
      <c r="L32" s="75" t="s">
        <v>176</v>
      </c>
      <c r="M32" s="76" t="s">
        <v>104</v>
      </c>
      <c r="N32" s="76" t="s">
        <v>168</v>
      </c>
      <c r="O32" s="77" t="s">
        <v>177</v>
      </c>
      <c r="P32" s="78" t="s">
        <v>164</v>
      </c>
    </row>
    <row r="33" spans="1:16" ht="12.75" customHeight="1">
      <c r="A33" s="37" t="str">
        <f t="shared" si="0"/>
        <v>BAVM 183 </v>
      </c>
      <c r="B33" s="7" t="str">
        <f t="shared" si="1"/>
        <v>I</v>
      </c>
      <c r="C33" s="37">
        <f t="shared" si="2"/>
        <v>54083.498699999996</v>
      </c>
      <c r="D33" t="str">
        <f t="shared" si="3"/>
        <v>vis</v>
      </c>
      <c r="E33">
        <f>VLOOKUP(C33,Active!C$21:E$967,3,FALSE)</f>
        <v>5796.9741614522654</v>
      </c>
      <c r="F33" s="7" t="s">
        <v>78</v>
      </c>
      <c r="G33" t="str">
        <f t="shared" si="4"/>
        <v>54083.4987</v>
      </c>
      <c r="H33" s="37">
        <f t="shared" si="5"/>
        <v>5185</v>
      </c>
      <c r="I33" s="75" t="s">
        <v>178</v>
      </c>
      <c r="J33" s="76" t="s">
        <v>179</v>
      </c>
      <c r="K33" s="75">
        <v>5185</v>
      </c>
      <c r="L33" s="75" t="s">
        <v>180</v>
      </c>
      <c r="M33" s="76" t="s">
        <v>104</v>
      </c>
      <c r="N33" s="76" t="s">
        <v>181</v>
      </c>
      <c r="O33" s="77" t="s">
        <v>182</v>
      </c>
      <c r="P33" s="78" t="s">
        <v>183</v>
      </c>
    </row>
    <row r="34" spans="1:16" ht="12.75" customHeight="1">
      <c r="A34" s="37" t="str">
        <f t="shared" si="0"/>
        <v>IBVS 5943 </v>
      </c>
      <c r="B34" s="7" t="str">
        <f t="shared" si="1"/>
        <v>I</v>
      </c>
      <c r="C34" s="37">
        <f t="shared" si="2"/>
        <v>54426.431299999997</v>
      </c>
      <c r="D34" t="str">
        <f t="shared" si="3"/>
        <v>vis</v>
      </c>
      <c r="E34">
        <f>VLOOKUP(C34,Active!C$21:E$967,3,FALSE)</f>
        <v>6919.9692376410076</v>
      </c>
      <c r="F34" s="7" t="s">
        <v>78</v>
      </c>
      <c r="G34" t="str">
        <f t="shared" si="4"/>
        <v>54426.4313</v>
      </c>
      <c r="H34" s="37">
        <f t="shared" si="5"/>
        <v>6308</v>
      </c>
      <c r="I34" s="75" t="s">
        <v>184</v>
      </c>
      <c r="J34" s="76" t="s">
        <v>185</v>
      </c>
      <c r="K34" s="75">
        <v>6308</v>
      </c>
      <c r="L34" s="75" t="s">
        <v>186</v>
      </c>
      <c r="M34" s="76" t="s">
        <v>104</v>
      </c>
      <c r="N34" s="76" t="s">
        <v>187</v>
      </c>
      <c r="O34" s="77" t="s">
        <v>188</v>
      </c>
      <c r="P34" s="78" t="s">
        <v>189</v>
      </c>
    </row>
    <row r="35" spans="1:16" ht="12.75" customHeight="1">
      <c r="A35" s="37" t="str">
        <f t="shared" si="0"/>
        <v>IBVS 5943 </v>
      </c>
      <c r="B35" s="7" t="str">
        <f t="shared" si="1"/>
        <v>II</v>
      </c>
      <c r="C35" s="37">
        <f t="shared" si="2"/>
        <v>54426.5844</v>
      </c>
      <c r="D35" t="str">
        <f t="shared" si="3"/>
        <v>vis</v>
      </c>
      <c r="E35">
        <f>VLOOKUP(C35,Active!C$21:E$967,3,FALSE)</f>
        <v>6920.4705913943926</v>
      </c>
      <c r="F35" s="7" t="s">
        <v>78</v>
      </c>
      <c r="G35" t="str">
        <f t="shared" si="4"/>
        <v>54426.5844</v>
      </c>
      <c r="H35" s="37">
        <f t="shared" si="5"/>
        <v>6308.5</v>
      </c>
      <c r="I35" s="75" t="s">
        <v>190</v>
      </c>
      <c r="J35" s="76" t="s">
        <v>191</v>
      </c>
      <c r="K35" s="75">
        <v>6308.5</v>
      </c>
      <c r="L35" s="75" t="s">
        <v>192</v>
      </c>
      <c r="M35" s="76" t="s">
        <v>104</v>
      </c>
      <c r="N35" s="76" t="s">
        <v>187</v>
      </c>
      <c r="O35" s="77" t="s">
        <v>188</v>
      </c>
      <c r="P35" s="78" t="s">
        <v>189</v>
      </c>
    </row>
    <row r="36" spans="1:16" ht="12.75" customHeight="1">
      <c r="A36" s="37" t="str">
        <f t="shared" si="0"/>
        <v>IBVS 5943 </v>
      </c>
      <c r="B36" s="7" t="str">
        <f t="shared" si="1"/>
        <v>I</v>
      </c>
      <c r="C36" s="37">
        <f t="shared" si="2"/>
        <v>54438.340900000003</v>
      </c>
      <c r="D36" t="str">
        <f t="shared" si="3"/>
        <v>vis</v>
      </c>
      <c r="E36">
        <f>VLOOKUP(C36,Active!C$21:E$967,3,FALSE)</f>
        <v>6958.9693856566373</v>
      </c>
      <c r="F36" s="7" t="s">
        <v>78</v>
      </c>
      <c r="G36" t="str">
        <f t="shared" si="4"/>
        <v>54438.3409</v>
      </c>
      <c r="H36" s="37">
        <f t="shared" si="5"/>
        <v>6347</v>
      </c>
      <c r="I36" s="75" t="s">
        <v>193</v>
      </c>
      <c r="J36" s="76" t="s">
        <v>194</v>
      </c>
      <c r="K36" s="75">
        <v>6347</v>
      </c>
      <c r="L36" s="75" t="s">
        <v>142</v>
      </c>
      <c r="M36" s="76" t="s">
        <v>104</v>
      </c>
      <c r="N36" s="76" t="s">
        <v>187</v>
      </c>
      <c r="O36" s="77" t="s">
        <v>188</v>
      </c>
      <c r="P36" s="78" t="s">
        <v>189</v>
      </c>
    </row>
    <row r="37" spans="1:16" ht="12.75" customHeight="1">
      <c r="A37" s="37" t="str">
        <f t="shared" si="0"/>
        <v>IBVS 5943 </v>
      </c>
      <c r="B37" s="7" t="str">
        <f t="shared" si="1"/>
        <v>II</v>
      </c>
      <c r="C37" s="37">
        <f t="shared" si="2"/>
        <v>54438.493699999999</v>
      </c>
      <c r="D37" t="str">
        <f t="shared" si="3"/>
        <v>vis</v>
      </c>
      <c r="E37">
        <f>VLOOKUP(C37,Active!C$21:E$967,3,FALSE)</f>
        <v>6959.4697570055187</v>
      </c>
      <c r="F37" s="7" t="s">
        <v>78</v>
      </c>
      <c r="G37" t="str">
        <f t="shared" si="4"/>
        <v>54438.4937</v>
      </c>
      <c r="H37" s="37">
        <f t="shared" si="5"/>
        <v>6347.5</v>
      </c>
      <c r="I37" s="75" t="s">
        <v>195</v>
      </c>
      <c r="J37" s="76" t="s">
        <v>196</v>
      </c>
      <c r="K37" s="75">
        <v>6347.5</v>
      </c>
      <c r="L37" s="75" t="s">
        <v>197</v>
      </c>
      <c r="M37" s="76" t="s">
        <v>104</v>
      </c>
      <c r="N37" s="76" t="s">
        <v>187</v>
      </c>
      <c r="O37" s="77" t="s">
        <v>188</v>
      </c>
      <c r="P37" s="78" t="s">
        <v>189</v>
      </c>
    </row>
    <row r="38" spans="1:16" ht="12.75" customHeight="1">
      <c r="A38" s="37" t="str">
        <f t="shared" si="0"/>
        <v>BAVM 201 </v>
      </c>
      <c r="B38" s="7" t="str">
        <f t="shared" si="1"/>
        <v>I</v>
      </c>
      <c r="C38" s="37">
        <f t="shared" si="2"/>
        <v>54500.331299999998</v>
      </c>
      <c r="D38" t="str">
        <f t="shared" si="3"/>
        <v>vis</v>
      </c>
      <c r="E38">
        <f>VLOOKUP(C38,Active!C$21:E$967,3,FALSE)</f>
        <v>7161.9682080811162</v>
      </c>
      <c r="F38" s="7" t="s">
        <v>78</v>
      </c>
      <c r="G38" t="str">
        <f t="shared" si="4"/>
        <v>54500.3313</v>
      </c>
      <c r="H38" s="37">
        <f t="shared" si="5"/>
        <v>6550</v>
      </c>
      <c r="I38" s="75" t="s">
        <v>198</v>
      </c>
      <c r="J38" s="76" t="s">
        <v>199</v>
      </c>
      <c r="K38" s="75">
        <v>6550</v>
      </c>
      <c r="L38" s="75" t="s">
        <v>142</v>
      </c>
      <c r="M38" s="76" t="s">
        <v>104</v>
      </c>
      <c r="N38" s="76" t="s">
        <v>181</v>
      </c>
      <c r="O38" s="77" t="s">
        <v>200</v>
      </c>
      <c r="P38" s="78" t="s">
        <v>201</v>
      </c>
    </row>
    <row r="39" spans="1:16" ht="12.75" customHeight="1">
      <c r="A39" s="37" t="str">
        <f t="shared" si="0"/>
        <v>IBVS 5887 </v>
      </c>
      <c r="B39" s="7" t="str">
        <f t="shared" si="1"/>
        <v>II</v>
      </c>
      <c r="C39" s="37">
        <f t="shared" si="2"/>
        <v>54785.395199999999</v>
      </c>
      <c r="D39" t="str">
        <f t="shared" si="3"/>
        <v>vis</v>
      </c>
      <c r="E39">
        <f>VLOOKUP(C39,Active!C$21:E$967,3,FALSE)</f>
        <v>8095.461717007247</v>
      </c>
      <c r="F39" s="7" t="s">
        <v>78</v>
      </c>
      <c r="G39" t="str">
        <f t="shared" si="4"/>
        <v>54785.3952</v>
      </c>
      <c r="H39" s="37">
        <f t="shared" si="5"/>
        <v>7483.5</v>
      </c>
      <c r="I39" s="75" t="s">
        <v>202</v>
      </c>
      <c r="J39" s="76" t="s">
        <v>203</v>
      </c>
      <c r="K39" s="75">
        <v>7483.5</v>
      </c>
      <c r="L39" s="75" t="s">
        <v>154</v>
      </c>
      <c r="M39" s="76" t="s">
        <v>104</v>
      </c>
      <c r="N39" s="76" t="s">
        <v>187</v>
      </c>
      <c r="O39" s="77" t="s">
        <v>204</v>
      </c>
      <c r="P39" s="78" t="s">
        <v>205</v>
      </c>
    </row>
    <row r="40" spans="1:16" ht="12.75" customHeight="1">
      <c r="A40" s="37" t="str">
        <f t="shared" si="0"/>
        <v>IBVS 5887 </v>
      </c>
      <c r="B40" s="7" t="str">
        <f t="shared" si="1"/>
        <v>II</v>
      </c>
      <c r="C40" s="37">
        <f t="shared" si="2"/>
        <v>54813.489099999999</v>
      </c>
      <c r="D40" t="str">
        <f t="shared" si="3"/>
        <v>vis</v>
      </c>
      <c r="E40">
        <f>VLOOKUP(C40,Active!C$21:E$967,3,FALSE)</f>
        <v>8187.4602944855587</v>
      </c>
      <c r="F40" s="7" t="s">
        <v>78</v>
      </c>
      <c r="G40" t="str">
        <f t="shared" si="4"/>
        <v>54813.4891</v>
      </c>
      <c r="H40" s="37">
        <f t="shared" si="5"/>
        <v>7575.5</v>
      </c>
      <c r="I40" s="75" t="s">
        <v>206</v>
      </c>
      <c r="J40" s="76" t="s">
        <v>207</v>
      </c>
      <c r="K40" s="75">
        <v>7575.5</v>
      </c>
      <c r="L40" s="75" t="s">
        <v>208</v>
      </c>
      <c r="M40" s="76" t="s">
        <v>104</v>
      </c>
      <c r="N40" s="76" t="s">
        <v>187</v>
      </c>
      <c r="O40" s="77" t="s">
        <v>209</v>
      </c>
      <c r="P40" s="78" t="s">
        <v>205</v>
      </c>
    </row>
    <row r="41" spans="1:16" ht="12.75" customHeight="1">
      <c r="A41" s="37" t="str">
        <f t="shared" si="0"/>
        <v>IBVS 5887 </v>
      </c>
      <c r="B41" s="7" t="str">
        <f t="shared" si="1"/>
        <v>II</v>
      </c>
      <c r="C41" s="37">
        <f t="shared" si="2"/>
        <v>54842.194000000003</v>
      </c>
      <c r="D41" t="str">
        <f t="shared" si="3"/>
        <v>vis</v>
      </c>
      <c r="E41">
        <f>VLOOKUP(C41,Active!C$21:E$967,3,FALSE)</f>
        <v>8281.4597024231389</v>
      </c>
      <c r="F41" s="7" t="s">
        <v>78</v>
      </c>
      <c r="G41" t="str">
        <f t="shared" si="4"/>
        <v>54842.1940</v>
      </c>
      <c r="H41" s="37">
        <f t="shared" si="5"/>
        <v>7669.5</v>
      </c>
      <c r="I41" s="75" t="s">
        <v>210</v>
      </c>
      <c r="J41" s="76" t="s">
        <v>211</v>
      </c>
      <c r="K41" s="75">
        <v>7669.5</v>
      </c>
      <c r="L41" s="75" t="s">
        <v>208</v>
      </c>
      <c r="M41" s="76" t="s">
        <v>104</v>
      </c>
      <c r="N41" s="76" t="s">
        <v>187</v>
      </c>
      <c r="O41" s="77" t="s">
        <v>212</v>
      </c>
      <c r="P41" s="78" t="s">
        <v>205</v>
      </c>
    </row>
    <row r="42" spans="1:16" ht="12.75" customHeight="1">
      <c r="A42" s="37" t="str">
        <f t="shared" si="0"/>
        <v>IBVS 5887 </v>
      </c>
      <c r="B42" s="7" t="str">
        <f t="shared" si="1"/>
        <v>I</v>
      </c>
      <c r="C42" s="37">
        <f t="shared" si="2"/>
        <v>54842.346400000002</v>
      </c>
      <c r="D42" t="str">
        <f t="shared" si="3"/>
        <v>vis</v>
      </c>
      <c r="E42">
        <f>VLOOKUP(C42,Active!C$21:E$967,3,FALSE)</f>
        <v>8281.9587638993889</v>
      </c>
      <c r="F42" s="7" t="s">
        <v>78</v>
      </c>
      <c r="G42" t="str">
        <f t="shared" si="4"/>
        <v>54842.3464</v>
      </c>
      <c r="H42" s="37">
        <f t="shared" si="5"/>
        <v>7670</v>
      </c>
      <c r="I42" s="75" t="s">
        <v>213</v>
      </c>
      <c r="J42" s="76" t="s">
        <v>214</v>
      </c>
      <c r="K42" s="75">
        <v>7670</v>
      </c>
      <c r="L42" s="75" t="s">
        <v>180</v>
      </c>
      <c r="M42" s="76" t="s">
        <v>104</v>
      </c>
      <c r="N42" s="76" t="s">
        <v>187</v>
      </c>
      <c r="O42" s="77" t="s">
        <v>215</v>
      </c>
      <c r="P42" s="78" t="s">
        <v>205</v>
      </c>
    </row>
    <row r="43" spans="1:16" ht="12.75" customHeight="1">
      <c r="A43" s="37" t="str">
        <f t="shared" ref="A43:A66" si="6">P43</f>
        <v>BAVM 214 </v>
      </c>
      <c r="B43" s="7" t="str">
        <f t="shared" ref="B43:B66" si="7">IF(H43=INT(H43),"I","II")</f>
        <v>I</v>
      </c>
      <c r="C43" s="37">
        <f t="shared" ref="C43:C66" si="8">1*G43</f>
        <v>54847.232400000001</v>
      </c>
      <c r="D43" t="str">
        <f t="shared" ref="D43:D66" si="9">VLOOKUP(F43,I$1:J$5,2,FALSE)</f>
        <v>vis</v>
      </c>
      <c r="E43">
        <f>VLOOKUP(C43,Active!C$21:E$967,3,FALSE)</f>
        <v>8297.9588582102133</v>
      </c>
      <c r="F43" s="7" t="s">
        <v>78</v>
      </c>
      <c r="G43" t="str">
        <f t="shared" ref="G43:G66" si="10">MID(I43,3,LEN(I43)-3)</f>
        <v>54847.2324</v>
      </c>
      <c r="H43" s="37">
        <f t="shared" ref="H43:H66" si="11">1*K43</f>
        <v>7686</v>
      </c>
      <c r="I43" s="75" t="s">
        <v>216</v>
      </c>
      <c r="J43" s="76" t="s">
        <v>217</v>
      </c>
      <c r="K43" s="75">
        <v>7686</v>
      </c>
      <c r="L43" s="75" t="s">
        <v>180</v>
      </c>
      <c r="M43" s="76" t="s">
        <v>104</v>
      </c>
      <c r="N43" s="76" t="s">
        <v>218</v>
      </c>
      <c r="O43" s="77" t="s">
        <v>219</v>
      </c>
      <c r="P43" s="78" t="s">
        <v>220</v>
      </c>
    </row>
    <row r="44" spans="1:16" ht="12.75" customHeight="1">
      <c r="A44" s="37" t="str">
        <f t="shared" si="6"/>
        <v>IBVS 5943 </v>
      </c>
      <c r="B44" s="7" t="str">
        <f t="shared" si="7"/>
        <v>II</v>
      </c>
      <c r="C44" s="37">
        <f t="shared" si="8"/>
        <v>55127.411</v>
      </c>
      <c r="D44" t="str">
        <f t="shared" si="9"/>
        <v>vis</v>
      </c>
      <c r="E44">
        <f>VLOOKUP(C44,Active!C$21:E$967,3,FALSE)</f>
        <v>9215.4545651026292</v>
      </c>
      <c r="F44" s="7" t="s">
        <v>78</v>
      </c>
      <c r="G44" t="str">
        <f t="shared" si="10"/>
        <v>55127.4110</v>
      </c>
      <c r="H44" s="37">
        <f t="shared" si="11"/>
        <v>8603.5</v>
      </c>
      <c r="I44" s="75" t="s">
        <v>221</v>
      </c>
      <c r="J44" s="76" t="s">
        <v>222</v>
      </c>
      <c r="K44" s="75" t="s">
        <v>223</v>
      </c>
      <c r="L44" s="75" t="s">
        <v>224</v>
      </c>
      <c r="M44" s="76" t="s">
        <v>104</v>
      </c>
      <c r="N44" s="76" t="s">
        <v>187</v>
      </c>
      <c r="O44" s="77" t="s">
        <v>188</v>
      </c>
      <c r="P44" s="78" t="s">
        <v>189</v>
      </c>
    </row>
    <row r="45" spans="1:16" ht="12.75" customHeight="1">
      <c r="A45" s="37" t="str">
        <f t="shared" si="6"/>
        <v>OEJV 0160 </v>
      </c>
      <c r="B45" s="7" t="str">
        <f t="shared" si="7"/>
        <v>I</v>
      </c>
      <c r="C45" s="37">
        <f t="shared" si="8"/>
        <v>55822.589720000004</v>
      </c>
      <c r="D45" t="str">
        <f t="shared" si="9"/>
        <v>vis</v>
      </c>
      <c r="E45">
        <f>VLOOKUP(C45,Active!C$21:E$967,3,FALSE)</f>
        <v>11491.943530080576</v>
      </c>
      <c r="F45" s="7" t="s">
        <v>78</v>
      </c>
      <c r="G45" t="str">
        <f t="shared" si="10"/>
        <v>55822.58972</v>
      </c>
      <c r="H45" s="37">
        <f t="shared" si="11"/>
        <v>10880</v>
      </c>
      <c r="I45" s="75" t="s">
        <v>225</v>
      </c>
      <c r="J45" s="76" t="s">
        <v>226</v>
      </c>
      <c r="K45" s="75" t="s">
        <v>227</v>
      </c>
      <c r="L45" s="75" t="s">
        <v>228</v>
      </c>
      <c r="M45" s="76" t="s">
        <v>104</v>
      </c>
      <c r="N45" s="76" t="s">
        <v>168</v>
      </c>
      <c r="O45" s="77" t="s">
        <v>229</v>
      </c>
      <c r="P45" s="78" t="s">
        <v>230</v>
      </c>
    </row>
    <row r="46" spans="1:16" ht="12.75" customHeight="1">
      <c r="A46" s="37" t="str">
        <f t="shared" si="6"/>
        <v>OEJV 0160 </v>
      </c>
      <c r="B46" s="7" t="str">
        <f t="shared" si="7"/>
        <v>II</v>
      </c>
      <c r="C46" s="37">
        <f t="shared" si="8"/>
        <v>55869.464650000002</v>
      </c>
      <c r="D46" t="str">
        <f t="shared" si="9"/>
        <v>vis</v>
      </c>
      <c r="E46">
        <f>VLOOKUP(C46,Active!C$21:E$967,3,FALSE)</f>
        <v>11645.444000979785</v>
      </c>
      <c r="F46" s="7" t="s">
        <v>78</v>
      </c>
      <c r="G46" t="str">
        <f t="shared" si="10"/>
        <v>55869.46465</v>
      </c>
      <c r="H46" s="37">
        <f t="shared" si="11"/>
        <v>11033.5</v>
      </c>
      <c r="I46" s="75" t="s">
        <v>231</v>
      </c>
      <c r="J46" s="76" t="s">
        <v>232</v>
      </c>
      <c r="K46" s="75" t="s">
        <v>233</v>
      </c>
      <c r="L46" s="75" t="s">
        <v>234</v>
      </c>
      <c r="M46" s="76" t="s">
        <v>104</v>
      </c>
      <c r="N46" s="76" t="s">
        <v>168</v>
      </c>
      <c r="O46" s="77" t="s">
        <v>235</v>
      </c>
      <c r="P46" s="78" t="s">
        <v>230</v>
      </c>
    </row>
    <row r="47" spans="1:16" ht="12.75" customHeight="1">
      <c r="A47" s="37" t="str">
        <f t="shared" si="6"/>
        <v>OEJV 0160 </v>
      </c>
      <c r="B47" s="7" t="str">
        <f t="shared" si="7"/>
        <v>II</v>
      </c>
      <c r="C47" s="37">
        <f t="shared" si="8"/>
        <v>55869.465150000004</v>
      </c>
      <c r="D47" t="str">
        <f t="shared" si="9"/>
        <v>vis</v>
      </c>
      <c r="E47">
        <f>VLOOKUP(C47,Active!C$21:E$967,3,FALSE)</f>
        <v>11645.445638320592</v>
      </c>
      <c r="F47" s="7" t="s">
        <v>78</v>
      </c>
      <c r="G47" t="str">
        <f t="shared" si="10"/>
        <v>55869.46515</v>
      </c>
      <c r="H47" s="37">
        <f t="shared" si="11"/>
        <v>11033.5</v>
      </c>
      <c r="I47" s="75" t="s">
        <v>236</v>
      </c>
      <c r="J47" s="76" t="s">
        <v>232</v>
      </c>
      <c r="K47" s="75" t="s">
        <v>233</v>
      </c>
      <c r="L47" s="75" t="s">
        <v>237</v>
      </c>
      <c r="M47" s="76" t="s">
        <v>104</v>
      </c>
      <c r="N47" s="76" t="s">
        <v>78</v>
      </c>
      <c r="O47" s="77" t="s">
        <v>235</v>
      </c>
      <c r="P47" s="78" t="s">
        <v>230</v>
      </c>
    </row>
    <row r="48" spans="1:16" ht="12.75" customHeight="1">
      <c r="A48" s="37" t="str">
        <f t="shared" si="6"/>
        <v>OEJV 0160 </v>
      </c>
      <c r="B48" s="7" t="str">
        <f t="shared" si="7"/>
        <v>I</v>
      </c>
      <c r="C48" s="37">
        <f t="shared" si="8"/>
        <v>55894.352299999999</v>
      </c>
      <c r="D48" t="str">
        <f t="shared" si="9"/>
        <v>vis</v>
      </c>
      <c r="E48">
        <f>VLOOKUP(C48,Active!C$21:E$967,3,FALSE)</f>
        <v>11726.943130569405</v>
      </c>
      <c r="F48" s="7" t="s">
        <v>78</v>
      </c>
      <c r="G48" t="str">
        <f t="shared" si="10"/>
        <v>55894.3523</v>
      </c>
      <c r="H48" s="37">
        <f t="shared" si="11"/>
        <v>11115</v>
      </c>
      <c r="I48" s="75" t="s">
        <v>238</v>
      </c>
      <c r="J48" s="76" t="s">
        <v>239</v>
      </c>
      <c r="K48" s="75" t="s">
        <v>240</v>
      </c>
      <c r="L48" s="75" t="s">
        <v>241</v>
      </c>
      <c r="M48" s="76" t="s">
        <v>104</v>
      </c>
      <c r="N48" s="76" t="s">
        <v>84</v>
      </c>
      <c r="O48" s="77" t="s">
        <v>235</v>
      </c>
      <c r="P48" s="78" t="s">
        <v>230</v>
      </c>
    </row>
    <row r="49" spans="1:16" ht="12.75" customHeight="1">
      <c r="A49" s="37" t="str">
        <f t="shared" si="6"/>
        <v> JAAVSO 40;975 </v>
      </c>
      <c r="B49" s="7" t="str">
        <f t="shared" si="7"/>
        <v>I</v>
      </c>
      <c r="C49" s="37">
        <f t="shared" si="8"/>
        <v>55923.361900000004</v>
      </c>
      <c r="D49" t="str">
        <f t="shared" si="9"/>
        <v>vis</v>
      </c>
      <c r="E49">
        <f>VLOOKUP(C49,Active!C$21:E$967,3,FALSE)</f>
        <v>11821.940333991331</v>
      </c>
      <c r="F49" s="7" t="s">
        <v>78</v>
      </c>
      <c r="G49" t="str">
        <f t="shared" si="10"/>
        <v>55923.3619</v>
      </c>
      <c r="H49" s="37">
        <f t="shared" si="11"/>
        <v>11210</v>
      </c>
      <c r="I49" s="75" t="s">
        <v>242</v>
      </c>
      <c r="J49" s="76" t="s">
        <v>243</v>
      </c>
      <c r="K49" s="75" t="s">
        <v>244</v>
      </c>
      <c r="L49" s="75" t="s">
        <v>192</v>
      </c>
      <c r="M49" s="76" t="s">
        <v>104</v>
      </c>
      <c r="N49" s="76" t="s">
        <v>168</v>
      </c>
      <c r="O49" s="77" t="s">
        <v>245</v>
      </c>
      <c r="P49" s="77" t="s">
        <v>246</v>
      </c>
    </row>
    <row r="50" spans="1:16" ht="12.75" customHeight="1">
      <c r="A50" s="37" t="str">
        <f t="shared" si="6"/>
        <v> JAAVSO 40;975 </v>
      </c>
      <c r="B50" s="7" t="str">
        <f t="shared" si="7"/>
        <v>II</v>
      </c>
      <c r="C50" s="37">
        <f t="shared" si="8"/>
        <v>55923.515399999997</v>
      </c>
      <c r="D50" t="str">
        <f t="shared" si="9"/>
        <v>vis</v>
      </c>
      <c r="E50">
        <f>VLOOKUP(C50,Active!C$21:E$967,3,FALSE)</f>
        <v>11822.442997617325</v>
      </c>
      <c r="F50" s="7" t="s">
        <v>78</v>
      </c>
      <c r="G50" t="str">
        <f t="shared" si="10"/>
        <v>55923.5154</v>
      </c>
      <c r="H50" s="37">
        <f t="shared" si="11"/>
        <v>11210.5</v>
      </c>
      <c r="I50" s="75" t="s">
        <v>247</v>
      </c>
      <c r="J50" s="76" t="s">
        <v>248</v>
      </c>
      <c r="K50" s="75" t="s">
        <v>249</v>
      </c>
      <c r="L50" s="75" t="s">
        <v>250</v>
      </c>
      <c r="M50" s="76" t="s">
        <v>104</v>
      </c>
      <c r="N50" s="76" t="s">
        <v>168</v>
      </c>
      <c r="O50" s="77" t="s">
        <v>245</v>
      </c>
      <c r="P50" s="77" t="s">
        <v>246</v>
      </c>
    </row>
    <row r="51" spans="1:16" ht="12.75" customHeight="1">
      <c r="A51" s="37" t="str">
        <f t="shared" si="6"/>
        <v>BAVM 228 </v>
      </c>
      <c r="B51" s="7" t="str">
        <f t="shared" si="7"/>
        <v>I</v>
      </c>
      <c r="C51" s="37">
        <f t="shared" si="8"/>
        <v>55942.295400000003</v>
      </c>
      <c r="D51" t="str">
        <f t="shared" si="9"/>
        <v>vis</v>
      </c>
      <c r="E51">
        <f>VLOOKUP(C51,Active!C$21:E$967,3,FALSE)</f>
        <v>11883.941518116197</v>
      </c>
      <c r="F51" s="7" t="s">
        <v>78</v>
      </c>
      <c r="G51" t="str">
        <f t="shared" si="10"/>
        <v>55942.2954</v>
      </c>
      <c r="H51" s="37">
        <f t="shared" si="11"/>
        <v>11272</v>
      </c>
      <c r="I51" s="75" t="s">
        <v>251</v>
      </c>
      <c r="J51" s="76" t="s">
        <v>252</v>
      </c>
      <c r="K51" s="75" t="s">
        <v>253</v>
      </c>
      <c r="L51" s="75" t="s">
        <v>254</v>
      </c>
      <c r="M51" s="76" t="s">
        <v>104</v>
      </c>
      <c r="N51" s="76" t="s">
        <v>181</v>
      </c>
      <c r="O51" s="77" t="s">
        <v>200</v>
      </c>
      <c r="P51" s="78" t="s">
        <v>255</v>
      </c>
    </row>
    <row r="52" spans="1:16" ht="12.75" customHeight="1">
      <c r="A52" s="37" t="str">
        <f t="shared" si="6"/>
        <v>BAVM 228 </v>
      </c>
      <c r="B52" s="7" t="str">
        <f t="shared" si="7"/>
        <v>II</v>
      </c>
      <c r="C52" s="37">
        <f t="shared" si="8"/>
        <v>55942.447800000002</v>
      </c>
      <c r="D52" t="str">
        <f t="shared" si="9"/>
        <v>vis</v>
      </c>
      <c r="E52">
        <f>VLOOKUP(C52,Active!C$21:E$967,3,FALSE)</f>
        <v>11884.440579592447</v>
      </c>
      <c r="F52" s="7" t="s">
        <v>78</v>
      </c>
      <c r="G52" t="str">
        <f t="shared" si="10"/>
        <v>55942.4478</v>
      </c>
      <c r="H52" s="37">
        <f t="shared" si="11"/>
        <v>11272.5</v>
      </c>
      <c r="I52" s="75" t="s">
        <v>256</v>
      </c>
      <c r="J52" s="76" t="s">
        <v>257</v>
      </c>
      <c r="K52" s="75" t="s">
        <v>258</v>
      </c>
      <c r="L52" s="75" t="s">
        <v>126</v>
      </c>
      <c r="M52" s="76" t="s">
        <v>104</v>
      </c>
      <c r="N52" s="76" t="s">
        <v>181</v>
      </c>
      <c r="O52" s="77" t="s">
        <v>200</v>
      </c>
      <c r="P52" s="78" t="s">
        <v>255</v>
      </c>
    </row>
    <row r="53" spans="1:16" ht="12.75" customHeight="1">
      <c r="A53" s="37" t="str">
        <f t="shared" si="6"/>
        <v>BAVM 232 </v>
      </c>
      <c r="B53" s="7" t="str">
        <f t="shared" si="7"/>
        <v>II</v>
      </c>
      <c r="C53" s="37">
        <f t="shared" si="8"/>
        <v>56218.503199999999</v>
      </c>
      <c r="D53" t="str">
        <f t="shared" si="9"/>
        <v>vis</v>
      </c>
      <c r="E53">
        <f>VLOOKUP(C53,Active!C$21:E$967,3,FALSE)</f>
        <v>12788.434119300573</v>
      </c>
      <c r="F53" s="7" t="s">
        <v>78</v>
      </c>
      <c r="G53" t="str">
        <f t="shared" si="10"/>
        <v>56218.5032</v>
      </c>
      <c r="H53" s="37">
        <f t="shared" si="11"/>
        <v>12176.5</v>
      </c>
      <c r="I53" s="75" t="s">
        <v>259</v>
      </c>
      <c r="J53" s="76" t="s">
        <v>260</v>
      </c>
      <c r="K53" s="75" t="s">
        <v>261</v>
      </c>
      <c r="L53" s="75" t="s">
        <v>150</v>
      </c>
      <c r="M53" s="76" t="s">
        <v>104</v>
      </c>
      <c r="N53" s="76" t="s">
        <v>168</v>
      </c>
      <c r="O53" s="77" t="s">
        <v>262</v>
      </c>
      <c r="P53" s="78" t="s">
        <v>263</v>
      </c>
    </row>
    <row r="54" spans="1:16" ht="12.75" customHeight="1">
      <c r="A54" s="37" t="str">
        <f t="shared" si="6"/>
        <v>IBVS 6114 </v>
      </c>
      <c r="B54" s="7" t="str">
        <f t="shared" si="7"/>
        <v>I</v>
      </c>
      <c r="C54" s="37">
        <f t="shared" si="8"/>
        <v>56292.250899999999</v>
      </c>
      <c r="D54" t="str">
        <f t="shared" si="9"/>
        <v>vis</v>
      </c>
      <c r="E54">
        <f>VLOOKUP(C54,Active!C$21:E$967,3,FALSE)</f>
        <v>13029.934355732585</v>
      </c>
      <c r="F54" s="7" t="s">
        <v>78</v>
      </c>
      <c r="G54" t="str">
        <f t="shared" si="10"/>
        <v>56292.2509</v>
      </c>
      <c r="H54" s="37">
        <f t="shared" si="11"/>
        <v>12418</v>
      </c>
      <c r="I54" s="75" t="s">
        <v>264</v>
      </c>
      <c r="J54" s="76" t="s">
        <v>265</v>
      </c>
      <c r="K54" s="75" t="s">
        <v>266</v>
      </c>
      <c r="L54" s="75" t="s">
        <v>254</v>
      </c>
      <c r="M54" s="76" t="s">
        <v>104</v>
      </c>
      <c r="N54" s="76" t="s">
        <v>84</v>
      </c>
      <c r="O54" s="77" t="s">
        <v>267</v>
      </c>
      <c r="P54" s="78" t="s">
        <v>268</v>
      </c>
    </row>
    <row r="55" spans="1:16" ht="12.75" customHeight="1">
      <c r="A55" s="37" t="str">
        <f t="shared" si="6"/>
        <v>IBVS 6114 </v>
      </c>
      <c r="B55" s="7" t="str">
        <f t="shared" si="7"/>
        <v>II</v>
      </c>
      <c r="C55" s="37">
        <f t="shared" si="8"/>
        <v>56292.404130000003</v>
      </c>
      <c r="D55" t="str">
        <f t="shared" si="9"/>
        <v>vis</v>
      </c>
      <c r="E55">
        <f>VLOOKUP(C55,Active!C$21:E$967,3,FALSE)</f>
        <v>13030.436135194579</v>
      </c>
      <c r="F55" s="7" t="s">
        <v>78</v>
      </c>
      <c r="G55" t="str">
        <f t="shared" si="10"/>
        <v>56292.40413</v>
      </c>
      <c r="H55" s="37">
        <f t="shared" si="11"/>
        <v>12418.5</v>
      </c>
      <c r="I55" s="75" t="s">
        <v>269</v>
      </c>
      <c r="J55" s="76" t="s">
        <v>270</v>
      </c>
      <c r="K55" s="75" t="s">
        <v>271</v>
      </c>
      <c r="L55" s="75" t="s">
        <v>272</v>
      </c>
      <c r="M55" s="76" t="s">
        <v>104</v>
      </c>
      <c r="N55" s="76" t="s">
        <v>84</v>
      </c>
      <c r="O55" s="77" t="s">
        <v>267</v>
      </c>
      <c r="P55" s="78" t="s">
        <v>268</v>
      </c>
    </row>
    <row r="56" spans="1:16" ht="12.75" customHeight="1">
      <c r="A56" s="37" t="str">
        <f t="shared" si="6"/>
        <v>IBVS 6114 </v>
      </c>
      <c r="B56" s="7" t="str">
        <f t="shared" si="7"/>
        <v>I</v>
      </c>
      <c r="C56" s="37">
        <f t="shared" si="8"/>
        <v>56566.472759999997</v>
      </c>
      <c r="D56" t="str">
        <f t="shared" si="9"/>
        <v>vis</v>
      </c>
      <c r="E56">
        <f>VLOOKUP(C56,Active!C$21:E$967,3,FALSE)</f>
        <v>13927.923635734882</v>
      </c>
      <c r="F56" s="7" t="s">
        <v>78</v>
      </c>
      <c r="G56" t="str">
        <f t="shared" si="10"/>
        <v>56566.47276</v>
      </c>
      <c r="H56" s="37">
        <f t="shared" si="11"/>
        <v>13316</v>
      </c>
      <c r="I56" s="75" t="s">
        <v>273</v>
      </c>
      <c r="J56" s="76" t="s">
        <v>274</v>
      </c>
      <c r="K56" s="75" t="s">
        <v>275</v>
      </c>
      <c r="L56" s="75" t="s">
        <v>276</v>
      </c>
      <c r="M56" s="76" t="s">
        <v>104</v>
      </c>
      <c r="N56" s="76" t="s">
        <v>84</v>
      </c>
      <c r="O56" s="77" t="s">
        <v>267</v>
      </c>
      <c r="P56" s="78" t="s">
        <v>268</v>
      </c>
    </row>
    <row r="57" spans="1:16" ht="12.75" customHeight="1">
      <c r="A57" s="37" t="str">
        <f t="shared" si="6"/>
        <v>IBVS 6114 </v>
      </c>
      <c r="B57" s="7" t="str">
        <f t="shared" si="7"/>
        <v>II</v>
      </c>
      <c r="C57" s="37">
        <f t="shared" si="8"/>
        <v>56566.627110000001</v>
      </c>
      <c r="D57" t="str">
        <f t="shared" si="9"/>
        <v>vis</v>
      </c>
      <c r="E57">
        <f>VLOOKUP(C57,Active!C$21:E$967,3,FALSE)</f>
        <v>13928.429082840274</v>
      </c>
      <c r="F57" s="7" t="s">
        <v>78</v>
      </c>
      <c r="G57" t="str">
        <f t="shared" si="10"/>
        <v>56566.62711</v>
      </c>
      <c r="H57" s="37">
        <f t="shared" si="11"/>
        <v>13316.5</v>
      </c>
      <c r="I57" s="75" t="s">
        <v>277</v>
      </c>
      <c r="J57" s="76" t="s">
        <v>278</v>
      </c>
      <c r="K57" s="75" t="s">
        <v>279</v>
      </c>
      <c r="L57" s="75" t="s">
        <v>280</v>
      </c>
      <c r="M57" s="76" t="s">
        <v>104</v>
      </c>
      <c r="N57" s="76" t="s">
        <v>84</v>
      </c>
      <c r="O57" s="77" t="s">
        <v>267</v>
      </c>
      <c r="P57" s="78" t="s">
        <v>268</v>
      </c>
    </row>
    <row r="58" spans="1:16" ht="12.75" customHeight="1">
      <c r="A58" s="37" t="str">
        <f t="shared" si="6"/>
        <v>IBVS 5672 </v>
      </c>
      <c r="B58" s="7" t="str">
        <f t="shared" si="7"/>
        <v>II</v>
      </c>
      <c r="C58" s="37">
        <f t="shared" si="8"/>
        <v>53707.740599999997</v>
      </c>
      <c r="D58" t="str">
        <f t="shared" si="9"/>
        <v>vis</v>
      </c>
      <c r="E58" t="e">
        <f>VLOOKUP(C58,Active!C$21:E$967,3,FALSE)</f>
        <v>#N/A</v>
      </c>
      <c r="F58" s="7" t="s">
        <v>78</v>
      </c>
      <c r="G58" t="str">
        <f t="shared" si="10"/>
        <v>53707.7406</v>
      </c>
      <c r="H58" s="37">
        <f t="shared" si="11"/>
        <v>3954.5</v>
      </c>
      <c r="I58" s="75" t="s">
        <v>281</v>
      </c>
      <c r="J58" s="76" t="s">
        <v>282</v>
      </c>
      <c r="K58" s="75">
        <v>3954.5</v>
      </c>
      <c r="L58" s="75" t="s">
        <v>283</v>
      </c>
      <c r="M58" s="76" t="s">
        <v>92</v>
      </c>
      <c r="N58" s="76" t="s">
        <v>93</v>
      </c>
      <c r="O58" s="77" t="s">
        <v>284</v>
      </c>
      <c r="P58" s="78" t="s">
        <v>285</v>
      </c>
    </row>
    <row r="59" spans="1:16" ht="12.75" customHeight="1">
      <c r="A59" s="37" t="str">
        <f t="shared" si="6"/>
        <v>VSB 50 </v>
      </c>
      <c r="B59" s="7" t="str">
        <f t="shared" si="7"/>
        <v>II</v>
      </c>
      <c r="C59" s="37">
        <f t="shared" si="8"/>
        <v>55186.042600000001</v>
      </c>
      <c r="D59" t="str">
        <f t="shared" si="9"/>
        <v>vis</v>
      </c>
      <c r="E59">
        <f>VLOOKUP(C59,Active!C$21:E$967,3,FALSE)</f>
        <v>9407.4543869599529</v>
      </c>
      <c r="F59" s="7" t="s">
        <v>78</v>
      </c>
      <c r="G59" t="str">
        <f t="shared" si="10"/>
        <v>55186.0426</v>
      </c>
      <c r="H59" s="37">
        <f t="shared" si="11"/>
        <v>8795.5</v>
      </c>
      <c r="I59" s="75" t="s">
        <v>286</v>
      </c>
      <c r="J59" s="76" t="s">
        <v>287</v>
      </c>
      <c r="K59" s="75" t="s">
        <v>288</v>
      </c>
      <c r="L59" s="75" t="s">
        <v>142</v>
      </c>
      <c r="M59" s="76" t="s">
        <v>104</v>
      </c>
      <c r="N59" s="76" t="s">
        <v>78</v>
      </c>
      <c r="O59" s="77" t="s">
        <v>289</v>
      </c>
      <c r="P59" s="78" t="s">
        <v>55</v>
      </c>
    </row>
    <row r="60" spans="1:16" ht="12.75" customHeight="1">
      <c r="A60" s="37" t="str">
        <f t="shared" si="6"/>
        <v>VSB 50 </v>
      </c>
      <c r="B60" s="7" t="str">
        <f t="shared" si="7"/>
        <v>I</v>
      </c>
      <c r="C60" s="37">
        <f t="shared" si="8"/>
        <v>55186.195500000002</v>
      </c>
      <c r="D60" t="str">
        <f t="shared" si="9"/>
        <v>vis</v>
      </c>
      <c r="E60">
        <f>VLOOKUP(C60,Active!C$21:E$967,3,FALSE)</f>
        <v>9407.95508577701</v>
      </c>
      <c r="F60" s="7" t="s">
        <v>78</v>
      </c>
      <c r="G60" t="str">
        <f t="shared" si="10"/>
        <v>55186.1955</v>
      </c>
      <c r="H60" s="37">
        <f t="shared" si="11"/>
        <v>8796</v>
      </c>
      <c r="I60" s="75" t="s">
        <v>290</v>
      </c>
      <c r="J60" s="76" t="s">
        <v>291</v>
      </c>
      <c r="K60" s="75" t="s">
        <v>292</v>
      </c>
      <c r="L60" s="75" t="s">
        <v>192</v>
      </c>
      <c r="M60" s="76" t="s">
        <v>104</v>
      </c>
      <c r="N60" s="76" t="s">
        <v>78</v>
      </c>
      <c r="O60" s="77" t="s">
        <v>289</v>
      </c>
      <c r="P60" s="78" t="s">
        <v>55</v>
      </c>
    </row>
    <row r="61" spans="1:16" ht="12.75" customHeight="1">
      <c r="A61" s="37" t="str">
        <f t="shared" si="6"/>
        <v>OEJV 0137 </v>
      </c>
      <c r="B61" s="7" t="str">
        <f t="shared" si="7"/>
        <v>II</v>
      </c>
      <c r="C61" s="37">
        <f t="shared" si="8"/>
        <v>55476.450599999996</v>
      </c>
      <c r="D61" t="str">
        <f t="shared" si="9"/>
        <v>vis</v>
      </c>
      <c r="E61" t="e">
        <f>VLOOKUP(C61,Active!C$21:E$967,3,FALSE)</f>
        <v>#N/A</v>
      </c>
      <c r="F61" s="7" t="s">
        <v>78</v>
      </c>
      <c r="G61" t="str">
        <f t="shared" si="10"/>
        <v>55476.4506</v>
      </c>
      <c r="H61" s="37">
        <f t="shared" si="11"/>
        <v>9746.5</v>
      </c>
      <c r="I61" s="75" t="s">
        <v>293</v>
      </c>
      <c r="J61" s="76" t="s">
        <v>294</v>
      </c>
      <c r="K61" s="75" t="s">
        <v>295</v>
      </c>
      <c r="L61" s="75" t="s">
        <v>134</v>
      </c>
      <c r="M61" s="76" t="s">
        <v>104</v>
      </c>
      <c r="N61" s="76" t="s">
        <v>43</v>
      </c>
      <c r="O61" s="77" t="s">
        <v>235</v>
      </c>
      <c r="P61" s="78" t="s">
        <v>296</v>
      </c>
    </row>
    <row r="62" spans="1:16" ht="12.75" customHeight="1">
      <c r="A62" s="37" t="str">
        <f t="shared" si="6"/>
        <v>VSB 53 </v>
      </c>
      <c r="B62" s="7" t="str">
        <f t="shared" si="7"/>
        <v>II</v>
      </c>
      <c r="C62" s="37">
        <f t="shared" si="8"/>
        <v>55578.4447</v>
      </c>
      <c r="D62" t="str">
        <f t="shared" si="9"/>
        <v>vis</v>
      </c>
      <c r="E62">
        <f>VLOOKUP(C62,Active!C$21:E$967,3,FALSE)</f>
        <v>10692.446324693845</v>
      </c>
      <c r="F62" s="7" t="s">
        <v>78</v>
      </c>
      <c r="G62" t="str">
        <f t="shared" si="10"/>
        <v>55578.4447</v>
      </c>
      <c r="H62" s="37">
        <f t="shared" si="11"/>
        <v>10080.5</v>
      </c>
      <c r="I62" s="75" t="s">
        <v>297</v>
      </c>
      <c r="J62" s="76" t="s">
        <v>298</v>
      </c>
      <c r="K62" s="75" t="s">
        <v>299</v>
      </c>
      <c r="L62" s="75" t="s">
        <v>142</v>
      </c>
      <c r="M62" s="76" t="s">
        <v>104</v>
      </c>
      <c r="N62" s="76" t="s">
        <v>78</v>
      </c>
      <c r="O62" s="77" t="s">
        <v>300</v>
      </c>
      <c r="P62" s="78" t="s">
        <v>57</v>
      </c>
    </row>
    <row r="63" spans="1:16" ht="12.75" customHeight="1">
      <c r="A63" s="37" t="str">
        <f t="shared" si="6"/>
        <v>VSB 53 </v>
      </c>
      <c r="B63" s="7" t="str">
        <f t="shared" si="7"/>
        <v>I</v>
      </c>
      <c r="C63" s="37">
        <f t="shared" si="8"/>
        <v>55595.392999999996</v>
      </c>
      <c r="D63" t="str">
        <f t="shared" si="9"/>
        <v>vis</v>
      </c>
      <c r="E63">
        <f>VLOOKUP(C63,Active!C$21:E$967,3,FALSE)</f>
        <v>10747.946610901005</v>
      </c>
      <c r="F63" s="7" t="s">
        <v>78</v>
      </c>
      <c r="G63" t="str">
        <f t="shared" si="10"/>
        <v>55595.3930</v>
      </c>
      <c r="H63" s="37">
        <f t="shared" si="11"/>
        <v>10136</v>
      </c>
      <c r="I63" s="75" t="s">
        <v>301</v>
      </c>
      <c r="J63" s="76" t="s">
        <v>302</v>
      </c>
      <c r="K63" s="75" t="s">
        <v>303</v>
      </c>
      <c r="L63" s="75" t="s">
        <v>150</v>
      </c>
      <c r="M63" s="76" t="s">
        <v>104</v>
      </c>
      <c r="N63" s="76" t="s">
        <v>78</v>
      </c>
      <c r="O63" s="77" t="s">
        <v>300</v>
      </c>
      <c r="P63" s="78" t="s">
        <v>57</v>
      </c>
    </row>
    <row r="64" spans="1:16" ht="12.75" customHeight="1">
      <c r="A64" s="37" t="str">
        <f t="shared" si="6"/>
        <v>VSB 53 </v>
      </c>
      <c r="B64" s="7" t="str">
        <f t="shared" si="7"/>
        <v>II</v>
      </c>
      <c r="C64" s="37">
        <f t="shared" si="8"/>
        <v>55861.2183</v>
      </c>
      <c r="D64" t="str">
        <f t="shared" si="9"/>
        <v>vis</v>
      </c>
      <c r="E64">
        <f>VLOOKUP(C64,Active!C$21:E$967,3,FALSE)</f>
        <v>11618.439830345293</v>
      </c>
      <c r="F64" s="7" t="s">
        <v>78</v>
      </c>
      <c r="G64" t="str">
        <f t="shared" si="10"/>
        <v>55861.2183</v>
      </c>
      <c r="H64" s="37">
        <f t="shared" si="11"/>
        <v>11006.5</v>
      </c>
      <c r="I64" s="75" t="s">
        <v>304</v>
      </c>
      <c r="J64" s="76" t="s">
        <v>305</v>
      </c>
      <c r="K64" s="75" t="s">
        <v>306</v>
      </c>
      <c r="L64" s="75" t="s">
        <v>154</v>
      </c>
      <c r="M64" s="76" t="s">
        <v>104</v>
      </c>
      <c r="N64" s="76" t="s">
        <v>78</v>
      </c>
      <c r="O64" s="77" t="s">
        <v>289</v>
      </c>
      <c r="P64" s="78" t="s">
        <v>57</v>
      </c>
    </row>
    <row r="65" spans="1:16" ht="12.75" customHeight="1">
      <c r="A65" s="37" t="str">
        <f t="shared" si="6"/>
        <v>BAVM 241 (=IBVS 6157) </v>
      </c>
      <c r="B65" s="7" t="str">
        <f t="shared" si="7"/>
        <v>I</v>
      </c>
      <c r="C65" s="37">
        <f t="shared" si="8"/>
        <v>56986.357400000001</v>
      </c>
      <c r="D65" t="str">
        <f t="shared" si="9"/>
        <v>vis</v>
      </c>
      <c r="E65">
        <f>VLOOKUP(C65,Active!C$21:E$967,3,FALSE)</f>
        <v>15302.91214160247</v>
      </c>
      <c r="F65" s="7" t="s">
        <v>78</v>
      </c>
      <c r="G65" t="str">
        <f t="shared" si="10"/>
        <v>56986.3574</v>
      </c>
      <c r="H65" s="37">
        <f t="shared" si="11"/>
        <v>14691</v>
      </c>
      <c r="I65" s="75" t="s">
        <v>307</v>
      </c>
      <c r="J65" s="76" t="s">
        <v>308</v>
      </c>
      <c r="K65" s="75" t="s">
        <v>309</v>
      </c>
      <c r="L65" s="75" t="s">
        <v>310</v>
      </c>
      <c r="M65" s="76" t="s">
        <v>104</v>
      </c>
      <c r="N65" s="76" t="s">
        <v>78</v>
      </c>
      <c r="O65" s="77" t="s">
        <v>311</v>
      </c>
      <c r="P65" s="78" t="s">
        <v>312</v>
      </c>
    </row>
    <row r="66" spans="1:16" ht="12.75" customHeight="1">
      <c r="A66" s="37" t="str">
        <f t="shared" si="6"/>
        <v> JAAVSO 43-1 </v>
      </c>
      <c r="B66" s="7" t="str">
        <f t="shared" si="7"/>
        <v>II</v>
      </c>
      <c r="C66" s="37">
        <f t="shared" si="8"/>
        <v>57072.3194</v>
      </c>
      <c r="D66" t="str">
        <f t="shared" si="9"/>
        <v>vis</v>
      </c>
      <c r="E66">
        <f>VLOOKUP(C66,Active!C$21:E$967,3,FALSE)</f>
        <v>15584.410321534433</v>
      </c>
      <c r="F66" s="7" t="s">
        <v>78</v>
      </c>
      <c r="G66" t="str">
        <f t="shared" si="10"/>
        <v>57072.3194</v>
      </c>
      <c r="H66" s="37">
        <f t="shared" si="11"/>
        <v>14972.5</v>
      </c>
      <c r="I66" s="75" t="s">
        <v>313</v>
      </c>
      <c r="J66" s="76" t="s">
        <v>314</v>
      </c>
      <c r="K66" s="75" t="s">
        <v>315</v>
      </c>
      <c r="L66" s="75" t="s">
        <v>310</v>
      </c>
      <c r="M66" s="76" t="s">
        <v>104</v>
      </c>
      <c r="N66" s="76" t="s">
        <v>78</v>
      </c>
      <c r="O66" s="77" t="s">
        <v>245</v>
      </c>
      <c r="P66" s="77" t="s">
        <v>68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23" r:id="rId13"/>
    <hyperlink ref="P24" r:id="rId14"/>
    <hyperlink ref="P25" r:id="rId15"/>
    <hyperlink ref="P26" r:id="rId16"/>
    <hyperlink ref="P27" r:id="rId17"/>
    <hyperlink ref="P28" r:id="rId18"/>
    <hyperlink ref="P29" r:id="rId19"/>
    <hyperlink ref="P30" r:id="rId20"/>
    <hyperlink ref="P31" r:id="rId21"/>
    <hyperlink ref="P32" r:id="rId22"/>
    <hyperlink ref="P33" r:id="rId23"/>
    <hyperlink ref="P34" r:id="rId24"/>
    <hyperlink ref="P35" r:id="rId25"/>
    <hyperlink ref="P36" r:id="rId26"/>
    <hyperlink ref="P37" r:id="rId27"/>
    <hyperlink ref="P38" r:id="rId28"/>
    <hyperlink ref="P39" r:id="rId29"/>
    <hyperlink ref="P40" r:id="rId30"/>
    <hyperlink ref="P41" r:id="rId31"/>
    <hyperlink ref="P42" r:id="rId32"/>
    <hyperlink ref="P43" r:id="rId33"/>
    <hyperlink ref="P44" r:id="rId34"/>
    <hyperlink ref="P45" r:id="rId35"/>
    <hyperlink ref="P46" r:id="rId36"/>
    <hyperlink ref="P47" r:id="rId37"/>
    <hyperlink ref="P48" r:id="rId38"/>
    <hyperlink ref="P51" r:id="rId39"/>
    <hyperlink ref="P52" r:id="rId40"/>
    <hyperlink ref="P53" r:id="rId41"/>
    <hyperlink ref="P54" r:id="rId42"/>
    <hyperlink ref="P55" r:id="rId43"/>
    <hyperlink ref="P56" r:id="rId44"/>
    <hyperlink ref="P57" r:id="rId45"/>
    <hyperlink ref="P58" r:id="rId46"/>
    <hyperlink ref="P59" r:id="rId47"/>
    <hyperlink ref="P60" r:id="rId48"/>
    <hyperlink ref="P61" r:id="rId49"/>
    <hyperlink ref="P62" r:id="rId50"/>
    <hyperlink ref="P63" r:id="rId51"/>
    <hyperlink ref="P64" r:id="rId52"/>
    <hyperlink ref="P65" r:id="rId53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2022-03-31T07:04:12Z</dcterms:created>
  <dcterms:modified xsi:type="dcterms:W3CDTF">2023-01-24T07:29:31Z</dcterms:modified>
</cp:coreProperties>
</file>