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F83205-5B3F-4576-899D-AA9E8FF68117}" xr6:coauthVersionLast="47" xr6:coauthVersionMax="47" xr10:uidLastSave="{00000000-0000-0000-0000-000000000000}"/>
  <bookViews>
    <workbookView xWindow="14595" yWindow="31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7" i="1"/>
  <c r="F57" i="1" s="1"/>
  <c r="G57" i="1" s="1"/>
  <c r="K57" i="1" s="1"/>
  <c r="Q57" i="1"/>
  <c r="E56" i="1"/>
  <c r="F56" i="1"/>
  <c r="G56" i="1" s="1"/>
  <c r="K56" i="1" s="1"/>
  <c r="Q56" i="1"/>
  <c r="C9" i="1"/>
  <c r="D9" i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J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 s="1"/>
  <c r="G41" i="1" s="1"/>
  <c r="K41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51" i="1"/>
  <c r="F51" i="1" s="1"/>
  <c r="G51" i="1" s="1"/>
  <c r="K51" i="1" s="1"/>
  <c r="E54" i="1"/>
  <c r="F54" i="1" s="1"/>
  <c r="G54" i="1" s="1"/>
  <c r="K54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/>
  <c r="G50" i="1" s="1"/>
  <c r="K50" i="1" s="1"/>
  <c r="E52" i="1"/>
  <c r="F52" i="1" s="1"/>
  <c r="G52" i="1" s="1"/>
  <c r="K52" i="1" s="1"/>
  <c r="E53" i="1"/>
  <c r="F53" i="1" s="1"/>
  <c r="G53" i="1" s="1"/>
  <c r="K53" i="1" s="1"/>
  <c r="E35" i="1"/>
  <c r="F35" i="1" s="1"/>
  <c r="U35" i="1" s="1"/>
  <c r="E42" i="1"/>
  <c r="F42" i="1"/>
  <c r="U42" i="1" s="1"/>
  <c r="E21" i="1"/>
  <c r="F21" i="1" s="1"/>
  <c r="G21" i="1" s="1"/>
  <c r="J21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1" i="1"/>
  <c r="Q54" i="1"/>
  <c r="Q47" i="1"/>
  <c r="Q48" i="1"/>
  <c r="Q49" i="1"/>
  <c r="Q50" i="1"/>
  <c r="Q52" i="1"/>
  <c r="Q53" i="1"/>
  <c r="C12" i="1"/>
  <c r="C11" i="1"/>
  <c r="O57" i="1" l="1"/>
  <c r="O55" i="1"/>
  <c r="O32" i="1"/>
  <c r="O43" i="1"/>
  <c r="O33" i="1"/>
  <c r="O39" i="1"/>
  <c r="O26" i="1"/>
  <c r="O28" i="1"/>
  <c r="O44" i="1"/>
  <c r="O23" i="1"/>
  <c r="O35" i="1"/>
  <c r="O49" i="1"/>
  <c r="O41" i="1"/>
  <c r="O42" i="1"/>
  <c r="O46" i="1"/>
  <c r="O27" i="1"/>
  <c r="O31" i="1"/>
  <c r="O40" i="1"/>
  <c r="O30" i="1"/>
  <c r="O47" i="1"/>
  <c r="O51" i="1"/>
  <c r="O50" i="1"/>
  <c r="O53" i="1"/>
  <c r="O21" i="1"/>
  <c r="O54" i="1"/>
  <c r="O38" i="1"/>
  <c r="O36" i="1"/>
  <c r="O48" i="1"/>
  <c r="C15" i="1"/>
  <c r="O45" i="1"/>
  <c r="O29" i="1"/>
  <c r="O37" i="1"/>
  <c r="O56" i="1"/>
  <c r="O34" i="1"/>
  <c r="O22" i="1"/>
  <c r="O52" i="1"/>
  <c r="O24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<sst xmlns="http://schemas.openxmlformats.org/spreadsheetml/2006/main" count="124" uniqueCount="67">
  <si>
    <t>V1370 Tau / GSC 1305-1430</t>
  </si>
  <si>
    <t>System Type:</t>
  </si>
  <si>
    <t>EW/KW</t>
  </si>
  <si>
    <t>Tau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</si>
  <si>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</si>
  <si>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</si>
  <si>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</si>
  <si>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</si>
  <si>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</si>
  <si>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</si>
  <si>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</si>
  <si>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</si>
  <si>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</si>
  <si>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</si>
  <si>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</si>
  <si>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</si>
  <si>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</si>
  <si>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</si>
  <si>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</si>
  <si>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</si>
  <si>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</si>
  <si>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</si>
  <si>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</si>
  <si>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</si>
  <si>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</si>
  <si>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</si>
  <si>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</si>
  <si>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</si>
  <si>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</si>
  <si>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</si>
  <si>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</si>
  <si>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</si>
  <si>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</si>
  <si>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</si>
  <si>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</si>
  <si>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</si>
  <si>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</si>
  <si>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</si>
  <si>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</si>
  <si>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</si>
  <si>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</si>
  <si>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</si>
  <si>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</si>
  <si>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</si>
  <si>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</si>
  <si>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</si>
  <si>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</si>
  <si>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6029</t>
  </si>
  <si>
    <t>II</t>
  </si>
  <si>
    <t>IBVS 6084</t>
  </si>
  <si>
    <t>I</t>
  </si>
  <si>
    <t>IBVS 6063</t>
  </si>
  <si>
    <t>IBVS 6092</t>
  </si>
  <si>
    <t>OEJV 0168</t>
  </si>
  <si>
    <t>OEJV 0179</t>
  </si>
  <si>
    <t>JAVSO..44..164</t>
  </si>
  <si>
    <t>VSB 060</t>
  </si>
  <si>
    <t>V</t>
  </si>
  <si>
    <t>IBVS 6196</t>
  </si>
  <si>
    <t>JAVSO..44…69</t>
  </si>
  <si>
    <t>OEJV 0191</t>
  </si>
  <si>
    <t>VSB-063</t>
  </si>
  <si>
    <t>JAVSO..46..184</t>
  </si>
  <si>
    <t>OEJV 0211</t>
  </si>
  <si>
    <t>RHN 2021</t>
  </si>
  <si>
    <t>JBAV, 63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</si>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</sst>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\$#,##0_);&quot;($&quot;#,##0\)"/>
    <numFmt numFmtId="173" formatCode="m/d/yyyy\ h:mm"/>
    <numFmt numFmtId="176" formatCode="0.0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72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73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10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0" fillId="3" borderId="0" xfId="0" applyFill="1" applyAlignme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5" applyFont="1"/>
    <xf numFmtId="14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Fill="1" applyAlignment="1"/>
    <xf numFmtId="0" fontId="13" fillId="0" borderId="0" xfId="8" applyFont="1" applyBorder="1" applyAlignment="1">
      <alignment horizontal="left"/>
    </xf>
    <xf numFmtId="0" fontId="13" fillId="0" borderId="0" xfId="8" applyFont="1" applyBorder="1" applyAlignment="1">
      <alignment horizontal="center"/>
    </xf>
    <xf numFmtId="0" fontId="0" fillId="0" borderId="0" xfId="0" applyBorder="1" applyAlignment="1"/>
    <xf numFmtId="0" fontId="0" fillId="3" borderId="0" xfId="0" applyFill="1" applyBorder="1" applyAlignment="1"/>
    <xf numFmtId="14" fontId="0" fillId="0" borderId="0" xfId="0" applyNumberFormat="1" applyBorder="1" applyAlignment="1"/>
  </cellXfs>
  <cellStyles count="9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2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714757867509701"/>
          <c:w val="0.85864661654135344"/>
          <c:h val="0.67267464537187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8-4E44-A1D9-43347A1AB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8-4E44-A1D9-43347A1AB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0">
                  <c:v>0</c:v>
                </c:pt>
                <c:pt idx="3">
                  <c:v>-0.19664848000684287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8-4E44-A1D9-43347A1AB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27359</c:v>
                </c:pt>
                <c:pt idx="36">
                  <c:v>27537</c:v>
                </c:pt>
              </c:numCache>
            </c:numRef>
          </c:xVal>
          <c:yVal>
            <c:numRef>
              <c:f>Active!$K$21:$K$954</c:f>
              <c:numCache>
                <c:formatCode>General</c:formatCode>
                <c:ptCount val="934"/>
                <c:pt idx="1">
                  <c:v>-0.1940334800092387</c:v>
                </c:pt>
                <c:pt idx="2">
                  <c:v>-0.19748348000575788</c:v>
                </c:pt>
                <c:pt idx="4">
                  <c:v>-0.2087338800120051</c:v>
                </c:pt>
                <c:pt idx="5">
                  <c:v>-0.21762079932523193</c:v>
                </c:pt>
                <c:pt idx="6">
                  <c:v>-0.22100948000297649</c:v>
                </c:pt>
                <c:pt idx="7">
                  <c:v>-0.23183348000748083</c:v>
                </c:pt>
                <c:pt idx="8">
                  <c:v>-0.23452068000187865</c:v>
                </c:pt>
                <c:pt idx="9">
                  <c:v>-0.2330886800045846</c:v>
                </c:pt>
                <c:pt idx="10">
                  <c:v>-0.23351468000328168</c:v>
                </c:pt>
                <c:pt idx="11">
                  <c:v>-0.23297728000761708</c:v>
                </c:pt>
                <c:pt idx="12">
                  <c:v>-0.23321868001221446</c:v>
                </c:pt>
                <c:pt idx="13">
                  <c:v>-0.22894868000730639</c:v>
                </c:pt>
                <c:pt idx="15">
                  <c:v>-0.2483134800058906</c:v>
                </c:pt>
                <c:pt idx="16">
                  <c:v>-0.24370108000584878</c:v>
                </c:pt>
                <c:pt idx="17">
                  <c:v>-0.24066368000785587</c:v>
                </c:pt>
                <c:pt idx="18">
                  <c:v>-0.24228968000534223</c:v>
                </c:pt>
                <c:pt idx="19">
                  <c:v>-0.24310668000543956</c:v>
                </c:pt>
                <c:pt idx="20">
                  <c:v>-0.244247880007606</c:v>
                </c:pt>
                <c:pt idx="22">
                  <c:v>-0.24458308000612305</c:v>
                </c:pt>
                <c:pt idx="23">
                  <c:v>-0.24740588000713615</c:v>
                </c:pt>
                <c:pt idx="24">
                  <c:v>-0.24594888000137871</c:v>
                </c:pt>
                <c:pt idx="25">
                  <c:v>-0.25612048000766663</c:v>
                </c:pt>
                <c:pt idx="26">
                  <c:v>-0.24240067988284864</c:v>
                </c:pt>
                <c:pt idx="27">
                  <c:v>-0.24851587977900635</c:v>
                </c:pt>
                <c:pt idx="28">
                  <c:v>-0.24809028020536061</c:v>
                </c:pt>
                <c:pt idx="29">
                  <c:v>-0.25367688000551425</c:v>
                </c:pt>
                <c:pt idx="30">
                  <c:v>-0.25818568000249797</c:v>
                </c:pt>
                <c:pt idx="31">
                  <c:v>-0.25785308014746988</c:v>
                </c:pt>
                <c:pt idx="32">
                  <c:v>-0.2596556798016536</c:v>
                </c:pt>
                <c:pt idx="33">
                  <c:v>-0.26129668000794481</c:v>
                </c:pt>
                <c:pt idx="34">
                  <c:v>-0.29387008000776405</c:v>
                </c:pt>
                <c:pt idx="35">
                  <c:v>-0.29199428000720218</c:v>
                </c:pt>
                <c:pt idx="36">
                  <c:v>-0.289279880002141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8-4E44-A1D9-43347A1AB17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8-4E44-A1D9-43347A1AB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8-4E44-A1D9-43347A1AB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8-4E44-A1D9-43347A1AB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27359</c:v>
                </c:pt>
                <c:pt idx="36">
                  <c:v>27537</c:v>
                </c:pt>
              </c:numCache>
            </c:numRef>
          </c:xVal>
          <c:yVal>
            <c:numRef>
              <c:f>Active!$O$21:$O$954</c:f>
              <c:numCache>
                <c:formatCode>General</c:formatCode>
                <c:ptCount val="934"/>
                <c:pt idx="0">
                  <c:v>-8.6261009478241835E-2</c:v>
                </c:pt>
                <c:pt idx="1">
                  <c:v>-0.20021816989404623</c:v>
                </c:pt>
                <c:pt idx="2">
                  <c:v>-0.20310462279211622</c:v>
                </c:pt>
                <c:pt idx="3">
                  <c:v>-0.20320083788871857</c:v>
                </c:pt>
                <c:pt idx="4">
                  <c:v>-0.21274152686780601</c:v>
                </c:pt>
                <c:pt idx="5">
                  <c:v>-0.21978062333523277</c:v>
                </c:pt>
                <c:pt idx="6">
                  <c:v>-0.22161640737840529</c:v>
                </c:pt>
                <c:pt idx="7">
                  <c:v>-0.22927512906795108</c:v>
                </c:pt>
                <c:pt idx="8">
                  <c:v>-0.23070680970539381</c:v>
                </c:pt>
                <c:pt idx="9">
                  <c:v>-0.23120712820772593</c:v>
                </c:pt>
                <c:pt idx="10">
                  <c:v>-0.23124561424636686</c:v>
                </c:pt>
                <c:pt idx="11">
                  <c:v>-0.23124946285023096</c:v>
                </c:pt>
                <c:pt idx="12">
                  <c:v>-0.23159198859413527</c:v>
                </c:pt>
                <c:pt idx="13">
                  <c:v>-0.23159198859413527</c:v>
                </c:pt>
                <c:pt idx="14">
                  <c:v>-0.23221931102398249</c:v>
                </c:pt>
                <c:pt idx="15">
                  <c:v>-0.23870420853497981</c:v>
                </c:pt>
                <c:pt idx="16">
                  <c:v>-0.24034371378108357</c:v>
                </c:pt>
                <c:pt idx="17">
                  <c:v>-0.24034756238494767</c:v>
                </c:pt>
                <c:pt idx="18">
                  <c:v>-0.2403860484235886</c:v>
                </c:pt>
                <c:pt idx="19">
                  <c:v>-0.2405592355974728</c:v>
                </c:pt>
                <c:pt idx="20">
                  <c:v>-0.24118270942345593</c:v>
                </c:pt>
                <c:pt idx="21">
                  <c:v>-0.24138668542825287</c:v>
                </c:pt>
                <c:pt idx="22">
                  <c:v>-0.24253741798361678</c:v>
                </c:pt>
                <c:pt idx="23">
                  <c:v>-0.24630135256270008</c:v>
                </c:pt>
                <c:pt idx="24">
                  <c:v>-0.24651302577522524</c:v>
                </c:pt>
                <c:pt idx="25">
                  <c:v>-0.24830647517589274</c:v>
                </c:pt>
                <c:pt idx="26">
                  <c:v>-0.24918010825304193</c:v>
                </c:pt>
                <c:pt idx="27">
                  <c:v>-0.24995752623358877</c:v>
                </c:pt>
                <c:pt idx="28">
                  <c:v>-0.2503192949968136</c:v>
                </c:pt>
                <c:pt idx="29">
                  <c:v>-0.25047708775524136</c:v>
                </c:pt>
                <c:pt idx="30">
                  <c:v>-0.25562651972539829</c:v>
                </c:pt>
                <c:pt idx="31">
                  <c:v>-0.25831669382639955</c:v>
                </c:pt>
                <c:pt idx="32">
                  <c:v>-0.25832054243026364</c:v>
                </c:pt>
                <c:pt idx="33">
                  <c:v>-0.2603795454975536</c:v>
                </c:pt>
                <c:pt idx="34">
                  <c:v>-0.29447432712955668</c:v>
                </c:pt>
                <c:pt idx="35">
                  <c:v>-0.29684891571370231</c:v>
                </c:pt>
                <c:pt idx="36">
                  <c:v>-0.29821901868931955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8-4E44-A1D9-43347A1AB1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Active!$U$21:$U$54</c:f>
              <c:numCache>
                <c:formatCode>General</c:formatCode>
                <c:ptCount val="34"/>
                <c:pt idx="14">
                  <c:v>-0.27172248000715626</c:v>
                </c:pt>
                <c:pt idx="21">
                  <c:v>-0.27999568000814179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8-4E44-A1D9-43347A1A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0264"/>
        <c:axId val="1"/>
      </c:scatterChart>
      <c:valAx>
        <c:axId val="87982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593984962406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0225563909774441E-3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0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1291543512015949"/>
          <c:w val="0.723308270676691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F-4951-81C9-F1C1CDE6D8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F-4951-81C9-F1C1CDE6D8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0">
                  <c:v>0</c:v>
                </c:pt>
                <c:pt idx="3">
                  <c:v>-0.19664848000684287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F-4951-81C9-F1C1CDE6D8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-0.1940334800092387</c:v>
                </c:pt>
                <c:pt idx="2">
                  <c:v>-0.19748348000575788</c:v>
                </c:pt>
                <c:pt idx="4">
                  <c:v>-0.2087338800120051</c:v>
                </c:pt>
                <c:pt idx="5">
                  <c:v>-0.21762079932523193</c:v>
                </c:pt>
                <c:pt idx="6">
                  <c:v>-0.22100948000297649</c:v>
                </c:pt>
                <c:pt idx="7">
                  <c:v>-0.23183348000748083</c:v>
                </c:pt>
                <c:pt idx="8">
                  <c:v>-0.23452068000187865</c:v>
                </c:pt>
                <c:pt idx="9">
                  <c:v>-0.2330886800045846</c:v>
                </c:pt>
                <c:pt idx="10">
                  <c:v>-0.23351468000328168</c:v>
                </c:pt>
                <c:pt idx="11">
                  <c:v>-0.23297728000761708</c:v>
                </c:pt>
                <c:pt idx="12">
                  <c:v>-0.23321868001221446</c:v>
                </c:pt>
                <c:pt idx="13">
                  <c:v>-0.22894868000730639</c:v>
                </c:pt>
                <c:pt idx="15">
                  <c:v>-0.2483134800058906</c:v>
                </c:pt>
                <c:pt idx="16">
                  <c:v>-0.24370108000584878</c:v>
                </c:pt>
                <c:pt idx="17">
                  <c:v>-0.24066368000785587</c:v>
                </c:pt>
                <c:pt idx="18">
                  <c:v>-0.24228968000534223</c:v>
                </c:pt>
                <c:pt idx="19">
                  <c:v>-0.24310668000543956</c:v>
                </c:pt>
                <c:pt idx="20">
                  <c:v>-0.244247880007606</c:v>
                </c:pt>
                <c:pt idx="22">
                  <c:v>-0.24458308000612305</c:v>
                </c:pt>
                <c:pt idx="23">
                  <c:v>-0.24740588000713615</c:v>
                </c:pt>
                <c:pt idx="24">
                  <c:v>-0.24594888000137871</c:v>
                </c:pt>
                <c:pt idx="25">
                  <c:v>-0.25612048000766663</c:v>
                </c:pt>
                <c:pt idx="26">
                  <c:v>-0.24240067988284864</c:v>
                </c:pt>
                <c:pt idx="27">
                  <c:v>-0.24851587977900635</c:v>
                </c:pt>
                <c:pt idx="28">
                  <c:v>-0.24809028020536061</c:v>
                </c:pt>
                <c:pt idx="29">
                  <c:v>-0.25367688000551425</c:v>
                </c:pt>
                <c:pt idx="30">
                  <c:v>-0.25818568000249797</c:v>
                </c:pt>
                <c:pt idx="31">
                  <c:v>-0.25785308014746988</c:v>
                </c:pt>
                <c:pt idx="32">
                  <c:v>-0.2596556798016536</c:v>
                </c:pt>
                <c:pt idx="33">
                  <c:v>-0.26129668000794481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F-4951-81C9-F1C1CDE6D8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F-4951-81C9-F1C1CDE6D8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F-4951-81C9-F1C1CDE6D8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F-4951-81C9-F1C1CDE6D8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0">
                  <c:v>-8.6261009478241835E-2</c:v>
                </c:pt>
                <c:pt idx="1">
                  <c:v>-0.20021816989404623</c:v>
                </c:pt>
                <c:pt idx="2">
                  <c:v>-0.20310462279211622</c:v>
                </c:pt>
                <c:pt idx="3">
                  <c:v>-0.20320083788871857</c:v>
                </c:pt>
                <c:pt idx="4">
                  <c:v>-0.21274152686780601</c:v>
                </c:pt>
                <c:pt idx="5">
                  <c:v>-0.21978062333523277</c:v>
                </c:pt>
                <c:pt idx="6">
                  <c:v>-0.22161640737840529</c:v>
                </c:pt>
                <c:pt idx="7">
                  <c:v>-0.22927512906795108</c:v>
                </c:pt>
                <c:pt idx="8">
                  <c:v>-0.23070680970539381</c:v>
                </c:pt>
                <c:pt idx="9">
                  <c:v>-0.23120712820772593</c:v>
                </c:pt>
                <c:pt idx="10">
                  <c:v>-0.23124561424636686</c:v>
                </c:pt>
                <c:pt idx="11">
                  <c:v>-0.23124946285023096</c:v>
                </c:pt>
                <c:pt idx="12">
                  <c:v>-0.23159198859413527</c:v>
                </c:pt>
                <c:pt idx="13">
                  <c:v>-0.23159198859413527</c:v>
                </c:pt>
                <c:pt idx="14">
                  <c:v>-0.23221931102398249</c:v>
                </c:pt>
                <c:pt idx="15">
                  <c:v>-0.23870420853497981</c:v>
                </c:pt>
                <c:pt idx="16">
                  <c:v>-0.24034371378108357</c:v>
                </c:pt>
                <c:pt idx="17">
                  <c:v>-0.24034756238494767</c:v>
                </c:pt>
                <c:pt idx="18">
                  <c:v>-0.2403860484235886</c:v>
                </c:pt>
                <c:pt idx="19">
                  <c:v>-0.2405592355974728</c:v>
                </c:pt>
                <c:pt idx="20">
                  <c:v>-0.24118270942345593</c:v>
                </c:pt>
                <c:pt idx="21">
                  <c:v>-0.24138668542825287</c:v>
                </c:pt>
                <c:pt idx="22">
                  <c:v>-0.24253741798361678</c:v>
                </c:pt>
                <c:pt idx="23">
                  <c:v>-0.24630135256270008</c:v>
                </c:pt>
                <c:pt idx="24">
                  <c:v>-0.24651302577522524</c:v>
                </c:pt>
                <c:pt idx="25">
                  <c:v>-0.24830647517589274</c:v>
                </c:pt>
                <c:pt idx="26">
                  <c:v>-0.24918010825304193</c:v>
                </c:pt>
                <c:pt idx="27">
                  <c:v>-0.24995752623358877</c:v>
                </c:pt>
                <c:pt idx="28">
                  <c:v>-0.2503192949968136</c:v>
                </c:pt>
                <c:pt idx="29">
                  <c:v>-0.25047708775524136</c:v>
                </c:pt>
                <c:pt idx="30">
                  <c:v>-0.25562651972539829</c:v>
                </c:pt>
                <c:pt idx="31">
                  <c:v>-0.25831669382639955</c:v>
                </c:pt>
                <c:pt idx="32">
                  <c:v>-0.25832054243026364</c:v>
                </c:pt>
                <c:pt idx="33">
                  <c:v>-0.2603795454975536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F-4951-81C9-F1C1CDE6D8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Active!$U$21:$U$54</c:f>
              <c:numCache>
                <c:formatCode>General</c:formatCode>
                <c:ptCount val="34"/>
                <c:pt idx="14">
                  <c:v>-0.27172248000715626</c:v>
                </c:pt>
                <c:pt idx="21">
                  <c:v>-0.27999568000814179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F-4951-81C9-F1C1CDE6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3216"/>
        <c:axId val="1"/>
      </c:scatterChart>
      <c:valAx>
        <c:axId val="879823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3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616892199852262"/>
          <c:w val="0.7222233256878927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1D4363-5B1D-7332-DA8D-AAD357A5B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209550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3E6D3CE-D079-0457-4A82-2BA77844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  <c r="D2" s="4" t="s">
        <v>3</v>
      </c>
    </row>
    <row r="4" spans="1:6">
      <c r="A4" s="5" t="s">
        <v>4</v>
      </c>
      <c r="C4" s="6" t="s">
        <v>5</v>
      </c>
      <c r="D4" s="7" t="s">
        <v>5</v>
      </c>
    </row>
    <row r="5" spans="1:6">
      <c r="A5" s="8" t="s">
        <v>6</v>
      </c>
      <c r="B5"/>
      <c r="C5" s="9">
        <v>-9.5</v>
      </c>
      <c r="D5" t="s">
        <v>7</v>
      </c>
    </row>
    <row r="6" spans="1:6">
      <c r="A6" s="5" t="s">
        <v>8</v>
      </c>
    </row>
    <row r="7" spans="1:6">
      <c r="A7" s="1" t="s">
        <v>9</v>
      </c>
      <c r="C7" s="1">
        <v>51467.793447480006</v>
      </c>
      <c r="D7" s="10" t="s">
        <v>10</v>
      </c>
    </row>
    <row r="8" spans="1:6">
      <c r="A8" s="1" t="s">
        <v>11</v>
      </c>
      <c r="C8" s="1">
        <v>0.29552519999999999</v>
      </c>
      <c r="D8" s="10" t="s">
        <v>10</v>
      </c>
    </row>
    <row r="9" spans="1:6">
      <c r="A9" s="11" t="s">
        <v>12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>
      <c r="A10"/>
      <c r="B10"/>
      <c r="C10" s="15" t="s">
        <v>13</v>
      </c>
      <c r="D10" s="15" t="s">
        <v>14</v>
      </c>
      <c r="E10"/>
    </row>
    <row r="11" spans="1:6">
      <c r="A11" t="s">
        <v>15</v>
      </c>
      <c r="B11"/>
      <c r="C11" s="16">
        <f ca="1">INTERCEPT(INDIRECT($D$9):G986,INDIRECT($C$9):F986)</f>
        <v>-8.6261009478241835E-2</v>
      </c>
      <c r="D11" s="4"/>
      <c r="E11"/>
    </row>
    <row r="12" spans="1:6">
      <c r="A12" t="s">
        <v>16</v>
      </c>
      <c r="B12"/>
      <c r="C12" s="16">
        <f ca="1">SLOPE(INDIRECT($D$9):G986,INDIRECT($C$9):F986)</f>
        <v>-7.6972077281867189E-6</v>
      </c>
      <c r="D12" s="4"/>
      <c r="E12"/>
    </row>
    <row r="13" spans="1:6">
      <c r="A13" t="s">
        <v>17</v>
      </c>
      <c r="B13"/>
      <c r="C13" s="4" t="s">
        <v>18</v>
      </c>
    </row>
    <row r="14" spans="1:6">
      <c r="A14"/>
      <c r="B14"/>
      <c r="C14"/>
    </row>
    <row r="15" spans="1:6">
      <c r="A15" s="17" t="s">
        <v>19</v>
      </c>
      <c r="B15"/>
      <c r="C15" s="18">
        <f ca="1">(C7+C11)+(C8+C12)*INT(MAX(F21:F3527))</f>
        <v>59605.372660861314</v>
      </c>
      <c r="E15" s="19" t="s">
        <v>20</v>
      </c>
      <c r="F15" s="9">
        <v>1</v>
      </c>
    </row>
    <row r="16" spans="1:6">
      <c r="A16" s="17" t="s">
        <v>21</v>
      </c>
      <c r="B16"/>
      <c r="C16" s="18">
        <f ca="1">+C8+C12</f>
        <v>0.29551750279227179</v>
      </c>
      <c r="E16" s="19" t="s">
        <v>22</v>
      </c>
      <c r="F16" s="16">
        <f ca="1">NOW()+15018.5+$C$5/24</f>
        <v>59968.86143449074</v>
      </c>
    </row>
    <row r="17" spans="1:21">
      <c r="A17" s="19" t="s">
        <v>23</v>
      </c>
      <c r="B17"/>
      <c r="C17">
        <f>COUNT(C21:C2185)</f>
        <v>37</v>
      </c>
      <c r="E17" s="19" t="s">
        <v>24</v>
      </c>
      <c r="F17" s="16">
        <f ca="1">ROUND(2*(F16-$C$7)/$C$8,0)/2+F15</f>
        <v>28767</v>
      </c>
    </row>
    <row r="18" spans="1:21">
      <c r="A18" s="17" t="s">
        <v>25</v>
      </c>
      <c r="B18"/>
      <c r="C18" s="20">
        <f ca="1">+C15</f>
        <v>59605.372660861314</v>
      </c>
      <c r="D18" s="21">
        <f ca="1">+C16</f>
        <v>0.29551750279227179</v>
      </c>
      <c r="E18" s="19" t="s">
        <v>26</v>
      </c>
      <c r="F18" s="14">
        <f ca="1">ROUND(2*(F16-$C$15)/$C$16,0)/2+F15</f>
        <v>1231</v>
      </c>
    </row>
    <row r="19" spans="1:21">
      <c r="E19" s="19" t="s">
        <v>27</v>
      </c>
      <c r="F19" s="22">
        <f ca="1">+$C$15+$C$16*F18-15018.5-$C$5/24</f>
        <v>44951.050540131939</v>
      </c>
    </row>
    <row r="20" spans="1:21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5" t="s">
        <v>44</v>
      </c>
      <c r="U20" s="24" t="s">
        <v>45</v>
      </c>
    </row>
    <row r="21" spans="1:21">
      <c r="A21" s="3" t="s">
        <v>10</v>
      </c>
      <c r="C21" s="25">
        <v>51467.793447480006</v>
      </c>
      <c r="D21" s="25" t="s">
        <v>18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J21" s="1">
        <f>+G21</f>
        <v>0</v>
      </c>
      <c r="O21" s="1">
        <f ca="1">+C$11+C$12*$F21</f>
        <v>-8.6261009478241835E-2</v>
      </c>
      <c r="Q21" s="57">
        <f>+C21-15018.5</f>
        <v>36449.293447480006</v>
      </c>
    </row>
    <row r="22" spans="1:21">
      <c r="A22" s="5" t="s">
        <v>46</v>
      </c>
      <c r="C22" s="25">
        <v>55842.85</v>
      </c>
      <c r="D22" s="25">
        <v>2.0000000000000001E-4</v>
      </c>
      <c r="E22" s="1">
        <f>+(C22-C$7)/C$8</f>
        <v>14804.343428309981</v>
      </c>
      <c r="F22" s="26">
        <f>ROUND(2*E22,0)/2+0.5</f>
        <v>14805</v>
      </c>
      <c r="G22" s="1">
        <f>+C22-(C$7+F22*C$8)</f>
        <v>-0.1940334800092387</v>
      </c>
      <c r="K22" s="1">
        <f>+G22</f>
        <v>-0.1940334800092387</v>
      </c>
      <c r="O22" s="1">
        <f ca="1">+C$11+C$12*$F22</f>
        <v>-0.20021816989404623</v>
      </c>
      <c r="Q22" s="57">
        <f>+C22-15018.5</f>
        <v>40824.35</v>
      </c>
    </row>
    <row r="23" spans="1:21">
      <c r="A23" s="27" t="s">
        <v>47</v>
      </c>
      <c r="B23" s="28" t="s">
        <v>48</v>
      </c>
      <c r="C23" s="27">
        <v>55953.6685</v>
      </c>
      <c r="D23" s="27">
        <v>4.0000000000000002E-4</v>
      </c>
      <c r="E23" s="1">
        <f>+(C23-C$7)/C$8</f>
        <v>15179.331754178642</v>
      </c>
      <c r="F23" s="26">
        <f>ROUND(2*E23,0)/2+0.5</f>
        <v>15180</v>
      </c>
      <c r="G23" s="1">
        <f>+C23-(C$7+F23*C$8)</f>
        <v>-0.19748348000575788</v>
      </c>
      <c r="K23" s="1">
        <f>+G23</f>
        <v>-0.19748348000575788</v>
      </c>
      <c r="O23" s="1">
        <f ca="1">+C$11+C$12*$F23</f>
        <v>-0.20310462279211622</v>
      </c>
      <c r="Q23" s="57">
        <f>+C23-15018.5</f>
        <v>40935.1685</v>
      </c>
    </row>
    <row r="24" spans="1:21">
      <c r="A24" s="27" t="s">
        <v>49</v>
      </c>
      <c r="B24" s="28" t="s">
        <v>50</v>
      </c>
      <c r="C24" s="27">
        <v>55957.363400000002</v>
      </c>
      <c r="D24" s="27">
        <v>2.0000000000000001E-4</v>
      </c>
      <c r="E24" s="1">
        <f>+(C24-C$7)/C$8</f>
        <v>15191.834579656816</v>
      </c>
      <c r="F24" s="26">
        <f>ROUND(2*E24,0)/2+0.5</f>
        <v>15192.5</v>
      </c>
      <c r="G24" s="1">
        <f>+C24-(C$7+F24*C$8)</f>
        <v>-0.19664848000684287</v>
      </c>
      <c r="J24" s="1">
        <f>+G24</f>
        <v>-0.19664848000684287</v>
      </c>
      <c r="O24" s="1">
        <f ca="1">+C$11+C$12*$F24</f>
        <v>-0.20320083788871857</v>
      </c>
      <c r="Q24" s="57">
        <f>+C24-15018.5</f>
        <v>40938.863400000002</v>
      </c>
    </row>
    <row r="25" spans="1:21">
      <c r="A25" s="29" t="s">
        <v>51</v>
      </c>
      <c r="B25" s="28" t="s">
        <v>48</v>
      </c>
      <c r="C25" s="27">
        <v>56323.654799999997</v>
      </c>
      <c r="D25" s="27">
        <v>5.9999999999999995E-4</v>
      </c>
      <c r="E25" s="1">
        <f>+(C25-C$7)/C$8</f>
        <v>16431.293685005512</v>
      </c>
      <c r="F25" s="26">
        <f>ROUND(2*E25,0)/2+0.5</f>
        <v>16432</v>
      </c>
      <c r="G25" s="1">
        <f>+C25-(C$7+F25*C$8)</f>
        <v>-0.2087338800120051</v>
      </c>
      <c r="K25" s="1">
        <f>+G25</f>
        <v>-0.2087338800120051</v>
      </c>
      <c r="O25" s="1">
        <f ca="1">+C$11+C$12*$F25</f>
        <v>-0.21274152686780601</v>
      </c>
      <c r="Q25" s="57">
        <f>+C25-15018.5</f>
        <v>41305.154799999997</v>
      </c>
    </row>
    <row r="26" spans="1:21">
      <c r="A26" s="30" t="s">
        <v>52</v>
      </c>
      <c r="B26" s="31"/>
      <c r="C26" s="27">
        <v>56593.903708480684</v>
      </c>
      <c r="D26" s="27">
        <v>2.0000000000000001E-4</v>
      </c>
      <c r="E26" s="1">
        <f>+(C26-C$7)/C$8</f>
        <v>17345.763613392963</v>
      </c>
      <c r="F26" s="26">
        <f>ROUND(2*E26,0)/2+0.5</f>
        <v>17346.5</v>
      </c>
      <c r="G26" s="1">
        <f>+C26-(C$7+F26*C$8)</f>
        <v>-0.21762079932523193</v>
      </c>
      <c r="K26" s="1">
        <f>+G26</f>
        <v>-0.21762079932523193</v>
      </c>
      <c r="O26" s="1">
        <f ca="1">+C$11+C$12*$F26</f>
        <v>-0.21978062333523277</v>
      </c>
      <c r="Q26" s="57">
        <f>+C26-15018.5</f>
        <v>41575.403708480684</v>
      </c>
    </row>
    <row r="27" spans="1:21">
      <c r="A27" s="27" t="s">
        <v>53</v>
      </c>
      <c r="B27" s="28" t="s">
        <v>50</v>
      </c>
      <c r="C27" s="32">
        <v>56664.38308</v>
      </c>
      <c r="D27" s="27">
        <v>2.0000000000000001E-4</v>
      </c>
      <c r="E27" s="1">
        <f>+(C27-C$7)/C$8</f>
        <v>17584.252146754301</v>
      </c>
      <c r="F27" s="26">
        <f>ROUND(2*E27,0)/2+0.5</f>
        <v>17585</v>
      </c>
      <c r="G27" s="1">
        <f>+C27-(C$7+F27*C$8)</f>
        <v>-0.22100948000297649</v>
      </c>
      <c r="K27" s="1">
        <f>+G27</f>
        <v>-0.22100948000297649</v>
      </c>
      <c r="O27" s="1">
        <f ca="1">+C$11+C$12*$F27</f>
        <v>-0.22161640737840529</v>
      </c>
      <c r="Q27" s="57">
        <f>+C27-15018.5</f>
        <v>41645.88308</v>
      </c>
    </row>
    <row r="28" spans="1:21">
      <c r="A28" s="33" t="s">
        <v>54</v>
      </c>
      <c r="B28" s="34" t="s">
        <v>50</v>
      </c>
      <c r="C28" s="35">
        <v>56958.419829999999</v>
      </c>
      <c r="D28" s="35">
        <v>5.9999999999999995E-4</v>
      </c>
      <c r="E28" s="1">
        <f>+(C28-C$7)/C$8</f>
        <v>18579.215520436137</v>
      </c>
      <c r="F28" s="36">
        <f>ROUND(2*E28,0)/2+1</f>
        <v>18580</v>
      </c>
      <c r="G28" s="1">
        <f>+C28-(C$7+F28*C$8)</f>
        <v>-0.23183348000748083</v>
      </c>
      <c r="K28" s="1">
        <f>+G28</f>
        <v>-0.23183348000748083</v>
      </c>
      <c r="O28" s="1">
        <f ca="1">+C$11+C$12*$F28</f>
        <v>-0.22927512906795108</v>
      </c>
      <c r="Q28" s="57">
        <f>+C28-15018.5</f>
        <v>41939.919829999999</v>
      </c>
    </row>
    <row r="29" spans="1:21">
      <c r="A29" s="33" t="s">
        <v>54</v>
      </c>
      <c r="B29" s="34" t="s">
        <v>50</v>
      </c>
      <c r="C29" s="35">
        <v>57013.384830000003</v>
      </c>
      <c r="D29" s="35">
        <v>1E-4</v>
      </c>
      <c r="E29" s="1">
        <f>+(C29-C$7)/C$8</f>
        <v>18765.206427472163</v>
      </c>
      <c r="F29" s="36">
        <f>ROUND(2*E29,0)/2+1</f>
        <v>18766</v>
      </c>
      <c r="G29" s="1">
        <f>+C29-(C$7+F29*C$8)</f>
        <v>-0.23452068000187865</v>
      </c>
      <c r="K29" s="1">
        <f>+G29</f>
        <v>-0.23452068000187865</v>
      </c>
      <c r="O29" s="1">
        <f ca="1">+C$11+C$12*$F29</f>
        <v>-0.23070680970539381</v>
      </c>
      <c r="Q29" s="57">
        <f>+C29-15018.5</f>
        <v>41994.884830000003</v>
      </c>
    </row>
    <row r="30" spans="1:21">
      <c r="A30" s="37" t="s">
        <v>55</v>
      </c>
      <c r="B30" s="38" t="s">
        <v>50</v>
      </c>
      <c r="C30" s="37">
        <v>57032.595399999998</v>
      </c>
      <c r="D30" s="37">
        <v>2.0000000000000001E-4</v>
      </c>
      <c r="E30" s="1">
        <f>+(C30-C$7)/C$8</f>
        <v>18830.211273082608</v>
      </c>
      <c r="F30" s="36">
        <f>ROUND(2*E30,0)/2+1</f>
        <v>18831</v>
      </c>
      <c r="G30" s="1">
        <f>+C30-(C$7+F30*C$8)</f>
        <v>-0.2330886800045846</v>
      </c>
      <c r="K30" s="1">
        <f>+G30</f>
        <v>-0.2330886800045846</v>
      </c>
      <c r="O30" s="1">
        <f ca="1">+C$11+C$12*$F30</f>
        <v>-0.23120712820772593</v>
      </c>
      <c r="Q30" s="57">
        <f>+C30-15018.5</f>
        <v>42014.095399999998</v>
      </c>
    </row>
    <row r="31" spans="1:21">
      <c r="A31" s="39" t="s">
        <v>56</v>
      </c>
      <c r="B31" s="40" t="s">
        <v>48</v>
      </c>
      <c r="C31" s="39">
        <v>57034.0726</v>
      </c>
      <c r="D31" s="39" t="s">
        <v>57</v>
      </c>
      <c r="E31" s="1">
        <f>+(C31-C$7)/C$8</f>
        <v>18835.209831581178</v>
      </c>
      <c r="F31" s="36">
        <f>ROUND(2*E31,0)/2+1</f>
        <v>18836</v>
      </c>
      <c r="G31" s="1">
        <f>+C31-(C$7+F31*C$8)</f>
        <v>-0.23351468000328168</v>
      </c>
      <c r="K31" s="1">
        <f>+G31</f>
        <v>-0.23351468000328168</v>
      </c>
      <c r="O31" s="1">
        <f ca="1">+C$11+C$12*$F31</f>
        <v>-0.23124561424636686</v>
      </c>
      <c r="Q31" s="57">
        <f>+C31-15018.5</f>
        <v>42015.5726</v>
      </c>
    </row>
    <row r="32" spans="1:21">
      <c r="A32" s="39" t="s">
        <v>56</v>
      </c>
      <c r="B32" s="40" t="s">
        <v>50</v>
      </c>
      <c r="C32" s="39">
        <v>57034.2209</v>
      </c>
      <c r="D32" s="39" t="s">
        <v>57</v>
      </c>
      <c r="E32" s="1">
        <f>+(C32-C$7)/C$8</f>
        <v>18835.711650038626</v>
      </c>
      <c r="F32" s="36">
        <f>ROUND(2*E32,0)/2+1</f>
        <v>18836.5</v>
      </c>
      <c r="G32" s="1">
        <f>+C32-(C$7+F32*C$8)</f>
        <v>-0.23297728000761708</v>
      </c>
      <c r="K32" s="1">
        <f>+G32</f>
        <v>-0.23297728000761708</v>
      </c>
      <c r="O32" s="1">
        <f ca="1">+C$11+C$12*$F32</f>
        <v>-0.23124946285023096</v>
      </c>
      <c r="Q32" s="57">
        <f>+C32-15018.5</f>
        <v>42015.7209</v>
      </c>
    </row>
    <row r="33" spans="1:21">
      <c r="A33" s="33" t="s">
        <v>54</v>
      </c>
      <c r="B33" s="34" t="s">
        <v>50</v>
      </c>
      <c r="C33" s="35">
        <v>57047.371529999997</v>
      </c>
      <c r="D33" s="35">
        <v>2.9999999999999997E-4</v>
      </c>
      <c r="E33" s="1">
        <f>+(C33-C$7)/C$8</f>
        <v>18880.210833187801</v>
      </c>
      <c r="F33" s="36">
        <f>ROUND(2*E33,0)/2+1</f>
        <v>18881</v>
      </c>
      <c r="G33" s="1">
        <f>+C33-(C$7+F33*C$8)</f>
        <v>-0.23321868001221446</v>
      </c>
      <c r="K33" s="1">
        <f>+G33</f>
        <v>-0.23321868001221446</v>
      </c>
      <c r="O33" s="1">
        <f ca="1">+C$11+C$12*$F33</f>
        <v>-0.23159198859413527</v>
      </c>
      <c r="Q33" s="57">
        <f>+C33-15018.5</f>
        <v>42028.871529999997</v>
      </c>
    </row>
    <row r="34" spans="1:21">
      <c r="A34" s="33" t="s">
        <v>54</v>
      </c>
      <c r="B34" s="34" t="s">
        <v>50</v>
      </c>
      <c r="C34" s="35">
        <v>57047.375800000002</v>
      </c>
      <c r="D34" s="35">
        <v>2.9999999999999997E-4</v>
      </c>
      <c r="E34" s="1">
        <f>+(C34-C$7)/C$8</f>
        <v>18880.225282040232</v>
      </c>
      <c r="F34" s="36">
        <f>ROUND(2*E34,0)/2+1</f>
        <v>18881</v>
      </c>
      <c r="G34" s="1">
        <f>+C34-(C$7+F34*C$8)</f>
        <v>-0.22894868000730639</v>
      </c>
      <c r="K34" s="1">
        <f>+G34</f>
        <v>-0.22894868000730639</v>
      </c>
      <c r="O34" s="1">
        <f ca="1">+C$11+C$12*$F34</f>
        <v>-0.23159198859413527</v>
      </c>
      <c r="Q34" s="57">
        <f>+C34-15018.5</f>
        <v>42028.875800000002</v>
      </c>
    </row>
    <row r="35" spans="1:21">
      <c r="A35" s="33" t="s">
        <v>54</v>
      </c>
      <c r="B35" s="34" t="s">
        <v>50</v>
      </c>
      <c r="C35" s="35">
        <v>57071.41833</v>
      </c>
      <c r="D35" s="35">
        <v>4.0000000000000002E-4</v>
      </c>
      <c r="E35" s="1">
        <f>+(C35-C$7)/C$8</f>
        <v>18961.580543791173</v>
      </c>
      <c r="F35" s="36">
        <f>ROUND(2*E35,0)/2+1</f>
        <v>18962.5</v>
      </c>
      <c r="O35" s="1">
        <f ca="1">+C$11+C$12*$F35</f>
        <v>-0.23221931102398249</v>
      </c>
      <c r="Q35" s="57">
        <f>+C35-15018.5</f>
        <v>42052.91833</v>
      </c>
      <c r="U35" s="1">
        <f>+C35-(C$7+F35*C$8)</f>
        <v>-0.27172248000715626</v>
      </c>
    </row>
    <row r="36" spans="1:21">
      <c r="A36" s="33" t="s">
        <v>54</v>
      </c>
      <c r="B36" s="34" t="s">
        <v>50</v>
      </c>
      <c r="C36" s="35">
        <v>57320.421719999998</v>
      </c>
      <c r="D36" s="35">
        <v>4.0000000000000002E-4</v>
      </c>
      <c r="E36" s="1">
        <f>+(C36-C$7)/C$8</f>
        <v>19804.159755310182</v>
      </c>
      <c r="F36" s="36">
        <f>ROUND(2*E36,0)/2+1</f>
        <v>19805</v>
      </c>
      <c r="G36" s="1">
        <f>+C36-(C$7+F36*C$8)</f>
        <v>-0.2483134800058906</v>
      </c>
      <c r="K36" s="1">
        <f>+G36</f>
        <v>-0.2483134800058906</v>
      </c>
      <c r="O36" s="1">
        <f ca="1">+C$11+C$12*$F36</f>
        <v>-0.23870420853497981</v>
      </c>
      <c r="Q36" s="57">
        <f>+C36-15018.5</f>
        <v>42301.921719999998</v>
      </c>
    </row>
    <row r="37" spans="1:21">
      <c r="A37" s="41" t="s">
        <v>58</v>
      </c>
      <c r="B37" s="42" t="s">
        <v>50</v>
      </c>
      <c r="C37" s="43">
        <v>57383.373200000002</v>
      </c>
      <c r="D37" s="43">
        <v>1E-3</v>
      </c>
      <c r="E37" s="1">
        <f>+(C37-C$7)/C$8</f>
        <v>20017.175362777849</v>
      </c>
      <c r="F37" s="36">
        <f>ROUND(2*E37,0)/2+1</f>
        <v>20018</v>
      </c>
      <c r="G37" s="1">
        <f>+C37-(C$7+F37*C$8)</f>
        <v>-0.24370108000584878</v>
      </c>
      <c r="K37" s="1">
        <f>+G37</f>
        <v>-0.24370108000584878</v>
      </c>
      <c r="O37" s="1">
        <f ca="1">+C$11+C$12*$F37</f>
        <v>-0.24034371378108357</v>
      </c>
      <c r="Q37" s="57">
        <f>+C37-15018.5</f>
        <v>42364.873200000002</v>
      </c>
    </row>
    <row r="38" spans="1:21">
      <c r="A38" s="41" t="s">
        <v>58</v>
      </c>
      <c r="B38" s="42" t="s">
        <v>50</v>
      </c>
      <c r="C38" s="43">
        <v>57383.523999999998</v>
      </c>
      <c r="D38" s="43">
        <v>1.2999999999999999E-3</v>
      </c>
      <c r="E38" s="1">
        <f>+(C38-C$7)/C$8</f>
        <v>20017.685640750744</v>
      </c>
      <c r="F38" s="36">
        <f>ROUND(2*E38,0)/2+1</f>
        <v>20018.5</v>
      </c>
      <c r="G38" s="1">
        <f>+C38-(C$7+F38*C$8)</f>
        <v>-0.24066368000785587</v>
      </c>
      <c r="K38" s="1">
        <f>+G38</f>
        <v>-0.24066368000785587</v>
      </c>
      <c r="O38" s="1">
        <f ca="1">+C$11+C$12*$F38</f>
        <v>-0.24034756238494767</v>
      </c>
      <c r="Q38" s="57">
        <f>+C38-15018.5</f>
        <v>42365.023999999998</v>
      </c>
    </row>
    <row r="39" spans="1:21">
      <c r="A39" s="39" t="s">
        <v>56</v>
      </c>
      <c r="B39" s="40" t="s">
        <v>50</v>
      </c>
      <c r="C39" s="39">
        <v>57385</v>
      </c>
      <c r="D39" s="39" t="s">
        <v>57</v>
      </c>
      <c r="E39" s="1">
        <f>+(C39-C$7)/C$8</f>
        <v>20022.680138681895</v>
      </c>
      <c r="F39" s="36">
        <f>ROUND(2*E39,0)/2+1</f>
        <v>20023.5</v>
      </c>
      <c r="G39" s="1">
        <f>+C39-(C$7+F39*C$8)</f>
        <v>-0.24228968000534223</v>
      </c>
      <c r="K39" s="1">
        <f>+G39</f>
        <v>-0.24228968000534223</v>
      </c>
      <c r="O39" s="1">
        <f ca="1">+C$11+C$12*$F39</f>
        <v>-0.2403860484235886</v>
      </c>
      <c r="Q39" s="57">
        <f>+C39-15018.5</f>
        <v>42366.5</v>
      </c>
    </row>
    <row r="40" spans="1:21">
      <c r="A40" s="37" t="s">
        <v>59</v>
      </c>
      <c r="B40" s="38" t="s">
        <v>50</v>
      </c>
      <c r="C40" s="37">
        <v>57391.648500000003</v>
      </c>
      <c r="D40" s="37">
        <v>1E-4</v>
      </c>
      <c r="E40" s="1">
        <f>+(C40-C$7)/C$8</f>
        <v>20045.177374112249</v>
      </c>
      <c r="F40" s="36">
        <f>ROUND(2*E40,0)/2+1</f>
        <v>20046</v>
      </c>
      <c r="G40" s="1">
        <f>+C40-(C$7+F40*C$8)</f>
        <v>-0.24310668000543956</v>
      </c>
      <c r="K40" s="1">
        <f>+G40</f>
        <v>-0.24310668000543956</v>
      </c>
      <c r="O40" s="1">
        <f ca="1">+C$11+C$12*$F40</f>
        <v>-0.2405592355974728</v>
      </c>
      <c r="Q40" s="57">
        <f>+C40-15018.5</f>
        <v>42373.148500000003</v>
      </c>
    </row>
    <row r="41" spans="1:21">
      <c r="A41" s="37" t="s">
        <v>59</v>
      </c>
      <c r="B41" s="38" t="s">
        <v>50</v>
      </c>
      <c r="C41" s="37">
        <v>57415.584900000002</v>
      </c>
      <c r="D41" s="37">
        <v>1E-4</v>
      </c>
      <c r="E41" s="1">
        <f>+(C41-C$7)/C$8</f>
        <v>20126.173512512625</v>
      </c>
      <c r="F41" s="36">
        <f>ROUND(2*E41,0)/2+1</f>
        <v>20127</v>
      </c>
      <c r="G41" s="1">
        <f>+C41-(C$7+F41*C$8)</f>
        <v>-0.244247880007606</v>
      </c>
      <c r="K41" s="1">
        <f>+G41</f>
        <v>-0.244247880007606</v>
      </c>
      <c r="O41" s="1">
        <f ca="1">+C$11+C$12*$F41</f>
        <v>-0.24118270942345593</v>
      </c>
      <c r="Q41" s="57">
        <f>+C41-15018.5</f>
        <v>42397.084900000002</v>
      </c>
    </row>
    <row r="42" spans="1:21">
      <c r="A42" s="33" t="s">
        <v>54</v>
      </c>
      <c r="B42" s="34" t="s">
        <v>50</v>
      </c>
      <c r="C42" s="35">
        <v>57423.380570000001</v>
      </c>
      <c r="D42" s="35">
        <v>1.1999999999999999E-3</v>
      </c>
      <c r="E42" s="1">
        <f>+(C42-C$7)/C$8</f>
        <v>20152.552548885833</v>
      </c>
      <c r="F42" s="36">
        <f>ROUND(2*E42,0)/2+1</f>
        <v>20153.5</v>
      </c>
      <c r="O42" s="1">
        <f ca="1">+C$11+C$12*$F42</f>
        <v>-0.24138668542825287</v>
      </c>
      <c r="Q42" s="57">
        <f>+C42-15018.5</f>
        <v>42404.880570000001</v>
      </c>
      <c r="U42" s="1">
        <f>+C42-(C$7+F42*C$8)</f>
        <v>-0.27999568000814179</v>
      </c>
    </row>
    <row r="43" spans="1:21">
      <c r="A43" s="37" t="s">
        <v>55</v>
      </c>
      <c r="B43" s="38" t="s">
        <v>50</v>
      </c>
      <c r="C43" s="37">
        <v>57467.597000000002</v>
      </c>
      <c r="D43" s="37">
        <v>2.9999999999999997E-4</v>
      </c>
      <c r="E43" s="1">
        <f>+(C43-C$7)/C$8</f>
        <v>20302.172378260791</v>
      </c>
      <c r="F43" s="36">
        <f>ROUND(2*E43,0)/2+1</f>
        <v>20303</v>
      </c>
      <c r="G43" s="1">
        <f>+C43-(C$7+F43*C$8)</f>
        <v>-0.24458308000612305</v>
      </c>
      <c r="K43" s="1">
        <f>+G43</f>
        <v>-0.24458308000612305</v>
      </c>
      <c r="O43" s="1">
        <f ca="1">+C$11+C$12*$F43</f>
        <v>-0.24253741798361678</v>
      </c>
      <c r="Q43" s="57">
        <f>+C43-15018.5</f>
        <v>42449.097000000002</v>
      </c>
    </row>
    <row r="44" spans="1:21">
      <c r="A44" s="44" t="s">
        <v>60</v>
      </c>
      <c r="B44" s="45" t="s">
        <v>48</v>
      </c>
      <c r="C44" s="46">
        <v>57612.106</v>
      </c>
      <c r="D44" s="46">
        <v>5.0000000000000001E-3</v>
      </c>
      <c r="E44" s="1">
        <f>+(C44-C$7)/C$8</f>
        <v>20791.162826452681</v>
      </c>
      <c r="F44" s="36">
        <f>ROUND(2*E44,0)/2+1</f>
        <v>20792</v>
      </c>
      <c r="G44" s="1">
        <f>+C44-(C$7+F44*C$8)</f>
        <v>-0.24740588000713615</v>
      </c>
      <c r="K44" s="1">
        <f>+G44</f>
        <v>-0.24740588000713615</v>
      </c>
      <c r="O44" s="1">
        <f ca="1">+C$11+C$12*$F44</f>
        <v>-0.24630135256270008</v>
      </c>
      <c r="Q44" s="57">
        <f>+C44-15018.5</f>
        <v>42593.606</v>
      </c>
    </row>
    <row r="45" spans="1:21">
      <c r="A45" s="63" t="s">
        <v>61</v>
      </c>
      <c r="B45" s="64" t="s">
        <v>50</v>
      </c>
      <c r="C45" s="63">
        <v>57620.234400000001</v>
      </c>
      <c r="D45" s="63" t="s">
        <v>57</v>
      </c>
      <c r="E45" s="65">
        <f>+(C45-C$7)/C$8</f>
        <v>20818.667756658302</v>
      </c>
      <c r="F45" s="66">
        <f>ROUND(2*E45,0)/2+1</f>
        <v>20819.5</v>
      </c>
      <c r="G45" s="65">
        <f>+C45-(C$7+F45*C$8)</f>
        <v>-0.24594888000137871</v>
      </c>
      <c r="H45" s="65"/>
      <c r="I45" s="65"/>
      <c r="J45" s="65"/>
      <c r="K45" s="65">
        <f>+G45</f>
        <v>-0.24594888000137871</v>
      </c>
      <c r="L45" s="65"/>
      <c r="M45" s="65"/>
      <c r="N45" s="65"/>
      <c r="O45" s="65">
        <f ca="1">+C$11+C$12*$F45</f>
        <v>-0.24651302577522524</v>
      </c>
      <c r="P45" s="65"/>
      <c r="Q45" s="67">
        <f>+C45-15018.5</f>
        <v>42601.734400000001</v>
      </c>
      <c r="U45" s="65"/>
    </row>
    <row r="46" spans="1:21">
      <c r="A46" s="63" t="s">
        <v>61</v>
      </c>
      <c r="B46" s="47" t="s">
        <v>50</v>
      </c>
      <c r="C46" s="46">
        <v>57689.081599999998</v>
      </c>
      <c r="D46" s="46" t="s">
        <v>57</v>
      </c>
      <c r="E46" s="1">
        <f>+(C46-C$7)/C$8</f>
        <v>21051.633337935284</v>
      </c>
      <c r="F46" s="36">
        <f>ROUND(2*E46,0)/2+1</f>
        <v>21052.5</v>
      </c>
      <c r="G46" s="1">
        <f>+C46-(C$7+F46*C$8)</f>
        <v>-0.25612048000766663</v>
      </c>
      <c r="K46" s="1">
        <f>+G46</f>
        <v>-0.25612048000766663</v>
      </c>
      <c r="O46" s="1">
        <f ca="1">+C$11+C$12*$F46</f>
        <v>-0.24830647517589274</v>
      </c>
      <c r="Q46" s="57">
        <f>+C46-15018.5</f>
        <v>42670.581599999998</v>
      </c>
    </row>
    <row r="47" spans="1:21">
      <c r="A47" s="51" t="s">
        <v>63</v>
      </c>
      <c r="B47" s="52" t="s">
        <v>50</v>
      </c>
      <c r="C47" s="53">
        <v>57722.637430000119</v>
      </c>
      <c r="D47" s="53">
        <v>4.0000000000000002E-4</v>
      </c>
      <c r="E47" s="1">
        <f>+(C47-C$7)/C$8</f>
        <v>21165.17976307981</v>
      </c>
      <c r="F47" s="36">
        <f>ROUND(2*E47,0)/2+1</f>
        <v>21166</v>
      </c>
      <c r="G47" s="1">
        <f>+C47-(C$7+F47*C$8)</f>
        <v>-0.24240067988284864</v>
      </c>
      <c r="K47" s="1">
        <f>+G47</f>
        <v>-0.24240067988284864</v>
      </c>
      <c r="O47" s="1">
        <f ca="1">+C$11+C$12*$F47</f>
        <v>-0.24918010825304193</v>
      </c>
      <c r="Q47" s="57">
        <f>+C47-15018.5</f>
        <v>42704.137430000119</v>
      </c>
    </row>
    <row r="48" spans="1:21">
      <c r="A48" s="51" t="s">
        <v>63</v>
      </c>
      <c r="B48" s="52" t="s">
        <v>50</v>
      </c>
      <c r="C48" s="53">
        <v>57752.47936000023</v>
      </c>
      <c r="D48" s="53">
        <v>4.0000000000000002E-4</v>
      </c>
      <c r="E48" s="1">
        <f>+(C48-C$7)/C$8</f>
        <v>21266.159070428595</v>
      </c>
      <c r="F48" s="36">
        <f>ROUND(2*E48,0)/2+1</f>
        <v>21267</v>
      </c>
      <c r="G48" s="1">
        <f>+C48-(C$7+F48*C$8)</f>
        <v>-0.24851587977900635</v>
      </c>
      <c r="K48" s="1">
        <f>+G48</f>
        <v>-0.24851587977900635</v>
      </c>
      <c r="O48" s="1">
        <f ca="1">+C$11+C$12*$F48</f>
        <v>-0.24995752623358877</v>
      </c>
      <c r="Q48" s="57">
        <f>+C48-15018.5</f>
        <v>42733.97936000023</v>
      </c>
    </row>
    <row r="49" spans="1:17">
      <c r="A49" s="51" t="s">
        <v>63</v>
      </c>
      <c r="B49" s="52" t="s">
        <v>50</v>
      </c>
      <c r="C49" s="53">
        <v>57766.369469999801</v>
      </c>
      <c r="D49" s="53">
        <v>2.9999999999999997E-4</v>
      </c>
      <c r="E49" s="1">
        <f>+(C49-C$7)/C$8</f>
        <v>21313.160510575057</v>
      </c>
      <c r="F49" s="36">
        <f>ROUND(2*E49,0)/2+1</f>
        <v>21314</v>
      </c>
      <c r="G49" s="1">
        <f>+C49-(C$7+F49*C$8)</f>
        <v>-0.24809028020536061</v>
      </c>
      <c r="K49" s="1">
        <f>+G49</f>
        <v>-0.24809028020536061</v>
      </c>
      <c r="O49" s="1">
        <f ca="1">+C$11+C$12*$F49</f>
        <v>-0.2503192949968136</v>
      </c>
      <c r="Q49" s="57">
        <f>+C49-15018.5</f>
        <v>42747.869469999801</v>
      </c>
    </row>
    <row r="50" spans="1:17">
      <c r="A50" s="51" t="s">
        <v>63</v>
      </c>
      <c r="B50" s="52" t="s">
        <v>48</v>
      </c>
      <c r="C50" s="53">
        <v>57772.422149999999</v>
      </c>
      <c r="D50" s="53">
        <v>2.9999999999999997E-4</v>
      </c>
      <c r="E50" s="1">
        <f>+(C50-C$7)/C$8</f>
        <v>21333.641606604084</v>
      </c>
      <c r="F50" s="36">
        <f>ROUND(2*E50,0)/2+1</f>
        <v>21334.5</v>
      </c>
      <c r="G50" s="1">
        <f>+C50-(C$7+F50*C$8)</f>
        <v>-0.25367688000551425</v>
      </c>
      <c r="K50" s="1">
        <f>+G50</f>
        <v>-0.25367688000551425</v>
      </c>
      <c r="O50" s="1">
        <f ca="1">+C$11+C$12*$F50</f>
        <v>-0.25047708775524136</v>
      </c>
      <c r="Q50" s="57">
        <f>+C50-15018.5</f>
        <v>42753.922149999999</v>
      </c>
    </row>
    <row r="51" spans="1:17">
      <c r="A51" s="44" t="s">
        <v>60</v>
      </c>
      <c r="B51" s="45" t="s">
        <v>50</v>
      </c>
      <c r="C51" s="46">
        <v>57970.124000000003</v>
      </c>
      <c r="D51" s="46">
        <v>2E-3</v>
      </c>
      <c r="E51" s="1">
        <f>+(C51-C$7)/C$8</f>
        <v>22002.626349698767</v>
      </c>
      <c r="F51" s="36">
        <f>ROUND(2*E51,0)/2+1</f>
        <v>22003.5</v>
      </c>
      <c r="G51" s="1">
        <f>+C51-(C$7+F51*C$8)</f>
        <v>-0.25818568000249797</v>
      </c>
      <c r="K51" s="1">
        <f>+G51</f>
        <v>-0.25818568000249797</v>
      </c>
      <c r="O51" s="1">
        <f ca="1">+C$11+C$12*$F51</f>
        <v>-0.25562651972539829</v>
      </c>
      <c r="Q51" s="57">
        <f>+C51-15018.5</f>
        <v>42951.624000000003</v>
      </c>
    </row>
    <row r="52" spans="1:17">
      <c r="A52" s="51" t="s">
        <v>63</v>
      </c>
      <c r="B52" s="52" t="s">
        <v>50</v>
      </c>
      <c r="C52" s="53">
        <v>58073.410389999859</v>
      </c>
      <c r="D52" s="53">
        <v>2.9999999999999997E-4</v>
      </c>
      <c r="E52" s="1">
        <f>+(C52-C$7)/C$8</f>
        <v>22352.127475152214</v>
      </c>
      <c r="F52" s="36">
        <f>ROUND(2*E52,0)/2+1</f>
        <v>22353</v>
      </c>
      <c r="G52" s="1">
        <f>+C52-(C$7+F52*C$8)</f>
        <v>-0.25785308014746988</v>
      </c>
      <c r="K52" s="1">
        <f>+G52</f>
        <v>-0.25785308014746988</v>
      </c>
      <c r="O52" s="1">
        <f ca="1">+C$11+C$12*$F52</f>
        <v>-0.25831669382639955</v>
      </c>
      <c r="Q52" s="57">
        <f>+C52-15018.5</f>
        <v>43054.910389999859</v>
      </c>
    </row>
    <row r="53" spans="1:17">
      <c r="A53" s="51" t="s">
        <v>63</v>
      </c>
      <c r="B53" s="52" t="s">
        <v>48</v>
      </c>
      <c r="C53" s="53">
        <v>58073.556350000203</v>
      </c>
      <c r="D53" s="53">
        <v>4.0000000000000002E-4</v>
      </c>
      <c r="E53" s="1">
        <f>+(C53-C$7)/C$8</f>
        <v>22352.621375504346</v>
      </c>
      <c r="F53" s="36">
        <f>ROUND(2*E53,0)/2+1</f>
        <v>22353.5</v>
      </c>
      <c r="G53" s="1">
        <f>+C53-(C$7+F53*C$8)</f>
        <v>-0.2596556798016536</v>
      </c>
      <c r="K53" s="1">
        <f>+G53</f>
        <v>-0.2596556798016536</v>
      </c>
      <c r="O53" s="1">
        <f ca="1">+C$11+C$12*$F53</f>
        <v>-0.25832054243026364</v>
      </c>
      <c r="Q53" s="57">
        <f>+C53-15018.5</f>
        <v>43055.056350000203</v>
      </c>
    </row>
    <row r="54" spans="1:17" ht="12" customHeight="1">
      <c r="A54" s="48" t="s">
        <v>62</v>
      </c>
      <c r="B54" s="49" t="s">
        <v>50</v>
      </c>
      <c r="C54" s="50">
        <v>58152.6077</v>
      </c>
      <c r="D54" s="50">
        <v>1E-4</v>
      </c>
      <c r="E54" s="1">
        <f>+(C54-C$7)/C$8</f>
        <v>22620.115822677712</v>
      </c>
      <c r="F54" s="36">
        <f>ROUND(2*E54,0)/2+1</f>
        <v>22621</v>
      </c>
      <c r="G54" s="1">
        <f>+C54-(C$7+F54*C$8)</f>
        <v>-0.26129668000794481</v>
      </c>
      <c r="K54" s="1">
        <f>+G54</f>
        <v>-0.26129668000794481</v>
      </c>
      <c r="O54" s="1">
        <f ca="1">+C$11+C$12*$F54</f>
        <v>-0.2603795454975536</v>
      </c>
      <c r="Q54" s="57">
        <f>+C54-15018.5</f>
        <v>43134.1077</v>
      </c>
    </row>
    <row r="55" spans="1:17" ht="12" customHeight="1">
      <c r="A55" s="58" t="s">
        <v>65</v>
      </c>
      <c r="B55" s="59" t="s">
        <v>48</v>
      </c>
      <c r="C55" s="60">
        <v>59461.603999999999</v>
      </c>
      <c r="D55" s="58">
        <v>2.9999999999999997E-4</v>
      </c>
      <c r="E55" s="1">
        <f>+(C55-C$7)/C$8</f>
        <v>27049.505600605273</v>
      </c>
      <c r="F55" s="62">
        <f>ROUND(2*E55,0)/2+1</f>
        <v>27050.5</v>
      </c>
      <c r="G55" s="1">
        <f>+C55-(C$7+F55*C$8)</f>
        <v>-0.29387008000776405</v>
      </c>
      <c r="K55" s="1">
        <f>+G55</f>
        <v>-0.29387008000776405</v>
      </c>
      <c r="O55" s="1">
        <f ca="1">+C$11+C$12*$F55</f>
        <v>-0.29447432712955668</v>
      </c>
      <c r="Q55" s="57">
        <f>+C55-15018.5</f>
        <v>44443.103999999999</v>
      </c>
    </row>
    <row r="56" spans="1:17" ht="12" customHeight="1">
      <c r="A56" s="56" t="s">
        <v>64</v>
      </c>
      <c r="C56" s="54">
        <v>59552.775399999999</v>
      </c>
      <c r="D56" s="55">
        <v>5.0000000000000001E-4</v>
      </c>
      <c r="E56" s="1">
        <f>+(C56-C$7)/C$8</f>
        <v>27358.011947948915</v>
      </c>
      <c r="F56" s="36">
        <f>ROUND(2*E56,0)/2+1</f>
        <v>27359</v>
      </c>
      <c r="G56" s="1">
        <f>+C56-(C$7+F56*C$8)</f>
        <v>-0.29199428000720218</v>
      </c>
      <c r="K56" s="1">
        <f>+G56</f>
        <v>-0.29199428000720218</v>
      </c>
      <c r="O56" s="1">
        <f ca="1">+C$11+C$12*$F56</f>
        <v>-0.29684891571370231</v>
      </c>
      <c r="Q56" s="57">
        <f>+C56-15018.5</f>
        <v>44534.275399999999</v>
      </c>
    </row>
    <row r="57" spans="1:17" ht="12" customHeight="1">
      <c r="A57" s="61" t="s">
        <v>66</v>
      </c>
      <c r="B57" s="59" t="s">
        <v>50</v>
      </c>
      <c r="C57" s="60">
        <v>59605.381600000001</v>
      </c>
      <c r="D57" s="58">
        <v>1E-4</v>
      </c>
      <c r="E57" s="1">
        <f>+(C57-C$7)/C$8</f>
        <v>27536.021132952435</v>
      </c>
      <c r="F57" s="62">
        <f>ROUND(2*E57,0)/2+1</f>
        <v>27537</v>
      </c>
      <c r="G57" s="1">
        <f>+C57-(C$7+F57*C$8)</f>
        <v>-0.289279880002141</v>
      </c>
      <c r="K57" s="1">
        <f>+G57</f>
        <v>-0.289279880002141</v>
      </c>
      <c r="O57" s="1">
        <f ca="1">+C$11+C$12*$F57</f>
        <v>-0.29821901868931955</v>
      </c>
      <c r="Q57" s="57">
        <f>+C57-15018.5</f>
        <v>44586.881600000001</v>
      </c>
    </row>
    <row r="58" spans="1:17" ht="12" customHeight="1"/>
  </sheetData>
  <sheetProtection selectLockedCells="1" selectUnlockedCells="1"/>
  <sortState xmlns:xlrd2="http://schemas.microsoft.com/office/spreadsheetml/2017/richdata2" ref="A21:W58">
    <sortCondition ref="C21:C58"/>
  </sortState>
  <phoneticPr fontId="14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2023-01-24T07:39:59Z</dcterms:created>
  <dcterms:modified xsi:type="dcterms:W3CDTF">2023-01-24T07:40:27Z</dcterms:modified>
</cp:coreProperties>
</file>