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A0B0BA5-5A52-4C96-9300-F47DFBBD712B}" xr6:coauthVersionLast="47" xr6:coauthVersionMax="47" xr10:uidLastSave="{00000000-0000-0000-0000-000000000000}"/>
  <bookViews>
    <workbookView xWindow="14445" yWindow="480" windowWidth="1332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60" i="1" l="1"/>
  <c r="Q161" i="1"/>
  <c r="Q158" i="1"/>
  <c r="E159" i="1"/>
  <c r="F159" i="1" s="1"/>
  <c r="G159" i="1" s="1"/>
  <c r="K159" i="1" s="1"/>
  <c r="Q159" i="1"/>
  <c r="C7" i="1"/>
  <c r="E161" i="1" s="1"/>
  <c r="F161" i="1" s="1"/>
  <c r="G161" i="1" s="1"/>
  <c r="K161" i="1" s="1"/>
  <c r="C8" i="1"/>
  <c r="E160" i="1" s="1"/>
  <c r="F160" i="1" s="1"/>
  <c r="G160" i="1" s="1"/>
  <c r="K160" i="1" s="1"/>
  <c r="C9" i="1"/>
  <c r="D9" i="1"/>
  <c r="F16" i="1"/>
  <c r="C17" i="1"/>
  <c r="E21" i="1"/>
  <c r="F21" i="1" s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Q29" i="1"/>
  <c r="E30" i="1"/>
  <c r="F30" i="1"/>
  <c r="G30" i="1" s="1"/>
  <c r="H30" i="1" s="1"/>
  <c r="Q30" i="1"/>
  <c r="E31" i="1"/>
  <c r="F31" i="1" s="1"/>
  <c r="G31" i="1" s="1"/>
  <c r="H31" i="1" s="1"/>
  <c r="Q31" i="1"/>
  <c r="Q32" i="1"/>
  <c r="E33" i="1"/>
  <c r="F33" i="1" s="1"/>
  <c r="G33" i="1" s="1"/>
  <c r="H33" i="1" s="1"/>
  <c r="Q33" i="1"/>
  <c r="E34" i="1"/>
  <c r="E80" i="2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/>
  <c r="G37" i="1" s="1"/>
  <c r="H37" i="1" s="1"/>
  <c r="Q37" i="1"/>
  <c r="E38" i="1"/>
  <c r="F38" i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E88" i="2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/>
  <c r="G53" i="1" s="1"/>
  <c r="I53" i="1" s="1"/>
  <c r="Q53" i="1"/>
  <c r="E54" i="1"/>
  <c r="F54" i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E23" i="2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/>
  <c r="G69" i="1" s="1"/>
  <c r="I69" i="1" s="1"/>
  <c r="Q69" i="1"/>
  <c r="E70" i="1"/>
  <c r="F70" i="1"/>
  <c r="G70" i="1" s="1"/>
  <c r="I70" i="1" s="1"/>
  <c r="Q70" i="1"/>
  <c r="E71" i="1"/>
  <c r="F71" i="1" s="1"/>
  <c r="G71" i="1" s="1"/>
  <c r="I71" i="1" s="1"/>
  <c r="Q71" i="1"/>
  <c r="E72" i="1"/>
  <c r="F72" i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 s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 s="1"/>
  <c r="G85" i="1" s="1"/>
  <c r="K85" i="1" s="1"/>
  <c r="Q85" i="1"/>
  <c r="E86" i="1"/>
  <c r="F86" i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I91" i="1" s="1"/>
  <c r="Q91" i="1"/>
  <c r="E92" i="1"/>
  <c r="F92" i="1" s="1"/>
  <c r="U92" i="1" s="1"/>
  <c r="Q92" i="1"/>
  <c r="E93" i="1"/>
  <c r="F93" i="1" s="1"/>
  <c r="G93" i="1" s="1"/>
  <c r="K93" i="1" s="1"/>
  <c r="Q93" i="1"/>
  <c r="E94" i="1"/>
  <c r="F94" i="1" s="1"/>
  <c r="G94" i="1" s="1"/>
  <c r="J94" i="1" s="1"/>
  <c r="Q94" i="1"/>
  <c r="E95" i="1"/>
  <c r="E41" i="2" s="1"/>
  <c r="Q95" i="1"/>
  <c r="E96" i="1"/>
  <c r="F96" i="1" s="1"/>
  <c r="G96" i="1" s="1"/>
  <c r="J96" i="1" s="1"/>
  <c r="Q96" i="1"/>
  <c r="E97" i="1"/>
  <c r="F97" i="1" s="1"/>
  <c r="G97" i="1" s="1"/>
  <c r="K97" i="1" s="1"/>
  <c r="Q97" i="1"/>
  <c r="E98" i="1"/>
  <c r="F98" i="1"/>
  <c r="G98" i="1" s="1"/>
  <c r="K98" i="1" s="1"/>
  <c r="Q98" i="1"/>
  <c r="E99" i="1"/>
  <c r="F99" i="1"/>
  <c r="G99" i="1" s="1"/>
  <c r="K99" i="1" s="1"/>
  <c r="Q99" i="1"/>
  <c r="E100" i="1"/>
  <c r="F100" i="1" s="1"/>
  <c r="G100" i="1" s="1"/>
  <c r="K100" i="1" s="1"/>
  <c r="Q100" i="1"/>
  <c r="E101" i="1"/>
  <c r="F101" i="1"/>
  <c r="G101" i="1" s="1"/>
  <c r="K101" i="1" s="1"/>
  <c r="Q101" i="1"/>
  <c r="E102" i="1"/>
  <c r="F102" i="1" s="1"/>
  <c r="G102" i="1" s="1"/>
  <c r="K102" i="1" s="1"/>
  <c r="Q102" i="1"/>
  <c r="E103" i="1"/>
  <c r="F103" i="1" s="1"/>
  <c r="G103" i="1" s="1"/>
  <c r="K103" i="1" s="1"/>
  <c r="Q103" i="1"/>
  <c r="E104" i="1"/>
  <c r="F104" i="1" s="1"/>
  <c r="Q104" i="1"/>
  <c r="E105" i="1"/>
  <c r="F105" i="1" s="1"/>
  <c r="G105" i="1" s="1"/>
  <c r="J105" i="1" s="1"/>
  <c r="Q105" i="1"/>
  <c r="E106" i="1"/>
  <c r="F106" i="1" s="1"/>
  <c r="G106" i="1" s="1"/>
  <c r="K106" i="1" s="1"/>
  <c r="Q106" i="1"/>
  <c r="E107" i="1"/>
  <c r="F107" i="1" s="1"/>
  <c r="G107" i="1" s="1"/>
  <c r="J107" i="1" s="1"/>
  <c r="Q107" i="1"/>
  <c r="E108" i="1"/>
  <c r="F108" i="1" s="1"/>
  <c r="Q108" i="1"/>
  <c r="E109" i="1"/>
  <c r="F109" i="1" s="1"/>
  <c r="G109" i="1" s="1"/>
  <c r="K109" i="1" s="1"/>
  <c r="Q109" i="1"/>
  <c r="E110" i="1"/>
  <c r="F110" i="1"/>
  <c r="G110" i="1" s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/>
  <c r="K113" i="1" s="1"/>
  <c r="Q113" i="1"/>
  <c r="E114" i="1"/>
  <c r="F114" i="1"/>
  <c r="G114" i="1" s="1"/>
  <c r="K114" i="1" s="1"/>
  <c r="Q114" i="1"/>
  <c r="E115" i="1"/>
  <c r="F115" i="1" s="1"/>
  <c r="G115" i="1" s="1"/>
  <c r="K115" i="1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/>
  <c r="G118" i="1" s="1"/>
  <c r="J118" i="1" s="1"/>
  <c r="Q118" i="1"/>
  <c r="E119" i="1"/>
  <c r="F119" i="1"/>
  <c r="G119" i="1" s="1"/>
  <c r="K119" i="1" s="1"/>
  <c r="Q119" i="1"/>
  <c r="E120" i="1"/>
  <c r="F120" i="1" s="1"/>
  <c r="G120" i="1" s="1"/>
  <c r="K120" i="1" s="1"/>
  <c r="Q120" i="1"/>
  <c r="E121" i="1"/>
  <c r="F121" i="1"/>
  <c r="G121" i="1" s="1"/>
  <c r="K121" i="1" s="1"/>
  <c r="Q121" i="1"/>
  <c r="E122" i="1"/>
  <c r="F122" i="1" s="1"/>
  <c r="G122" i="1" s="1"/>
  <c r="J122" i="1" s="1"/>
  <c r="Q122" i="1"/>
  <c r="E123" i="1"/>
  <c r="E118" i="2" s="1"/>
  <c r="Q123" i="1"/>
  <c r="E124" i="1"/>
  <c r="F124" i="1" s="1"/>
  <c r="G124" i="1" s="1"/>
  <c r="K124" i="1" s="1"/>
  <c r="Q124" i="1"/>
  <c r="E125" i="1"/>
  <c r="F125" i="1" s="1"/>
  <c r="G125" i="1" s="1"/>
  <c r="K125" i="1" s="1"/>
  <c r="Q125" i="1"/>
  <c r="E126" i="1"/>
  <c r="F126" i="1"/>
  <c r="G126" i="1" s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/>
  <c r="G129" i="1" s="1"/>
  <c r="K129" i="1" s="1"/>
  <c r="Q129" i="1"/>
  <c r="E130" i="1"/>
  <c r="F130" i="1"/>
  <c r="G130" i="1"/>
  <c r="K130" i="1" s="1"/>
  <c r="Q130" i="1"/>
  <c r="E132" i="1"/>
  <c r="E65" i="2" s="1"/>
  <c r="Q132" i="1"/>
  <c r="E133" i="1"/>
  <c r="E66" i="2" s="1"/>
  <c r="Q133" i="1"/>
  <c r="E134" i="1"/>
  <c r="F134" i="1"/>
  <c r="G134" i="1"/>
  <c r="K134" i="1" s="1"/>
  <c r="Q134" i="1"/>
  <c r="E135" i="1"/>
  <c r="F135" i="1" s="1"/>
  <c r="G135" i="1" s="1"/>
  <c r="K135" i="1" s="1"/>
  <c r="Q135" i="1"/>
  <c r="E136" i="1"/>
  <c r="F136" i="1"/>
  <c r="U136" i="1" s="1"/>
  <c r="Q136" i="1"/>
  <c r="E137" i="1"/>
  <c r="E123" i="2" s="1"/>
  <c r="Q137" i="1"/>
  <c r="E140" i="1"/>
  <c r="F140" i="1" s="1"/>
  <c r="G140" i="1" s="1"/>
  <c r="K140" i="1" s="1"/>
  <c r="Q140" i="1"/>
  <c r="E144" i="1"/>
  <c r="F144" i="1" s="1"/>
  <c r="G144" i="1" s="1"/>
  <c r="K144" i="1" s="1"/>
  <c r="Q144" i="1"/>
  <c r="E145" i="1"/>
  <c r="F145" i="1"/>
  <c r="G145" i="1" s="1"/>
  <c r="K145" i="1" s="1"/>
  <c r="Q145" i="1"/>
  <c r="E146" i="1"/>
  <c r="F146" i="1" s="1"/>
  <c r="G146" i="1" s="1"/>
  <c r="K146" i="1" s="1"/>
  <c r="Q146" i="1"/>
  <c r="E147" i="1"/>
  <c r="F147" i="1" s="1"/>
  <c r="G147" i="1" s="1"/>
  <c r="K147" i="1" s="1"/>
  <c r="Q147" i="1"/>
  <c r="E131" i="1"/>
  <c r="F131" i="1"/>
  <c r="G131" i="1" s="1"/>
  <c r="K131" i="1" s="1"/>
  <c r="Q131" i="1"/>
  <c r="E138" i="1"/>
  <c r="F138" i="1"/>
  <c r="G138" i="1"/>
  <c r="K138" i="1" s="1"/>
  <c r="Q138" i="1"/>
  <c r="E139" i="1"/>
  <c r="F139" i="1" s="1"/>
  <c r="G139" i="1" s="1"/>
  <c r="K139" i="1" s="1"/>
  <c r="Q139" i="1"/>
  <c r="E141" i="1"/>
  <c r="F141" i="1" s="1"/>
  <c r="G141" i="1" s="1"/>
  <c r="K141" i="1" s="1"/>
  <c r="Q141" i="1"/>
  <c r="E142" i="1"/>
  <c r="F142" i="1"/>
  <c r="G142" i="1"/>
  <c r="K142" i="1" s="1"/>
  <c r="Q142" i="1"/>
  <c r="E143" i="1"/>
  <c r="F143" i="1" s="1"/>
  <c r="G143" i="1" s="1"/>
  <c r="K143" i="1" s="1"/>
  <c r="Q143" i="1"/>
  <c r="E148" i="1"/>
  <c r="F148" i="1"/>
  <c r="G148" i="1" s="1"/>
  <c r="K148" i="1" s="1"/>
  <c r="Q148" i="1"/>
  <c r="E149" i="1"/>
  <c r="F149" i="1" s="1"/>
  <c r="G149" i="1" s="1"/>
  <c r="K149" i="1" s="1"/>
  <c r="Q149" i="1"/>
  <c r="E150" i="1"/>
  <c r="F150" i="1" s="1"/>
  <c r="G150" i="1" s="1"/>
  <c r="K150" i="1" s="1"/>
  <c r="Q150" i="1"/>
  <c r="E152" i="1"/>
  <c r="F152" i="1"/>
  <c r="G152" i="1" s="1"/>
  <c r="K152" i="1" s="1"/>
  <c r="Q152" i="1"/>
  <c r="E153" i="1"/>
  <c r="F153" i="1" s="1"/>
  <c r="G153" i="1" s="1"/>
  <c r="K153" i="1" s="1"/>
  <c r="Q153" i="1"/>
  <c r="E155" i="1"/>
  <c r="F155" i="1" s="1"/>
  <c r="G155" i="1" s="1"/>
  <c r="K155" i="1" s="1"/>
  <c r="Q155" i="1"/>
  <c r="E156" i="1"/>
  <c r="F156" i="1"/>
  <c r="G156" i="1" s="1"/>
  <c r="K156" i="1" s="1"/>
  <c r="Q156" i="1"/>
  <c r="E157" i="1"/>
  <c r="F157" i="1"/>
  <c r="G157" i="1" s="1"/>
  <c r="K157" i="1" s="1"/>
  <c r="Q157" i="1"/>
  <c r="E151" i="1"/>
  <c r="F151" i="1"/>
  <c r="G151" i="1" s="1"/>
  <c r="K151" i="1" s="1"/>
  <c r="Q151" i="1"/>
  <c r="E154" i="1"/>
  <c r="F154" i="1" s="1"/>
  <c r="G154" i="1" s="1"/>
  <c r="K154" i="1" s="1"/>
  <c r="Q154" i="1"/>
  <c r="A11" i="2"/>
  <c r="B11" i="2"/>
  <c r="C11" i="2"/>
  <c r="E11" i="2"/>
  <c r="D11" i="2"/>
  <c r="G11" i="2"/>
  <c r="H11" i="2"/>
  <c r="A12" i="2"/>
  <c r="B12" i="2"/>
  <c r="C12" i="2"/>
  <c r="D12" i="2"/>
  <c r="E12" i="2"/>
  <c r="G12" i="2"/>
  <c r="H12" i="2"/>
  <c r="A13" i="2"/>
  <c r="D13" i="2"/>
  <c r="G13" i="2"/>
  <c r="C13" i="2"/>
  <c r="E13" i="2"/>
  <c r="H13" i="2"/>
  <c r="B13" i="2"/>
  <c r="A14" i="2"/>
  <c r="D14" i="2"/>
  <c r="G14" i="2"/>
  <c r="C14" i="2"/>
  <c r="E14" i="2"/>
  <c r="H14" i="2"/>
  <c r="B14" i="2"/>
  <c r="A15" i="2"/>
  <c r="D15" i="2"/>
  <c r="E15" i="2"/>
  <c r="G15" i="2"/>
  <c r="C15" i="2"/>
  <c r="H15" i="2"/>
  <c r="B15" i="2"/>
  <c r="A16" i="2"/>
  <c r="D16" i="2"/>
  <c r="G16" i="2"/>
  <c r="C16" i="2"/>
  <c r="E16" i="2"/>
  <c r="H16" i="2"/>
  <c r="B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B19" i="2"/>
  <c r="C19" i="2"/>
  <c r="E19" i="2"/>
  <c r="D19" i="2"/>
  <c r="G19" i="2"/>
  <c r="H19" i="2"/>
  <c r="A20" i="2"/>
  <c r="B20" i="2"/>
  <c r="C20" i="2"/>
  <c r="D20" i="2"/>
  <c r="E20" i="2"/>
  <c r="G20" i="2"/>
  <c r="H20" i="2"/>
  <c r="A21" i="2"/>
  <c r="B21" i="2"/>
  <c r="D21" i="2"/>
  <c r="G21" i="2"/>
  <c r="C21" i="2"/>
  <c r="E21" i="2"/>
  <c r="H21" i="2"/>
  <c r="A22" i="2"/>
  <c r="D22" i="2"/>
  <c r="G22" i="2"/>
  <c r="C22" i="2"/>
  <c r="E22" i="2"/>
  <c r="H22" i="2"/>
  <c r="B22" i="2"/>
  <c r="A23" i="2"/>
  <c r="D23" i="2"/>
  <c r="G23" i="2"/>
  <c r="C23" i="2"/>
  <c r="H23" i="2"/>
  <c r="B23" i="2"/>
  <c r="A24" i="2"/>
  <c r="D24" i="2"/>
  <c r="G24" i="2"/>
  <c r="C24" i="2"/>
  <c r="E24" i="2"/>
  <c r="H24" i="2"/>
  <c r="B24" i="2"/>
  <c r="A25" i="2"/>
  <c r="B25" i="2"/>
  <c r="D25" i="2"/>
  <c r="G25" i="2"/>
  <c r="C25" i="2"/>
  <c r="E25" i="2"/>
  <c r="H25" i="2"/>
  <c r="A26" i="2"/>
  <c r="B26" i="2"/>
  <c r="C26" i="2"/>
  <c r="E26" i="2"/>
  <c r="D26" i="2"/>
  <c r="G26" i="2"/>
  <c r="H26" i="2"/>
  <c r="A27" i="2"/>
  <c r="B27" i="2"/>
  <c r="C27" i="2"/>
  <c r="E27" i="2"/>
  <c r="D27" i="2"/>
  <c r="G27" i="2"/>
  <c r="H27" i="2"/>
  <c r="A28" i="2"/>
  <c r="B28" i="2"/>
  <c r="C28" i="2"/>
  <c r="D28" i="2"/>
  <c r="E28" i="2"/>
  <c r="G28" i="2"/>
  <c r="H28" i="2"/>
  <c r="A29" i="2"/>
  <c r="B29" i="2"/>
  <c r="D29" i="2"/>
  <c r="G29" i="2"/>
  <c r="C29" i="2"/>
  <c r="E29" i="2"/>
  <c r="H29" i="2"/>
  <c r="A30" i="2"/>
  <c r="D30" i="2"/>
  <c r="E30" i="2"/>
  <c r="G30" i="2"/>
  <c r="C30" i="2"/>
  <c r="H30" i="2"/>
  <c r="B30" i="2"/>
  <c r="A31" i="2"/>
  <c r="D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C34" i="2"/>
  <c r="E34" i="2"/>
  <c r="D34" i="2"/>
  <c r="G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B37" i="2"/>
  <c r="C37" i="2"/>
  <c r="D37" i="2"/>
  <c r="G37" i="2"/>
  <c r="H37" i="2"/>
  <c r="A38" i="2"/>
  <c r="B38" i="2"/>
  <c r="E38" i="2"/>
  <c r="F38" i="2"/>
  <c r="D38" i="2"/>
  <c r="G38" i="2"/>
  <c r="C38" i="2"/>
  <c r="H38" i="2"/>
  <c r="A39" i="2"/>
  <c r="B39" i="2"/>
  <c r="F39" i="2"/>
  <c r="D39" i="2"/>
  <c r="G39" i="2"/>
  <c r="C39" i="2"/>
  <c r="E39" i="2"/>
  <c r="H39" i="2"/>
  <c r="A40" i="2"/>
  <c r="D40" i="2"/>
  <c r="G40" i="2"/>
  <c r="C40" i="2"/>
  <c r="E40" i="2"/>
  <c r="H40" i="2"/>
  <c r="B40" i="2"/>
  <c r="A41" i="2"/>
  <c r="D41" i="2"/>
  <c r="G41" i="2"/>
  <c r="C41" i="2"/>
  <c r="H41" i="2"/>
  <c r="B41" i="2"/>
  <c r="A42" i="2"/>
  <c r="D42" i="2"/>
  <c r="G42" i="2"/>
  <c r="C42" i="2"/>
  <c r="E42" i="2"/>
  <c r="H42" i="2"/>
  <c r="B42" i="2"/>
  <c r="A43" i="2"/>
  <c r="B43" i="2"/>
  <c r="D43" i="2"/>
  <c r="E43" i="2"/>
  <c r="G43" i="2"/>
  <c r="C43" i="2"/>
  <c r="H43" i="2"/>
  <c r="A44" i="2"/>
  <c r="B44" i="2"/>
  <c r="C44" i="2"/>
  <c r="D44" i="2"/>
  <c r="G44" i="2"/>
  <c r="H44" i="2"/>
  <c r="A45" i="2"/>
  <c r="B45" i="2"/>
  <c r="C45" i="2"/>
  <c r="E45" i="2"/>
  <c r="D45" i="2"/>
  <c r="G45" i="2"/>
  <c r="H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D48" i="2"/>
  <c r="G48" i="2"/>
  <c r="C48" i="2"/>
  <c r="H48" i="2"/>
  <c r="B48" i="2"/>
  <c r="A49" i="2"/>
  <c r="B49" i="2"/>
  <c r="C49" i="2"/>
  <c r="E49" i="2"/>
  <c r="D49" i="2"/>
  <c r="G49" i="2"/>
  <c r="H49" i="2"/>
  <c r="A50" i="2"/>
  <c r="C50" i="2"/>
  <c r="D50" i="2"/>
  <c r="G50" i="2"/>
  <c r="H50" i="2"/>
  <c r="B50" i="2"/>
  <c r="A51" i="2"/>
  <c r="D51" i="2"/>
  <c r="G51" i="2"/>
  <c r="C51" i="2"/>
  <c r="E51" i="2"/>
  <c r="H51" i="2"/>
  <c r="B51" i="2"/>
  <c r="A52" i="2"/>
  <c r="B52" i="2"/>
  <c r="D52" i="2"/>
  <c r="G52" i="2"/>
  <c r="C52" i="2"/>
  <c r="E52" i="2"/>
  <c r="H52" i="2"/>
  <c r="A53" i="2"/>
  <c r="B53" i="2"/>
  <c r="C53" i="2"/>
  <c r="E53" i="2"/>
  <c r="D53" i="2"/>
  <c r="G53" i="2"/>
  <c r="H53" i="2"/>
  <c r="A54" i="2"/>
  <c r="B54" i="2"/>
  <c r="C54" i="2"/>
  <c r="E54" i="2"/>
  <c r="D54" i="2"/>
  <c r="G54" i="2"/>
  <c r="H54" i="2"/>
  <c r="A55" i="2"/>
  <c r="B55" i="2"/>
  <c r="C55" i="2"/>
  <c r="E55" i="2"/>
  <c r="D55" i="2"/>
  <c r="G55" i="2"/>
  <c r="H55" i="2"/>
  <c r="A56" i="2"/>
  <c r="D56" i="2"/>
  <c r="G56" i="2"/>
  <c r="C56" i="2"/>
  <c r="E56" i="2"/>
  <c r="H56" i="2"/>
  <c r="B56" i="2"/>
  <c r="A57" i="2"/>
  <c r="D57" i="2"/>
  <c r="G57" i="2"/>
  <c r="C57" i="2"/>
  <c r="H57" i="2"/>
  <c r="B57" i="2"/>
  <c r="A58" i="2"/>
  <c r="C58" i="2"/>
  <c r="D58" i="2"/>
  <c r="G58" i="2"/>
  <c r="H58" i="2"/>
  <c r="B58" i="2"/>
  <c r="A59" i="2"/>
  <c r="B59" i="2"/>
  <c r="D59" i="2"/>
  <c r="E59" i="2"/>
  <c r="G59" i="2"/>
  <c r="C59" i="2"/>
  <c r="H59" i="2"/>
  <c r="A60" i="2"/>
  <c r="B60" i="2"/>
  <c r="D60" i="2"/>
  <c r="G60" i="2"/>
  <c r="C60" i="2"/>
  <c r="H60" i="2"/>
  <c r="A61" i="2"/>
  <c r="D61" i="2"/>
  <c r="G61" i="2"/>
  <c r="C61" i="2"/>
  <c r="E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B64" i="2"/>
  <c r="D64" i="2"/>
  <c r="E64" i="2"/>
  <c r="G64" i="2"/>
  <c r="C64" i="2"/>
  <c r="H64" i="2"/>
  <c r="A65" i="2"/>
  <c r="B65" i="2"/>
  <c r="C65" i="2"/>
  <c r="D65" i="2"/>
  <c r="G65" i="2"/>
  <c r="H65" i="2"/>
  <c r="A66" i="2"/>
  <c r="D66" i="2"/>
  <c r="G66" i="2"/>
  <c r="C66" i="2"/>
  <c r="H66" i="2"/>
  <c r="B66" i="2"/>
  <c r="A67" i="2"/>
  <c r="D67" i="2"/>
  <c r="E67" i="2"/>
  <c r="G67" i="2"/>
  <c r="C67" i="2"/>
  <c r="H67" i="2"/>
  <c r="B67" i="2"/>
  <c r="A68" i="2"/>
  <c r="B68" i="2"/>
  <c r="D68" i="2"/>
  <c r="G68" i="2"/>
  <c r="C68" i="2"/>
  <c r="E68" i="2"/>
  <c r="H68" i="2"/>
  <c r="A69" i="2"/>
  <c r="B69" i="2"/>
  <c r="C69" i="2"/>
  <c r="E69" i="2"/>
  <c r="D69" i="2"/>
  <c r="G69" i="2"/>
  <c r="H69" i="2"/>
  <c r="A70" i="2"/>
  <c r="B70" i="2"/>
  <c r="C70" i="2"/>
  <c r="D70" i="2"/>
  <c r="G70" i="2"/>
  <c r="H70" i="2"/>
  <c r="A71" i="2"/>
  <c r="B71" i="2"/>
  <c r="D71" i="2"/>
  <c r="G71" i="2"/>
  <c r="C71" i="2"/>
  <c r="E71" i="2"/>
  <c r="H71" i="2"/>
  <c r="A72" i="2"/>
  <c r="D72" i="2"/>
  <c r="G72" i="2"/>
  <c r="C72" i="2"/>
  <c r="H72" i="2"/>
  <c r="B72" i="2"/>
  <c r="A73" i="2"/>
  <c r="D73" i="2"/>
  <c r="G73" i="2"/>
  <c r="C73" i="2"/>
  <c r="E73" i="2"/>
  <c r="H73" i="2"/>
  <c r="B73" i="2"/>
  <c r="A74" i="2"/>
  <c r="D74" i="2"/>
  <c r="G74" i="2"/>
  <c r="C74" i="2"/>
  <c r="E74" i="2"/>
  <c r="H74" i="2"/>
  <c r="B74" i="2"/>
  <c r="A75" i="2"/>
  <c r="B75" i="2"/>
  <c r="C75" i="2"/>
  <c r="E75" i="2"/>
  <c r="D75" i="2"/>
  <c r="G75" i="2"/>
  <c r="H75" i="2"/>
  <c r="A76" i="2"/>
  <c r="B76" i="2"/>
  <c r="C76" i="2"/>
  <c r="D76" i="2"/>
  <c r="G76" i="2"/>
  <c r="H76" i="2"/>
  <c r="A77" i="2"/>
  <c r="B77" i="2"/>
  <c r="C77" i="2"/>
  <c r="E77" i="2"/>
  <c r="D77" i="2"/>
  <c r="G77" i="2"/>
  <c r="H77" i="2"/>
  <c r="A78" i="2"/>
  <c r="B78" i="2"/>
  <c r="D78" i="2"/>
  <c r="G78" i="2"/>
  <c r="C78" i="2"/>
  <c r="E78" i="2"/>
  <c r="H78" i="2"/>
  <c r="A79" i="2"/>
  <c r="D79" i="2"/>
  <c r="G79" i="2"/>
  <c r="C79" i="2"/>
  <c r="H79" i="2"/>
  <c r="B79" i="2"/>
  <c r="A80" i="2"/>
  <c r="D80" i="2"/>
  <c r="G80" i="2"/>
  <c r="C80" i="2"/>
  <c r="H80" i="2"/>
  <c r="B80" i="2"/>
  <c r="A81" i="2"/>
  <c r="D81" i="2"/>
  <c r="G81" i="2"/>
  <c r="C81" i="2"/>
  <c r="E81" i="2"/>
  <c r="H81" i="2"/>
  <c r="B81" i="2"/>
  <c r="A82" i="2"/>
  <c r="B82" i="2"/>
  <c r="D82" i="2"/>
  <c r="G82" i="2"/>
  <c r="C82" i="2"/>
  <c r="E82" i="2"/>
  <c r="H82" i="2"/>
  <c r="A83" i="2"/>
  <c r="B83" i="2"/>
  <c r="C83" i="2"/>
  <c r="E83" i="2"/>
  <c r="D83" i="2"/>
  <c r="G83" i="2"/>
  <c r="H83" i="2"/>
  <c r="A84" i="2"/>
  <c r="B84" i="2"/>
  <c r="C84" i="2"/>
  <c r="E84" i="2"/>
  <c r="D84" i="2"/>
  <c r="G84" i="2"/>
  <c r="H84" i="2"/>
  <c r="A85" i="2"/>
  <c r="B85" i="2"/>
  <c r="C85" i="2"/>
  <c r="E85" i="2"/>
  <c r="D85" i="2"/>
  <c r="G85" i="2"/>
  <c r="H85" i="2"/>
  <c r="A86" i="2"/>
  <c r="B86" i="2"/>
  <c r="D86" i="2"/>
  <c r="G86" i="2"/>
  <c r="C86" i="2"/>
  <c r="E86" i="2"/>
  <c r="H86" i="2"/>
  <c r="A87" i="2"/>
  <c r="D87" i="2"/>
  <c r="G87" i="2"/>
  <c r="C87" i="2"/>
  <c r="E87" i="2"/>
  <c r="H87" i="2"/>
  <c r="B87" i="2"/>
  <c r="A88" i="2"/>
  <c r="D88" i="2"/>
  <c r="G88" i="2"/>
  <c r="C88" i="2"/>
  <c r="H88" i="2"/>
  <c r="B88" i="2"/>
  <c r="A89" i="2"/>
  <c r="D89" i="2"/>
  <c r="G89" i="2"/>
  <c r="C89" i="2"/>
  <c r="E89" i="2"/>
  <c r="H89" i="2"/>
  <c r="B89" i="2"/>
  <c r="A90" i="2"/>
  <c r="B90" i="2"/>
  <c r="D90" i="2"/>
  <c r="G90" i="2"/>
  <c r="C90" i="2"/>
  <c r="E90" i="2"/>
  <c r="H90" i="2"/>
  <c r="A91" i="2"/>
  <c r="B91" i="2"/>
  <c r="C91" i="2"/>
  <c r="E91" i="2"/>
  <c r="D91" i="2"/>
  <c r="G91" i="2"/>
  <c r="H91" i="2"/>
  <c r="A92" i="2"/>
  <c r="B92" i="2"/>
  <c r="C92" i="2"/>
  <c r="E92" i="2"/>
  <c r="D92" i="2"/>
  <c r="G92" i="2"/>
  <c r="H92" i="2"/>
  <c r="A93" i="2"/>
  <c r="B93" i="2"/>
  <c r="C93" i="2"/>
  <c r="E93" i="2"/>
  <c r="D93" i="2"/>
  <c r="G93" i="2"/>
  <c r="H93" i="2"/>
  <c r="A94" i="2"/>
  <c r="B94" i="2"/>
  <c r="D94" i="2"/>
  <c r="G94" i="2"/>
  <c r="C94" i="2"/>
  <c r="E94" i="2"/>
  <c r="H94" i="2"/>
  <c r="A95" i="2"/>
  <c r="D95" i="2"/>
  <c r="G95" i="2"/>
  <c r="C95" i="2"/>
  <c r="H95" i="2"/>
  <c r="B95" i="2"/>
  <c r="A96" i="2"/>
  <c r="D96" i="2"/>
  <c r="G96" i="2"/>
  <c r="C96" i="2"/>
  <c r="E96" i="2"/>
  <c r="H96" i="2"/>
  <c r="B96" i="2"/>
  <c r="A97" i="2"/>
  <c r="D97" i="2"/>
  <c r="G97" i="2"/>
  <c r="C97" i="2"/>
  <c r="E97" i="2"/>
  <c r="H97" i="2"/>
  <c r="B97" i="2"/>
  <c r="A98" i="2"/>
  <c r="B98" i="2"/>
  <c r="D98" i="2"/>
  <c r="G98" i="2"/>
  <c r="C98" i="2"/>
  <c r="H98" i="2"/>
  <c r="A99" i="2"/>
  <c r="B99" i="2"/>
  <c r="C99" i="2"/>
  <c r="D99" i="2"/>
  <c r="G99" i="2"/>
  <c r="H99" i="2"/>
  <c r="A100" i="2"/>
  <c r="B100" i="2"/>
  <c r="C100" i="2"/>
  <c r="E100" i="2"/>
  <c r="D100" i="2"/>
  <c r="G100" i="2"/>
  <c r="H100" i="2"/>
  <c r="A101" i="2"/>
  <c r="B101" i="2"/>
  <c r="C101" i="2"/>
  <c r="E101" i="2"/>
  <c r="D101" i="2"/>
  <c r="G101" i="2"/>
  <c r="H101" i="2"/>
  <c r="A102" i="2"/>
  <c r="B102" i="2"/>
  <c r="D102" i="2"/>
  <c r="G102" i="2"/>
  <c r="C102" i="2"/>
  <c r="E102" i="2"/>
  <c r="H102" i="2"/>
  <c r="A103" i="2"/>
  <c r="D103" i="2"/>
  <c r="G103" i="2"/>
  <c r="C103" i="2"/>
  <c r="H103" i="2"/>
  <c r="B103" i="2"/>
  <c r="A104" i="2"/>
  <c r="D104" i="2"/>
  <c r="G104" i="2"/>
  <c r="C104" i="2"/>
  <c r="E104" i="2"/>
  <c r="H104" i="2"/>
  <c r="B104" i="2"/>
  <c r="A105" i="2"/>
  <c r="D105" i="2"/>
  <c r="G105" i="2"/>
  <c r="C105" i="2"/>
  <c r="E105" i="2"/>
  <c r="H105" i="2"/>
  <c r="B105" i="2"/>
  <c r="A106" i="2"/>
  <c r="B106" i="2"/>
  <c r="D106" i="2"/>
  <c r="G106" i="2"/>
  <c r="C106" i="2"/>
  <c r="E106" i="2"/>
  <c r="H106" i="2"/>
  <c r="A107" i="2"/>
  <c r="B107" i="2"/>
  <c r="C107" i="2"/>
  <c r="D107" i="2"/>
  <c r="G107" i="2"/>
  <c r="H107" i="2"/>
  <c r="A108" i="2"/>
  <c r="B108" i="2"/>
  <c r="C108" i="2"/>
  <c r="E108" i="2"/>
  <c r="D108" i="2"/>
  <c r="F108" i="2"/>
  <c r="G108" i="2"/>
  <c r="H108" i="2"/>
  <c r="A109" i="2"/>
  <c r="B109" i="2"/>
  <c r="C109" i="2"/>
  <c r="E109" i="2"/>
  <c r="D109" i="2"/>
  <c r="F109" i="2"/>
  <c r="G109" i="2"/>
  <c r="H109" i="2"/>
  <c r="A110" i="2"/>
  <c r="B110" i="2"/>
  <c r="C110" i="2"/>
  <c r="E110" i="2"/>
  <c r="D110" i="2"/>
  <c r="F110" i="2"/>
  <c r="G110" i="2"/>
  <c r="H110" i="2"/>
  <c r="A111" i="2"/>
  <c r="B111" i="2"/>
  <c r="C111" i="2"/>
  <c r="E111" i="2"/>
  <c r="D111" i="2"/>
  <c r="G111" i="2"/>
  <c r="H111" i="2"/>
  <c r="A112" i="2"/>
  <c r="B112" i="2"/>
  <c r="C112" i="2"/>
  <c r="E112" i="2"/>
  <c r="D112" i="2"/>
  <c r="G112" i="2"/>
  <c r="H112" i="2"/>
  <c r="A113" i="2"/>
  <c r="D113" i="2"/>
  <c r="G113" i="2"/>
  <c r="C113" i="2"/>
  <c r="E113" i="2"/>
  <c r="H113" i="2"/>
  <c r="B113" i="2"/>
  <c r="A114" i="2"/>
  <c r="D114" i="2"/>
  <c r="G114" i="2"/>
  <c r="C114" i="2"/>
  <c r="E114" i="2"/>
  <c r="H114" i="2"/>
  <c r="B114" i="2"/>
  <c r="A115" i="2"/>
  <c r="D115" i="2"/>
  <c r="G115" i="2"/>
  <c r="C115" i="2"/>
  <c r="E115" i="2"/>
  <c r="H115" i="2"/>
  <c r="B115" i="2"/>
  <c r="A116" i="2"/>
  <c r="D116" i="2"/>
  <c r="G116" i="2"/>
  <c r="C116" i="2"/>
  <c r="E116" i="2"/>
  <c r="H116" i="2"/>
  <c r="B116" i="2"/>
  <c r="A117" i="2"/>
  <c r="B117" i="2"/>
  <c r="C117" i="2"/>
  <c r="E117" i="2"/>
  <c r="D117" i="2"/>
  <c r="G117" i="2"/>
  <c r="H117" i="2"/>
  <c r="A118" i="2"/>
  <c r="B118" i="2"/>
  <c r="C118" i="2"/>
  <c r="D118" i="2"/>
  <c r="G118" i="2"/>
  <c r="H118" i="2"/>
  <c r="A119" i="2"/>
  <c r="B119" i="2"/>
  <c r="C119" i="2"/>
  <c r="E119" i="2"/>
  <c r="D119" i="2"/>
  <c r="G119" i="2"/>
  <c r="H119" i="2"/>
  <c r="A120" i="2"/>
  <c r="B120" i="2"/>
  <c r="C120" i="2"/>
  <c r="E120" i="2"/>
  <c r="D120" i="2"/>
  <c r="G120" i="2"/>
  <c r="H120" i="2"/>
  <c r="A121" i="2"/>
  <c r="D121" i="2"/>
  <c r="G121" i="2"/>
  <c r="C121" i="2"/>
  <c r="E121" i="2"/>
  <c r="H121" i="2"/>
  <c r="B121" i="2"/>
  <c r="A122" i="2"/>
  <c r="D122" i="2"/>
  <c r="G122" i="2"/>
  <c r="C122" i="2"/>
  <c r="E122" i="2"/>
  <c r="H122" i="2"/>
  <c r="B122" i="2"/>
  <c r="A123" i="2"/>
  <c r="D123" i="2"/>
  <c r="G123" i="2"/>
  <c r="C123" i="2"/>
  <c r="H123" i="2"/>
  <c r="B123" i="2"/>
  <c r="E58" i="2"/>
  <c r="E63" i="2" l="1"/>
  <c r="E98" i="2"/>
  <c r="E62" i="2"/>
  <c r="E158" i="1"/>
  <c r="F158" i="1" s="1"/>
  <c r="G158" i="1" s="1"/>
  <c r="K158" i="1" s="1"/>
  <c r="E50" i="2"/>
  <c r="E32" i="1"/>
  <c r="E29" i="1"/>
  <c r="E25" i="1"/>
  <c r="F137" i="1"/>
  <c r="G137" i="1" s="1"/>
  <c r="K137" i="1" s="1"/>
  <c r="F132" i="1"/>
  <c r="G132" i="1" s="1"/>
  <c r="K132" i="1" s="1"/>
  <c r="F123" i="1"/>
  <c r="G123" i="1" s="1"/>
  <c r="K123" i="1" s="1"/>
  <c r="F95" i="1"/>
  <c r="G95" i="1" s="1"/>
  <c r="F58" i="1"/>
  <c r="G58" i="1" s="1"/>
  <c r="I58" i="1" s="1"/>
  <c r="F42" i="1"/>
  <c r="G42" i="1" s="1"/>
  <c r="H42" i="1" s="1"/>
  <c r="F34" i="1"/>
  <c r="G34" i="1" s="1"/>
  <c r="H34" i="1" s="1"/>
  <c r="E103" i="2"/>
  <c r="E95" i="2"/>
  <c r="E70" i="2"/>
  <c r="E48" i="2"/>
  <c r="E37" i="2"/>
  <c r="E57" i="2"/>
  <c r="F133" i="1"/>
  <c r="G133" i="1" s="1"/>
  <c r="K133" i="1" s="1"/>
  <c r="E60" i="2"/>
  <c r="E107" i="2"/>
  <c r="E99" i="2"/>
  <c r="E44" i="2"/>
  <c r="F17" i="1"/>
  <c r="C12" i="1"/>
  <c r="C11" i="1"/>
  <c r="F25" i="1" l="1"/>
  <c r="G25" i="1" s="1"/>
  <c r="H25" i="1" s="1"/>
  <c r="E72" i="2"/>
  <c r="F29" i="1"/>
  <c r="G29" i="1" s="1"/>
  <c r="H29" i="1" s="1"/>
  <c r="E76" i="2"/>
  <c r="F32" i="1"/>
  <c r="G32" i="1" s="1"/>
  <c r="H32" i="1" s="1"/>
  <c r="E79" i="2"/>
  <c r="O142" i="1"/>
  <c r="O104" i="1"/>
  <c r="O77" i="1"/>
  <c r="O114" i="1"/>
  <c r="O154" i="1"/>
  <c r="O122" i="1"/>
  <c r="O148" i="1"/>
  <c r="O94" i="1"/>
  <c r="O101" i="1"/>
  <c r="O90" i="1"/>
  <c r="O83" i="1"/>
  <c r="O138" i="1"/>
  <c r="O127" i="1"/>
  <c r="O149" i="1"/>
  <c r="O152" i="1"/>
  <c r="O103" i="1"/>
  <c r="O141" i="1"/>
  <c r="O123" i="1"/>
  <c r="O121" i="1"/>
  <c r="O159" i="1"/>
  <c r="O95" i="1"/>
  <c r="O113" i="1"/>
  <c r="O144" i="1"/>
  <c r="O111" i="1"/>
  <c r="O76" i="1"/>
  <c r="O156" i="1"/>
  <c r="O84" i="1"/>
  <c r="O102" i="1"/>
  <c r="O140" i="1"/>
  <c r="O110" i="1"/>
  <c r="O146" i="1"/>
  <c r="O153" i="1"/>
  <c r="O125" i="1"/>
  <c r="O89" i="1"/>
  <c r="O139" i="1"/>
  <c r="O82" i="1"/>
  <c r="C15" i="1"/>
  <c r="C18" i="1" s="1"/>
  <c r="O115" i="1"/>
  <c r="O98" i="1"/>
  <c r="O147" i="1"/>
  <c r="O88" i="1"/>
  <c r="O158" i="1"/>
  <c r="O129" i="1"/>
  <c r="O107" i="1"/>
  <c r="O75" i="1"/>
  <c r="O81" i="1"/>
  <c r="O80" i="1"/>
  <c r="O131" i="1"/>
  <c r="O150" i="1"/>
  <c r="O105" i="1"/>
  <c r="O79" i="1"/>
  <c r="O130" i="1"/>
  <c r="O87" i="1"/>
  <c r="O120" i="1"/>
  <c r="O137" i="1"/>
  <c r="O67" i="1"/>
  <c r="O161" i="1"/>
  <c r="O78" i="1"/>
  <c r="O132" i="1"/>
  <c r="O135" i="1"/>
  <c r="O143" i="1"/>
  <c r="O116" i="1"/>
  <c r="O106" i="1"/>
  <c r="O99" i="1"/>
  <c r="O86" i="1"/>
  <c r="O96" i="1"/>
  <c r="O117" i="1"/>
  <c r="O93" i="1"/>
  <c r="O160" i="1"/>
  <c r="O157" i="1"/>
  <c r="O118" i="1"/>
  <c r="O91" i="1"/>
  <c r="O126" i="1"/>
  <c r="O61" i="1"/>
  <c r="O136" i="1"/>
  <c r="O134" i="1"/>
  <c r="O133" i="1"/>
  <c r="O124" i="1"/>
  <c r="O112" i="1"/>
  <c r="O71" i="1"/>
  <c r="O100" i="1"/>
  <c r="O97" i="1"/>
  <c r="O109" i="1"/>
  <c r="O145" i="1"/>
  <c r="O151" i="1"/>
  <c r="O128" i="1"/>
  <c r="O85" i="1"/>
  <c r="O108" i="1"/>
  <c r="O92" i="1"/>
  <c r="O119" i="1"/>
  <c r="O155" i="1"/>
  <c r="C16" i="1"/>
  <c r="D18" i="1" s="1"/>
  <c r="J95" i="1"/>
  <c r="F18" i="1" l="1"/>
  <c r="F19" i="1" s="1"/>
</calcChain>
</file>

<file path=xl/sharedStrings.xml><?xml version="1.0" encoding="utf-8"?>
<sst xmlns="http://schemas.openxmlformats.org/spreadsheetml/2006/main" count="1246" uniqueCount="563">
  <si>
    <t>WY Tau / GSC 01871-00094</t>
  </si>
  <si>
    <t>System Type:</t>
  </si>
  <si>
    <t>EW/KE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</si>
  <si>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</si>
  <si>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</si>
  <si>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</si>
  <si>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</si>
  <si>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</si>
  <si>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</si>
  <si>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</si>
  <si>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</si>
  <si>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</si>
  <si>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</si>
  <si>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</si>
  <si>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</si>
  <si>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</si>
  <si>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</si>
  <si>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</si>
  <si>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</si>
  <si>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</si>
  <si>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</si>
  <si>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</si>
  <si>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</si>
  <si>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</si>
  <si>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</si>
  <si>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</si>
  <si>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</si>
  <si>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</si>
  <si>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</si>
  <si>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</si>
  <si>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</si>
  <si>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</si>
  <si>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</si>
  <si>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</si>
  <si>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</si>
  <si>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</si>
  <si>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</si>
  <si>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</si>
  <si>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</si>
  <si>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</si>
  <si>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</si>
  <si>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</si>
  <si>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</t>
  </si>
  <si>
    <t> IODE 4.3.34 </t>
  </si>
  <si>
    <t>I</t>
  </si>
  <si>
    <t> MBS 11 </t>
  </si>
  <si>
    <t> PZ 5.308 </t>
  </si>
  <si>
    <t> HABZ 99 </t>
  </si>
  <si>
    <t>II</t>
  </si>
  <si>
    <t>GCVS 4</t>
  </si>
  <si>
    <t>BBSAG Bull.20</t>
  </si>
  <si>
    <t>Diethelm R</t>
  </si>
  <si>
    <t>B</t>
  </si>
  <si>
    <t>BBSAG Bull.21</t>
  </si>
  <si>
    <t>AAVSO 4</t>
  </si>
  <si>
    <t>G. Samolyk</t>
  </si>
  <si>
    <t>A</t>
  </si>
  <si>
    <t>D. Ruokonen</t>
  </si>
  <si>
    <t>G. Hanson</t>
  </si>
  <si>
    <t>BAVM 46 </t>
  </si>
  <si>
    <t>R. Hill</t>
  </si>
  <si>
    <t>BBSAG Bull.91</t>
  </si>
  <si>
    <t>Peter H</t>
  </si>
  <si>
    <t>BAVM 56 </t>
  </si>
  <si>
    <t>BBSAG Bull.94</t>
  </si>
  <si>
    <t>Blaettler E</t>
  </si>
  <si>
    <t>BAVM 60 </t>
  </si>
  <si>
    <t>BBSAG Bull.103</t>
  </si>
  <si>
    <t>BBSAG Bull.117</t>
  </si>
  <si>
    <t>Krobusek B</t>
  </si>
  <si>
    <t> AOEB 10 </t>
  </si>
  <si>
    <t> BBS 124 </t>
  </si>
  <si>
    <t> BBS 127 </t>
  </si>
  <si>
    <t>VSB 40 </t>
  </si>
  <si>
    <t>VSB 43 </t>
  </si>
  <si>
    <t>IBVS 5653</t>
  </si>
  <si>
    <t>IBVS 5672</t>
  </si>
  <si>
    <t>VSB 44 </t>
  </si>
  <si>
    <t>IBVS 5731</t>
  </si>
  <si>
    <t> AOEB 12 </t>
  </si>
  <si>
    <t>IBVS 5761</t>
  </si>
  <si>
    <t>IBVS 5814</t>
  </si>
  <si>
    <t>VSB 46 </t>
  </si>
  <si>
    <t>IBVS 5875</t>
  </si>
  <si>
    <t>JAVSO..36..186</t>
  </si>
  <si>
    <t>OEJV 0116</t>
  </si>
  <si>
    <t>IBVS 5918</t>
  </si>
  <si>
    <t>IBVS 5894</t>
  </si>
  <si>
    <t>IBVS 5938</t>
  </si>
  <si>
    <t>JAVSO..38...85</t>
  </si>
  <si>
    <t>IBVS 5920</t>
  </si>
  <si>
    <t>JAVSO..38..183</t>
  </si>
  <si>
    <t>JAVSO..39...94</t>
  </si>
  <si>
    <t>JAVSO..39..177</t>
  </si>
  <si>
    <t>VSB 51 </t>
  </si>
  <si>
    <t>IBVS 5992</t>
  </si>
  <si>
    <t>IBVS 5984</t>
  </si>
  <si>
    <t>VSB 53 </t>
  </si>
  <si>
    <t>OEJV 0160</t>
  </si>
  <si>
    <t>IBVS 6010</t>
  </si>
  <si>
    <t>JAVSO..41..122</t>
  </si>
  <si>
    <t> JAAVSO 41;122 </t>
  </si>
  <si>
    <t>VSB 55 </t>
  </si>
  <si>
    <t> JAAVSO 43-1 </t>
  </si>
  <si>
    <t>JAVSO..41..328</t>
  </si>
  <si>
    <t>JAVSO..42..426</t>
  </si>
  <si>
    <t>OEJV 0168</t>
  </si>
  <si>
    <t>IBVS 6149</t>
  </si>
  <si>
    <t>OEJV 0179</t>
  </si>
  <si>
    <t>VSB 060</t>
  </si>
  <si>
    <t>Rc</t>
  </si>
  <si>
    <t>IBVS 6196</t>
  </si>
  <si>
    <t>JAVSO..43...77</t>
  </si>
  <si>
    <t>JAVSO..43..238</t>
  </si>
  <si>
    <t>JAVSO..44…69</t>
  </si>
  <si>
    <t>JAVSO..45..121</t>
  </si>
  <si>
    <t>IBVS 6244</t>
  </si>
  <si>
    <t>JAVSO..45..215</t>
  </si>
  <si>
    <t>JAVSO..46…79 (2018)</t>
  </si>
  <si>
    <t>JAVSO..47..105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</si>
  <si>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</si>
  <si>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</si>
  <si>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</si>
  <si>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</si>
  <si>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</si>
  <si>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</si>
  <si>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</si>
  <si>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</si>
  <si>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</si>
  <si>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2437402.258 </t>
  </si>
  <si>
    <t> 12.04.1961 18:11 </t>
  </si>
  <si>
    <t> 0.000 </t>
  </si>
  <si>
    <t>F </t>
  </si>
  <si>
    <t> P.Ahnert </t>
  </si>
  <si>
    <t> MVS 647 </t>
  </si>
  <si>
    <t>2442414.351 </t>
  </si>
  <si>
    <t> 01.01.1975 20:25 </t>
  </si>
  <si>
    <t> -0.014 </t>
  </si>
  <si>
    <t>V </t>
  </si>
  <si>
    <t> R.Diethelm </t>
  </si>
  <si>
    <t> BBS 20 </t>
  </si>
  <si>
    <t>2442448.310 </t>
  </si>
  <si>
    <t> 04.02.1975 19:26 </t>
  </si>
  <si>
    <t> -0.000 </t>
  </si>
  <si>
    <t> BBS 21 </t>
  </si>
  <si>
    <t>2443098.829 </t>
  </si>
  <si>
    <t> 16.11.1976 07:53 </t>
  </si>
  <si>
    <t> 0.019 </t>
  </si>
  <si>
    <t> G.Samolyk </t>
  </si>
  <si>
    <t> AOEB 4 </t>
  </si>
  <si>
    <t>2443100.896 </t>
  </si>
  <si>
    <t> 18.11.1976 09:30 </t>
  </si>
  <si>
    <t> 0.007 </t>
  </si>
  <si>
    <t> D.Ruokonen </t>
  </si>
  <si>
    <t>2443100.898 </t>
  </si>
  <si>
    <t> 18.11.1976 09:33 </t>
  </si>
  <si>
    <t> 0.009 </t>
  </si>
  <si>
    <t>2443184.722 </t>
  </si>
  <si>
    <t> 10.02.1977 05:19 </t>
  </si>
  <si>
    <t> 0.010 </t>
  </si>
  <si>
    <t>2443436.872 </t>
  </si>
  <si>
    <t> 20.10.1977 08:55 </t>
  </si>
  <si>
    <t> -0.004 </t>
  </si>
  <si>
    <t>2444160.837 </t>
  </si>
  <si>
    <t> 14.10.1979 08:05 </t>
  </si>
  <si>
    <t> 0.028 </t>
  </si>
  <si>
    <t>2444614.584 </t>
  </si>
  <si>
    <t> 10.01.1981 02:00 </t>
  </si>
  <si>
    <t> 0.018 </t>
  </si>
  <si>
    <t>2444616.666 </t>
  </si>
  <si>
    <t> 12.01.1981 03:59 </t>
  </si>
  <si>
    <t> 0.022 </t>
  </si>
  <si>
    <t> G.Hanson </t>
  </si>
  <si>
    <t>2444995.589 </t>
  </si>
  <si>
    <t> 26.01.1982 02:08 </t>
  </si>
  <si>
    <t> 0.006 </t>
  </si>
  <si>
    <t>2445315.662 </t>
  </si>
  <si>
    <t> 12.12.1982 03:53 </t>
  </si>
  <si>
    <t> 0.025 </t>
  </si>
  <si>
    <t>2445405.682 </t>
  </si>
  <si>
    <t> 12.03.1983 04:22 </t>
  </si>
  <si>
    <t>2445671.722 </t>
  </si>
  <si>
    <t> 03.12.1983 05:19 </t>
  </si>
  <si>
    <t>2447115.799 </t>
  </si>
  <si>
    <t> 16.11.1987 07:10 </t>
  </si>
  <si>
    <t> 0.029 </t>
  </si>
  <si>
    <t> R.Hill </t>
  </si>
  <si>
    <t>2447555.364 </t>
  </si>
  <si>
    <t> 28.01.1989 20:44 </t>
  </si>
  <si>
    <t> 0.039 </t>
  </si>
  <si>
    <t>E </t>
  </si>
  <si>
    <t>?</t>
  </si>
  <si>
    <t> BBS 91 </t>
  </si>
  <si>
    <t>2447564.363 </t>
  </si>
  <si>
    <t> 06.02.1989 20:42 </t>
  </si>
  <si>
    <t> 0.032 </t>
  </si>
  <si>
    <t> H.Peter </t>
  </si>
  <si>
    <t>2447590.318 </t>
  </si>
  <si>
    <t> 04.03.1989 19:37 </t>
  </si>
  <si>
    <t>2447591.359 </t>
  </si>
  <si>
    <t> 05.03.1989 20:36 </t>
  </si>
  <si>
    <t>2447925.302 </t>
  </si>
  <si>
    <t> 02.02.1990 19:14 </t>
  </si>
  <si>
    <t> 0.044 </t>
  </si>
  <si>
    <t> BBS 94 </t>
  </si>
  <si>
    <t>2447970.326 </t>
  </si>
  <si>
    <t> 19.03.1990 19:49 </t>
  </si>
  <si>
    <t> E.Blättler </t>
  </si>
  <si>
    <t>2448219.714 </t>
  </si>
  <si>
    <t> 24.11.1990 05:08 </t>
  </si>
  <si>
    <t> 0.034 </t>
  </si>
  <si>
    <t>2449005.313 </t>
  </si>
  <si>
    <t> 17.01.1993 19:30 </t>
  </si>
  <si>
    <t> 0.045 </t>
  </si>
  <si>
    <t> BBS 103 </t>
  </si>
  <si>
    <t>2449059.326 </t>
  </si>
  <si>
    <t> 12.03.1993 19:49 </t>
  </si>
  <si>
    <t>2449060.704 </t>
  </si>
  <si>
    <t> 14.03.1993 04:53 </t>
  </si>
  <si>
    <t> 0.015 </t>
  </si>
  <si>
    <t>2450854.6323 </t>
  </si>
  <si>
    <t> 10.02.1998 03:10 </t>
  </si>
  <si>
    <t> 0.0453 </t>
  </si>
  <si>
    <t> B.Krobusek </t>
  </si>
  <si>
    <t> BBS 117 </t>
  </si>
  <si>
    <t>2453384.2470 </t>
  </si>
  <si>
    <t> 13.01.2005 17:55 </t>
  </si>
  <si>
    <t> 0.0527 </t>
  </si>
  <si>
    <t>IBVS 5653 </t>
  </si>
  <si>
    <t>2453385.6326 </t>
  </si>
  <si>
    <t> 15.01.2005 03:10 </t>
  </si>
  <si>
    <t> 0.0528 </t>
  </si>
  <si>
    <t> R.Nelson </t>
  </si>
  <si>
    <t>IBVS 5672 </t>
  </si>
  <si>
    <t>2453683.5188 </t>
  </si>
  <si>
    <t> 09.11.2005 00:27 </t>
  </si>
  <si>
    <t> 0.0529 </t>
  </si>
  <si>
    <t>C </t>
  </si>
  <si>
    <t>-I</t>
  </si>
  <si>
    <t> Rätz </t>
  </si>
  <si>
    <t>BAVM 178 </t>
  </si>
  <si>
    <t>2453706.3802 </t>
  </si>
  <si>
    <t> 01.12.2005 21:07 </t>
  </si>
  <si>
    <t>23535</t>
  </si>
  <si>
    <t> 0.0533 </t>
  </si>
  <si>
    <t>o</t>
  </si>
  <si>
    <t> U.Schmidt </t>
  </si>
  <si>
    <t>2453794.3604 </t>
  </si>
  <si>
    <t> 27.02.2006 20:38 </t>
  </si>
  <si>
    <t>23662</t>
  </si>
  <si>
    <t> 0.0531 </t>
  </si>
  <si>
    <t> F.Agerer </t>
  </si>
  <si>
    <t>2454096.4036 </t>
  </si>
  <si>
    <t> 26.12.2006 21:41 </t>
  </si>
  <si>
    <t>24098</t>
  </si>
  <si>
    <t> 0.0537 </t>
  </si>
  <si>
    <t>BAVM 183 </t>
  </si>
  <si>
    <t>2454172.6073 </t>
  </si>
  <si>
    <t> 13.03.2007 02:34 </t>
  </si>
  <si>
    <t>24208</t>
  </si>
  <si>
    <t> 0.0540 </t>
  </si>
  <si>
    <t> S.Dvorak </t>
  </si>
  <si>
    <t>IBVS 5814 </t>
  </si>
  <si>
    <t>2454530.7646 </t>
  </si>
  <si>
    <t> 05.03.2008 06:21 </t>
  </si>
  <si>
    <t>24725</t>
  </si>
  <si>
    <t> 0.0552 </t>
  </si>
  <si>
    <t>R</t>
  </si>
  <si>
    <t>IBVS 5875 </t>
  </si>
  <si>
    <t>2454537.692 </t>
  </si>
  <si>
    <t> 12.03.2008 04:36 </t>
  </si>
  <si>
    <t>24735</t>
  </si>
  <si>
    <t> 0.055 </t>
  </si>
  <si>
    <t> J.Bialozynski </t>
  </si>
  <si>
    <t>JAAVSO 36(2);186 </t>
  </si>
  <si>
    <t>2454857.4015 </t>
  </si>
  <si>
    <t> 25.01.2009 21:38 </t>
  </si>
  <si>
    <t>25196.5</t>
  </si>
  <si>
    <t> 0.0565 </t>
  </si>
  <si>
    <t>BAVM 209 </t>
  </si>
  <si>
    <t>2454863.6341 </t>
  </si>
  <si>
    <t> 01.02.2009 03:13 </t>
  </si>
  <si>
    <t>25205.5</t>
  </si>
  <si>
    <t> 0.0542 </t>
  </si>
  <si>
    <t>IBVS 5894 </t>
  </si>
  <si>
    <t>2454866.4074 </t>
  </si>
  <si>
    <t> 03.02.2009 21:46 </t>
  </si>
  <si>
    <t>25209.5</t>
  </si>
  <si>
    <t>2454898.5490 </t>
  </si>
  <si>
    <t> 08.03.2009 01:10 </t>
  </si>
  <si>
    <t>25256</t>
  </si>
  <si>
    <t> -0.0152 </t>
  </si>
  <si>
    <t>IBVS 5938 </t>
  </si>
  <si>
    <t>2454925.6374 </t>
  </si>
  <si>
    <t> 04.04.2009 03:17 </t>
  </si>
  <si>
    <t>25295</t>
  </si>
  <si>
    <t> 0.0557 </t>
  </si>
  <si>
    <t>ns</t>
  </si>
  <si>
    <t> C.Hesseltine </t>
  </si>
  <si>
    <t> JAAVSO 38;85 </t>
  </si>
  <si>
    <t>2454925.6380 </t>
  </si>
  <si>
    <t> 04.04.2009 03:18 </t>
  </si>
  <si>
    <t> 0.0563 </t>
  </si>
  <si>
    <t>2455153.9012 </t>
  </si>
  <si>
    <t> 18.11.2009 09:37 </t>
  </si>
  <si>
    <t>25624.5</t>
  </si>
  <si>
    <t> 0.0556 </t>
  </si>
  <si>
    <t>IBVS 5920 </t>
  </si>
  <si>
    <t>2455198.5852 </t>
  </si>
  <si>
    <t> 02.01.2010 02:02 </t>
  </si>
  <si>
    <t>25689</t>
  </si>
  <si>
    <t> 0.0567 </t>
  </si>
  <si>
    <t> JAAVSO 38;120 </t>
  </si>
  <si>
    <t>2455461.8343 </t>
  </si>
  <si>
    <t> 22.09.2010 08:01 </t>
  </si>
  <si>
    <t>26069</t>
  </si>
  <si>
    <t> 0.0576 </t>
  </si>
  <si>
    <t> K.Menzies </t>
  </si>
  <si>
    <t> JAAVSO 39;94 </t>
  </si>
  <si>
    <t>2455477.7672 </t>
  </si>
  <si>
    <t> 08.10.2010 06:24 </t>
  </si>
  <si>
    <t>26092</t>
  </si>
  <si>
    <t> 0.0570 </t>
  </si>
  <si>
    <t> JAAVSO 39;177 </t>
  </si>
  <si>
    <t>2455570.5974 </t>
  </si>
  <si>
    <t> 09.01.2011 02:20 </t>
  </si>
  <si>
    <t>26226</t>
  </si>
  <si>
    <t> N.Simmons </t>
  </si>
  <si>
    <t>2455589.6485 </t>
  </si>
  <si>
    <t> 28.01.2011 03:33 </t>
  </si>
  <si>
    <t>26253.5</t>
  </si>
  <si>
    <t> 0.0578 </t>
  </si>
  <si>
    <t>IBVS 5992 </t>
  </si>
  <si>
    <t>2455590.3414 </t>
  </si>
  <si>
    <t> 28.01.2011 20:11 </t>
  </si>
  <si>
    <t>26254.5</t>
  </si>
  <si>
    <t> 0.0580 </t>
  </si>
  <si>
    <t>BAVM 215 </t>
  </si>
  <si>
    <t>2455615.28008 </t>
  </si>
  <si>
    <t> 22.02.2011 18:43 </t>
  </si>
  <si>
    <t>26290.5</t>
  </si>
  <si>
    <t> 0.05736 </t>
  </si>
  <si>
    <t> M.Lehky </t>
  </si>
  <si>
    <t>OEJV 0160 </t>
  </si>
  <si>
    <t>2455625.32536 </t>
  </si>
  <si>
    <t> 04.03.2011 19:48 </t>
  </si>
  <si>
    <t>26305</t>
  </si>
  <si>
    <t> 0.05765 </t>
  </si>
  <si>
    <t>2455629.4811 </t>
  </si>
  <si>
    <t> 08.03.2011 23:32 </t>
  </si>
  <si>
    <t>26311</t>
  </si>
  <si>
    <t> 0.0568 </t>
  </si>
  <si>
    <t>BAVM 220 </t>
  </si>
  <si>
    <t>2455967.5498 </t>
  </si>
  <si>
    <t> 10.02.2012 01:11 </t>
  </si>
  <si>
    <t>26799</t>
  </si>
  <si>
    <t> 0.0594 </t>
  </si>
  <si>
    <t>2455989.37134 </t>
  </si>
  <si>
    <t> 02.03.2012 20:54 </t>
  </si>
  <si>
    <t>26830.5</t>
  </si>
  <si>
    <t> 0.05909 </t>
  </si>
  <si>
    <t>2456348.5674 </t>
  </si>
  <si>
    <t> 25.02.2013 01:37 </t>
  </si>
  <si>
    <t>27349</t>
  </si>
  <si>
    <t> 0.0599 </t>
  </si>
  <si>
    <t> JAAVSO 41;328 </t>
  </si>
  <si>
    <t>2456620.8219 </t>
  </si>
  <si>
    <t> 24.11.2013 07:43 </t>
  </si>
  <si>
    <t>27742</t>
  </si>
  <si>
    <t> 0.0604 </t>
  </si>
  <si>
    <t> JAAVSO 42;426 </t>
  </si>
  <si>
    <t>2456731.3223 </t>
  </si>
  <si>
    <t> 14.03.2014 19:44 </t>
  </si>
  <si>
    <t>27901.5</t>
  </si>
  <si>
    <t> 0.0658 </t>
  </si>
  <si>
    <t>BAVM 238 </t>
  </si>
  <si>
    <t>2426011.25 </t>
  </si>
  <si>
    <t> 03.02.1930 18:00 </t>
  </si>
  <si>
    <t> -0.67 </t>
  </si>
  <si>
    <t> W.Zessewitsch </t>
  </si>
  <si>
    <t>2426774.32 </t>
  </si>
  <si>
    <t> 07.03.1932 19:40 </t>
  </si>
  <si>
    <t> -0.33 </t>
  </si>
  <si>
    <t>2427425.493 </t>
  </si>
  <si>
    <t> 18.12.1933 23:49 </t>
  </si>
  <si>
    <t> -0.351 </t>
  </si>
  <si>
    <t>2427425.846 </t>
  </si>
  <si>
    <t> 19.12.1933 08:18 </t>
  </si>
  <si>
    <t> -0.691 </t>
  </si>
  <si>
    <t>2428186.490 </t>
  </si>
  <si>
    <t> 18.01.1936 23:45 </t>
  </si>
  <si>
    <t> -0.696 </t>
  </si>
  <si>
    <t> Balazs &amp; Detre </t>
  </si>
  <si>
    <t>2429285.545 </t>
  </si>
  <si>
    <t> 22.01.1939 01:04 </t>
  </si>
  <si>
    <t> -0.356 </t>
  </si>
  <si>
    <t> L.Zhirotovsky </t>
  </si>
  <si>
    <t>2429304.249 </t>
  </si>
  <si>
    <t> 09.02.1939 17:58 </t>
  </si>
  <si>
    <t>2429309.456 </t>
  </si>
  <si>
    <t> 14.02.1939 22:56 </t>
  </si>
  <si>
    <t>2429317.410 </t>
  </si>
  <si>
    <t> 22.02.1939 21:50 </t>
  </si>
  <si>
    <t> -0.357 </t>
  </si>
  <si>
    <t>2436868.479 </t>
  </si>
  <si>
    <t> 26.10.1959 23:29 </t>
  </si>
  <si>
    <t> -0.009 </t>
  </si>
  <si>
    <t>P </t>
  </si>
  <si>
    <t> K.Häussler </t>
  </si>
  <si>
    <t>2437319.466 </t>
  </si>
  <si>
    <t> 19.01.1961 23:11 </t>
  </si>
  <si>
    <t> -0.007 </t>
  </si>
  <si>
    <t>2437349.285 </t>
  </si>
  <si>
    <t> 18.02.1961 18:50 </t>
  </si>
  <si>
    <t> 0.023 </t>
  </si>
  <si>
    <t>2437696.331 </t>
  </si>
  <si>
    <t> 31.01.1962 19:56 </t>
  </si>
  <si>
    <t> -0.003 </t>
  </si>
  <si>
    <t>2437732.350 </t>
  </si>
  <si>
    <t> 08.03.1962 20:24 </t>
  </si>
  <si>
    <t>2438085.347 </t>
  </si>
  <si>
    <t> 24.02.1963 20:19 </t>
  </si>
  <si>
    <t>2438406.424 </t>
  </si>
  <si>
    <t> 11.01.1964 22:10 </t>
  </si>
  <si>
    <t> 0.013 </t>
  </si>
  <si>
    <t>2438412.313 </t>
  </si>
  <si>
    <t> 17.01.1964 19:30 </t>
  </si>
  <si>
    <t>2438440.372 </t>
  </si>
  <si>
    <t> 14.02.1964 20:55 </t>
  </si>
  <si>
    <t> 0.016 </t>
  </si>
  <si>
    <t>2438528.328 </t>
  </si>
  <si>
    <t> 12.05.1964 19:52 </t>
  </si>
  <si>
    <t>2438536.288 </t>
  </si>
  <si>
    <t> 20.05.1964 18:54 </t>
  </si>
  <si>
    <t> -0.016 </t>
  </si>
  <si>
    <t>2440970.336 </t>
  </si>
  <si>
    <t> 18.01.1971 20:03 </t>
  </si>
  <si>
    <t> 0.026 </t>
  </si>
  <si>
    <t>2440981.402 </t>
  </si>
  <si>
    <t> 29.01.1971 21:38 </t>
  </si>
  <si>
    <t> 0.008 </t>
  </si>
  <si>
    <t>2441333.335 </t>
  </si>
  <si>
    <t> 16.01.1972 20:02 </t>
  </si>
  <si>
    <t>2441351.341 </t>
  </si>
  <si>
    <t> 03.02.1972 20:11 </t>
  </si>
  <si>
    <t> 0.014 </t>
  </si>
  <si>
    <t>2443192.355 </t>
  </si>
  <si>
    <t> 17.02.1977 20:31 </t>
  </si>
  <si>
    <t>2446467.388 </t>
  </si>
  <si>
    <t> 05.02.1986 21:18 </t>
  </si>
  <si>
    <t> 0.040 </t>
  </si>
  <si>
    <t> P.Frank </t>
  </si>
  <si>
    <t>2447822.412 </t>
  </si>
  <si>
    <t> 22.10.1989 21:53 </t>
  </si>
  <si>
    <t>2448274.438 </t>
  </si>
  <si>
    <t> 17.01.1991 22:30 </t>
  </si>
  <si>
    <t> 0.030 </t>
  </si>
  <si>
    <t>2451608.7039 </t>
  </si>
  <si>
    <t> 05.03.2000 04:53 </t>
  </si>
  <si>
    <t> 0.0494 </t>
  </si>
  <si>
    <t>2451633.6408 </t>
  </si>
  <si>
    <t> 30.03.2000 03:22 </t>
  </si>
  <si>
    <t> 0.0470 </t>
  </si>
  <si>
    <t>2451932.5672 </t>
  </si>
  <si>
    <t> 23.01.2001 01:36 </t>
  </si>
  <si>
    <t> 0.0481 </t>
  </si>
  <si>
    <t>2452235.6507 </t>
  </si>
  <si>
    <t> 22.11.2001 03:37 </t>
  </si>
  <si>
    <t> 0.0498 </t>
  </si>
  <si>
    <t>2452278.2555 </t>
  </si>
  <si>
    <t> 03.01.2002 18:07 </t>
  </si>
  <si>
    <t> 0.0500 </t>
  </si>
  <si>
    <t>2452282.7582 </t>
  </si>
  <si>
    <t> 08.01.2002 06:11 </t>
  </si>
  <si>
    <t>2452307.6979 </t>
  </si>
  <si>
    <t> 02.02.2002 04:44 </t>
  </si>
  <si>
    <t> 0.0502 </t>
  </si>
  <si>
    <t>2452559.8624 </t>
  </si>
  <si>
    <t> 12.10.2002 08:41 </t>
  </si>
  <si>
    <t> 0.0506 </t>
  </si>
  <si>
    <t>2452561.2499 </t>
  </si>
  <si>
    <t> 13.10.2002 17:59 </t>
  </si>
  <si>
    <t> 0.0526 </t>
  </si>
  <si>
    <t> Nakajima </t>
  </si>
  <si>
    <t>2452616.6688 </t>
  </si>
  <si>
    <t> 08.12.2002 04:03 </t>
  </si>
  <si>
    <t> 0.0508 </t>
  </si>
  <si>
    <t>2452659.6214 </t>
  </si>
  <si>
    <t> 20.01.2003 02:54 </t>
  </si>
  <si>
    <t> 0.0524 </t>
  </si>
  <si>
    <t>2453332.2919 </t>
  </si>
  <si>
    <t> 22.11.2004 19:00 </t>
  </si>
  <si>
    <t> 0.0545 </t>
  </si>
  <si>
    <t>2453360.6925 </t>
  </si>
  <si>
    <t> 21.12.2004 04:37 </t>
  </si>
  <si>
    <t> 0.0520 </t>
  </si>
  <si>
    <t>2453398.7940 </t>
  </si>
  <si>
    <t> 28.01.2005 07:03 </t>
  </si>
  <si>
    <t> 0.0518 </t>
  </si>
  <si>
    <t>2453466.676 </t>
  </si>
  <si>
    <t> 06.04.2005 04:13 </t>
  </si>
  <si>
    <t> 0.043 </t>
  </si>
  <si>
    <t> S.Cook </t>
  </si>
  <si>
    <t>2453675.2051 </t>
  </si>
  <si>
    <t> 31.10.2005 16:55 </t>
  </si>
  <si>
    <t> 0.0523 </t>
  </si>
  <si>
    <t> Kubotera </t>
  </si>
  <si>
    <t>2453809.6011 </t>
  </si>
  <si>
    <t> 15.03.2006 02:25 </t>
  </si>
  <si>
    <t>23684</t>
  </si>
  <si>
    <t> 0.0532 </t>
  </si>
  <si>
    <t>2454079.7776 </t>
  </si>
  <si>
    <t> 10.12.2006 06:39 </t>
  </si>
  <si>
    <t>24074</t>
  </si>
  <si>
    <t> 0.0539 </t>
  </si>
  <si>
    <t>2454428.2339 </t>
  </si>
  <si>
    <t> 23.11.2007 17:36 </t>
  </si>
  <si>
    <t>24577</t>
  </si>
  <si>
    <t> H.Itoh </t>
  </si>
  <si>
    <t>2454808.557 </t>
  </si>
  <si>
    <t> 08.12.2008 01:22 </t>
  </si>
  <si>
    <t>25126</t>
  </si>
  <si>
    <t> 0.051 </t>
  </si>
  <si>
    <t> A.Paschke </t>
  </si>
  <si>
    <t>OEJV 0116 </t>
  </si>
  <si>
    <t>2455505.1316 </t>
  </si>
  <si>
    <t> 04.11.2010 15:09 </t>
  </si>
  <si>
    <t>26131.5</t>
  </si>
  <si>
    <t> 0.0575 </t>
  </si>
  <si>
    <t> K.Shiokawa </t>
  </si>
  <si>
    <t>2455598.3078 </t>
  </si>
  <si>
    <t> 05.02.2011 19:23 </t>
  </si>
  <si>
    <t>26266</t>
  </si>
  <si>
    <t> 0.0577 </t>
  </si>
  <si>
    <t> K.Kasai </t>
  </si>
  <si>
    <t>2455643.3371 </t>
  </si>
  <si>
    <t> 22.03.2011 20:05 </t>
  </si>
  <si>
    <t>26331</t>
  </si>
  <si>
    <t>2455922.1729 </t>
  </si>
  <si>
    <t> 26.12.2011 16:08 </t>
  </si>
  <si>
    <t>26733.5</t>
  </si>
  <si>
    <t> 0.0582 </t>
  </si>
  <si>
    <t>2456189.9246 </t>
  </si>
  <si>
    <t> 19.09.2012 10:11 </t>
  </si>
  <si>
    <t>27120</t>
  </si>
  <si>
    <t> 0.0588 </t>
  </si>
  <si>
    <t> R.Sabo </t>
  </si>
  <si>
    <t>2456239.1114 </t>
  </si>
  <si>
    <t> 07.11.2012 14:40 </t>
  </si>
  <si>
    <t>27191</t>
  </si>
  <si>
    <t> 0.0597 </t>
  </si>
  <si>
    <t>2456250.8868 </t>
  </si>
  <si>
    <t> 19.11.2012 09:16 </t>
  </si>
  <si>
    <t>27208</t>
  </si>
  <si>
    <t> 0.0583 </t>
  </si>
  <si>
    <t> J.A.Howell </t>
  </si>
  <si>
    <t>2457006.6894 </t>
  </si>
  <si>
    <t> 15.12.2014 04:32 </t>
  </si>
  <si>
    <t>28299</t>
  </si>
  <si>
    <t> 0.0614 </t>
  </si>
  <si>
    <t>JAVSO 49, 108</t>
  </si>
  <si>
    <t>JAVSO 49, 256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</si>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</sst>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m/d/yyyy\ h:mm"/>
    <numFmt numFmtId="167" formatCode="0.0000"/>
    <numFmt numFmtId="168" formatCode="0.000"/>
    <numFmt numFmtId="170" formatCode="d/mm/yyyy;@"/>
    <numFmt numFmtId="171" formatCode="0.00000"/>
  </numFmts>
  <fonts count="2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  <xf numFmtId="0" fontId="19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vertical="top"/>
    </xf>
    <xf numFmtId="0" fontId="3" fillId="0" borderId="0" xfId="0" applyFont="1" applyAlignment="1"/>
    <xf numFmtId="0" fontId="3" fillId="0" borderId="0" xfId="0" applyNumberFormat="1" applyFont="1" applyFill="1" applyBorder="1" applyAlignment="1" applyProtection="1">
      <alignment horizontal="center" vertical="top"/>
    </xf>
    <xf numFmtId="168" fontId="3" fillId="0" borderId="0" xfId="0" applyNumberFormat="1" applyFont="1" applyFill="1" applyBorder="1" applyAlignment="1" applyProtection="1">
      <alignment horizontal="left" vertical="top"/>
    </xf>
    <xf numFmtId="0" fontId="12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6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5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6" fillId="0" borderId="0" xfId="9" applyFont="1" applyAlignment="1">
      <alignment horizontal="left"/>
    </xf>
    <xf numFmtId="0" fontId="16" fillId="0" borderId="0" xfId="9" applyFont="1" applyAlignment="1">
      <alignment horizontal="center" wrapText="1"/>
    </xf>
    <xf numFmtId="0" fontId="16" fillId="0" borderId="0" xfId="9" applyFont="1" applyAlignment="1">
      <alignment horizontal="left" wrapText="1"/>
    </xf>
    <xf numFmtId="0" fontId="15" fillId="0" borderId="0" xfId="9" applyFont="1" applyAlignment="1">
      <alignment horizontal="left" vertical="center"/>
    </xf>
    <xf numFmtId="0" fontId="15" fillId="0" borderId="0" xfId="9" applyFont="1" applyAlignment="1">
      <alignment horizontal="center" vertical="center"/>
    </xf>
    <xf numFmtId="0" fontId="15" fillId="0" borderId="0" xfId="9" applyFont="1" applyAlignment="1">
      <alignment horizontal="center"/>
    </xf>
    <xf numFmtId="0" fontId="16" fillId="0" borderId="0" xfId="9" applyFont="1" applyAlignment="1">
      <alignment horizont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8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8" fillId="2" borderId="11" xfId="5" applyNumberFormat="1" applyFont="1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70" fontId="0" fillId="0" borderId="0" xfId="0" applyNumberFormat="1" applyAlignme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71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</cellXfs>
  <cellStyles count="10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  <cellStyle name="Normal_A_A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Tau - O-C Diagr.</a:t>
            </a:r>
          </a:p>
        </c:rich>
      </c:tx>
      <c:layout>
        <c:manualLayout>
          <c:xMode val="edge"/>
          <c:yMode val="edge"/>
          <c:x val="0.37245745690239423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7518090886166"/>
          <c:y val="0.23511007774245343"/>
          <c:w val="0.80594802356591044"/>
          <c:h val="0.570533788655020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Active!$H$21:$H$157</c:f>
              <c:numCache>
                <c:formatCode>General</c:formatCode>
                <c:ptCount val="137"/>
                <c:pt idx="0">
                  <c:v>1.837119999981951E-2</c:v>
                </c:pt>
                <c:pt idx="1">
                  <c:v>1.499359999797889E-2</c:v>
                </c:pt>
                <c:pt idx="2">
                  <c:v>-4.9024000036297366E-3</c:v>
                </c:pt>
                <c:pt idx="3">
                  <c:v>1.718399998935638E-3</c:v>
                </c:pt>
                <c:pt idx="4">
                  <c:v>-3.0048000007809605E-3</c:v>
                </c:pt>
                <c:pt idx="5">
                  <c:v>-9.206400005496107E-3</c:v>
                </c:pt>
                <c:pt idx="6">
                  <c:v>-9.6832000017457176E-3</c:v>
                </c:pt>
                <c:pt idx="7">
                  <c:v>1.628799996979069E-3</c:v>
                </c:pt>
                <c:pt idx="8">
                  <c:v>-1.1092800003098091E-2</c:v>
                </c:pt>
                <c:pt idx="9">
                  <c:v>-8.652800002892036E-3</c:v>
                </c:pt>
                <c:pt idx="10">
                  <c:v>-7.3712000012164935E-3</c:v>
                </c:pt>
                <c:pt idx="11">
                  <c:v>2.3017600004095584E-2</c:v>
                </c:pt>
                <c:pt idx="12">
                  <c:v>0</c:v>
                </c:pt>
                <c:pt idx="13">
                  <c:v>-2.9408000045805238E-3</c:v>
                </c:pt>
                <c:pt idx="14">
                  <c:v>-7.3776000062935054E-3</c:v>
                </c:pt>
                <c:pt idx="15">
                  <c:v>2.921760000026552E-2</c:v>
                </c:pt>
                <c:pt idx="16">
                  <c:v>1.2699200000497513E-2</c:v>
                </c:pt>
                <c:pt idx="17">
                  <c:v>1.3252800003101584E-2</c:v>
                </c:pt>
                <c:pt idx="18">
                  <c:v>1.553760000388138E-2</c:v>
                </c:pt>
                <c:pt idx="19">
                  <c:v>-8.7791999976616353E-3</c:v>
                </c:pt>
                <c:pt idx="20">
                  <c:v>-1.5500800000154413E-2</c:v>
                </c:pt>
                <c:pt idx="21">
                  <c:v>2.5860800000373274E-2</c:v>
                </c:pt>
                <c:pt idx="22">
                  <c:v>7.7263999992283061E-3</c:v>
                </c:pt>
                <c:pt idx="23">
                  <c:v>1.9459199997072574E-2</c:v>
                </c:pt>
                <c:pt idx="24">
                  <c:v>1.3740800000960007E-2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37-40AA-AA88-AA05D67D03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Active!$I$21:$I$157</c:f>
              <c:numCache>
                <c:formatCode>General</c:formatCode>
                <c:ptCount val="137"/>
                <c:pt idx="25">
                  <c:v>-1.4023999996425118E-2</c:v>
                </c:pt>
                <c:pt idx="26">
                  <c:v>-1.8560000171419233E-4</c:v>
                </c:pt>
                <c:pt idx="27">
                  <c:v>1.8676799998502247E-2</c:v>
                </c:pt>
                <c:pt idx="28">
                  <c:v>7.4015999998664483E-3</c:v>
                </c:pt>
                <c:pt idx="29">
                  <c:v>9.401600000273902E-3</c:v>
                </c:pt>
                <c:pt idx="30">
                  <c:v>9.6352000036858954E-3</c:v>
                </c:pt>
                <c:pt idx="31">
                  <c:v>2.2292800000286661E-2</c:v>
                </c:pt>
                <c:pt idx="32">
                  <c:v>-4.4224000012036413E-3</c:v>
                </c:pt>
                <c:pt idx="33">
                  <c:v>2.8049599997757468E-2</c:v>
                </c:pt>
                <c:pt idx="34">
                  <c:v>1.8297599999641534E-2</c:v>
                </c:pt>
                <c:pt idx="35">
                  <c:v>2.2022399993147701E-2</c:v>
                </c:pt>
                <c:pt idx="36">
                  <c:v>6.1776000002282672E-3</c:v>
                </c:pt>
                <c:pt idx="37">
                  <c:v>2.4796799996693153E-2</c:v>
                </c:pt>
                <c:pt idx="38">
                  <c:v>-1.3795200000458863E-2</c:v>
                </c:pt>
                <c:pt idx="39">
                  <c:v>6.9791999994777143E-3</c:v>
                </c:pt>
                <c:pt idx="40">
                  <c:v>3.9956799999345094E-2</c:v>
                </c:pt>
                <c:pt idx="41">
                  <c:v>2.9094400000758469E-2</c:v>
                </c:pt>
                <c:pt idx="42">
                  <c:v>3.8889600000402424E-2</c:v>
                </c:pt>
                <c:pt idx="43">
                  <c:v>3.2030399997893255E-2</c:v>
                </c:pt>
                <c:pt idx="44">
                  <c:v>8.5904000006848946E-3</c:v>
                </c:pt>
                <c:pt idx="45">
                  <c:v>1.0452799993799999E-2</c:v>
                </c:pt>
                <c:pt idx="46">
                  <c:v>2.8526399997645058E-2</c:v>
                </c:pt>
                <c:pt idx="47">
                  <c:v>4.390399999829242E-2</c:v>
                </c:pt>
                <c:pt idx="48">
                  <c:v>3.8608000002568588E-2</c:v>
                </c:pt>
                <c:pt idx="49">
                  <c:v>3.3583999997063074E-2</c:v>
                </c:pt>
                <c:pt idx="50">
                  <c:v>2.9670399999304209E-2</c:v>
                </c:pt>
                <c:pt idx="51">
                  <c:v>4.4558400004461873E-2</c:v>
                </c:pt>
                <c:pt idx="52">
                  <c:v>2.2403199996915646E-2</c:v>
                </c:pt>
                <c:pt idx="53">
                  <c:v>1.4886399992974475E-2</c:v>
                </c:pt>
                <c:pt idx="54">
                  <c:v>4.5309599998290651E-2</c:v>
                </c:pt>
                <c:pt idx="70">
                  <c:v>5.1785600000584964E-2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37-40AA-AA88-AA05D67D03F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Active!$J$21:$J$157</c:f>
              <c:numCache>
                <c:formatCode>General</c:formatCode>
                <c:ptCount val="137"/>
                <c:pt idx="73">
                  <c:v>5.2883199998177588E-2</c:v>
                </c:pt>
                <c:pt idx="74">
                  <c:v>5.3255999999237247E-2</c:v>
                </c:pt>
                <c:pt idx="75">
                  <c:v>5.313919999753125E-2</c:v>
                </c:pt>
                <c:pt idx="84">
                  <c:v>5.6474399993021507E-2</c:v>
                </c:pt>
                <c:pt idx="86">
                  <c:v>5.6515199990826659E-2</c:v>
                </c:pt>
                <c:pt idx="97">
                  <c:v>5.7987199994386174E-2</c:v>
                </c:pt>
                <c:pt idx="101">
                  <c:v>5.6837599993741605E-2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37-40AA-AA88-AA05D67D03F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Active!$K$21:$K$157</c:f>
              <c:numCache>
                <c:formatCode>General</c:formatCode>
                <c:ptCount val="137"/>
                <c:pt idx="55">
                  <c:v>4.939120000199182E-2</c:v>
                </c:pt>
                <c:pt idx="56">
                  <c:v>4.6988800000690389E-2</c:v>
                </c:pt>
                <c:pt idx="57">
                  <c:v>4.8139200000150595E-2</c:v>
                </c:pt>
                <c:pt idx="58">
                  <c:v>4.9839200000860728E-2</c:v>
                </c:pt>
                <c:pt idx="59">
                  <c:v>4.9997599999187514E-2</c:v>
                </c:pt>
                <c:pt idx="60">
                  <c:v>4.9767999997129664E-2</c:v>
                </c:pt>
                <c:pt idx="61">
                  <c:v>5.016559999785386E-2</c:v>
                </c:pt>
                <c:pt idx="62">
                  <c:v>5.0607999997737352E-2</c:v>
                </c:pt>
                <c:pt idx="63">
                  <c:v>5.2591200001188554E-2</c:v>
                </c:pt>
                <c:pt idx="64">
                  <c:v>5.0819199997931719E-2</c:v>
                </c:pt>
                <c:pt idx="65">
                  <c:v>5.239840000285767E-2</c:v>
                </c:pt>
                <c:pt idx="66">
                  <c:v>5.4491999995661899E-2</c:v>
                </c:pt>
                <c:pt idx="67">
                  <c:v>5.1997599999594968E-2</c:v>
                </c:pt>
                <c:pt idx="68">
                  <c:v>5.2712000004248694E-2</c:v>
                </c:pt>
                <c:pt idx="69">
                  <c:v>5.2795199997490272E-2</c:v>
                </c:pt>
                <c:pt idx="72">
                  <c:v>5.2283999997598585E-2</c:v>
                </c:pt>
                <c:pt idx="76">
                  <c:v>5.3154399996856228E-2</c:v>
                </c:pt>
                <c:pt idx="77">
                  <c:v>5.3878399994573556E-2</c:v>
                </c:pt>
                <c:pt idx="78">
                  <c:v>5.3676799994718749E-2</c:v>
                </c:pt>
                <c:pt idx="79">
                  <c:v>5.3952800000843126E-2</c:v>
                </c:pt>
                <c:pt idx="80">
                  <c:v>5.270320000272477E-2</c:v>
                </c:pt>
                <c:pt idx="81">
                  <c:v>5.5159999996249098E-2</c:v>
                </c:pt>
                <c:pt idx="82">
                  <c:v>5.4975999999442138E-2</c:v>
                </c:pt>
                <c:pt idx="85">
                  <c:v>5.4248799999186303E-2</c:v>
                </c:pt>
                <c:pt idx="88">
                  <c:v>5.5671999994956423E-2</c:v>
                </c:pt>
                <c:pt idx="89">
                  <c:v>5.6271999994351063E-2</c:v>
                </c:pt>
                <c:pt idx="90">
                  <c:v>5.5579200001375284E-2</c:v>
                </c:pt>
                <c:pt idx="91">
                  <c:v>5.6662399998458568E-2</c:v>
                </c:pt>
                <c:pt idx="92">
                  <c:v>5.7570400000258815E-2</c:v>
                </c:pt>
                <c:pt idx="93">
                  <c:v>5.7027200004085898E-2</c:v>
                </c:pt>
                <c:pt idx="94">
                  <c:v>5.7470399995509069E-2</c:v>
                </c:pt>
                <c:pt idx="95">
                  <c:v>5.7601599997724406E-2</c:v>
                </c:pt>
                <c:pt idx="96">
                  <c:v>5.7845600000291597E-2</c:v>
                </c:pt>
                <c:pt idx="98">
                  <c:v>5.7665599997562822E-2</c:v>
                </c:pt>
                <c:pt idx="99">
                  <c:v>5.7364799999049865E-2</c:v>
                </c:pt>
                <c:pt idx="100">
                  <c:v>5.7648000001790933E-2</c:v>
                </c:pt>
                <c:pt idx="102">
                  <c:v>5.7669599998916965E-2</c:v>
                </c:pt>
                <c:pt idx="103">
                  <c:v>5.8213599993905518E-2</c:v>
                </c:pt>
                <c:pt idx="104">
                  <c:v>5.9438399999635294E-2</c:v>
                </c:pt>
                <c:pt idx="105">
                  <c:v>5.9088800000608899E-2</c:v>
                </c:pt>
                <c:pt idx="106">
                  <c:v>5.8791999996174127E-2</c:v>
                </c:pt>
                <c:pt idx="107">
                  <c:v>5.8892000000923872E-2</c:v>
                </c:pt>
                <c:pt idx="108">
                  <c:v>5.9745600003225263E-2</c:v>
                </c:pt>
                <c:pt idx="109">
                  <c:v>5.8252800001355354E-2</c:v>
                </c:pt>
                <c:pt idx="110">
                  <c:v>5.8252800001355354E-2</c:v>
                </c:pt>
                <c:pt idx="111">
                  <c:v>5.9918400002061389E-2</c:v>
                </c:pt>
                <c:pt idx="112">
                  <c:v>6.0367199999745935E-2</c:v>
                </c:pt>
                <c:pt idx="113">
                  <c:v>6.0619999996561091E-2</c:v>
                </c:pt>
                <c:pt idx="114">
                  <c:v>6.0122399998363107E-2</c:v>
                </c:pt>
                <c:pt idx="116">
                  <c:v>6.1438400000042748E-2</c:v>
                </c:pt>
                <c:pt idx="117">
                  <c:v>6.1438400000042748E-2</c:v>
                </c:pt>
                <c:pt idx="118">
                  <c:v>6.1438400000042748E-2</c:v>
                </c:pt>
                <c:pt idx="119">
                  <c:v>6.3725999993039295E-2</c:v>
                </c:pt>
                <c:pt idx="120">
                  <c:v>6.1700799997197464E-2</c:v>
                </c:pt>
                <c:pt idx="121">
                  <c:v>6.2200799999118317E-2</c:v>
                </c:pt>
                <c:pt idx="122">
                  <c:v>6.2307199994393159E-2</c:v>
                </c:pt>
                <c:pt idx="123">
                  <c:v>6.2066399994364474E-2</c:v>
                </c:pt>
                <c:pt idx="124">
                  <c:v>6.2268800000310875E-2</c:v>
                </c:pt>
                <c:pt idx="125">
                  <c:v>6.2107600002491381E-2</c:v>
                </c:pt>
                <c:pt idx="126">
                  <c:v>6.2072400003671646E-2</c:v>
                </c:pt>
                <c:pt idx="127">
                  <c:v>6.3624000002164394E-2</c:v>
                </c:pt>
                <c:pt idx="128">
                  <c:v>6.319680000160588E-2</c:v>
                </c:pt>
                <c:pt idx="129">
                  <c:v>6.3198399999237154E-2</c:v>
                </c:pt>
                <c:pt idx="130">
                  <c:v>6.3219999821740203E-2</c:v>
                </c:pt>
                <c:pt idx="131">
                  <c:v>6.5234399997279979E-2</c:v>
                </c:pt>
                <c:pt idx="132">
                  <c:v>6.4313599999877624E-2</c:v>
                </c:pt>
                <c:pt idx="133">
                  <c:v>6.4562800063868053E-2</c:v>
                </c:pt>
                <c:pt idx="134">
                  <c:v>6.4287999994121492E-2</c:v>
                </c:pt>
                <c:pt idx="135">
                  <c:v>6.5638400003081188E-2</c:v>
                </c:pt>
                <c:pt idx="136">
                  <c:v>6.561919999512611E-2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37-40AA-AA88-AA05D67D03F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Active!$L$21:$L$157</c:f>
              <c:numCache>
                <c:formatCode>General</c:formatCode>
                <c:ptCount val="1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37-40AA-AA88-AA05D67D03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Active!$M$21:$M$157</c:f>
              <c:numCache>
                <c:formatCode>General</c:formatCode>
                <c:ptCount val="1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37-40AA-AA88-AA05D67D03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Active!$N$21:$N$157</c:f>
              <c:numCache>
                <c:formatCode>General</c:formatCode>
                <c:ptCount val="1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37-40AA-AA88-AA05D67D03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Active!$O$21:$O$157</c:f>
              <c:numCache>
                <c:formatCode>General</c:formatCode>
                <c:ptCount val="137"/>
                <c:pt idx="40">
                  <c:v>3.3587121269715539E-2</c:v>
                </c:pt>
                <c:pt idx="46">
                  <c:v>3.7154954661606426E-2</c:v>
                </c:pt>
                <c:pt idx="50">
                  <c:v>3.8345144481754079E-2</c:v>
                </c:pt>
                <c:pt idx="54">
                  <c:v>4.5138802696527897E-2</c:v>
                </c:pt>
                <c:pt idx="55">
                  <c:v>4.7124276442475355E-2</c:v>
                </c:pt>
                <c:pt idx="56">
                  <c:v>4.7189942087724882E-2</c:v>
                </c:pt>
                <c:pt idx="57">
                  <c:v>4.7977017807868498E-2</c:v>
                </c:pt>
                <c:pt idx="58">
                  <c:v>4.8775037802220374E-2</c:v>
                </c:pt>
                <c:pt idx="59">
                  <c:v>4.8887216612854979E-2</c:v>
                </c:pt>
                <c:pt idx="60">
                  <c:v>4.8899072909913917E-2</c:v>
                </c:pt>
                <c:pt idx="61">
                  <c:v>4.8964738555163444E-2</c:v>
                </c:pt>
                <c:pt idx="62">
                  <c:v>4.9628691190464203E-2</c:v>
                </c:pt>
                <c:pt idx="63">
                  <c:v>4.9632339281866951E-2</c:v>
                </c:pt>
                <c:pt idx="64">
                  <c:v>4.9778262937977012E-2</c:v>
                </c:pt>
                <c:pt idx="65">
                  <c:v>4.9891353771462303E-2</c:v>
                </c:pt>
                <c:pt idx="66">
                  <c:v>5.1662502147498117E-2</c:v>
                </c:pt>
                <c:pt idx="67">
                  <c:v>5.1737288021254518E-2</c:v>
                </c:pt>
                <c:pt idx="68">
                  <c:v>5.179930557510129E-2</c:v>
                </c:pt>
                <c:pt idx="69">
                  <c:v>5.1802953666504045E-2</c:v>
                </c:pt>
                <c:pt idx="70">
                  <c:v>5.1837610534830186E-2</c:v>
                </c:pt>
                <c:pt idx="71">
                  <c:v>5.2016367013565004E-2</c:v>
                </c:pt>
                <c:pt idx="72">
                  <c:v>5.2565404769679087E-2</c:v>
                </c:pt>
                <c:pt idx="73">
                  <c:v>5.2587293318095599E-2</c:v>
                </c:pt>
                <c:pt idx="74">
                  <c:v>5.2647486826241E-2</c:v>
                </c:pt>
                <c:pt idx="75">
                  <c:v>5.2879140630315714E-2</c:v>
                </c:pt>
                <c:pt idx="76">
                  <c:v>5.2919269635745975E-2</c:v>
                </c:pt>
                <c:pt idx="77">
                  <c:v>5.3630647459282504E-2</c:v>
                </c:pt>
                <c:pt idx="78">
                  <c:v>5.367442455611552E-2</c:v>
                </c:pt>
                <c:pt idx="79">
                  <c:v>5.3875069583266849E-2</c:v>
                </c:pt>
                <c:pt idx="80">
                  <c:v>5.4548142447074482E-2</c:v>
                </c:pt>
                <c:pt idx="81">
                  <c:v>5.4818101210878087E-2</c:v>
                </c:pt>
                <c:pt idx="82">
                  <c:v>5.4836341667891843E-2</c:v>
                </c:pt>
                <c:pt idx="83">
                  <c:v>5.553677521722012E-2</c:v>
                </c:pt>
                <c:pt idx="84">
                  <c:v>5.5678138759076734E-2</c:v>
                </c:pt>
                <c:pt idx="85">
                  <c:v>5.5694555170389119E-2</c:v>
                </c:pt>
                <c:pt idx="86">
                  <c:v>5.5701851353194616E-2</c:v>
                </c:pt>
                <c:pt idx="87">
                  <c:v>5.5786669478308591E-2</c:v>
                </c:pt>
                <c:pt idx="88">
                  <c:v>5.5857807260662244E-2</c:v>
                </c:pt>
                <c:pt idx="89">
                  <c:v>5.5857807260662244E-2</c:v>
                </c:pt>
                <c:pt idx="90">
                  <c:v>5.6458830319265539E-2</c:v>
                </c:pt>
                <c:pt idx="91">
                  <c:v>5.6576481267004271E-2</c:v>
                </c:pt>
                <c:pt idx="92">
                  <c:v>5.7269618633527038E-2</c:v>
                </c:pt>
                <c:pt idx="93">
                  <c:v>5.7311571684658683E-2</c:v>
                </c:pt>
                <c:pt idx="94">
                  <c:v>5.7383621489863021E-2</c:v>
                </c:pt>
                <c:pt idx="95">
                  <c:v>5.7555993808643027E-2</c:v>
                </c:pt>
                <c:pt idx="96">
                  <c:v>5.7606155065430854E-2</c:v>
                </c:pt>
                <c:pt idx="97">
                  <c:v>5.7607979111132232E-2</c:v>
                </c:pt>
                <c:pt idx="98">
                  <c:v>5.7628955636698051E-2</c:v>
                </c:pt>
                <c:pt idx="99">
                  <c:v>5.7673644756381759E-2</c:v>
                </c:pt>
                <c:pt idx="100">
                  <c:v>5.7700093419051704E-2</c:v>
                </c:pt>
                <c:pt idx="101">
                  <c:v>5.7711037693259963E-2</c:v>
                </c:pt>
                <c:pt idx="102">
                  <c:v>5.7747518607287475E-2</c:v>
                </c:pt>
                <c:pt idx="103">
                  <c:v>5.8481697002091194E-2</c:v>
                </c:pt>
                <c:pt idx="104">
                  <c:v>5.8601171995531304E-2</c:v>
                </c:pt>
                <c:pt idx="105">
                  <c:v>5.8658629435124642E-2</c:v>
                </c:pt>
                <c:pt idx="106">
                  <c:v>5.9186690665672906E-2</c:v>
                </c:pt>
                <c:pt idx="107">
                  <c:v>5.9186690665672906E-2</c:v>
                </c:pt>
                <c:pt idx="108">
                  <c:v>5.9316197910470582E-2</c:v>
                </c:pt>
                <c:pt idx="109">
                  <c:v>5.9347206687393968E-2</c:v>
                </c:pt>
                <c:pt idx="110">
                  <c:v>5.9347206687393968E-2</c:v>
                </c:pt>
                <c:pt idx="111">
                  <c:v>5.9604397131287942E-2</c:v>
                </c:pt>
                <c:pt idx="112">
                  <c:v>6.0321247091928598E-2</c:v>
                </c:pt>
                <c:pt idx="113">
                  <c:v>6.0609446312745958E-2</c:v>
                </c:pt>
                <c:pt idx="114">
                  <c:v>6.0612182381298021E-2</c:v>
                </c:pt>
                <c:pt idx="115">
                  <c:v>6.0612182381298021E-2</c:v>
                </c:pt>
                <c:pt idx="116">
                  <c:v>6.1337240547594866E-2</c:v>
                </c:pt>
                <c:pt idx="117">
                  <c:v>6.1337240547594866E-2</c:v>
                </c:pt>
                <c:pt idx="118">
                  <c:v>6.1337240547594866E-2</c:v>
                </c:pt>
                <c:pt idx="119">
                  <c:v>6.149410847791318E-2</c:v>
                </c:pt>
                <c:pt idx="120">
                  <c:v>6.2137996610498805E-2</c:v>
                </c:pt>
                <c:pt idx="121">
                  <c:v>6.2137996610498805E-2</c:v>
                </c:pt>
                <c:pt idx="122">
                  <c:v>6.2190893935838695E-2</c:v>
                </c:pt>
                <c:pt idx="123">
                  <c:v>6.2281184198056797E-2</c:v>
                </c:pt>
                <c:pt idx="124">
                  <c:v>6.2329521409143253E-2</c:v>
                </c:pt>
                <c:pt idx="125">
                  <c:v>6.2544758801905576E-2</c:v>
                </c:pt>
                <c:pt idx="126">
                  <c:v>6.3006242364353648E-2</c:v>
                </c:pt>
                <c:pt idx="127">
                  <c:v>6.3099268695123806E-2</c:v>
                </c:pt>
                <c:pt idx="128">
                  <c:v>6.3159462203269207E-2</c:v>
                </c:pt>
                <c:pt idx="129">
                  <c:v>6.322968796277216E-2</c:v>
                </c:pt>
                <c:pt idx="130">
                  <c:v>6.3277113151007924E-2</c:v>
                </c:pt>
                <c:pt idx="131">
                  <c:v>6.3498734703725079E-2</c:v>
                </c:pt>
                <c:pt idx="132">
                  <c:v>6.4067836962554303E-2</c:v>
                </c:pt>
                <c:pt idx="133">
                  <c:v>6.4203728367306784E-2</c:v>
                </c:pt>
                <c:pt idx="134">
                  <c:v>6.4312259086538648E-2</c:v>
                </c:pt>
                <c:pt idx="135">
                  <c:v>6.5213337663018248E-2</c:v>
                </c:pt>
                <c:pt idx="136">
                  <c:v>6.5966668537686401E-2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37-40AA-AA88-AA05D67D03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Active!$U$21:$U$157</c:f>
              <c:numCache>
                <c:formatCode>General</c:formatCode>
                <c:ptCount val="137"/>
                <c:pt idx="71">
                  <c:v>4.3462399997224566E-2</c:v>
                </c:pt>
                <c:pt idx="83">
                  <c:v>-9.9249599996255711E-2</c:v>
                </c:pt>
                <c:pt idx="87">
                  <c:v>-1.5150400002312381E-2</c:v>
                </c:pt>
                <c:pt idx="115">
                  <c:v>6.5802400000393391E-2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37-40AA-AA88-AA05D67D0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29760"/>
        <c:axId val="1"/>
      </c:scatterChart>
      <c:valAx>
        <c:axId val="803929760"/>
        <c:scaling>
          <c:orientation val="minMax"/>
          <c:min val="1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9976916031036"/>
              <c:y val="0.89028344811130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08137715179966E-2"/>
              <c:y val="0.426332946626185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29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57935833138227"/>
          <c:y val="0.90909222554077285"/>
          <c:w val="0.72457079015357828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WY Tau - O-C Diagr.</a:t>
            </a:r>
          </a:p>
        </c:rich>
      </c:tx>
      <c:layout>
        <c:manualLayout>
          <c:xMode val="edge"/>
          <c:yMode val="edge"/>
          <c:x val="0.37169550540241564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96900209057433"/>
          <c:y val="0.234375"/>
          <c:w val="0.80870978985665176"/>
          <c:h val="0.5718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Active!$H$21:$H$157</c:f>
              <c:numCache>
                <c:formatCode>General</c:formatCode>
                <c:ptCount val="137"/>
                <c:pt idx="0">
                  <c:v>1.837119999981951E-2</c:v>
                </c:pt>
                <c:pt idx="1">
                  <c:v>1.499359999797889E-2</c:v>
                </c:pt>
                <c:pt idx="2">
                  <c:v>-4.9024000036297366E-3</c:v>
                </c:pt>
                <c:pt idx="3">
                  <c:v>1.718399998935638E-3</c:v>
                </c:pt>
                <c:pt idx="4">
                  <c:v>-3.0048000007809605E-3</c:v>
                </c:pt>
                <c:pt idx="5">
                  <c:v>-9.206400005496107E-3</c:v>
                </c:pt>
                <c:pt idx="6">
                  <c:v>-9.6832000017457176E-3</c:v>
                </c:pt>
                <c:pt idx="7">
                  <c:v>1.628799996979069E-3</c:v>
                </c:pt>
                <c:pt idx="8">
                  <c:v>-1.1092800003098091E-2</c:v>
                </c:pt>
                <c:pt idx="9">
                  <c:v>-8.652800002892036E-3</c:v>
                </c:pt>
                <c:pt idx="10">
                  <c:v>-7.3712000012164935E-3</c:v>
                </c:pt>
                <c:pt idx="11">
                  <c:v>2.3017600004095584E-2</c:v>
                </c:pt>
                <c:pt idx="12">
                  <c:v>0</c:v>
                </c:pt>
                <c:pt idx="13">
                  <c:v>-2.9408000045805238E-3</c:v>
                </c:pt>
                <c:pt idx="14">
                  <c:v>-7.3776000062935054E-3</c:v>
                </c:pt>
                <c:pt idx="15">
                  <c:v>2.921760000026552E-2</c:v>
                </c:pt>
                <c:pt idx="16">
                  <c:v>1.2699200000497513E-2</c:v>
                </c:pt>
                <c:pt idx="17">
                  <c:v>1.3252800003101584E-2</c:v>
                </c:pt>
                <c:pt idx="18">
                  <c:v>1.553760000388138E-2</c:v>
                </c:pt>
                <c:pt idx="19">
                  <c:v>-8.7791999976616353E-3</c:v>
                </c:pt>
                <c:pt idx="20">
                  <c:v>-1.5500800000154413E-2</c:v>
                </c:pt>
                <c:pt idx="21">
                  <c:v>2.5860800000373274E-2</c:v>
                </c:pt>
                <c:pt idx="22">
                  <c:v>7.7263999992283061E-3</c:v>
                </c:pt>
                <c:pt idx="23">
                  <c:v>1.9459199997072574E-2</c:v>
                </c:pt>
                <c:pt idx="24">
                  <c:v>1.3740800000960007E-2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B9-4E19-A130-C3EB1102A3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Active!$I$21:$I$157</c:f>
              <c:numCache>
                <c:formatCode>General</c:formatCode>
                <c:ptCount val="137"/>
                <c:pt idx="25">
                  <c:v>-1.4023999996425118E-2</c:v>
                </c:pt>
                <c:pt idx="26">
                  <c:v>-1.8560000171419233E-4</c:v>
                </c:pt>
                <c:pt idx="27">
                  <c:v>1.8676799998502247E-2</c:v>
                </c:pt>
                <c:pt idx="28">
                  <c:v>7.4015999998664483E-3</c:v>
                </c:pt>
                <c:pt idx="29">
                  <c:v>9.401600000273902E-3</c:v>
                </c:pt>
                <c:pt idx="30">
                  <c:v>9.6352000036858954E-3</c:v>
                </c:pt>
                <c:pt idx="31">
                  <c:v>2.2292800000286661E-2</c:v>
                </c:pt>
                <c:pt idx="32">
                  <c:v>-4.4224000012036413E-3</c:v>
                </c:pt>
                <c:pt idx="33">
                  <c:v>2.8049599997757468E-2</c:v>
                </c:pt>
                <c:pt idx="34">
                  <c:v>1.8297599999641534E-2</c:v>
                </c:pt>
                <c:pt idx="35">
                  <c:v>2.2022399993147701E-2</c:v>
                </c:pt>
                <c:pt idx="36">
                  <c:v>6.1776000002282672E-3</c:v>
                </c:pt>
                <c:pt idx="37">
                  <c:v>2.4796799996693153E-2</c:v>
                </c:pt>
                <c:pt idx="38">
                  <c:v>-1.3795200000458863E-2</c:v>
                </c:pt>
                <c:pt idx="39">
                  <c:v>6.9791999994777143E-3</c:v>
                </c:pt>
                <c:pt idx="40">
                  <c:v>3.9956799999345094E-2</c:v>
                </c:pt>
                <c:pt idx="41">
                  <c:v>2.9094400000758469E-2</c:v>
                </c:pt>
                <c:pt idx="42">
                  <c:v>3.8889600000402424E-2</c:v>
                </c:pt>
                <c:pt idx="43">
                  <c:v>3.2030399997893255E-2</c:v>
                </c:pt>
                <c:pt idx="44">
                  <c:v>8.5904000006848946E-3</c:v>
                </c:pt>
                <c:pt idx="45">
                  <c:v>1.0452799993799999E-2</c:v>
                </c:pt>
                <c:pt idx="46">
                  <c:v>2.8526399997645058E-2</c:v>
                </c:pt>
                <c:pt idx="47">
                  <c:v>4.390399999829242E-2</c:v>
                </c:pt>
                <c:pt idx="48">
                  <c:v>3.8608000002568588E-2</c:v>
                </c:pt>
                <c:pt idx="49">
                  <c:v>3.3583999997063074E-2</c:v>
                </c:pt>
                <c:pt idx="50">
                  <c:v>2.9670399999304209E-2</c:v>
                </c:pt>
                <c:pt idx="51">
                  <c:v>4.4558400004461873E-2</c:v>
                </c:pt>
                <c:pt idx="52">
                  <c:v>2.2403199996915646E-2</c:v>
                </c:pt>
                <c:pt idx="53">
                  <c:v>1.4886399992974475E-2</c:v>
                </c:pt>
                <c:pt idx="54">
                  <c:v>4.5309599998290651E-2</c:v>
                </c:pt>
                <c:pt idx="70">
                  <c:v>5.1785600000584964E-2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B9-4E19-A130-C3EB1102A36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Active!$J$21:$J$157</c:f>
              <c:numCache>
                <c:formatCode>General</c:formatCode>
                <c:ptCount val="137"/>
                <c:pt idx="73">
                  <c:v>5.2883199998177588E-2</c:v>
                </c:pt>
                <c:pt idx="74">
                  <c:v>5.3255999999237247E-2</c:v>
                </c:pt>
                <c:pt idx="75">
                  <c:v>5.313919999753125E-2</c:v>
                </c:pt>
                <c:pt idx="84">
                  <c:v>5.6474399993021507E-2</c:v>
                </c:pt>
                <c:pt idx="86">
                  <c:v>5.6515199990826659E-2</c:v>
                </c:pt>
                <c:pt idx="97">
                  <c:v>5.7987199994386174E-2</c:v>
                </c:pt>
                <c:pt idx="101">
                  <c:v>5.6837599993741605E-2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B9-4E19-A130-C3EB1102A36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Active!$K$21:$K$157</c:f>
              <c:numCache>
                <c:formatCode>General</c:formatCode>
                <c:ptCount val="137"/>
                <c:pt idx="55">
                  <c:v>4.939120000199182E-2</c:v>
                </c:pt>
                <c:pt idx="56">
                  <c:v>4.6988800000690389E-2</c:v>
                </c:pt>
                <c:pt idx="57">
                  <c:v>4.8139200000150595E-2</c:v>
                </c:pt>
                <c:pt idx="58">
                  <c:v>4.9839200000860728E-2</c:v>
                </c:pt>
                <c:pt idx="59">
                  <c:v>4.9997599999187514E-2</c:v>
                </c:pt>
                <c:pt idx="60">
                  <c:v>4.9767999997129664E-2</c:v>
                </c:pt>
                <c:pt idx="61">
                  <c:v>5.016559999785386E-2</c:v>
                </c:pt>
                <c:pt idx="62">
                  <c:v>5.0607999997737352E-2</c:v>
                </c:pt>
                <c:pt idx="63">
                  <c:v>5.2591200001188554E-2</c:v>
                </c:pt>
                <c:pt idx="64">
                  <c:v>5.0819199997931719E-2</c:v>
                </c:pt>
                <c:pt idx="65">
                  <c:v>5.239840000285767E-2</c:v>
                </c:pt>
                <c:pt idx="66">
                  <c:v>5.4491999995661899E-2</c:v>
                </c:pt>
                <c:pt idx="67">
                  <c:v>5.1997599999594968E-2</c:v>
                </c:pt>
                <c:pt idx="68">
                  <c:v>5.2712000004248694E-2</c:v>
                </c:pt>
                <c:pt idx="69">
                  <c:v>5.2795199997490272E-2</c:v>
                </c:pt>
                <c:pt idx="72">
                  <c:v>5.2283999997598585E-2</c:v>
                </c:pt>
                <c:pt idx="76">
                  <c:v>5.3154399996856228E-2</c:v>
                </c:pt>
                <c:pt idx="77">
                  <c:v>5.3878399994573556E-2</c:v>
                </c:pt>
                <c:pt idx="78">
                  <c:v>5.3676799994718749E-2</c:v>
                </c:pt>
                <c:pt idx="79">
                  <c:v>5.3952800000843126E-2</c:v>
                </c:pt>
                <c:pt idx="80">
                  <c:v>5.270320000272477E-2</c:v>
                </c:pt>
                <c:pt idx="81">
                  <c:v>5.5159999996249098E-2</c:v>
                </c:pt>
                <c:pt idx="82">
                  <c:v>5.4975999999442138E-2</c:v>
                </c:pt>
                <c:pt idx="85">
                  <c:v>5.4248799999186303E-2</c:v>
                </c:pt>
                <c:pt idx="88">
                  <c:v>5.5671999994956423E-2</c:v>
                </c:pt>
                <c:pt idx="89">
                  <c:v>5.6271999994351063E-2</c:v>
                </c:pt>
                <c:pt idx="90">
                  <c:v>5.5579200001375284E-2</c:v>
                </c:pt>
                <c:pt idx="91">
                  <c:v>5.6662399998458568E-2</c:v>
                </c:pt>
                <c:pt idx="92">
                  <c:v>5.7570400000258815E-2</c:v>
                </c:pt>
                <c:pt idx="93">
                  <c:v>5.7027200004085898E-2</c:v>
                </c:pt>
                <c:pt idx="94">
                  <c:v>5.7470399995509069E-2</c:v>
                </c:pt>
                <c:pt idx="95">
                  <c:v>5.7601599997724406E-2</c:v>
                </c:pt>
                <c:pt idx="96">
                  <c:v>5.7845600000291597E-2</c:v>
                </c:pt>
                <c:pt idx="98">
                  <c:v>5.7665599997562822E-2</c:v>
                </c:pt>
                <c:pt idx="99">
                  <c:v>5.7364799999049865E-2</c:v>
                </c:pt>
                <c:pt idx="100">
                  <c:v>5.7648000001790933E-2</c:v>
                </c:pt>
                <c:pt idx="102">
                  <c:v>5.7669599998916965E-2</c:v>
                </c:pt>
                <c:pt idx="103">
                  <c:v>5.8213599993905518E-2</c:v>
                </c:pt>
                <c:pt idx="104">
                  <c:v>5.9438399999635294E-2</c:v>
                </c:pt>
                <c:pt idx="105">
                  <c:v>5.9088800000608899E-2</c:v>
                </c:pt>
                <c:pt idx="106">
                  <c:v>5.8791999996174127E-2</c:v>
                </c:pt>
                <c:pt idx="107">
                  <c:v>5.8892000000923872E-2</c:v>
                </c:pt>
                <c:pt idx="108">
                  <c:v>5.9745600003225263E-2</c:v>
                </c:pt>
                <c:pt idx="109">
                  <c:v>5.8252800001355354E-2</c:v>
                </c:pt>
                <c:pt idx="110">
                  <c:v>5.8252800001355354E-2</c:v>
                </c:pt>
                <c:pt idx="111">
                  <c:v>5.9918400002061389E-2</c:v>
                </c:pt>
                <c:pt idx="112">
                  <c:v>6.0367199999745935E-2</c:v>
                </c:pt>
                <c:pt idx="113">
                  <c:v>6.0619999996561091E-2</c:v>
                </c:pt>
                <c:pt idx="114">
                  <c:v>6.0122399998363107E-2</c:v>
                </c:pt>
                <c:pt idx="116">
                  <c:v>6.1438400000042748E-2</c:v>
                </c:pt>
                <c:pt idx="117">
                  <c:v>6.1438400000042748E-2</c:v>
                </c:pt>
                <c:pt idx="118">
                  <c:v>6.1438400000042748E-2</c:v>
                </c:pt>
                <c:pt idx="119">
                  <c:v>6.3725999993039295E-2</c:v>
                </c:pt>
                <c:pt idx="120">
                  <c:v>6.1700799997197464E-2</c:v>
                </c:pt>
                <c:pt idx="121">
                  <c:v>6.2200799999118317E-2</c:v>
                </c:pt>
                <c:pt idx="122">
                  <c:v>6.2307199994393159E-2</c:v>
                </c:pt>
                <c:pt idx="123">
                  <c:v>6.2066399994364474E-2</c:v>
                </c:pt>
                <c:pt idx="124">
                  <c:v>6.2268800000310875E-2</c:v>
                </c:pt>
                <c:pt idx="125">
                  <c:v>6.2107600002491381E-2</c:v>
                </c:pt>
                <c:pt idx="126">
                  <c:v>6.2072400003671646E-2</c:v>
                </c:pt>
                <c:pt idx="127">
                  <c:v>6.3624000002164394E-2</c:v>
                </c:pt>
                <c:pt idx="128">
                  <c:v>6.319680000160588E-2</c:v>
                </c:pt>
                <c:pt idx="129">
                  <c:v>6.3198399999237154E-2</c:v>
                </c:pt>
                <c:pt idx="130">
                  <c:v>6.3219999821740203E-2</c:v>
                </c:pt>
                <c:pt idx="131">
                  <c:v>6.5234399997279979E-2</c:v>
                </c:pt>
                <c:pt idx="132">
                  <c:v>6.4313599999877624E-2</c:v>
                </c:pt>
                <c:pt idx="133">
                  <c:v>6.4562800063868053E-2</c:v>
                </c:pt>
                <c:pt idx="134">
                  <c:v>6.4287999994121492E-2</c:v>
                </c:pt>
                <c:pt idx="135">
                  <c:v>6.5638400003081188E-2</c:v>
                </c:pt>
                <c:pt idx="136">
                  <c:v>6.561919999512611E-2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B9-4E19-A130-C3EB1102A36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Active!$L$21:$L$157</c:f>
              <c:numCache>
                <c:formatCode>General</c:formatCode>
                <c:ptCount val="1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B9-4E19-A130-C3EB1102A3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Active!$M$21:$M$157</c:f>
              <c:numCache>
                <c:formatCode>General</c:formatCode>
                <c:ptCount val="1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B9-4E19-A130-C3EB1102A3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Active!$N$21:$N$157</c:f>
              <c:numCache>
                <c:formatCode>General</c:formatCode>
                <c:ptCount val="1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B9-4E19-A130-C3EB1102A3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Active!$O$21:$O$157</c:f>
              <c:numCache>
                <c:formatCode>General</c:formatCode>
                <c:ptCount val="137"/>
                <c:pt idx="40">
                  <c:v>3.3587121269715539E-2</c:v>
                </c:pt>
                <c:pt idx="46">
                  <c:v>3.7154954661606426E-2</c:v>
                </c:pt>
                <c:pt idx="50">
                  <c:v>3.8345144481754079E-2</c:v>
                </c:pt>
                <c:pt idx="54">
                  <c:v>4.5138802696527897E-2</c:v>
                </c:pt>
                <c:pt idx="55">
                  <c:v>4.7124276442475355E-2</c:v>
                </c:pt>
                <c:pt idx="56">
                  <c:v>4.7189942087724882E-2</c:v>
                </c:pt>
                <c:pt idx="57">
                  <c:v>4.7977017807868498E-2</c:v>
                </c:pt>
                <c:pt idx="58">
                  <c:v>4.8775037802220374E-2</c:v>
                </c:pt>
                <c:pt idx="59">
                  <c:v>4.8887216612854979E-2</c:v>
                </c:pt>
                <c:pt idx="60">
                  <c:v>4.8899072909913917E-2</c:v>
                </c:pt>
                <c:pt idx="61">
                  <c:v>4.8964738555163444E-2</c:v>
                </c:pt>
                <c:pt idx="62">
                  <c:v>4.9628691190464203E-2</c:v>
                </c:pt>
                <c:pt idx="63">
                  <c:v>4.9632339281866951E-2</c:v>
                </c:pt>
                <c:pt idx="64">
                  <c:v>4.9778262937977012E-2</c:v>
                </c:pt>
                <c:pt idx="65">
                  <c:v>4.9891353771462303E-2</c:v>
                </c:pt>
                <c:pt idx="66">
                  <c:v>5.1662502147498117E-2</c:v>
                </c:pt>
                <c:pt idx="67">
                  <c:v>5.1737288021254518E-2</c:v>
                </c:pt>
                <c:pt idx="68">
                  <c:v>5.179930557510129E-2</c:v>
                </c:pt>
                <c:pt idx="69">
                  <c:v>5.1802953666504045E-2</c:v>
                </c:pt>
                <c:pt idx="70">
                  <c:v>5.1837610534830186E-2</c:v>
                </c:pt>
                <c:pt idx="71">
                  <c:v>5.2016367013565004E-2</c:v>
                </c:pt>
                <c:pt idx="72">
                  <c:v>5.2565404769679087E-2</c:v>
                </c:pt>
                <c:pt idx="73">
                  <c:v>5.2587293318095599E-2</c:v>
                </c:pt>
                <c:pt idx="74">
                  <c:v>5.2647486826241E-2</c:v>
                </c:pt>
                <c:pt idx="75">
                  <c:v>5.2879140630315714E-2</c:v>
                </c:pt>
                <c:pt idx="76">
                  <c:v>5.2919269635745975E-2</c:v>
                </c:pt>
                <c:pt idx="77">
                  <c:v>5.3630647459282504E-2</c:v>
                </c:pt>
                <c:pt idx="78">
                  <c:v>5.367442455611552E-2</c:v>
                </c:pt>
                <c:pt idx="79">
                  <c:v>5.3875069583266849E-2</c:v>
                </c:pt>
                <c:pt idx="80">
                  <c:v>5.4548142447074482E-2</c:v>
                </c:pt>
                <c:pt idx="81">
                  <c:v>5.4818101210878087E-2</c:v>
                </c:pt>
                <c:pt idx="82">
                  <c:v>5.4836341667891843E-2</c:v>
                </c:pt>
                <c:pt idx="83">
                  <c:v>5.553677521722012E-2</c:v>
                </c:pt>
                <c:pt idx="84">
                  <c:v>5.5678138759076734E-2</c:v>
                </c:pt>
                <c:pt idx="85">
                  <c:v>5.5694555170389119E-2</c:v>
                </c:pt>
                <c:pt idx="86">
                  <c:v>5.5701851353194616E-2</c:v>
                </c:pt>
                <c:pt idx="87">
                  <c:v>5.5786669478308591E-2</c:v>
                </c:pt>
                <c:pt idx="88">
                  <c:v>5.5857807260662244E-2</c:v>
                </c:pt>
                <c:pt idx="89">
                  <c:v>5.5857807260662244E-2</c:v>
                </c:pt>
                <c:pt idx="90">
                  <c:v>5.6458830319265539E-2</c:v>
                </c:pt>
                <c:pt idx="91">
                  <c:v>5.6576481267004271E-2</c:v>
                </c:pt>
                <c:pt idx="92">
                  <c:v>5.7269618633527038E-2</c:v>
                </c:pt>
                <c:pt idx="93">
                  <c:v>5.7311571684658683E-2</c:v>
                </c:pt>
                <c:pt idx="94">
                  <c:v>5.7383621489863021E-2</c:v>
                </c:pt>
                <c:pt idx="95">
                  <c:v>5.7555993808643027E-2</c:v>
                </c:pt>
                <c:pt idx="96">
                  <c:v>5.7606155065430854E-2</c:v>
                </c:pt>
                <c:pt idx="97">
                  <c:v>5.7607979111132232E-2</c:v>
                </c:pt>
                <c:pt idx="98">
                  <c:v>5.7628955636698051E-2</c:v>
                </c:pt>
                <c:pt idx="99">
                  <c:v>5.7673644756381759E-2</c:v>
                </c:pt>
                <c:pt idx="100">
                  <c:v>5.7700093419051704E-2</c:v>
                </c:pt>
                <c:pt idx="101">
                  <c:v>5.7711037693259963E-2</c:v>
                </c:pt>
                <c:pt idx="102">
                  <c:v>5.7747518607287475E-2</c:v>
                </c:pt>
                <c:pt idx="103">
                  <c:v>5.8481697002091194E-2</c:v>
                </c:pt>
                <c:pt idx="104">
                  <c:v>5.8601171995531304E-2</c:v>
                </c:pt>
                <c:pt idx="105">
                  <c:v>5.8658629435124642E-2</c:v>
                </c:pt>
                <c:pt idx="106">
                  <c:v>5.9186690665672906E-2</c:v>
                </c:pt>
                <c:pt idx="107">
                  <c:v>5.9186690665672906E-2</c:v>
                </c:pt>
                <c:pt idx="108">
                  <c:v>5.9316197910470582E-2</c:v>
                </c:pt>
                <c:pt idx="109">
                  <c:v>5.9347206687393968E-2</c:v>
                </c:pt>
                <c:pt idx="110">
                  <c:v>5.9347206687393968E-2</c:v>
                </c:pt>
                <c:pt idx="111">
                  <c:v>5.9604397131287942E-2</c:v>
                </c:pt>
                <c:pt idx="112">
                  <c:v>6.0321247091928598E-2</c:v>
                </c:pt>
                <c:pt idx="113">
                  <c:v>6.0609446312745958E-2</c:v>
                </c:pt>
                <c:pt idx="114">
                  <c:v>6.0612182381298021E-2</c:v>
                </c:pt>
                <c:pt idx="115">
                  <c:v>6.0612182381298021E-2</c:v>
                </c:pt>
                <c:pt idx="116">
                  <c:v>6.1337240547594866E-2</c:v>
                </c:pt>
                <c:pt idx="117">
                  <c:v>6.1337240547594866E-2</c:v>
                </c:pt>
                <c:pt idx="118">
                  <c:v>6.1337240547594866E-2</c:v>
                </c:pt>
                <c:pt idx="119">
                  <c:v>6.149410847791318E-2</c:v>
                </c:pt>
                <c:pt idx="120">
                  <c:v>6.2137996610498805E-2</c:v>
                </c:pt>
                <c:pt idx="121">
                  <c:v>6.2137996610498805E-2</c:v>
                </c:pt>
                <c:pt idx="122">
                  <c:v>6.2190893935838695E-2</c:v>
                </c:pt>
                <c:pt idx="123">
                  <c:v>6.2281184198056797E-2</c:v>
                </c:pt>
                <c:pt idx="124">
                  <c:v>6.2329521409143253E-2</c:v>
                </c:pt>
                <c:pt idx="125">
                  <c:v>6.2544758801905576E-2</c:v>
                </c:pt>
                <c:pt idx="126">
                  <c:v>6.3006242364353648E-2</c:v>
                </c:pt>
                <c:pt idx="127">
                  <c:v>6.3099268695123806E-2</c:v>
                </c:pt>
                <c:pt idx="128">
                  <c:v>6.3159462203269207E-2</c:v>
                </c:pt>
                <c:pt idx="129">
                  <c:v>6.322968796277216E-2</c:v>
                </c:pt>
                <c:pt idx="130">
                  <c:v>6.3277113151007924E-2</c:v>
                </c:pt>
                <c:pt idx="131">
                  <c:v>6.3498734703725079E-2</c:v>
                </c:pt>
                <c:pt idx="132">
                  <c:v>6.4067836962554303E-2</c:v>
                </c:pt>
                <c:pt idx="133">
                  <c:v>6.4203728367306784E-2</c:v>
                </c:pt>
                <c:pt idx="134">
                  <c:v>6.4312259086538648E-2</c:v>
                </c:pt>
                <c:pt idx="135">
                  <c:v>6.5213337663018248E-2</c:v>
                </c:pt>
                <c:pt idx="136">
                  <c:v>6.5966668537686401E-2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B9-4E19-A130-C3EB1102A36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Active!$F$21:$F$157</c:f>
              <c:numCache>
                <c:formatCode>General</c:formatCode>
                <c:ptCount val="137"/>
                <c:pt idx="0">
                  <c:v>-16443</c:v>
                </c:pt>
                <c:pt idx="1">
                  <c:v>-15341.5</c:v>
                </c:pt>
                <c:pt idx="2">
                  <c:v>-14401.5</c:v>
                </c:pt>
                <c:pt idx="3">
                  <c:v>-14401</c:v>
                </c:pt>
                <c:pt idx="4">
                  <c:v>-13303</c:v>
                </c:pt>
                <c:pt idx="5">
                  <c:v>-11716.5</c:v>
                </c:pt>
                <c:pt idx="6">
                  <c:v>-11689.5</c:v>
                </c:pt>
                <c:pt idx="7">
                  <c:v>-11682</c:v>
                </c:pt>
                <c:pt idx="8">
                  <c:v>-11670.5</c:v>
                </c:pt>
                <c:pt idx="9">
                  <c:v>-770.5</c:v>
                </c:pt>
                <c:pt idx="10">
                  <c:v>-119.5</c:v>
                </c:pt>
                <c:pt idx="11">
                  <c:v>-76.5</c:v>
                </c:pt>
                <c:pt idx="12">
                  <c:v>0</c:v>
                </c:pt>
                <c:pt idx="13">
                  <c:v>424.5</c:v>
                </c:pt>
                <c:pt idx="14">
                  <c:v>476.5</c:v>
                </c:pt>
                <c:pt idx="15">
                  <c:v>986</c:v>
                </c:pt>
                <c:pt idx="16">
                  <c:v>1449.5</c:v>
                </c:pt>
                <c:pt idx="17">
                  <c:v>1458</c:v>
                </c:pt>
                <c:pt idx="18">
                  <c:v>1498.5</c:v>
                </c:pt>
                <c:pt idx="19">
                  <c:v>1625.5</c:v>
                </c:pt>
                <c:pt idx="20">
                  <c:v>1637</c:v>
                </c:pt>
                <c:pt idx="21">
                  <c:v>5150.5</c:v>
                </c:pt>
                <c:pt idx="22">
                  <c:v>5166.5</c:v>
                </c:pt>
                <c:pt idx="23">
                  <c:v>5674.5</c:v>
                </c:pt>
                <c:pt idx="24">
                  <c:v>5700.5</c:v>
                </c:pt>
                <c:pt idx="25">
                  <c:v>7235</c:v>
                </c:pt>
                <c:pt idx="26">
                  <c:v>7284</c:v>
                </c:pt>
                <c:pt idx="27">
                  <c:v>8223</c:v>
                </c:pt>
                <c:pt idx="28">
                  <c:v>8226</c:v>
                </c:pt>
                <c:pt idx="29">
                  <c:v>8226</c:v>
                </c:pt>
                <c:pt idx="30">
                  <c:v>8347</c:v>
                </c:pt>
                <c:pt idx="31">
                  <c:v>8358</c:v>
                </c:pt>
                <c:pt idx="32">
                  <c:v>8711</c:v>
                </c:pt>
                <c:pt idx="33">
                  <c:v>9756</c:v>
                </c:pt>
                <c:pt idx="34">
                  <c:v>10411</c:v>
                </c:pt>
                <c:pt idx="35">
                  <c:v>10414</c:v>
                </c:pt>
                <c:pt idx="36">
                  <c:v>10961</c:v>
                </c:pt>
                <c:pt idx="37">
                  <c:v>11423</c:v>
                </c:pt>
                <c:pt idx="38">
                  <c:v>11553</c:v>
                </c:pt>
                <c:pt idx="39">
                  <c:v>11937</c:v>
                </c:pt>
                <c:pt idx="40">
                  <c:v>13085.5</c:v>
                </c:pt>
                <c:pt idx="41">
                  <c:v>14021.5</c:v>
                </c:pt>
                <c:pt idx="42">
                  <c:v>14656</c:v>
                </c:pt>
                <c:pt idx="43">
                  <c:v>14669</c:v>
                </c:pt>
                <c:pt idx="44">
                  <c:v>14706.5</c:v>
                </c:pt>
                <c:pt idx="45">
                  <c:v>14708</c:v>
                </c:pt>
                <c:pt idx="46">
                  <c:v>15041.5</c:v>
                </c:pt>
                <c:pt idx="47">
                  <c:v>15190</c:v>
                </c:pt>
                <c:pt idx="48">
                  <c:v>15255</c:v>
                </c:pt>
                <c:pt idx="49">
                  <c:v>15615</c:v>
                </c:pt>
                <c:pt idx="50">
                  <c:v>15694</c:v>
                </c:pt>
                <c:pt idx="51">
                  <c:v>16749</c:v>
                </c:pt>
                <c:pt idx="52">
                  <c:v>16827</c:v>
                </c:pt>
                <c:pt idx="53">
                  <c:v>16829</c:v>
                </c:pt>
                <c:pt idx="54">
                  <c:v>19418.5</c:v>
                </c:pt>
                <c:pt idx="55">
                  <c:v>20507</c:v>
                </c:pt>
                <c:pt idx="56">
                  <c:v>20543</c:v>
                </c:pt>
                <c:pt idx="57">
                  <c:v>20974.5</c:v>
                </c:pt>
                <c:pt idx="58">
                  <c:v>21412</c:v>
                </c:pt>
                <c:pt idx="59">
                  <c:v>21473.5</c:v>
                </c:pt>
                <c:pt idx="60">
                  <c:v>21480</c:v>
                </c:pt>
                <c:pt idx="61">
                  <c:v>21516</c:v>
                </c:pt>
                <c:pt idx="62">
                  <c:v>21880</c:v>
                </c:pt>
                <c:pt idx="63">
                  <c:v>21882</c:v>
                </c:pt>
                <c:pt idx="64">
                  <c:v>21962</c:v>
                </c:pt>
                <c:pt idx="65">
                  <c:v>22024</c:v>
                </c:pt>
                <c:pt idx="66">
                  <c:v>22995</c:v>
                </c:pt>
                <c:pt idx="67">
                  <c:v>23036</c:v>
                </c:pt>
                <c:pt idx="68">
                  <c:v>23070</c:v>
                </c:pt>
                <c:pt idx="69">
                  <c:v>23072</c:v>
                </c:pt>
                <c:pt idx="70">
                  <c:v>23091</c:v>
                </c:pt>
                <c:pt idx="71">
                  <c:v>23189</c:v>
                </c:pt>
                <c:pt idx="72">
                  <c:v>23490</c:v>
                </c:pt>
                <c:pt idx="73">
                  <c:v>23502</c:v>
                </c:pt>
                <c:pt idx="74">
                  <c:v>23535</c:v>
                </c:pt>
                <c:pt idx="75">
                  <c:v>23662</c:v>
                </c:pt>
                <c:pt idx="76">
                  <c:v>23684</c:v>
                </c:pt>
                <c:pt idx="77">
                  <c:v>24074</c:v>
                </c:pt>
                <c:pt idx="78">
                  <c:v>24098</c:v>
                </c:pt>
                <c:pt idx="79">
                  <c:v>24208</c:v>
                </c:pt>
                <c:pt idx="80">
                  <c:v>24577</c:v>
                </c:pt>
                <c:pt idx="81">
                  <c:v>24725</c:v>
                </c:pt>
                <c:pt idx="82">
                  <c:v>24735</c:v>
                </c:pt>
                <c:pt idx="83">
                  <c:v>25119</c:v>
                </c:pt>
                <c:pt idx="84">
                  <c:v>25196.5</c:v>
                </c:pt>
                <c:pt idx="85">
                  <c:v>25205.5</c:v>
                </c:pt>
                <c:pt idx="86">
                  <c:v>25209.5</c:v>
                </c:pt>
                <c:pt idx="87">
                  <c:v>25256</c:v>
                </c:pt>
                <c:pt idx="88">
                  <c:v>25295</c:v>
                </c:pt>
                <c:pt idx="89">
                  <c:v>25295</c:v>
                </c:pt>
                <c:pt idx="90">
                  <c:v>25624.5</c:v>
                </c:pt>
                <c:pt idx="91">
                  <c:v>25689</c:v>
                </c:pt>
                <c:pt idx="92">
                  <c:v>26069</c:v>
                </c:pt>
                <c:pt idx="93">
                  <c:v>26092</c:v>
                </c:pt>
                <c:pt idx="94">
                  <c:v>26131.5</c:v>
                </c:pt>
                <c:pt idx="95">
                  <c:v>26226</c:v>
                </c:pt>
                <c:pt idx="96">
                  <c:v>26253.5</c:v>
                </c:pt>
                <c:pt idx="97">
                  <c:v>26254.5</c:v>
                </c:pt>
                <c:pt idx="98">
                  <c:v>26266</c:v>
                </c:pt>
                <c:pt idx="99">
                  <c:v>26290.5</c:v>
                </c:pt>
                <c:pt idx="100">
                  <c:v>26305</c:v>
                </c:pt>
                <c:pt idx="101">
                  <c:v>26311</c:v>
                </c:pt>
                <c:pt idx="102">
                  <c:v>26331</c:v>
                </c:pt>
                <c:pt idx="103">
                  <c:v>26733.5</c:v>
                </c:pt>
                <c:pt idx="104">
                  <c:v>26799</c:v>
                </c:pt>
                <c:pt idx="105">
                  <c:v>26830.5</c:v>
                </c:pt>
                <c:pt idx="106">
                  <c:v>27120</c:v>
                </c:pt>
                <c:pt idx="107">
                  <c:v>27120</c:v>
                </c:pt>
                <c:pt idx="108">
                  <c:v>27191</c:v>
                </c:pt>
                <c:pt idx="109">
                  <c:v>27208</c:v>
                </c:pt>
                <c:pt idx="110">
                  <c:v>27208</c:v>
                </c:pt>
                <c:pt idx="111">
                  <c:v>27349</c:v>
                </c:pt>
                <c:pt idx="112">
                  <c:v>27742</c:v>
                </c:pt>
                <c:pt idx="113">
                  <c:v>27900</c:v>
                </c:pt>
                <c:pt idx="114">
                  <c:v>27901.5</c:v>
                </c:pt>
                <c:pt idx="115">
                  <c:v>27901.5</c:v>
                </c:pt>
                <c:pt idx="116">
                  <c:v>28299</c:v>
                </c:pt>
                <c:pt idx="117">
                  <c:v>28299</c:v>
                </c:pt>
                <c:pt idx="118">
                  <c:v>28299</c:v>
                </c:pt>
                <c:pt idx="119">
                  <c:v>28385</c:v>
                </c:pt>
                <c:pt idx="120">
                  <c:v>28738</c:v>
                </c:pt>
                <c:pt idx="121">
                  <c:v>28738</c:v>
                </c:pt>
                <c:pt idx="122">
                  <c:v>28767</c:v>
                </c:pt>
                <c:pt idx="123">
                  <c:v>28816.5</c:v>
                </c:pt>
                <c:pt idx="124">
                  <c:v>28843</c:v>
                </c:pt>
                <c:pt idx="125">
                  <c:v>28961</c:v>
                </c:pt>
                <c:pt idx="126">
                  <c:v>29214</c:v>
                </c:pt>
                <c:pt idx="127">
                  <c:v>29265</c:v>
                </c:pt>
                <c:pt idx="128">
                  <c:v>29298</c:v>
                </c:pt>
                <c:pt idx="129">
                  <c:v>29336.5</c:v>
                </c:pt>
                <c:pt idx="130">
                  <c:v>29362.5</c:v>
                </c:pt>
                <c:pt idx="131">
                  <c:v>29484</c:v>
                </c:pt>
                <c:pt idx="132">
                  <c:v>29796</c:v>
                </c:pt>
                <c:pt idx="133">
                  <c:v>29870.5</c:v>
                </c:pt>
                <c:pt idx="134">
                  <c:v>29930</c:v>
                </c:pt>
                <c:pt idx="135">
                  <c:v>30424</c:v>
                </c:pt>
                <c:pt idx="136">
                  <c:v>30837</c:v>
                </c:pt>
              </c:numCache>
            </c:numRef>
          </c:xVal>
          <c:yVal>
            <c:numRef>
              <c:f>Active!$U$21:$U$157</c:f>
              <c:numCache>
                <c:formatCode>General</c:formatCode>
                <c:ptCount val="137"/>
                <c:pt idx="71">
                  <c:v>4.3462399997224566E-2</c:v>
                </c:pt>
                <c:pt idx="83">
                  <c:v>-9.9249599996255711E-2</c:v>
                </c:pt>
                <c:pt idx="87">
                  <c:v>-1.5150400002312381E-2</c:v>
                </c:pt>
                <c:pt idx="115">
                  <c:v>6.5802400000393391E-2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B9-4E19-A130-C3EB1102A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34680"/>
        <c:axId val="1"/>
      </c:scatterChart>
      <c:valAx>
        <c:axId val="803934680"/>
        <c:scaling>
          <c:orientation val="minMax"/>
          <c:min val="-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3003106337994"/>
              <c:y val="0.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77138413685847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346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796283823775526"/>
          <c:y val="0.90937500000000004"/>
          <c:w val="0.7200626982280403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514350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E61F9BC-D465-D341-DA9D-46F401F8D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0</xdr:row>
      <xdr:rowOff>0</xdr:rowOff>
    </xdr:from>
    <xdr:to>
      <xdr:col>26</xdr:col>
      <xdr:colOff>390525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3EA62A62-A871-6B5D-68C2-C7087CDC2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75" TargetMode="External"/><Relationship Id="rId13" Type="http://schemas.openxmlformats.org/officeDocument/2006/relationships/hyperlink" Target="http://www.konkoly.hu/cgi-bin/IBVS?593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vsolj.cetus-net.org/no43.pdf" TargetMode="External"/><Relationship Id="rId3" Type="http://schemas.openxmlformats.org/officeDocument/2006/relationships/hyperlink" Target="http://www.bav-astro.de/sfs/BAVM_link.php?BAVMnr=178" TargetMode="External"/><Relationship Id="rId21" Type="http://schemas.openxmlformats.org/officeDocument/2006/relationships/hyperlink" Target="http://www.bav-astro.de/sfs/BAVM_link.php?BAVMnr=238" TargetMode="External"/><Relationship Id="rId34" Type="http://schemas.openxmlformats.org/officeDocument/2006/relationships/hyperlink" Target="http://vsolj.cetus-net.org/vsoljno55.pdf" TargetMode="External"/><Relationship Id="rId7" Type="http://schemas.openxmlformats.org/officeDocument/2006/relationships/hyperlink" Target="http://www.konkoly.hu/cgi-bin/IBVS?5814" TargetMode="External"/><Relationship Id="rId12" Type="http://schemas.openxmlformats.org/officeDocument/2006/relationships/hyperlink" Target="http://www.bav-astro.de/sfs/BAVM_link.php?BAVMnr=209" TargetMode="External"/><Relationship Id="rId17" Type="http://schemas.openxmlformats.org/officeDocument/2006/relationships/hyperlink" Target="http://var.astro.cz/oejv/issues/oejv0160.pdf" TargetMode="External"/><Relationship Id="rId25" Type="http://schemas.openxmlformats.org/officeDocument/2006/relationships/hyperlink" Target="http://vsolj.cetus-net.org/no40.pdf" TargetMode="External"/><Relationship Id="rId33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5672" TargetMode="External"/><Relationship Id="rId16" Type="http://schemas.openxmlformats.org/officeDocument/2006/relationships/hyperlink" Target="http://www.bav-astro.de/sfs/BAVM_link.php?BAVMnr=215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ar.astro.cz/oejv/issues/oejv0116.pdf" TargetMode="External"/><Relationship Id="rId1" Type="http://schemas.openxmlformats.org/officeDocument/2006/relationships/hyperlink" Target="http://www.konkoly.hu/cgi-bin/IBVS?5653" TargetMode="External"/><Relationship Id="rId6" Type="http://schemas.openxmlformats.org/officeDocument/2006/relationships/hyperlink" Target="http://www.bav-astro.de/sfs/BAVM_link.php?BAVMnr=183" TargetMode="External"/><Relationship Id="rId11" Type="http://schemas.openxmlformats.org/officeDocument/2006/relationships/hyperlink" Target="http://www.konkoly.hu/cgi-bin/IBVS?5894" TargetMode="External"/><Relationship Id="rId24" Type="http://schemas.openxmlformats.org/officeDocument/2006/relationships/hyperlink" Target="http://www.bav-astro.de/sfs/BAVM_link.php?BAVMnr=60" TargetMode="External"/><Relationship Id="rId32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www.bav-astro.de/sfs/BAVM_link.php?BAVMnr=56" TargetMode="External"/><Relationship Id="rId28" Type="http://schemas.openxmlformats.org/officeDocument/2006/relationships/hyperlink" Target="http://vsolj.cetus-net.org/no46.pdf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bav-astro.de/sfs/BAVM_link.php?BAVMnr=220" TargetMode="External"/><Relationship Id="rId31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aavso.org/sites/default/files/jaavso/v36n2/186.pdf" TargetMode="External"/><Relationship Id="rId14" Type="http://schemas.openxmlformats.org/officeDocument/2006/relationships/hyperlink" Target="http://www.konkoly.hu/cgi-bin/IBVS?5920" TargetMode="External"/><Relationship Id="rId22" Type="http://schemas.openxmlformats.org/officeDocument/2006/relationships/hyperlink" Target="http://www.bav-astro.de/sfs/BAVM_link.php?BAVMnr=46" TargetMode="External"/><Relationship Id="rId27" Type="http://schemas.openxmlformats.org/officeDocument/2006/relationships/hyperlink" Target="http://vsolj.cetus-net.org/no44.pdf" TargetMode="External"/><Relationship Id="rId30" Type="http://schemas.openxmlformats.org/officeDocument/2006/relationships/hyperlink" Target="http://vsolj.cetus-net.org/vsoljno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2"/>
  <sheetViews>
    <sheetView tabSelected="1" workbookViewId="0">
      <pane xSplit="13" ySplit="22" topLeftCell="N143" activePane="bottomRight" state="frozen"/>
      <selection pane="topRight" activeCell="N1" sqref="N1"/>
      <selection pane="bottomLeft" activeCell="A23" sqref="A23"/>
      <selection pane="bottomRight" activeCell="C18" sqref="C18:D18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12.1406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37402.258000000002</v>
      </c>
      <c r="D4" s="6">
        <v>0.6927584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37402.258000000002</v>
      </c>
    </row>
    <row r="8" spans="1:6">
      <c r="A8" s="1" t="s">
        <v>8</v>
      </c>
      <c r="C8" s="1">
        <f>+D4</f>
        <v>0.6927584</v>
      </c>
    </row>
    <row r="9" spans="1:6">
      <c r="A9" s="9" t="s">
        <v>9</v>
      </c>
      <c r="B9" s="10">
        <v>95</v>
      </c>
      <c r="C9" s="11" t="str">
        <f>"F"&amp;B9</f>
        <v>F95</v>
      </c>
      <c r="D9" s="12" t="str">
        <f>"G"&amp;B9</f>
        <v>G95</v>
      </c>
    </row>
    <row r="10" spans="1:6">
      <c r="A10"/>
      <c r="B10"/>
      <c r="C10" s="13" t="s">
        <v>10</v>
      </c>
      <c r="D10" s="13" t="s">
        <v>11</v>
      </c>
      <c r="E10"/>
    </row>
    <row r="11" spans="1:6">
      <c r="A11" t="s">
        <v>12</v>
      </c>
      <c r="B11"/>
      <c r="C11" s="14">
        <f ca="1">INTERCEPT(INDIRECT($D$9):G986,INDIRECT($C$9):F986)</f>
        <v>9.7185712443637259E-3</v>
      </c>
      <c r="D11" s="15"/>
      <c r="E11"/>
    </row>
    <row r="12" spans="1:6">
      <c r="A12" t="s">
        <v>13</v>
      </c>
      <c r="B12"/>
      <c r="C12" s="14">
        <f ca="1">SLOPE(INDIRECT($D$9):G986,INDIRECT($C$9):F986)</f>
        <v>1.8240457013757073E-6</v>
      </c>
      <c r="D12" s="15"/>
      <c r="E12"/>
    </row>
    <row r="13" spans="1:6">
      <c r="A13" t="s">
        <v>14</v>
      </c>
      <c r="B13"/>
      <c r="C13" s="15" t="s">
        <v>15</v>
      </c>
    </row>
    <row r="14" spans="1:6">
      <c r="A14"/>
      <c r="B14"/>
      <c r="C14"/>
    </row>
    <row r="15" spans="1:6">
      <c r="A15" s="16" t="s">
        <v>16</v>
      </c>
      <c r="B15"/>
      <c r="C15" s="17">
        <f ca="1">(C7+C11)+(C8+C12)*INT(MAX(F21:F3527))</f>
        <v>59607.311179908109</v>
      </c>
      <c r="E15" s="18" t="s">
        <v>17</v>
      </c>
      <c r="F15" s="8">
        <v>1</v>
      </c>
    </row>
    <row r="16" spans="1:6">
      <c r="A16" s="16" t="s">
        <v>18</v>
      </c>
      <c r="B16"/>
      <c r="C16" s="17">
        <f ca="1">+C8+C12</f>
        <v>0.69276022404570137</v>
      </c>
      <c r="E16" s="18" t="s">
        <v>19</v>
      </c>
      <c r="F16" s="14">
        <f ca="1">NOW()+15018.5+$C$5/24</f>
        <v>59968.863461111112</v>
      </c>
    </row>
    <row r="17" spans="1:21">
      <c r="A17" s="18" t="s">
        <v>20</v>
      </c>
      <c r="B17"/>
      <c r="C17">
        <f>COUNT(C21:C2185)</f>
        <v>141</v>
      </c>
      <c r="E17" s="18" t="s">
        <v>21</v>
      </c>
      <c r="F17" s="14">
        <f ca="1">ROUND(2*(F16-$C$7)/$C$8,0)/2+F15</f>
        <v>32576</v>
      </c>
    </row>
    <row r="18" spans="1:21">
      <c r="A18" s="16" t="s">
        <v>22</v>
      </c>
      <c r="B18"/>
      <c r="C18" s="19">
        <f ca="1">+C15</f>
        <v>59607.311179908109</v>
      </c>
      <c r="D18" s="20">
        <f ca="1">+C16</f>
        <v>0.69276022404570137</v>
      </c>
      <c r="E18" s="18" t="s">
        <v>23</v>
      </c>
      <c r="F18" s="12">
        <f ca="1">ROUND(2*(F16-$C$15)/$C$16,0)/2+F15</f>
        <v>523</v>
      </c>
    </row>
    <row r="19" spans="1:21">
      <c r="E19" s="18" t="s">
        <v>24</v>
      </c>
      <c r="F19" s="21">
        <f ca="1">+$C$15+$C$16*F18-15018.5-$C$5/24</f>
        <v>44951.520610417349</v>
      </c>
    </row>
    <row r="20" spans="1:21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  <c r="U20" s="23" t="s">
        <v>42</v>
      </c>
    </row>
    <row r="21" spans="1:21">
      <c r="A21" s="24" t="s">
        <v>43</v>
      </c>
      <c r="B21" s="25" t="s">
        <v>44</v>
      </c>
      <c r="C21" s="24">
        <v>26011.25</v>
      </c>
      <c r="E21" s="1">
        <f>+(C21-C$7)/C$8</f>
        <v>-16442.973481086625</v>
      </c>
      <c r="F21" s="1">
        <f>ROUND(2*E21,0)/2</f>
        <v>-16443</v>
      </c>
      <c r="G21" s="1">
        <f>+C21-(C$7+F21*C$8)</f>
        <v>1.837119999981951E-2</v>
      </c>
      <c r="H21" s="1">
        <f>+G21</f>
        <v>1.837119999981951E-2</v>
      </c>
      <c r="Q21" s="84">
        <f>+C21-15018.5</f>
        <v>10992.75</v>
      </c>
    </row>
    <row r="22" spans="1:21">
      <c r="A22" s="24" t="s">
        <v>43</v>
      </c>
      <c r="B22" s="25" t="s">
        <v>44</v>
      </c>
      <c r="C22" s="24">
        <v>26774.32</v>
      </c>
      <c r="E22" s="1">
        <f>+(C22-C$7)/C$8</f>
        <v>-15341.478356668071</v>
      </c>
      <c r="F22" s="1">
        <f>ROUND(2*E22,0)/2</f>
        <v>-15341.5</v>
      </c>
      <c r="G22" s="1">
        <f>+C22-(C$7+F22*C$8)</f>
        <v>1.499359999797889E-2</v>
      </c>
      <c r="H22" s="1">
        <f>+G22</f>
        <v>1.499359999797889E-2</v>
      </c>
      <c r="Q22" s="84">
        <f>+C22-15018.5</f>
        <v>11755.82</v>
      </c>
    </row>
    <row r="23" spans="1:21">
      <c r="A23" s="24" t="s">
        <v>43</v>
      </c>
      <c r="B23" s="25" t="s">
        <v>44</v>
      </c>
      <c r="C23" s="24">
        <v>27425.492999999999</v>
      </c>
      <c r="E23" s="1">
        <f>+(C23-C$7)/C$8</f>
        <v>-14401.507076637401</v>
      </c>
      <c r="F23" s="1">
        <f>ROUND(2*E23,0)/2</f>
        <v>-14401.5</v>
      </c>
      <c r="G23" s="1">
        <f>+C23-(C$7+F23*C$8)</f>
        <v>-4.9024000036297366E-3</v>
      </c>
      <c r="H23" s="1">
        <f>+G23</f>
        <v>-4.9024000036297366E-3</v>
      </c>
      <c r="Q23" s="84">
        <f>+C23-15018.5</f>
        <v>12406.992999999999</v>
      </c>
    </row>
    <row r="24" spans="1:21">
      <c r="A24" s="24" t="s">
        <v>43</v>
      </c>
      <c r="B24" s="25" t="s">
        <v>44</v>
      </c>
      <c r="C24" s="24">
        <v>27425.846000000001</v>
      </c>
      <c r="E24" s="1">
        <f>+(C24-C$7)/C$8</f>
        <v>-14400.99751948154</v>
      </c>
      <c r="F24" s="1">
        <f>ROUND(2*E24,0)/2</f>
        <v>-14401</v>
      </c>
      <c r="G24" s="1">
        <f>+C24-(C$7+F24*C$8)</f>
        <v>1.718399998935638E-3</v>
      </c>
      <c r="H24" s="1">
        <f>+G24</f>
        <v>1.718399998935638E-3</v>
      </c>
      <c r="Q24" s="84">
        <f>+C24-15018.5</f>
        <v>12407.346000000001</v>
      </c>
    </row>
    <row r="25" spans="1:21">
      <c r="A25" s="24" t="s">
        <v>45</v>
      </c>
      <c r="B25" s="25" t="s">
        <v>44</v>
      </c>
      <c r="C25" s="24">
        <v>28186.49</v>
      </c>
      <c r="E25" s="1">
        <f>+(C25-C$7)/C$8</f>
        <v>-13303.004337442895</v>
      </c>
      <c r="F25" s="1">
        <f>ROUND(2*E25,0)/2</f>
        <v>-13303</v>
      </c>
      <c r="G25" s="1">
        <f>+C25-(C$7+F25*C$8)</f>
        <v>-3.0048000007809605E-3</v>
      </c>
      <c r="H25" s="1">
        <f>+G25</f>
        <v>-3.0048000007809605E-3</v>
      </c>
      <c r="Q25" s="84">
        <f>+C25-15018.5</f>
        <v>13167.990000000002</v>
      </c>
    </row>
    <row r="26" spans="1:21">
      <c r="A26" s="24" t="s">
        <v>46</v>
      </c>
      <c r="B26" s="25" t="s">
        <v>44</v>
      </c>
      <c r="C26" s="24">
        <v>29285.544999999998</v>
      </c>
      <c r="E26" s="1">
        <f>+(C26-C$7)/C$8</f>
        <v>-11716.513289481591</v>
      </c>
      <c r="F26" s="1">
        <f>ROUND(2*E26,0)/2</f>
        <v>-11716.5</v>
      </c>
      <c r="G26" s="1">
        <f>+C26-(C$7+F26*C$8)</f>
        <v>-9.206400005496107E-3</v>
      </c>
      <c r="H26" s="1">
        <f>+G26</f>
        <v>-9.206400005496107E-3</v>
      </c>
      <c r="Q26" s="84">
        <f>+C26-15018.5</f>
        <v>14267.044999999998</v>
      </c>
    </row>
    <row r="27" spans="1:21">
      <c r="A27" s="24" t="s">
        <v>46</v>
      </c>
      <c r="B27" s="25" t="s">
        <v>44</v>
      </c>
      <c r="C27" s="24">
        <v>29304.249</v>
      </c>
      <c r="E27" s="1">
        <f>+(C27-C$7)/C$8</f>
        <v>-11689.513977744626</v>
      </c>
      <c r="F27" s="1">
        <f>ROUND(2*E27,0)/2</f>
        <v>-11689.5</v>
      </c>
      <c r="G27" s="1">
        <f>+C27-(C$7+F27*C$8)</f>
        <v>-9.6832000017457176E-3</v>
      </c>
      <c r="H27" s="1">
        <f>+G27</f>
        <v>-9.6832000017457176E-3</v>
      </c>
      <c r="Q27" s="84">
        <f>+C27-15018.5</f>
        <v>14285.749</v>
      </c>
    </row>
    <row r="28" spans="1:21">
      <c r="A28" s="24" t="s">
        <v>46</v>
      </c>
      <c r="B28" s="25" t="s">
        <v>44</v>
      </c>
      <c r="C28" s="24">
        <v>29309.455999999998</v>
      </c>
      <c r="E28" s="1">
        <f>+(C28-C$7)/C$8</f>
        <v>-11681.997648819564</v>
      </c>
      <c r="F28" s="1">
        <f>ROUND(2*E28,0)/2</f>
        <v>-11682</v>
      </c>
      <c r="G28" s="1">
        <f>+C28-(C$7+F28*C$8)</f>
        <v>1.628799996979069E-3</v>
      </c>
      <c r="H28" s="1">
        <f>+G28</f>
        <v>1.628799996979069E-3</v>
      </c>
      <c r="Q28" s="84">
        <f>+C28-15018.5</f>
        <v>14290.955999999998</v>
      </c>
    </row>
    <row r="29" spans="1:21">
      <c r="A29" s="24" t="s">
        <v>46</v>
      </c>
      <c r="B29" s="25" t="s">
        <v>44</v>
      </c>
      <c r="C29" s="24">
        <v>29317.41</v>
      </c>
      <c r="E29" s="1">
        <f>+(C29-C$7)/C$8</f>
        <v>-11670.516012508837</v>
      </c>
      <c r="F29" s="1">
        <f>ROUND(2*E29,0)/2</f>
        <v>-11670.5</v>
      </c>
      <c r="G29" s="1">
        <f>+C29-(C$7+F29*C$8)</f>
        <v>-1.1092800003098091E-2</v>
      </c>
      <c r="H29" s="1">
        <f>+G29</f>
        <v>-1.1092800003098091E-2</v>
      </c>
      <c r="Q29" s="84">
        <f>+C29-15018.5</f>
        <v>14298.91</v>
      </c>
    </row>
    <row r="30" spans="1:21">
      <c r="A30" s="24" t="s">
        <v>47</v>
      </c>
      <c r="B30" s="25" t="s">
        <v>48</v>
      </c>
      <c r="C30" s="24">
        <v>36868.478999999999</v>
      </c>
      <c r="E30" s="1">
        <f>+(C30-C$7)/C$8</f>
        <v>-770.51249035739193</v>
      </c>
      <c r="F30" s="1">
        <f>ROUND(2*E30,0)/2</f>
        <v>-770.5</v>
      </c>
      <c r="G30" s="1">
        <f>+C30-(C$7+F30*C$8)</f>
        <v>-8.652800002892036E-3</v>
      </c>
      <c r="H30" s="1">
        <f>+G30</f>
        <v>-8.652800002892036E-3</v>
      </c>
      <c r="Q30" s="84">
        <f>+C30-15018.5</f>
        <v>21849.978999999999</v>
      </c>
    </row>
    <row r="31" spans="1:21">
      <c r="A31" s="24" t="s">
        <v>47</v>
      </c>
      <c r="B31" s="25" t="s">
        <v>48</v>
      </c>
      <c r="C31" s="24">
        <v>37319.466</v>
      </c>
      <c r="E31" s="1">
        <f>+(C31-C$7)/C$8</f>
        <v>-119.51064036177877</v>
      </c>
      <c r="F31" s="1">
        <f>ROUND(2*E31,0)/2</f>
        <v>-119.5</v>
      </c>
      <c r="G31" s="1">
        <f>+C31-(C$7+F31*C$8)</f>
        <v>-7.3712000012164935E-3</v>
      </c>
      <c r="H31" s="1">
        <f>+G31</f>
        <v>-7.3712000012164935E-3</v>
      </c>
      <c r="Q31" s="84">
        <f>+C31-15018.5</f>
        <v>22300.966</v>
      </c>
    </row>
    <row r="32" spans="1:21">
      <c r="A32" s="24" t="s">
        <v>47</v>
      </c>
      <c r="B32" s="25" t="s">
        <v>48</v>
      </c>
      <c r="C32" s="24">
        <v>37349.285000000003</v>
      </c>
      <c r="E32" s="1">
        <f>+(C32-C$7)/C$8</f>
        <v>-76.466773986426062</v>
      </c>
      <c r="F32" s="1">
        <f>ROUND(2*E32,0)/2</f>
        <v>-76.5</v>
      </c>
      <c r="G32" s="1">
        <f>+C32-(C$7+F32*C$8)</f>
        <v>2.3017600004095584E-2</v>
      </c>
      <c r="H32" s="1">
        <f>+G32</f>
        <v>2.3017600004095584E-2</v>
      </c>
      <c r="Q32" s="84">
        <f>+C32-15018.5</f>
        <v>22330.785000000003</v>
      </c>
    </row>
    <row r="33" spans="1:31">
      <c r="A33" s="1" t="s">
        <v>49</v>
      </c>
      <c r="C33" s="26">
        <v>37402.258000000002</v>
      </c>
      <c r="D33" s="26" t="s">
        <v>15</v>
      </c>
      <c r="E33" s="1">
        <f>+(C33-C$7)/C$8</f>
        <v>0</v>
      </c>
      <c r="F33" s="1">
        <f>ROUND(2*E33,0)/2</f>
        <v>0</v>
      </c>
      <c r="G33" s="1">
        <f>+C33-(C$7+F33*C$8)</f>
        <v>0</v>
      </c>
      <c r="H33" s="1">
        <f>+G33</f>
        <v>0</v>
      </c>
      <c r="Q33" s="84">
        <f>+C33-15018.5</f>
        <v>22383.758000000002</v>
      </c>
    </row>
    <row r="34" spans="1:31">
      <c r="A34" s="24" t="s">
        <v>47</v>
      </c>
      <c r="B34" s="25" t="s">
        <v>48</v>
      </c>
      <c r="C34" s="24">
        <v>37696.330999999998</v>
      </c>
      <c r="E34" s="1">
        <f>+(C34-C$7)/C$8</f>
        <v>424.49575494140049</v>
      </c>
      <c r="F34" s="1">
        <f>ROUND(2*E34,0)/2</f>
        <v>424.5</v>
      </c>
      <c r="G34" s="1">
        <f>+C34-(C$7+F34*C$8)</f>
        <v>-2.9408000045805238E-3</v>
      </c>
      <c r="H34" s="1">
        <f>+G34</f>
        <v>-2.9408000045805238E-3</v>
      </c>
      <c r="Q34" s="84">
        <f>+C34-15018.5</f>
        <v>22677.830999999998</v>
      </c>
    </row>
    <row r="35" spans="1:31">
      <c r="A35" s="24" t="s">
        <v>47</v>
      </c>
      <c r="B35" s="25" t="s">
        <v>48</v>
      </c>
      <c r="C35" s="24">
        <v>37732.35</v>
      </c>
      <c r="E35" s="1">
        <f>+(C35-C$7)/C$8</f>
        <v>476.48935039978863</v>
      </c>
      <c r="F35" s="1">
        <f>ROUND(2*E35,0)/2</f>
        <v>476.5</v>
      </c>
      <c r="G35" s="1">
        <f>+C35-(C$7+F35*C$8)</f>
        <v>-7.3776000062935054E-3</v>
      </c>
      <c r="H35" s="1">
        <f>+G35</f>
        <v>-7.3776000062935054E-3</v>
      </c>
      <c r="Q35" s="84">
        <f>+C35-15018.5</f>
        <v>22713.85</v>
      </c>
    </row>
    <row r="36" spans="1:31">
      <c r="A36" s="24" t="s">
        <v>47</v>
      </c>
      <c r="B36" s="25" t="s">
        <v>44</v>
      </c>
      <c r="C36" s="24">
        <v>38085.347000000002</v>
      </c>
      <c r="E36" s="1">
        <f>+(C36-C$7)/C$8</f>
        <v>986.04217574265419</v>
      </c>
      <c r="F36" s="1">
        <f>ROUND(2*E36,0)/2</f>
        <v>986</v>
      </c>
      <c r="G36" s="1">
        <f>+C36-(C$7+F36*C$8)</f>
        <v>2.921760000026552E-2</v>
      </c>
      <c r="H36" s="1">
        <f>+G36</f>
        <v>2.921760000026552E-2</v>
      </c>
      <c r="Q36" s="84">
        <f>+C36-15018.5</f>
        <v>23066.847000000002</v>
      </c>
    </row>
    <row r="37" spans="1:31">
      <c r="A37" s="24" t="s">
        <v>47</v>
      </c>
      <c r="B37" s="25" t="s">
        <v>48</v>
      </c>
      <c r="C37" s="24">
        <v>38406.423999999999</v>
      </c>
      <c r="E37" s="1">
        <f>+(C37-C$7)/C$8</f>
        <v>1449.5183313547659</v>
      </c>
      <c r="F37" s="1">
        <f>ROUND(2*E37,0)/2</f>
        <v>1449.5</v>
      </c>
      <c r="G37" s="1">
        <f>+C37-(C$7+F37*C$8)</f>
        <v>1.2699200000497513E-2</v>
      </c>
      <c r="H37" s="1">
        <f>+G37</f>
        <v>1.2699200000497513E-2</v>
      </c>
      <c r="Q37" s="84">
        <f>+C37-15018.5</f>
        <v>23387.923999999999</v>
      </c>
    </row>
    <row r="38" spans="1:31">
      <c r="A38" s="24" t="s">
        <v>47</v>
      </c>
      <c r="B38" s="25" t="s">
        <v>44</v>
      </c>
      <c r="C38" s="24">
        <v>38412.313000000002</v>
      </c>
      <c r="E38" s="1">
        <f>+(C38-C$7)/C$8</f>
        <v>1458.0191304789669</v>
      </c>
      <c r="F38" s="1">
        <f>ROUND(2*E38,0)/2</f>
        <v>1458</v>
      </c>
      <c r="G38" s="1">
        <f>+C38-(C$7+F38*C$8)</f>
        <v>1.3252800003101584E-2</v>
      </c>
      <c r="H38" s="1">
        <f>+G38</f>
        <v>1.3252800003101584E-2</v>
      </c>
      <c r="Q38" s="84">
        <f>+C38-15018.5</f>
        <v>23393.813000000002</v>
      </c>
    </row>
    <row r="39" spans="1:31">
      <c r="A39" s="24" t="s">
        <v>47</v>
      </c>
      <c r="B39" s="25" t="s">
        <v>48</v>
      </c>
      <c r="C39" s="24">
        <v>38440.372000000003</v>
      </c>
      <c r="E39" s="1">
        <f>+(C39-C$7)/C$8</f>
        <v>1498.5224285984859</v>
      </c>
      <c r="F39" s="1">
        <f>ROUND(2*E39,0)/2</f>
        <v>1498.5</v>
      </c>
      <c r="G39" s="1">
        <f>+C39-(C$7+F39*C$8)</f>
        <v>1.553760000388138E-2</v>
      </c>
      <c r="H39" s="1">
        <f>+G39</f>
        <v>1.553760000388138E-2</v>
      </c>
      <c r="Q39" s="84">
        <f>+C39-15018.5</f>
        <v>23421.872000000003</v>
      </c>
    </row>
    <row r="40" spans="1:31">
      <c r="A40" s="24" t="s">
        <v>47</v>
      </c>
      <c r="B40" s="25" t="s">
        <v>48</v>
      </c>
      <c r="C40" s="24">
        <v>38528.328000000001</v>
      </c>
      <c r="E40" s="1">
        <f>+(C40-C$7)/C$8</f>
        <v>1625.4873271836179</v>
      </c>
      <c r="F40" s="1">
        <f>ROUND(2*E40,0)/2</f>
        <v>1625.5</v>
      </c>
      <c r="G40" s="1">
        <f>+C40-(C$7+F40*C$8)</f>
        <v>-8.7791999976616353E-3</v>
      </c>
      <c r="H40" s="1">
        <f>+G40</f>
        <v>-8.7791999976616353E-3</v>
      </c>
      <c r="Q40" s="84">
        <f>+C40-15018.5</f>
        <v>23509.828000000001</v>
      </c>
    </row>
    <row r="41" spans="1:31">
      <c r="A41" s="24" t="s">
        <v>47</v>
      </c>
      <c r="B41" s="25" t="s">
        <v>44</v>
      </c>
      <c r="C41" s="24">
        <v>38536.288</v>
      </c>
      <c r="E41" s="1">
        <f>+(C41-C$7)/C$8</f>
        <v>1636.9776245224871</v>
      </c>
      <c r="F41" s="1">
        <f>ROUND(2*E41,0)/2</f>
        <v>1637</v>
      </c>
      <c r="G41" s="1">
        <f>+C41-(C$7+F41*C$8)</f>
        <v>-1.5500800000154413E-2</v>
      </c>
      <c r="H41" s="1">
        <f>+G41</f>
        <v>-1.5500800000154413E-2</v>
      </c>
      <c r="Q41" s="84">
        <f>+C41-15018.5</f>
        <v>23517.788</v>
      </c>
    </row>
    <row r="42" spans="1:31">
      <c r="A42" s="24" t="s">
        <v>47</v>
      </c>
      <c r="B42" s="25" t="s">
        <v>48</v>
      </c>
      <c r="C42" s="24">
        <v>40970.336000000003</v>
      </c>
      <c r="E42" s="1">
        <f>+(C42-C$7)/C$8</f>
        <v>5150.53733018611</v>
      </c>
      <c r="F42" s="1">
        <f>ROUND(2*E42,0)/2</f>
        <v>5150.5</v>
      </c>
      <c r="G42" s="1">
        <f>+C42-(C$7+F42*C$8)</f>
        <v>2.5860800000373274E-2</v>
      </c>
      <c r="H42" s="1">
        <f>+G42</f>
        <v>2.5860800000373274E-2</v>
      </c>
      <c r="Q42" s="84">
        <f>+C42-15018.5</f>
        <v>25951.836000000003</v>
      </c>
    </row>
    <row r="43" spans="1:31">
      <c r="A43" s="24" t="s">
        <v>47</v>
      </c>
      <c r="B43" s="25" t="s">
        <v>48</v>
      </c>
      <c r="C43" s="24">
        <v>40981.402000000002</v>
      </c>
      <c r="E43" s="1">
        <f>+(C43-C$7)/C$8</f>
        <v>5166.5111530946433</v>
      </c>
      <c r="F43" s="1">
        <f>ROUND(2*E43,0)/2</f>
        <v>5166.5</v>
      </c>
      <c r="G43" s="1">
        <f>+C43-(C$7+F43*C$8)</f>
        <v>7.7263999992283061E-3</v>
      </c>
      <c r="H43" s="1">
        <f>+G43</f>
        <v>7.7263999992283061E-3</v>
      </c>
      <c r="Q43" s="84">
        <f>+C43-15018.5</f>
        <v>25962.902000000002</v>
      </c>
    </row>
    <row r="44" spans="1:31">
      <c r="A44" s="24" t="s">
        <v>47</v>
      </c>
      <c r="B44" s="25" t="s">
        <v>48</v>
      </c>
      <c r="C44" s="24">
        <v>41333.334999999999</v>
      </c>
      <c r="E44" s="1">
        <f>+(C44-C$7)/C$8</f>
        <v>5674.5280894464759</v>
      </c>
      <c r="F44" s="1">
        <f>ROUND(2*E44,0)/2</f>
        <v>5674.5</v>
      </c>
      <c r="G44" s="1">
        <f>+C44-(C$7+F44*C$8)</f>
        <v>1.9459199997072574E-2</v>
      </c>
      <c r="H44" s="1">
        <f>+G44</f>
        <v>1.9459199997072574E-2</v>
      </c>
      <c r="Q44" s="84">
        <f>+C44-15018.5</f>
        <v>26314.834999999999</v>
      </c>
    </row>
    <row r="45" spans="1:31">
      <c r="A45" s="24" t="s">
        <v>47</v>
      </c>
      <c r="B45" s="25" t="s">
        <v>48</v>
      </c>
      <c r="C45" s="24">
        <v>41351.341</v>
      </c>
      <c r="E45" s="1">
        <f>+(C45-C$7)/C$8</f>
        <v>5700.5198349092534</v>
      </c>
      <c r="F45" s="1">
        <f>ROUND(2*E45,0)/2</f>
        <v>5700.5</v>
      </c>
      <c r="G45" s="1">
        <f>+C45-(C$7+F45*C$8)</f>
        <v>1.3740800000960007E-2</v>
      </c>
      <c r="H45" s="1">
        <f>+G45</f>
        <v>1.3740800000960007E-2</v>
      </c>
      <c r="Q45" s="84">
        <f>+C45-15018.5</f>
        <v>26332.841</v>
      </c>
    </row>
    <row r="46" spans="1:31">
      <c r="A46" s="1" t="s">
        <v>50</v>
      </c>
      <c r="B46" s="15"/>
      <c r="C46" s="27">
        <v>42414.351000000002</v>
      </c>
      <c r="D46" s="26"/>
      <c r="E46" s="1">
        <f>+(C46-C$7)/C$8</f>
        <v>7234.9797562902168</v>
      </c>
      <c r="F46" s="1">
        <f>ROUND(2*E46,0)/2</f>
        <v>7235</v>
      </c>
      <c r="G46" s="1">
        <f>+C46-(C$7+F46*C$8)</f>
        <v>-1.4023999996425118E-2</v>
      </c>
      <c r="I46" s="1">
        <f>+G46</f>
        <v>-1.4023999996425118E-2</v>
      </c>
      <c r="Q46" s="84">
        <f>+C46-15018.5</f>
        <v>27395.851000000002</v>
      </c>
      <c r="AA46" s="1">
        <v>6</v>
      </c>
      <c r="AC46" s="1" t="s">
        <v>51</v>
      </c>
      <c r="AE46" s="1" t="s">
        <v>52</v>
      </c>
    </row>
    <row r="47" spans="1:31">
      <c r="A47" s="1" t="s">
        <v>53</v>
      </c>
      <c r="B47" s="15"/>
      <c r="C47" s="27">
        <v>42448.31</v>
      </c>
      <c r="D47" s="26"/>
      <c r="E47" s="1">
        <f>+(C47-C$7)/C$8</f>
        <v>7283.9997320855236</v>
      </c>
      <c r="F47" s="1">
        <f>ROUND(2*E47,0)/2</f>
        <v>7284</v>
      </c>
      <c r="G47" s="1">
        <f>+C47-(C$7+F47*C$8)</f>
        <v>-1.8560000171419233E-4</v>
      </c>
      <c r="I47" s="1">
        <f>+G47</f>
        <v>-1.8560000171419233E-4</v>
      </c>
      <c r="Q47" s="84">
        <f>+C47-15018.5</f>
        <v>27429.809999999998</v>
      </c>
      <c r="AA47" s="1">
        <v>8</v>
      </c>
      <c r="AC47" s="1" t="s">
        <v>51</v>
      </c>
      <c r="AE47" s="1" t="s">
        <v>52</v>
      </c>
    </row>
    <row r="48" spans="1:31">
      <c r="A48" s="1" t="s">
        <v>54</v>
      </c>
      <c r="B48" s="15"/>
      <c r="C48" s="28">
        <v>43098.828999999998</v>
      </c>
      <c r="D48" s="26"/>
      <c r="E48" s="1">
        <f>+(C48-C$7)/C$8</f>
        <v>8223.0269600484044</v>
      </c>
      <c r="F48" s="1">
        <f>ROUND(2*E48,0)/2</f>
        <v>8223</v>
      </c>
      <c r="G48" s="1">
        <f>+C48-(C$7+F48*C$8)</f>
        <v>1.8676799998502247E-2</v>
      </c>
      <c r="I48" s="1">
        <f>+G48</f>
        <v>1.8676799998502247E-2</v>
      </c>
      <c r="Q48" s="84">
        <f>+C48-15018.5</f>
        <v>28080.328999999998</v>
      </c>
      <c r="AA48" s="1">
        <v>14</v>
      </c>
      <c r="AC48" s="1" t="s">
        <v>55</v>
      </c>
      <c r="AE48" s="1" t="s">
        <v>56</v>
      </c>
    </row>
    <row r="49" spans="1:31">
      <c r="A49" s="1" t="s">
        <v>54</v>
      </c>
      <c r="B49" s="15"/>
      <c r="C49" s="27">
        <v>43100.896000000001</v>
      </c>
      <c r="D49" s="26"/>
      <c r="E49" s="1">
        <f>+(C49-C$7)/C$8</f>
        <v>8226.0106842443183</v>
      </c>
      <c r="F49" s="1">
        <f>ROUND(2*E49,0)/2</f>
        <v>8226</v>
      </c>
      <c r="G49" s="1">
        <f>+C49-(C$7+F49*C$8)</f>
        <v>7.4015999998664483E-3</v>
      </c>
      <c r="I49" s="1">
        <f>+G49</f>
        <v>7.4015999998664483E-3</v>
      </c>
      <c r="Q49" s="84">
        <f>+C49-15018.5</f>
        <v>28082.396000000001</v>
      </c>
      <c r="AA49" s="1">
        <v>9</v>
      </c>
      <c r="AC49" s="1" t="s">
        <v>57</v>
      </c>
      <c r="AE49" s="1" t="s">
        <v>56</v>
      </c>
    </row>
    <row r="50" spans="1:31">
      <c r="A50" s="1" t="s">
        <v>54</v>
      </c>
      <c r="B50" s="15"/>
      <c r="C50" s="27">
        <v>43100.898000000001</v>
      </c>
      <c r="D50" s="26"/>
      <c r="E50" s="1">
        <f>+(C50-C$7)/C$8</f>
        <v>8226.0135712537012</v>
      </c>
      <c r="F50" s="1">
        <f>ROUND(2*E50,0)/2</f>
        <v>8226</v>
      </c>
      <c r="G50" s="1">
        <f>+C50-(C$7+F50*C$8)</f>
        <v>9.401600000273902E-3</v>
      </c>
      <c r="I50" s="1">
        <f>+G50</f>
        <v>9.401600000273902E-3</v>
      </c>
      <c r="Q50" s="84">
        <f>+C50-15018.5</f>
        <v>28082.398000000001</v>
      </c>
      <c r="AA50" s="1">
        <v>9</v>
      </c>
      <c r="AC50" s="1" t="s">
        <v>55</v>
      </c>
      <c r="AE50" s="1" t="s">
        <v>56</v>
      </c>
    </row>
    <row r="51" spans="1:31">
      <c r="A51" s="1" t="s">
        <v>54</v>
      </c>
      <c r="B51" s="15"/>
      <c r="C51" s="27">
        <v>43184.722000000002</v>
      </c>
      <c r="D51" s="26"/>
      <c r="E51" s="1">
        <f>+(C51-C$7)/C$8</f>
        <v>8347.0139084563962</v>
      </c>
      <c r="F51" s="1">
        <f>ROUND(2*E51,0)/2</f>
        <v>8347</v>
      </c>
      <c r="G51" s="1">
        <f>+C51-(C$7+F51*C$8)</f>
        <v>9.6352000036858954E-3</v>
      </c>
      <c r="I51" s="1">
        <f>+G51</f>
        <v>9.6352000036858954E-3</v>
      </c>
      <c r="Q51" s="84">
        <f>+C51-15018.5</f>
        <v>28166.222000000002</v>
      </c>
      <c r="AA51" s="1">
        <v>14</v>
      </c>
      <c r="AC51" s="1" t="s">
        <v>55</v>
      </c>
      <c r="AE51" s="1" t="s">
        <v>56</v>
      </c>
    </row>
    <row r="52" spans="1:31">
      <c r="A52" s="24" t="s">
        <v>47</v>
      </c>
      <c r="B52" s="25" t="s">
        <v>44</v>
      </c>
      <c r="C52" s="24">
        <v>43192.355000000003</v>
      </c>
      <c r="E52" s="1">
        <f>+(C52-C$7)/C$8</f>
        <v>8358.0321797613742</v>
      </c>
      <c r="F52" s="1">
        <f>ROUND(2*E52,0)/2</f>
        <v>8358</v>
      </c>
      <c r="G52" s="1">
        <f>+C52-(C$7+F52*C$8)</f>
        <v>2.2292800000286661E-2</v>
      </c>
      <c r="I52" s="1">
        <f>+G52</f>
        <v>2.2292800000286661E-2</v>
      </c>
      <c r="Q52" s="84">
        <f>+C52-15018.5</f>
        <v>28173.855000000003</v>
      </c>
    </row>
    <row r="53" spans="1:31">
      <c r="A53" s="1" t="s">
        <v>54</v>
      </c>
      <c r="B53" s="15"/>
      <c r="C53" s="27">
        <v>43436.872000000003</v>
      </c>
      <c r="D53" s="26"/>
      <c r="E53" s="1">
        <f>+(C53-C$7)/C$8</f>
        <v>8710.9936162448575</v>
      </c>
      <c r="F53" s="1">
        <f>ROUND(2*E53,0)/2</f>
        <v>8711</v>
      </c>
      <c r="G53" s="1">
        <f>+C53-(C$7+F53*C$8)</f>
        <v>-4.4224000012036413E-3</v>
      </c>
      <c r="I53" s="1">
        <f>+G53</f>
        <v>-4.4224000012036413E-3</v>
      </c>
      <c r="Q53" s="84">
        <f>+C53-15018.5</f>
        <v>28418.372000000003</v>
      </c>
      <c r="AA53" s="1">
        <v>13</v>
      </c>
      <c r="AC53" s="1" t="s">
        <v>55</v>
      </c>
      <c r="AE53" s="1" t="s">
        <v>56</v>
      </c>
    </row>
    <row r="54" spans="1:31">
      <c r="A54" s="1" t="s">
        <v>54</v>
      </c>
      <c r="B54" s="15"/>
      <c r="C54" s="27">
        <v>44160.837</v>
      </c>
      <c r="D54" s="26"/>
      <c r="E54" s="1">
        <f>+(C54-C$7)/C$8</f>
        <v>9756.0404897291719</v>
      </c>
      <c r="F54" s="1">
        <f>ROUND(2*E54,0)/2</f>
        <v>9756</v>
      </c>
      <c r="G54" s="1">
        <f>+C54-(C$7+F54*C$8)</f>
        <v>2.8049599997757468E-2</v>
      </c>
      <c r="I54" s="1">
        <f>+G54</f>
        <v>2.8049599997757468E-2</v>
      </c>
      <c r="Q54" s="84">
        <f>+C54-15018.5</f>
        <v>29142.337</v>
      </c>
      <c r="AA54" s="1">
        <v>16</v>
      </c>
      <c r="AC54" s="1" t="s">
        <v>55</v>
      </c>
      <c r="AE54" s="1" t="s">
        <v>56</v>
      </c>
    </row>
    <row r="55" spans="1:31">
      <c r="A55" s="1" t="s">
        <v>54</v>
      </c>
      <c r="B55" s="15"/>
      <c r="C55" s="27">
        <v>44614.584000000003</v>
      </c>
      <c r="D55" s="26"/>
      <c r="E55" s="1">
        <f>+(C55-C$7)/C$8</f>
        <v>10411.026412671432</v>
      </c>
      <c r="F55" s="1">
        <f>ROUND(2*E55,0)/2</f>
        <v>10411</v>
      </c>
      <c r="G55" s="1">
        <f>+C55-(C$7+F55*C$8)</f>
        <v>1.8297599999641534E-2</v>
      </c>
      <c r="I55" s="1">
        <f>+G55</f>
        <v>1.8297599999641534E-2</v>
      </c>
      <c r="Q55" s="84">
        <f>+C55-15018.5</f>
        <v>29596.084000000003</v>
      </c>
      <c r="AA55" s="1">
        <v>13</v>
      </c>
      <c r="AC55" s="1" t="s">
        <v>55</v>
      </c>
      <c r="AE55" s="1" t="s">
        <v>56</v>
      </c>
    </row>
    <row r="56" spans="1:31">
      <c r="A56" s="1" t="s">
        <v>54</v>
      </c>
      <c r="B56" s="15"/>
      <c r="C56" s="27">
        <v>44616.665999999997</v>
      </c>
      <c r="D56" s="26"/>
      <c r="E56" s="1">
        <f>+(C56-C$7)/C$8</f>
        <v>10414.031789437697</v>
      </c>
      <c r="F56" s="1">
        <f>ROUND(2*E56,0)/2</f>
        <v>10414</v>
      </c>
      <c r="G56" s="1">
        <f>+C56-(C$7+F56*C$8)</f>
        <v>2.2022399993147701E-2</v>
      </c>
      <c r="I56" s="1">
        <f>+G56</f>
        <v>2.2022399993147701E-2</v>
      </c>
      <c r="Q56" s="84">
        <f>+C56-15018.5</f>
        <v>29598.165999999997</v>
      </c>
      <c r="AA56" s="1">
        <v>19</v>
      </c>
      <c r="AC56" s="1" t="s">
        <v>58</v>
      </c>
      <c r="AE56" s="1" t="s">
        <v>56</v>
      </c>
    </row>
    <row r="57" spans="1:31">
      <c r="A57" s="1" t="s">
        <v>54</v>
      </c>
      <c r="B57" s="15"/>
      <c r="C57" s="27">
        <v>44995.589</v>
      </c>
      <c r="D57" s="26"/>
      <c r="E57" s="1">
        <f>+(C57-C$7)/C$8</f>
        <v>10961.008917394576</v>
      </c>
      <c r="F57" s="1">
        <f>ROUND(2*E57,0)/2</f>
        <v>10961</v>
      </c>
      <c r="G57" s="1">
        <f>+C57-(C$7+F57*C$8)</f>
        <v>6.1776000002282672E-3</v>
      </c>
      <c r="I57" s="1">
        <f>+G57</f>
        <v>6.1776000002282672E-3</v>
      </c>
      <c r="Q57" s="84">
        <f>+C57-15018.5</f>
        <v>29977.089</v>
      </c>
      <c r="AA57" s="1">
        <v>13</v>
      </c>
      <c r="AC57" s="1" t="s">
        <v>55</v>
      </c>
      <c r="AE57" s="1" t="s">
        <v>56</v>
      </c>
    </row>
    <row r="58" spans="1:31">
      <c r="A58" s="1" t="s">
        <v>54</v>
      </c>
      <c r="B58" s="15"/>
      <c r="C58" s="27">
        <v>45315.661999999997</v>
      </c>
      <c r="D58" s="26"/>
      <c r="E58" s="1">
        <f>+(C58-C$7)/C$8</f>
        <v>11423.03579429711</v>
      </c>
      <c r="F58" s="1">
        <f>ROUND(2*E58,0)/2</f>
        <v>11423</v>
      </c>
      <c r="G58" s="1">
        <f>+C58-(C$7+F58*C$8)</f>
        <v>2.4796799996693153E-2</v>
      </c>
      <c r="I58" s="1">
        <f>+G58</f>
        <v>2.4796799996693153E-2</v>
      </c>
      <c r="Q58" s="84">
        <f>+C58-15018.5</f>
        <v>30297.161999999997</v>
      </c>
      <c r="AA58" s="1">
        <v>12</v>
      </c>
      <c r="AC58" s="1" t="s">
        <v>55</v>
      </c>
      <c r="AE58" s="1" t="s">
        <v>56</v>
      </c>
    </row>
    <row r="59" spans="1:31">
      <c r="A59" s="1" t="s">
        <v>54</v>
      </c>
      <c r="B59" s="15"/>
      <c r="C59" s="27">
        <v>45405.682000000001</v>
      </c>
      <c r="D59" s="26"/>
      <c r="E59" s="1">
        <f>+(C59-C$7)/C$8</f>
        <v>11552.980086564088</v>
      </c>
      <c r="F59" s="1">
        <f>ROUND(2*E59,0)/2</f>
        <v>11553</v>
      </c>
      <c r="G59" s="1">
        <f>+C59-(C$7+F59*C$8)</f>
        <v>-1.3795200000458863E-2</v>
      </c>
      <c r="I59" s="1">
        <f>+G59</f>
        <v>-1.3795200000458863E-2</v>
      </c>
      <c r="Q59" s="84">
        <f>+C59-15018.5</f>
        <v>30387.182000000001</v>
      </c>
      <c r="AA59" s="1">
        <v>12</v>
      </c>
      <c r="AC59" s="1" t="s">
        <v>55</v>
      </c>
      <c r="AE59" s="1" t="s">
        <v>56</v>
      </c>
    </row>
    <row r="60" spans="1:31">
      <c r="A60" s="1" t="s">
        <v>54</v>
      </c>
      <c r="B60" s="15"/>
      <c r="C60" s="27">
        <v>45671.722000000002</v>
      </c>
      <c r="D60" s="26"/>
      <c r="E60" s="1">
        <f>+(C60-C$7)/C$8</f>
        <v>11937.010074507938</v>
      </c>
      <c r="F60" s="1">
        <f>ROUND(2*E60,0)/2</f>
        <v>11937</v>
      </c>
      <c r="G60" s="1">
        <f>+C60-(C$7+F60*C$8)</f>
        <v>6.9791999994777143E-3</v>
      </c>
      <c r="I60" s="1">
        <f>+G60</f>
        <v>6.9791999994777143E-3</v>
      </c>
      <c r="Q60" s="84">
        <f>+C60-15018.5</f>
        <v>30653.222000000002</v>
      </c>
      <c r="AA60" s="1">
        <v>17</v>
      </c>
      <c r="AC60" s="1" t="s">
        <v>55</v>
      </c>
      <c r="AE60" s="1" t="s">
        <v>56</v>
      </c>
    </row>
    <row r="61" spans="1:31">
      <c r="A61" s="24" t="s">
        <v>59</v>
      </c>
      <c r="B61" s="25" t="s">
        <v>48</v>
      </c>
      <c r="C61" s="24">
        <v>46467.387999999999</v>
      </c>
      <c r="E61" s="1">
        <f>+(C61-C$7)/C$8</f>
        <v>13085.557677828227</v>
      </c>
      <c r="F61" s="1">
        <f>ROUND(2*E61,0)/2</f>
        <v>13085.5</v>
      </c>
      <c r="G61" s="1">
        <f>+C61-(C$7+F61*C$8)</f>
        <v>3.9956799999345094E-2</v>
      </c>
      <c r="I61" s="1">
        <f>+G61</f>
        <v>3.9956799999345094E-2</v>
      </c>
      <c r="O61" s="1">
        <f ca="1">+C$11+C$12*$F61</f>
        <v>3.3587121269715539E-2</v>
      </c>
      <c r="Q61" s="84">
        <f>+C61-15018.5</f>
        <v>31448.887999999999</v>
      </c>
    </row>
    <row r="62" spans="1:31">
      <c r="A62" s="1" t="s">
        <v>54</v>
      </c>
      <c r="B62" s="15" t="s">
        <v>48</v>
      </c>
      <c r="C62" s="27">
        <v>47115.798999999999</v>
      </c>
      <c r="D62" s="26"/>
      <c r="E62" s="1">
        <f>+(C62-C$7)/C$8</f>
        <v>14021.541997902872</v>
      </c>
      <c r="F62" s="1">
        <f>ROUND(2*E62,0)/2</f>
        <v>14021.5</v>
      </c>
      <c r="G62" s="1">
        <f>+C62-(C$7+F62*C$8)</f>
        <v>2.9094400000758469E-2</v>
      </c>
      <c r="I62" s="1">
        <f>+G62</f>
        <v>2.9094400000758469E-2</v>
      </c>
      <c r="Q62" s="84">
        <f>+C62-15018.5</f>
        <v>32097.298999999999</v>
      </c>
      <c r="AA62" s="1">
        <v>11</v>
      </c>
      <c r="AC62" s="1" t="s">
        <v>60</v>
      </c>
      <c r="AE62" s="1" t="s">
        <v>56</v>
      </c>
    </row>
    <row r="63" spans="1:31">
      <c r="A63" s="1" t="s">
        <v>61</v>
      </c>
      <c r="B63" s="15"/>
      <c r="C63" s="27">
        <v>47555.364000000001</v>
      </c>
      <c r="D63" s="26"/>
      <c r="E63" s="1">
        <f>+(C63-C$7)/C$8</f>
        <v>14656.056137320023</v>
      </c>
      <c r="F63" s="1">
        <f>ROUND(2*E63,0)/2</f>
        <v>14656</v>
      </c>
      <c r="G63" s="1">
        <f>+C63-(C$7+F63*C$8)</f>
        <v>3.8889600000402424E-2</v>
      </c>
      <c r="I63" s="1">
        <f>+G63</f>
        <v>3.8889600000402424E-2</v>
      </c>
      <c r="Q63" s="84">
        <f>+C63-15018.5</f>
        <v>32536.864000000001</v>
      </c>
      <c r="AA63" s="1">
        <v>10</v>
      </c>
      <c r="AC63" s="1" t="s">
        <v>51</v>
      </c>
      <c r="AE63" s="1" t="s">
        <v>52</v>
      </c>
    </row>
    <row r="64" spans="1:31">
      <c r="A64" s="1" t="s">
        <v>61</v>
      </c>
      <c r="B64" s="15"/>
      <c r="C64" s="27">
        <v>47564.362999999998</v>
      </c>
      <c r="D64" s="26"/>
      <c r="E64" s="1">
        <f>+(C64-C$7)/C$8</f>
        <v>14669.046236032642</v>
      </c>
      <c r="F64" s="1">
        <f>ROUND(2*E64,0)/2</f>
        <v>14669</v>
      </c>
      <c r="G64" s="1">
        <f>+C64-(C$7+F64*C$8)</f>
        <v>3.2030399997893255E-2</v>
      </c>
      <c r="I64" s="1">
        <f>+G64</f>
        <v>3.2030399997893255E-2</v>
      </c>
      <c r="Q64" s="84">
        <f>+C64-15018.5</f>
        <v>32545.862999999998</v>
      </c>
      <c r="AA64" s="1">
        <v>7</v>
      </c>
      <c r="AC64" s="1" t="s">
        <v>62</v>
      </c>
      <c r="AE64" s="1" t="s">
        <v>52</v>
      </c>
    </row>
    <row r="65" spans="1:31">
      <c r="A65" s="1" t="s">
        <v>61</v>
      </c>
      <c r="B65" s="15" t="s">
        <v>48</v>
      </c>
      <c r="C65" s="27">
        <v>47590.317999999999</v>
      </c>
      <c r="D65" s="26"/>
      <c r="E65" s="1">
        <f>+(C65-C$7)/C$8</f>
        <v>14706.512400282692</v>
      </c>
      <c r="F65" s="1">
        <f>ROUND(2*E65,0)/2</f>
        <v>14706.5</v>
      </c>
      <c r="G65" s="1">
        <f>+C65-(C$7+F65*C$8)</f>
        <v>8.5904000006848946E-3</v>
      </c>
      <c r="I65" s="1">
        <f>+G65</f>
        <v>8.5904000006848946E-3</v>
      </c>
      <c r="Q65" s="84">
        <f>+C65-15018.5</f>
        <v>32571.817999999999</v>
      </c>
      <c r="AA65" s="1">
        <v>7</v>
      </c>
      <c r="AC65" s="1" t="s">
        <v>62</v>
      </c>
      <c r="AE65" s="1" t="s">
        <v>52</v>
      </c>
    </row>
    <row r="66" spans="1:31">
      <c r="A66" s="1" t="s">
        <v>61</v>
      </c>
      <c r="B66" s="15"/>
      <c r="C66" s="27">
        <v>47591.358999999997</v>
      </c>
      <c r="D66" s="26"/>
      <c r="E66" s="1">
        <f>+(C66-C$7)/C$8</f>
        <v>14708.015088665825</v>
      </c>
      <c r="F66" s="1">
        <f>ROUND(2*E66,0)/2</f>
        <v>14708</v>
      </c>
      <c r="G66" s="1">
        <f>+C66-(C$7+F66*C$8)</f>
        <v>1.0452799993799999E-2</v>
      </c>
      <c r="I66" s="1">
        <f>+G66</f>
        <v>1.0452799993799999E-2</v>
      </c>
      <c r="Q66" s="84">
        <f>+C66-15018.5</f>
        <v>32572.858999999997</v>
      </c>
      <c r="AA66" s="1">
        <v>8</v>
      </c>
      <c r="AC66" s="1" t="s">
        <v>62</v>
      </c>
      <c r="AE66" s="1" t="s">
        <v>52</v>
      </c>
    </row>
    <row r="67" spans="1:31">
      <c r="A67" s="24" t="s">
        <v>63</v>
      </c>
      <c r="B67" s="25" t="s">
        <v>48</v>
      </c>
      <c r="C67" s="24">
        <v>47822.411999999997</v>
      </c>
      <c r="E67" s="1">
        <f>+(C67-C$7)/C$8</f>
        <v>15041.541177992205</v>
      </c>
      <c r="F67" s="1">
        <f>ROUND(2*E67,0)/2</f>
        <v>15041.5</v>
      </c>
      <c r="G67" s="1">
        <f>+C67-(C$7+F67*C$8)</f>
        <v>2.8526399997645058E-2</v>
      </c>
      <c r="I67" s="1">
        <f>+G67</f>
        <v>2.8526399997645058E-2</v>
      </c>
      <c r="O67" s="1">
        <f ca="1">+C$11+C$12*$F67</f>
        <v>3.7154954661606426E-2</v>
      </c>
      <c r="Q67" s="84">
        <f>+C67-15018.5</f>
        <v>32803.911999999997</v>
      </c>
    </row>
    <row r="68" spans="1:31">
      <c r="A68" s="1" t="s">
        <v>64</v>
      </c>
      <c r="B68" s="15"/>
      <c r="C68" s="27">
        <v>47925.302000000003</v>
      </c>
      <c r="D68" s="26"/>
      <c r="E68" s="1">
        <f>+(C68-C$7)/C$8</f>
        <v>15190.063375629948</v>
      </c>
      <c r="F68" s="1">
        <f>ROUND(2*E68,0)/2</f>
        <v>15190</v>
      </c>
      <c r="G68" s="1">
        <f>+C68-(C$7+F68*C$8)</f>
        <v>4.390399999829242E-2</v>
      </c>
      <c r="I68" s="1">
        <f>+G68</f>
        <v>4.390399999829242E-2</v>
      </c>
      <c r="Q68" s="84">
        <f>+C68-15018.5</f>
        <v>32906.802000000003</v>
      </c>
      <c r="AA68" s="1">
        <v>7</v>
      </c>
      <c r="AC68" s="1" t="s">
        <v>62</v>
      </c>
      <c r="AE68" s="1" t="s">
        <v>52</v>
      </c>
    </row>
    <row r="69" spans="1:31">
      <c r="A69" s="1" t="s">
        <v>64</v>
      </c>
      <c r="B69" s="15"/>
      <c r="C69" s="27">
        <v>47970.326000000001</v>
      </c>
      <c r="D69" s="26"/>
      <c r="E69" s="1">
        <f>+(C69-C$7)/C$8</f>
        <v>15255.055730829103</v>
      </c>
      <c r="F69" s="1">
        <f>ROUND(2*E69,0)/2</f>
        <v>15255</v>
      </c>
      <c r="G69" s="1">
        <f>+C69-(C$7+F69*C$8)</f>
        <v>3.8608000002568588E-2</v>
      </c>
      <c r="I69" s="1">
        <f>+G69</f>
        <v>3.8608000002568588E-2</v>
      </c>
      <c r="Q69" s="84">
        <f>+C69-15018.5</f>
        <v>32951.826000000001</v>
      </c>
      <c r="AA69" s="1">
        <v>8</v>
      </c>
      <c r="AC69" s="1" t="s">
        <v>65</v>
      </c>
      <c r="AE69" s="1" t="s">
        <v>52</v>
      </c>
    </row>
    <row r="70" spans="1:31">
      <c r="A70" s="1" t="s">
        <v>54</v>
      </c>
      <c r="B70" s="15"/>
      <c r="C70" s="27">
        <v>48219.714</v>
      </c>
      <c r="D70" s="26"/>
      <c r="E70" s="1">
        <f>+(C70-C$7)/C$8</f>
        <v>15615.048478661534</v>
      </c>
      <c r="F70" s="1">
        <f>ROUND(2*E70,0)/2</f>
        <v>15615</v>
      </c>
      <c r="G70" s="1">
        <f>+C70-(C$7+F70*C$8)</f>
        <v>3.3583999997063074E-2</v>
      </c>
      <c r="I70" s="1">
        <f>+G70</f>
        <v>3.3583999997063074E-2</v>
      </c>
      <c r="Q70" s="84">
        <f>+C70-15018.5</f>
        <v>33201.214</v>
      </c>
      <c r="AA70" s="1">
        <v>18</v>
      </c>
      <c r="AC70" s="1" t="s">
        <v>55</v>
      </c>
      <c r="AE70" s="1" t="s">
        <v>56</v>
      </c>
    </row>
    <row r="71" spans="1:31">
      <c r="A71" s="24" t="s">
        <v>66</v>
      </c>
      <c r="B71" s="25" t="s">
        <v>44</v>
      </c>
      <c r="C71" s="24">
        <v>48274.438000000002</v>
      </c>
      <c r="E71" s="1">
        <f>+(C71-C$7)/C$8</f>
        <v>15694.042829361579</v>
      </c>
      <c r="F71" s="1">
        <f>ROUND(2*E71,0)/2</f>
        <v>15694</v>
      </c>
      <c r="G71" s="1">
        <f>+C71-(C$7+F71*C$8)</f>
        <v>2.9670399999304209E-2</v>
      </c>
      <c r="I71" s="1">
        <f>+G71</f>
        <v>2.9670399999304209E-2</v>
      </c>
      <c r="O71" s="1">
        <f ca="1">+C$11+C$12*$F71</f>
        <v>3.8345144481754079E-2</v>
      </c>
      <c r="Q71" s="84">
        <f>+C71-15018.5</f>
        <v>33255.938000000002</v>
      </c>
    </row>
    <row r="72" spans="1:31">
      <c r="A72" s="1" t="s">
        <v>67</v>
      </c>
      <c r="B72" s="15"/>
      <c r="C72" s="27">
        <v>49005.313000000002</v>
      </c>
      <c r="D72" s="26">
        <v>5.0000000000000001E-3</v>
      </c>
      <c r="E72" s="1">
        <f>+(C72-C$7)/C$8</f>
        <v>16749.064320259415</v>
      </c>
      <c r="F72" s="1">
        <f>ROUND(2*E72,0)/2</f>
        <v>16749</v>
      </c>
      <c r="G72" s="1">
        <f>+C72-(C$7+F72*C$8)</f>
        <v>4.4558400004461873E-2</v>
      </c>
      <c r="I72" s="1">
        <f>+G72</f>
        <v>4.4558400004461873E-2</v>
      </c>
      <c r="Q72" s="84">
        <f>+C72-15018.5</f>
        <v>33986.813000000002</v>
      </c>
      <c r="AA72" s="1">
        <v>9</v>
      </c>
      <c r="AC72" s="1" t="s">
        <v>62</v>
      </c>
      <c r="AE72" s="1" t="s">
        <v>52</v>
      </c>
    </row>
    <row r="73" spans="1:31">
      <c r="A73" s="1" t="s">
        <v>67</v>
      </c>
      <c r="B73" s="15"/>
      <c r="C73" s="27">
        <v>49059.326000000001</v>
      </c>
      <c r="D73" s="26">
        <v>6.0000000000000001E-3</v>
      </c>
      <c r="E73" s="1">
        <f>+(C73-C$7)/C$8</f>
        <v>16827.032339124289</v>
      </c>
      <c r="F73" s="1">
        <f>ROUND(2*E73,0)/2</f>
        <v>16827</v>
      </c>
      <c r="G73" s="1">
        <f>+C73-(C$7+F73*C$8)</f>
        <v>2.2403199996915646E-2</v>
      </c>
      <c r="I73" s="1">
        <f>+G73</f>
        <v>2.2403199996915646E-2</v>
      </c>
      <c r="Q73" s="84">
        <f>+C73-15018.5</f>
        <v>34040.826000000001</v>
      </c>
      <c r="AA73" s="1">
        <v>8</v>
      </c>
      <c r="AC73" s="1" t="s">
        <v>62</v>
      </c>
      <c r="AE73" s="1" t="s">
        <v>52</v>
      </c>
    </row>
    <row r="74" spans="1:31">
      <c r="A74" s="1" t="s">
        <v>54</v>
      </c>
      <c r="B74" s="15"/>
      <c r="C74" s="27">
        <v>49060.703999999998</v>
      </c>
      <c r="D74" s="26"/>
      <c r="E74" s="1">
        <f>+(C74-C$7)/C$8</f>
        <v>16829.021488588223</v>
      </c>
      <c r="F74" s="1">
        <f>ROUND(2*E74,0)/2</f>
        <v>16829</v>
      </c>
      <c r="G74" s="1">
        <f>+C74-(C$7+F74*C$8)</f>
        <v>1.4886399992974475E-2</v>
      </c>
      <c r="I74" s="1">
        <f>+G74</f>
        <v>1.4886399992974475E-2</v>
      </c>
      <c r="Q74" s="84">
        <f>+C74-15018.5</f>
        <v>34042.203999999998</v>
      </c>
      <c r="AA74" s="1">
        <v>16</v>
      </c>
      <c r="AC74" s="1" t="s">
        <v>55</v>
      </c>
      <c r="AE74" s="1" t="s">
        <v>56</v>
      </c>
    </row>
    <row r="75" spans="1:31">
      <c r="A75" s="1" t="s">
        <v>68</v>
      </c>
      <c r="B75" s="15" t="s">
        <v>48</v>
      </c>
      <c r="C75" s="27">
        <v>50854.632299999997</v>
      </c>
      <c r="D75" s="26">
        <v>1.1000000000000001E-3</v>
      </c>
      <c r="E75" s="1">
        <f>+(C75-C$7)/C$8</f>
        <v>19418.565404620134</v>
      </c>
      <c r="F75" s="1">
        <f>ROUND(2*E75,0)/2</f>
        <v>19418.5</v>
      </c>
      <c r="G75" s="1">
        <f>+C75-(C$7+F75*C$8)</f>
        <v>4.5309599998290651E-2</v>
      </c>
      <c r="I75" s="1">
        <f>+G75</f>
        <v>4.5309599998290651E-2</v>
      </c>
      <c r="O75" s="1">
        <f ca="1">+C$11+C$12*$F75</f>
        <v>4.5138802696527897E-2</v>
      </c>
      <c r="Q75" s="84">
        <f>+C75-15018.5</f>
        <v>35836.132299999997</v>
      </c>
      <c r="AA75" s="1">
        <v>37</v>
      </c>
      <c r="AC75" s="1" t="s">
        <v>69</v>
      </c>
      <c r="AE75" s="1" t="s">
        <v>52</v>
      </c>
    </row>
    <row r="76" spans="1:31">
      <c r="A76" s="24" t="s">
        <v>70</v>
      </c>
      <c r="B76" s="25" t="s">
        <v>44</v>
      </c>
      <c r="C76" s="24">
        <v>51608.7039</v>
      </c>
      <c r="E76" s="1">
        <f>+(C76-C$7)/C$8</f>
        <v>20507.071296428883</v>
      </c>
      <c r="F76" s="1">
        <f>ROUND(2*E76,0)/2</f>
        <v>20507</v>
      </c>
      <c r="G76" s="1">
        <f>+C76-(C$7+F76*C$8)</f>
        <v>4.939120000199182E-2</v>
      </c>
      <c r="K76" s="1">
        <f>+G76</f>
        <v>4.939120000199182E-2</v>
      </c>
      <c r="O76" s="1">
        <f ca="1">+C$11+C$12*$F76</f>
        <v>4.7124276442475355E-2</v>
      </c>
      <c r="Q76" s="84">
        <f>+C76-15018.5</f>
        <v>36590.2039</v>
      </c>
    </row>
    <row r="77" spans="1:31">
      <c r="A77" s="24" t="s">
        <v>70</v>
      </c>
      <c r="B77" s="25" t="s">
        <v>44</v>
      </c>
      <c r="C77" s="24">
        <v>51633.640800000001</v>
      </c>
      <c r="E77" s="1">
        <f>+(C77-C$7)/C$8</f>
        <v>20543.067828553216</v>
      </c>
      <c r="F77" s="1">
        <f>ROUND(2*E77,0)/2</f>
        <v>20543</v>
      </c>
      <c r="G77" s="1">
        <f>+C77-(C$7+F77*C$8)</f>
        <v>4.6988800000690389E-2</v>
      </c>
      <c r="K77" s="1">
        <f>+G77</f>
        <v>4.6988800000690389E-2</v>
      </c>
      <c r="O77" s="1">
        <f ca="1">+C$11+C$12*$F77</f>
        <v>4.7189942087724882E-2</v>
      </c>
      <c r="Q77" s="84">
        <f>+C77-15018.5</f>
        <v>36615.140800000001</v>
      </c>
    </row>
    <row r="78" spans="1:31">
      <c r="A78" s="24" t="s">
        <v>71</v>
      </c>
      <c r="B78" s="25" t="s">
        <v>48</v>
      </c>
      <c r="C78" s="24">
        <v>51932.567199999998</v>
      </c>
      <c r="E78" s="1">
        <f>+(C78-C$7)/C$8</f>
        <v>20974.569489161007</v>
      </c>
      <c r="F78" s="1">
        <f>ROUND(2*E78,0)/2</f>
        <v>20974.5</v>
      </c>
      <c r="G78" s="1">
        <f>+C78-(C$7+F78*C$8)</f>
        <v>4.8139200000150595E-2</v>
      </c>
      <c r="K78" s="1">
        <f>+G78</f>
        <v>4.8139200000150595E-2</v>
      </c>
      <c r="O78" s="1">
        <f ca="1">+C$11+C$12*$F78</f>
        <v>4.7977017807868498E-2</v>
      </c>
      <c r="Q78" s="84">
        <f>+C78-15018.5</f>
        <v>36914.067199999998</v>
      </c>
    </row>
    <row r="79" spans="1:31">
      <c r="A79" s="24" t="s">
        <v>70</v>
      </c>
      <c r="B79" s="25" t="s">
        <v>44</v>
      </c>
      <c r="C79" s="24">
        <v>52235.650699999998</v>
      </c>
      <c r="E79" s="1">
        <f>+(C79-C$7)/C$8</f>
        <v>21412.071943118983</v>
      </c>
      <c r="F79" s="1">
        <f>ROUND(2*E79,0)/2</f>
        <v>21412</v>
      </c>
      <c r="G79" s="1">
        <f>+C79-(C$7+F79*C$8)</f>
        <v>4.9839200000860728E-2</v>
      </c>
      <c r="K79" s="1">
        <f>+G79</f>
        <v>4.9839200000860728E-2</v>
      </c>
      <c r="O79" s="1">
        <f ca="1">+C$11+C$12*$F79</f>
        <v>4.8775037802220374E-2</v>
      </c>
      <c r="Q79" s="84">
        <f>+C79-15018.5</f>
        <v>37217.150699999998</v>
      </c>
    </row>
    <row r="80" spans="1:31">
      <c r="A80" s="24" t="s">
        <v>72</v>
      </c>
      <c r="B80" s="25" t="s">
        <v>48</v>
      </c>
      <c r="C80" s="24">
        <v>52278.255499999999</v>
      </c>
      <c r="E80" s="1">
        <f>+(C80-C$7)/C$8</f>
        <v>21473.572171770127</v>
      </c>
      <c r="F80" s="1">
        <f>ROUND(2*E80,0)/2</f>
        <v>21473.5</v>
      </c>
      <c r="G80" s="1">
        <f>+C80-(C$7+F80*C$8)</f>
        <v>4.9997599999187514E-2</v>
      </c>
      <c r="K80" s="1">
        <f>+G80</f>
        <v>4.9997599999187514E-2</v>
      </c>
      <c r="O80" s="1">
        <f ca="1">+C$11+C$12*$F80</f>
        <v>4.8887216612854979E-2</v>
      </c>
      <c r="Q80" s="84">
        <f>+C80-15018.5</f>
        <v>37259.755499999999</v>
      </c>
    </row>
    <row r="81" spans="1:21">
      <c r="A81" s="24" t="s">
        <v>70</v>
      </c>
      <c r="B81" s="25" t="s">
        <v>44</v>
      </c>
      <c r="C81" s="24">
        <v>52282.758199999997</v>
      </c>
      <c r="E81" s="1">
        <f>+(C81-C$7)/C$8</f>
        <v>21480.071840341447</v>
      </c>
      <c r="F81" s="1">
        <f>ROUND(2*E81,0)/2</f>
        <v>21480</v>
      </c>
      <c r="G81" s="1">
        <f>+C81-(C$7+F81*C$8)</f>
        <v>4.9767999997129664E-2</v>
      </c>
      <c r="K81" s="1">
        <f>+G81</f>
        <v>4.9767999997129664E-2</v>
      </c>
      <c r="O81" s="1">
        <f ca="1">+C$11+C$12*$F81</f>
        <v>4.8899072909913917E-2</v>
      </c>
      <c r="Q81" s="84">
        <f>+C81-15018.5</f>
        <v>37264.258199999997</v>
      </c>
    </row>
    <row r="82" spans="1:21">
      <c r="A82" s="24" t="s">
        <v>70</v>
      </c>
      <c r="B82" s="25" t="s">
        <v>44</v>
      </c>
      <c r="C82" s="24">
        <v>52307.697899999999</v>
      </c>
      <c r="E82" s="1">
        <f>+(C82-C$7)/C$8</f>
        <v>21516.072414278915</v>
      </c>
      <c r="F82" s="1">
        <f>ROUND(2*E82,0)/2</f>
        <v>21516</v>
      </c>
      <c r="G82" s="1">
        <f>+C82-(C$7+F82*C$8)</f>
        <v>5.016559999785386E-2</v>
      </c>
      <c r="K82" s="1">
        <f>+G82</f>
        <v>5.016559999785386E-2</v>
      </c>
      <c r="O82" s="1">
        <f ca="1">+C$11+C$12*$F82</f>
        <v>4.8964738555163444E-2</v>
      </c>
      <c r="Q82" s="84">
        <f>+C82-15018.5</f>
        <v>37289.197899999999</v>
      </c>
    </row>
    <row r="83" spans="1:21">
      <c r="A83" s="24" t="s">
        <v>70</v>
      </c>
      <c r="B83" s="25" t="s">
        <v>44</v>
      </c>
      <c r="C83" s="24">
        <v>52559.862399999998</v>
      </c>
      <c r="E83" s="1">
        <f>+(C83-C$7)/C$8</f>
        <v>21880.073052885389</v>
      </c>
      <c r="F83" s="1">
        <f>ROUND(2*E83,0)/2</f>
        <v>21880</v>
      </c>
      <c r="G83" s="1">
        <f>+C83-(C$7+F83*C$8)</f>
        <v>5.0607999997737352E-2</v>
      </c>
      <c r="K83" s="1">
        <f>+G83</f>
        <v>5.0607999997737352E-2</v>
      </c>
      <c r="O83" s="1">
        <f ca="1">+C$11+C$12*$F83</f>
        <v>4.9628691190464203E-2</v>
      </c>
      <c r="Q83" s="84">
        <f>+C83-15018.5</f>
        <v>37541.362399999998</v>
      </c>
    </row>
    <row r="84" spans="1:21">
      <c r="A84" s="24" t="s">
        <v>73</v>
      </c>
      <c r="B84" s="25" t="s">
        <v>44</v>
      </c>
      <c r="C84" s="24">
        <v>52561.249900000003</v>
      </c>
      <c r="E84" s="1">
        <f>+(C84-C$7)/C$8</f>
        <v>21882.075915643898</v>
      </c>
      <c r="F84" s="1">
        <f>ROUND(2*E84,0)/2</f>
        <v>21882</v>
      </c>
      <c r="G84" s="1">
        <f>+C84-(C$7+F84*C$8)</f>
        <v>5.2591200001188554E-2</v>
      </c>
      <c r="K84" s="1">
        <f>+G84</f>
        <v>5.2591200001188554E-2</v>
      </c>
      <c r="O84" s="1">
        <f ca="1">+C$11+C$12*$F84</f>
        <v>4.9632339281866951E-2</v>
      </c>
      <c r="Q84" s="84">
        <f>+C84-15018.5</f>
        <v>37542.749900000003</v>
      </c>
    </row>
    <row r="85" spans="1:21">
      <c r="A85" s="24" t="s">
        <v>70</v>
      </c>
      <c r="B85" s="25" t="s">
        <v>44</v>
      </c>
      <c r="C85" s="24">
        <v>52616.668799999999</v>
      </c>
      <c r="E85" s="1">
        <f>+(C85-C$7)/C$8</f>
        <v>21962.073357753579</v>
      </c>
      <c r="F85" s="1">
        <f>ROUND(2*E85,0)/2</f>
        <v>21962</v>
      </c>
      <c r="G85" s="1">
        <f>+C85-(C$7+F85*C$8)</f>
        <v>5.0819199997931719E-2</v>
      </c>
      <c r="K85" s="1">
        <f>+G85</f>
        <v>5.0819199997931719E-2</v>
      </c>
      <c r="O85" s="1">
        <f ca="1">+C$11+C$12*$F85</f>
        <v>4.9778262937977012E-2</v>
      </c>
      <c r="Q85" s="84">
        <f>+C85-15018.5</f>
        <v>37598.168799999999</v>
      </c>
    </row>
    <row r="86" spans="1:21">
      <c r="A86" s="24" t="s">
        <v>70</v>
      </c>
      <c r="B86" s="25" t="s">
        <v>44</v>
      </c>
      <c r="C86" s="24">
        <v>52659.621400000004</v>
      </c>
      <c r="E86" s="1">
        <f>+(C86-C$7)/C$8</f>
        <v>22024.075637336195</v>
      </c>
      <c r="F86" s="1">
        <f>ROUND(2*E86,0)/2</f>
        <v>22024</v>
      </c>
      <c r="G86" s="1">
        <f>+C86-(C$7+F86*C$8)</f>
        <v>5.239840000285767E-2</v>
      </c>
      <c r="K86" s="1">
        <f>+G86</f>
        <v>5.239840000285767E-2</v>
      </c>
      <c r="O86" s="1">
        <f ca="1">+C$11+C$12*$F86</f>
        <v>4.9891353771462303E-2</v>
      </c>
      <c r="Q86" s="84">
        <f>+C86-15018.5</f>
        <v>37641.121400000004</v>
      </c>
    </row>
    <row r="87" spans="1:21">
      <c r="A87" s="24" t="s">
        <v>74</v>
      </c>
      <c r="B87" s="25" t="s">
        <v>44</v>
      </c>
      <c r="C87" s="24">
        <v>53332.291899999997</v>
      </c>
      <c r="E87" s="1">
        <f>+(C87-C$7)/C$8</f>
        <v>22995.078659457606</v>
      </c>
      <c r="F87" s="1">
        <f>ROUND(2*E87,0)/2</f>
        <v>22995</v>
      </c>
      <c r="G87" s="1">
        <f>+C87-(C$7+F87*C$8)</f>
        <v>5.4491999995661899E-2</v>
      </c>
      <c r="K87" s="1">
        <f>+G87</f>
        <v>5.4491999995661899E-2</v>
      </c>
      <c r="O87" s="1">
        <f ca="1">+C$11+C$12*$F87</f>
        <v>5.1662502147498117E-2</v>
      </c>
      <c r="Q87" s="84">
        <f>+C87-15018.5</f>
        <v>38313.791899999997</v>
      </c>
    </row>
    <row r="88" spans="1:21">
      <c r="A88" s="24" t="s">
        <v>70</v>
      </c>
      <c r="B88" s="25" t="s">
        <v>44</v>
      </c>
      <c r="C88" s="24">
        <v>53360.692499999997</v>
      </c>
      <c r="E88" s="1">
        <f>+(C88-C$7)/C$8</f>
        <v>23036.075058779505</v>
      </c>
      <c r="F88" s="1">
        <f>ROUND(2*E88,0)/2</f>
        <v>23036</v>
      </c>
      <c r="G88" s="1">
        <f>+C88-(C$7+F88*C$8)</f>
        <v>5.1997599999594968E-2</v>
      </c>
      <c r="K88" s="1">
        <f>+G88</f>
        <v>5.1997599999594968E-2</v>
      </c>
      <c r="O88" s="1">
        <f ca="1">+C$11+C$12*$F88</f>
        <v>5.1737288021254518E-2</v>
      </c>
      <c r="Q88" s="84">
        <f>+C88-15018.5</f>
        <v>38342.192499999997</v>
      </c>
    </row>
    <row r="89" spans="1:21">
      <c r="A89" s="29" t="s">
        <v>75</v>
      </c>
      <c r="B89" s="30" t="s">
        <v>44</v>
      </c>
      <c r="C89" s="31">
        <v>53384.247000000003</v>
      </c>
      <c r="D89" s="31">
        <v>2.0000000000000001E-4</v>
      </c>
      <c r="E89" s="1">
        <f>+(C89-C$7)/C$8</f>
        <v>23070.076090019265</v>
      </c>
      <c r="F89" s="1">
        <f>ROUND(2*E89,0)/2</f>
        <v>23070</v>
      </c>
      <c r="G89" s="1">
        <f>+C89-(C$7+F89*C$8)</f>
        <v>5.2712000004248694E-2</v>
      </c>
      <c r="K89" s="1">
        <f>+G89</f>
        <v>5.2712000004248694E-2</v>
      </c>
      <c r="O89" s="1">
        <f ca="1">+C$11+C$12*$F89</f>
        <v>5.179930557510129E-2</v>
      </c>
      <c r="Q89" s="84">
        <f>+C89-15018.5</f>
        <v>38365.747000000003</v>
      </c>
    </row>
    <row r="90" spans="1:21">
      <c r="A90" s="4" t="s">
        <v>76</v>
      </c>
      <c r="C90" s="32">
        <v>53385.632599999997</v>
      </c>
      <c r="D90" s="26">
        <v>1E-4</v>
      </c>
      <c r="E90" s="1">
        <f>+(C90-C$7)/C$8</f>
        <v>23072.076210118845</v>
      </c>
      <c r="F90" s="1">
        <f>ROUND(2*E90,0)/2</f>
        <v>23072</v>
      </c>
      <c r="G90" s="1">
        <f>+C90-(C$7+F90*C$8)</f>
        <v>5.2795199997490272E-2</v>
      </c>
      <c r="K90" s="1">
        <f>+G90</f>
        <v>5.2795199997490272E-2</v>
      </c>
      <c r="O90" s="1">
        <f ca="1">+C$11+C$12*$F90</f>
        <v>5.1802953666504045E-2</v>
      </c>
      <c r="Q90" s="84">
        <f>+C90-15018.5</f>
        <v>38367.132599999997</v>
      </c>
    </row>
    <row r="91" spans="1:21">
      <c r="A91" s="24" t="s">
        <v>70</v>
      </c>
      <c r="B91" s="25" t="s">
        <v>44</v>
      </c>
      <c r="C91" s="24">
        <v>53398.794000000002</v>
      </c>
      <c r="E91" s="1">
        <f>+(C91-C$7)/C$8</f>
        <v>23091.074752756518</v>
      </c>
      <c r="F91" s="1">
        <f>ROUND(2*E91,0)/2</f>
        <v>23091</v>
      </c>
      <c r="G91" s="1">
        <f>+C91-(C$7+F91*C$8)</f>
        <v>5.1785600000584964E-2</v>
      </c>
      <c r="I91" s="1">
        <f>+G91</f>
        <v>5.1785600000584964E-2</v>
      </c>
      <c r="O91" s="1">
        <f ca="1">+C$11+C$12*$F91</f>
        <v>5.1837610534830186E-2</v>
      </c>
      <c r="Q91" s="84">
        <f>+C91-15018.5</f>
        <v>38380.294000000002</v>
      </c>
    </row>
    <row r="92" spans="1:21">
      <c r="A92" s="24" t="s">
        <v>70</v>
      </c>
      <c r="B92" s="25" t="s">
        <v>44</v>
      </c>
      <c r="C92" s="24">
        <v>53466.675999999999</v>
      </c>
      <c r="E92" s="1">
        <f>+(C92-C$7)/C$8</f>
        <v>23189.062738178272</v>
      </c>
      <c r="F92" s="1">
        <f>ROUND(2*E92,0)/2</f>
        <v>23189</v>
      </c>
      <c r="O92" s="1">
        <f ca="1">+C$11+C$12*$F92</f>
        <v>5.2016367013565004E-2</v>
      </c>
      <c r="Q92" s="84">
        <f>+C92-15018.5</f>
        <v>38448.175999999999</v>
      </c>
      <c r="U92" s="1">
        <f>+C92-(C$7+F92*C$8)</f>
        <v>4.3462399997224566E-2</v>
      </c>
    </row>
    <row r="93" spans="1:21">
      <c r="A93" s="24" t="s">
        <v>77</v>
      </c>
      <c r="B93" s="25" t="s">
        <v>44</v>
      </c>
      <c r="C93" s="24">
        <v>53675.205099999999</v>
      </c>
      <c r="E93" s="1">
        <f>+(C93-C$7)/C$8</f>
        <v>23490.075472199253</v>
      </c>
      <c r="F93" s="1">
        <f>ROUND(2*E93,0)/2</f>
        <v>23490</v>
      </c>
      <c r="G93" s="1">
        <f>+C93-(C$7+F93*C$8)</f>
        <v>5.2283999997598585E-2</v>
      </c>
      <c r="K93" s="1">
        <f>+G93</f>
        <v>5.2283999997598585E-2</v>
      </c>
      <c r="O93" s="1">
        <f ca="1">+C$11+C$12*$F93</f>
        <v>5.2565404769679087E-2</v>
      </c>
      <c r="Q93" s="84">
        <f>+C93-15018.5</f>
        <v>38656.705099999999</v>
      </c>
    </row>
    <row r="94" spans="1:21">
      <c r="A94" t="s">
        <v>78</v>
      </c>
      <c r="B94" s="33"/>
      <c r="C94" s="27">
        <v>53683.518799999998</v>
      </c>
      <c r="D94" s="26">
        <v>2.0000000000000001E-4</v>
      </c>
      <c r="E94" s="1">
        <f>+(C94-C$7)/C$8</f>
        <v>23502.07633714726</v>
      </c>
      <c r="F94" s="1">
        <f>ROUND(2*E94,0)/2</f>
        <v>23502</v>
      </c>
      <c r="G94" s="1">
        <f>+C94-(C$7+F94*C$8)</f>
        <v>5.2883199998177588E-2</v>
      </c>
      <c r="J94" s="1">
        <f>+G94</f>
        <v>5.2883199998177588E-2</v>
      </c>
      <c r="O94" s="1">
        <f ca="1">+C$11+C$12*$F94</f>
        <v>5.2587293318095599E-2</v>
      </c>
      <c r="Q94" s="84">
        <f>+C94-15018.5</f>
        <v>38665.018799999998</v>
      </c>
    </row>
    <row r="95" spans="1:21">
      <c r="A95" t="s">
        <v>78</v>
      </c>
      <c r="B95" s="33"/>
      <c r="C95" s="27">
        <v>53706.3802</v>
      </c>
      <c r="D95" s="26">
        <v>2.3999999999999998E-3</v>
      </c>
      <c r="E95" s="1">
        <f>+(C95-C$7)/C$8</f>
        <v>23535.076875285809</v>
      </c>
      <c r="F95" s="1">
        <f>ROUND(2*E95,0)/2</f>
        <v>23535</v>
      </c>
      <c r="G95" s="1">
        <f>+C95-(C$7+F95*C$8)</f>
        <v>5.3255999999237247E-2</v>
      </c>
      <c r="J95" s="1">
        <f>+G95</f>
        <v>5.3255999999237247E-2</v>
      </c>
      <c r="O95" s="1">
        <f ca="1">+C$11+C$12*$F95</f>
        <v>5.2647486826241E-2</v>
      </c>
      <c r="Q95" s="84">
        <f>+C95-15018.5</f>
        <v>38687.8802</v>
      </c>
    </row>
    <row r="96" spans="1:21">
      <c r="A96" t="s">
        <v>78</v>
      </c>
      <c r="B96" s="33"/>
      <c r="C96" s="27">
        <v>53794.360399999998</v>
      </c>
      <c r="D96" s="26">
        <v>1E-3</v>
      </c>
      <c r="E96" s="1">
        <f>+(C96-C$7)/C$8</f>
        <v>23662.07670668446</v>
      </c>
      <c r="F96" s="1">
        <f>ROUND(2*E96,0)/2</f>
        <v>23662</v>
      </c>
      <c r="G96" s="1">
        <f>+C96-(C$7+F96*C$8)</f>
        <v>5.313919999753125E-2</v>
      </c>
      <c r="J96" s="1">
        <f>+G96</f>
        <v>5.313919999753125E-2</v>
      </c>
      <c r="O96" s="1">
        <f ca="1">+C$11+C$12*$F96</f>
        <v>5.2879140630315714E-2</v>
      </c>
      <c r="Q96" s="84">
        <f>+C96-15018.5</f>
        <v>38775.860399999998</v>
      </c>
    </row>
    <row r="97" spans="1:21">
      <c r="A97" s="24" t="s">
        <v>79</v>
      </c>
      <c r="B97" s="25" t="s">
        <v>44</v>
      </c>
      <c r="C97" s="24">
        <v>53809.6011</v>
      </c>
      <c r="E97" s="1">
        <f>+(C97-C$7)/C$8</f>
        <v>23684.076728625736</v>
      </c>
      <c r="F97" s="1">
        <f>ROUND(2*E97,0)/2</f>
        <v>23684</v>
      </c>
      <c r="G97" s="1">
        <f>+C97-(C$7+F97*C$8)</f>
        <v>5.3154399996856228E-2</v>
      </c>
      <c r="K97" s="1">
        <f>+G97</f>
        <v>5.3154399996856228E-2</v>
      </c>
      <c r="O97" s="1">
        <f ca="1">+C$11+C$12*$F97</f>
        <v>5.2919269635745975E-2</v>
      </c>
      <c r="Q97" s="84">
        <f>+C97-15018.5</f>
        <v>38791.1011</v>
      </c>
    </row>
    <row r="98" spans="1:21">
      <c r="A98" s="24" t="s">
        <v>79</v>
      </c>
      <c r="B98" s="25" t="s">
        <v>44</v>
      </c>
      <c r="C98" s="24">
        <v>54079.777600000001</v>
      </c>
      <c r="E98" s="1">
        <f>+(C98-C$7)/C$8</f>
        <v>24074.077773723133</v>
      </c>
      <c r="F98" s="1">
        <f>ROUND(2*E98,0)/2</f>
        <v>24074</v>
      </c>
      <c r="G98" s="1">
        <f>+C98-(C$7+F98*C$8)</f>
        <v>5.3878399994573556E-2</v>
      </c>
      <c r="K98" s="1">
        <f>+G98</f>
        <v>5.3878399994573556E-2</v>
      </c>
      <c r="O98" s="1">
        <f ca="1">+C$11+C$12*$F98</f>
        <v>5.3630647459282504E-2</v>
      </c>
      <c r="Q98" s="84">
        <f>+C98-15018.5</f>
        <v>39061.277600000001</v>
      </c>
    </row>
    <row r="99" spans="1:21">
      <c r="A99" s="31" t="s">
        <v>80</v>
      </c>
      <c r="B99" s="34" t="s">
        <v>44</v>
      </c>
      <c r="C99" s="31">
        <v>54096.403599999998</v>
      </c>
      <c r="D99" s="31">
        <v>2.8E-3</v>
      </c>
      <c r="E99" s="1">
        <f>+(C99-C$7)/C$8</f>
        <v>24098.077482712582</v>
      </c>
      <c r="F99" s="1">
        <f>ROUND(2*E99,0)/2</f>
        <v>24098</v>
      </c>
      <c r="G99" s="1">
        <f>+C99-(C$7+F99*C$8)</f>
        <v>5.3676799994718749E-2</v>
      </c>
      <c r="K99" s="1">
        <f>+G99</f>
        <v>5.3676799994718749E-2</v>
      </c>
      <c r="O99" s="1">
        <f ca="1">+C$11+C$12*$F99</f>
        <v>5.367442455611552E-2</v>
      </c>
      <c r="Q99" s="84">
        <f>+C99-15018.5</f>
        <v>39077.903599999998</v>
      </c>
    </row>
    <row r="100" spans="1:21">
      <c r="A100" s="35" t="s">
        <v>81</v>
      </c>
      <c r="B100" s="34" t="s">
        <v>44</v>
      </c>
      <c r="C100" s="35">
        <v>54172.607300000003</v>
      </c>
      <c r="D100" s="35">
        <v>1E-4</v>
      </c>
      <c r="E100" s="1">
        <f>+(C100-C$7)/C$8</f>
        <v>24208.077881119883</v>
      </c>
      <c r="F100" s="1">
        <f>ROUND(2*E100,0)/2</f>
        <v>24208</v>
      </c>
      <c r="G100" s="1">
        <f>+C100-(C$7+F100*C$8)</f>
        <v>5.3952800000843126E-2</v>
      </c>
      <c r="K100" s="1">
        <f>+G100</f>
        <v>5.3952800000843126E-2</v>
      </c>
      <c r="O100" s="1">
        <f ca="1">+C$11+C$12*$F100</f>
        <v>5.3875069583266849E-2</v>
      </c>
      <c r="Q100" s="84">
        <f>+C100-15018.5</f>
        <v>39154.107300000003</v>
      </c>
    </row>
    <row r="101" spans="1:21">
      <c r="A101" s="24" t="s">
        <v>82</v>
      </c>
      <c r="B101" s="25" t="s">
        <v>44</v>
      </c>
      <c r="C101" s="24">
        <v>54428.233899999999</v>
      </c>
      <c r="E101" s="1">
        <f>+(C101-C$7)/C$8</f>
        <v>24577.076077316418</v>
      </c>
      <c r="F101" s="1">
        <f>ROUND(2*E101,0)/2</f>
        <v>24577</v>
      </c>
      <c r="G101" s="1">
        <f>+C101-(C$7+F101*C$8)</f>
        <v>5.270320000272477E-2</v>
      </c>
      <c r="K101" s="1">
        <f>+G101</f>
        <v>5.270320000272477E-2</v>
      </c>
      <c r="O101" s="1">
        <f ca="1">+C$11+C$12*$F101</f>
        <v>5.4548142447074482E-2</v>
      </c>
      <c r="Q101" s="84">
        <f>+C101-15018.5</f>
        <v>39409.733899999999</v>
      </c>
    </row>
    <row r="102" spans="1:21">
      <c r="A102" s="36" t="s">
        <v>83</v>
      </c>
      <c r="B102" s="37"/>
      <c r="C102" s="31">
        <v>54530.764600000002</v>
      </c>
      <c r="D102" s="31">
        <v>2.0000000000000001E-4</v>
      </c>
      <c r="E102" s="1">
        <f>+(C102-C$7)/C$8</f>
        <v>24725.079623718746</v>
      </c>
      <c r="F102" s="1">
        <f>ROUND(2*E102,0)/2</f>
        <v>24725</v>
      </c>
      <c r="G102" s="1">
        <f>+C102-(C$7+F102*C$8)</f>
        <v>5.5159999996249098E-2</v>
      </c>
      <c r="K102" s="1">
        <f>+G102</f>
        <v>5.5159999996249098E-2</v>
      </c>
      <c r="O102" s="1">
        <f ca="1">+C$11+C$12*$F102</f>
        <v>5.4818101210878087E-2</v>
      </c>
      <c r="Q102" s="84">
        <f>+C102-15018.5</f>
        <v>39512.264600000002</v>
      </c>
    </row>
    <row r="103" spans="1:21">
      <c r="A103" s="29" t="s">
        <v>84</v>
      </c>
      <c r="B103" s="30" t="s">
        <v>44</v>
      </c>
      <c r="C103" s="31">
        <v>54537.692000000003</v>
      </c>
      <c r="D103" s="31">
        <v>2.0000000000000001E-4</v>
      </c>
      <c r="E103" s="1">
        <f>+(C103-C$7)/C$8</f>
        <v>24735.079358113882</v>
      </c>
      <c r="F103" s="1">
        <f>ROUND(2*E103,0)/2</f>
        <v>24735</v>
      </c>
      <c r="G103" s="1">
        <f>+C103-(C$7+F103*C$8)</f>
        <v>5.4975999999442138E-2</v>
      </c>
      <c r="K103" s="1">
        <f>+G103</f>
        <v>5.4975999999442138E-2</v>
      </c>
      <c r="O103" s="1">
        <f ca="1">+C$11+C$12*$F103</f>
        <v>5.4836341667891843E-2</v>
      </c>
      <c r="Q103" s="84">
        <f>+C103-15018.5</f>
        <v>39519.192000000003</v>
      </c>
    </row>
    <row r="104" spans="1:21">
      <c r="A104" s="29" t="s">
        <v>85</v>
      </c>
      <c r="B104" s="38" t="s">
        <v>44</v>
      </c>
      <c r="C104" s="39">
        <v>54803.557000000001</v>
      </c>
      <c r="D104" s="39">
        <v>5.0000000000000001E-3</v>
      </c>
      <c r="E104" s="1">
        <f>+(C104-C$7)/C$8</f>
        <v>25118.856732736836</v>
      </c>
      <c r="F104" s="1">
        <f>ROUND(2*E104,0)/2</f>
        <v>25119</v>
      </c>
      <c r="O104" s="1">
        <f ca="1">+C$11+C$12*$F104</f>
        <v>5.553677521722012E-2</v>
      </c>
      <c r="Q104" s="84">
        <f>+C104-15018.5</f>
        <v>39785.057000000001</v>
      </c>
      <c r="U104" s="40">
        <v>-9.9249599996255711E-2</v>
      </c>
    </row>
    <row r="105" spans="1:21">
      <c r="A105" s="41" t="s">
        <v>86</v>
      </c>
      <c r="B105" s="42" t="s">
        <v>48</v>
      </c>
      <c r="C105" s="41">
        <v>54857.4015</v>
      </c>
      <c r="D105" s="41">
        <v>4.0000000000000002E-4</v>
      </c>
      <c r="E105" s="1">
        <f>+(C105-C$7)/C$8</f>
        <v>25196.581521061307</v>
      </c>
      <c r="F105" s="1">
        <f>ROUND(2*E105,0)/2</f>
        <v>25196.5</v>
      </c>
      <c r="G105" s="1">
        <f>+C105-(C$7+F105*C$8)</f>
        <v>5.6474399993021507E-2</v>
      </c>
      <c r="J105" s="1">
        <f>+G105</f>
        <v>5.6474399993021507E-2</v>
      </c>
      <c r="O105" s="1">
        <f ca="1">+C$11+C$12*$F105</f>
        <v>5.5678138759076734E-2</v>
      </c>
      <c r="Q105" s="84">
        <f>+C105-15018.5</f>
        <v>39838.9015</v>
      </c>
    </row>
    <row r="106" spans="1:21">
      <c r="A106" s="31" t="s">
        <v>87</v>
      </c>
      <c r="B106" s="30" t="s">
        <v>48</v>
      </c>
      <c r="C106" s="31">
        <v>54863.634100000003</v>
      </c>
      <c r="D106" s="31">
        <v>2.9999999999999997E-4</v>
      </c>
      <c r="E106" s="1">
        <f>+(C106-C$7)/C$8</f>
        <v>25205.578308397275</v>
      </c>
      <c r="F106" s="1">
        <f>ROUND(2*E106,0)/2</f>
        <v>25205.5</v>
      </c>
      <c r="G106" s="1">
        <f>+C106-(C$7+F106*C$8)</f>
        <v>5.4248799999186303E-2</v>
      </c>
      <c r="K106" s="1">
        <f>+G106</f>
        <v>5.4248799999186303E-2</v>
      </c>
      <c r="O106" s="1">
        <f ca="1">+C$11+C$12*$F106</f>
        <v>5.5694555170389119E-2</v>
      </c>
      <c r="Q106" s="84">
        <f>+C106-15018.5</f>
        <v>39845.134100000003</v>
      </c>
    </row>
    <row r="107" spans="1:21">
      <c r="A107" s="41" t="s">
        <v>86</v>
      </c>
      <c r="B107" s="42" t="s">
        <v>48</v>
      </c>
      <c r="C107" s="41">
        <v>54866.407399999996</v>
      </c>
      <c r="D107" s="41">
        <v>2.9999999999999997E-4</v>
      </c>
      <c r="E107" s="1">
        <f>+(C107-C$7)/C$8</f>
        <v>25209.581579956295</v>
      </c>
      <c r="F107" s="1">
        <f>ROUND(2*E107,0)/2</f>
        <v>25209.5</v>
      </c>
      <c r="G107" s="1">
        <f>+C107-(C$7+F107*C$8)</f>
        <v>5.6515199990826659E-2</v>
      </c>
      <c r="J107" s="1">
        <f>+G107</f>
        <v>5.6515199990826659E-2</v>
      </c>
      <c r="O107" s="1">
        <f ca="1">+C$11+C$12*$F107</f>
        <v>5.5701851353194616E-2</v>
      </c>
      <c r="Q107" s="84">
        <f>+C107-15018.5</f>
        <v>39847.907399999996</v>
      </c>
    </row>
    <row r="108" spans="1:21">
      <c r="A108" s="41" t="s">
        <v>88</v>
      </c>
      <c r="B108" s="42" t="s">
        <v>44</v>
      </c>
      <c r="C108" s="41">
        <v>54898.548999999999</v>
      </c>
      <c r="D108" s="41">
        <v>2.0000000000000001E-4</v>
      </c>
      <c r="E108" s="1">
        <f>+(C108-C$7)/C$8</f>
        <v>25255.97813032653</v>
      </c>
      <c r="F108" s="1">
        <f>ROUND(2*E108,0)/2</f>
        <v>25256</v>
      </c>
      <c r="O108" s="1">
        <f ca="1">+C$11+C$12*$F108</f>
        <v>5.5786669478308591E-2</v>
      </c>
      <c r="Q108" s="84">
        <f>+C108-15018.5</f>
        <v>39880.048999999999</v>
      </c>
      <c r="U108" s="40">
        <v>-1.5150400002312381E-2</v>
      </c>
    </row>
    <row r="109" spans="1:21">
      <c r="A109" s="29" t="s">
        <v>89</v>
      </c>
      <c r="B109" s="30" t="s">
        <v>44</v>
      </c>
      <c r="C109" s="31">
        <v>54925.6374</v>
      </c>
      <c r="D109" s="31">
        <v>2.0000000000000001E-4</v>
      </c>
      <c r="E109" s="1">
        <f>+(C109-C$7)/C$8</f>
        <v>25295.080362793145</v>
      </c>
      <c r="F109" s="1">
        <f>ROUND(2*E109,0)/2</f>
        <v>25295</v>
      </c>
      <c r="G109" s="1">
        <f>+C109-(C$7+F109*C$8)</f>
        <v>5.5671999994956423E-2</v>
      </c>
      <c r="K109" s="1">
        <f>+G109</f>
        <v>5.5671999994956423E-2</v>
      </c>
      <c r="O109" s="1">
        <f ca="1">+C$11+C$12*$F109</f>
        <v>5.5857807260662244E-2</v>
      </c>
      <c r="Q109" s="84">
        <f>+C109-15018.5</f>
        <v>39907.1374</v>
      </c>
    </row>
    <row r="110" spans="1:21">
      <c r="A110" s="29" t="s">
        <v>89</v>
      </c>
      <c r="B110" s="30" t="s">
        <v>44</v>
      </c>
      <c r="C110" s="31">
        <v>54925.637999999999</v>
      </c>
      <c r="D110" s="31">
        <v>2.9999999999999997E-4</v>
      </c>
      <c r="E110" s="1">
        <f>+(C110-C$7)/C$8</f>
        <v>25295.081228895957</v>
      </c>
      <c r="F110" s="1">
        <f>ROUND(2*E110,0)/2</f>
        <v>25295</v>
      </c>
      <c r="G110" s="1">
        <f>+C110-(C$7+F110*C$8)</f>
        <v>5.6271999994351063E-2</v>
      </c>
      <c r="K110" s="1">
        <f>+G110</f>
        <v>5.6271999994351063E-2</v>
      </c>
      <c r="O110" s="1">
        <f ca="1">+C$11+C$12*$F110</f>
        <v>5.5857807260662244E-2</v>
      </c>
      <c r="Q110" s="84">
        <f>+C110-15018.5</f>
        <v>39907.137999999999</v>
      </c>
    </row>
    <row r="111" spans="1:21">
      <c r="A111" s="41" t="s">
        <v>90</v>
      </c>
      <c r="B111" s="42" t="s">
        <v>48</v>
      </c>
      <c r="C111" s="41">
        <v>55153.9012</v>
      </c>
      <c r="D111" s="41">
        <v>2.0000000000000001E-4</v>
      </c>
      <c r="E111" s="1">
        <f>+(C111-C$7)/C$8</f>
        <v>25624.580228835908</v>
      </c>
      <c r="F111" s="1">
        <f>ROUND(2*E111,0)/2</f>
        <v>25624.5</v>
      </c>
      <c r="G111" s="1">
        <f>+C111-(C$7+F111*C$8)</f>
        <v>5.5579200001375284E-2</v>
      </c>
      <c r="K111" s="1">
        <f>+G111</f>
        <v>5.5579200001375284E-2</v>
      </c>
      <c r="O111" s="1">
        <f ca="1">+C$11+C$12*$F111</f>
        <v>5.6458830319265539E-2</v>
      </c>
      <c r="Q111" s="84">
        <f>+C111-15018.5</f>
        <v>40135.4012</v>
      </c>
    </row>
    <row r="112" spans="1:21">
      <c r="A112" s="29" t="s">
        <v>91</v>
      </c>
      <c r="B112" s="30" t="s">
        <v>44</v>
      </c>
      <c r="C112" s="31">
        <v>55198.585200000001</v>
      </c>
      <c r="D112" s="31">
        <v>2.0000000000000001E-4</v>
      </c>
      <c r="E112" s="1">
        <f>+(C112-C$7)/C$8</f>
        <v>25689.081792440193</v>
      </c>
      <c r="F112" s="1">
        <f>ROUND(2*E112,0)/2</f>
        <v>25689</v>
      </c>
      <c r="G112" s="1">
        <f>+C112-(C$7+F112*C$8)</f>
        <v>5.6662399998458568E-2</v>
      </c>
      <c r="K112" s="1">
        <f>+G112</f>
        <v>5.6662399998458568E-2</v>
      </c>
      <c r="O112" s="1">
        <f ca="1">+C$11+C$12*$F112</f>
        <v>5.6576481267004271E-2</v>
      </c>
      <c r="Q112" s="84">
        <f>+C112-15018.5</f>
        <v>40180.085200000001</v>
      </c>
    </row>
    <row r="113" spans="1:17">
      <c r="A113" s="29" t="s">
        <v>92</v>
      </c>
      <c r="B113" s="30" t="s">
        <v>44</v>
      </c>
      <c r="C113" s="31">
        <v>55461.834300000002</v>
      </c>
      <c r="D113" s="31">
        <v>1E-4</v>
      </c>
      <c r="E113" s="1">
        <f>+(C113-C$7)/C$8</f>
        <v>26069.083103142453</v>
      </c>
      <c r="F113" s="1">
        <f>ROUND(2*E113,0)/2</f>
        <v>26069</v>
      </c>
      <c r="G113" s="1">
        <f>+C113-(C$7+F113*C$8)</f>
        <v>5.7570400000258815E-2</v>
      </c>
      <c r="K113" s="1">
        <f>+G113</f>
        <v>5.7570400000258815E-2</v>
      </c>
      <c r="O113" s="1">
        <f ca="1">+C$11+C$12*$F113</f>
        <v>5.7269618633527038E-2</v>
      </c>
      <c r="Q113" s="84">
        <f>+C113-15018.5</f>
        <v>40443.334300000002</v>
      </c>
    </row>
    <row r="114" spans="1:17">
      <c r="A114" s="31" t="s">
        <v>93</v>
      </c>
      <c r="B114" s="30" t="s">
        <v>48</v>
      </c>
      <c r="C114" s="31">
        <v>55477.767200000002</v>
      </c>
      <c r="D114" s="31">
        <v>1E-4</v>
      </c>
      <c r="E114" s="1">
        <f>+(C114-C$7)/C$8</f>
        <v>26092.082319030706</v>
      </c>
      <c r="F114" s="1">
        <f>ROUND(2*E114,0)/2</f>
        <v>26092</v>
      </c>
      <c r="G114" s="1">
        <f>+C114-(C$7+F114*C$8)</f>
        <v>5.7027200004085898E-2</v>
      </c>
      <c r="K114" s="1">
        <f>+G114</f>
        <v>5.7027200004085898E-2</v>
      </c>
      <c r="O114" s="1">
        <f ca="1">+C$11+C$12*$F114</f>
        <v>5.7311571684658683E-2</v>
      </c>
      <c r="Q114" s="84">
        <f>+C114-15018.5</f>
        <v>40459.267200000002</v>
      </c>
    </row>
    <row r="115" spans="1:17">
      <c r="A115" s="24" t="s">
        <v>94</v>
      </c>
      <c r="B115" s="25" t="s">
        <v>48</v>
      </c>
      <c r="C115" s="24">
        <v>55505.131600000001</v>
      </c>
      <c r="E115" s="1">
        <f>+(C115-C$7)/C$8</f>
        <v>26131.58295879198</v>
      </c>
      <c r="F115" s="1">
        <f>ROUND(2*E115,0)/2</f>
        <v>26131.5</v>
      </c>
      <c r="G115" s="1">
        <f>+C115-(C$7+F115*C$8)</f>
        <v>5.7470399995509069E-2</v>
      </c>
      <c r="K115" s="1">
        <f>+G115</f>
        <v>5.7470399995509069E-2</v>
      </c>
      <c r="O115" s="1">
        <f ca="1">+C$11+C$12*$F115</f>
        <v>5.7383621489863021E-2</v>
      </c>
      <c r="Q115" s="84">
        <f>+C115-15018.5</f>
        <v>40486.631600000001</v>
      </c>
    </row>
    <row r="116" spans="1:17">
      <c r="A116" s="31" t="s">
        <v>93</v>
      </c>
      <c r="B116" s="30" t="s">
        <v>48</v>
      </c>
      <c r="C116" s="31">
        <v>55570.597399999999</v>
      </c>
      <c r="D116" s="31">
        <v>2.0000000000000001E-4</v>
      </c>
      <c r="E116" s="1">
        <f>+(C116-C$7)/C$8</f>
        <v>26226.083148179794</v>
      </c>
      <c r="F116" s="1">
        <f>ROUND(2*E116,0)/2</f>
        <v>26226</v>
      </c>
      <c r="G116" s="1">
        <f>+C116-(C$7+F116*C$8)</f>
        <v>5.7601599997724406E-2</v>
      </c>
      <c r="K116" s="1">
        <f>+G116</f>
        <v>5.7601599997724406E-2</v>
      </c>
      <c r="O116" s="1">
        <f ca="1">+C$11+C$12*$F116</f>
        <v>5.7555993808643027E-2</v>
      </c>
      <c r="Q116" s="84">
        <f>+C116-15018.5</f>
        <v>40552.097399999999</v>
      </c>
    </row>
    <row r="117" spans="1:17">
      <c r="A117" s="41" t="s">
        <v>95</v>
      </c>
      <c r="B117" s="42" t="s">
        <v>48</v>
      </c>
      <c r="C117" s="41">
        <v>55589.648500000003</v>
      </c>
      <c r="D117" s="41">
        <v>2.0000000000000001E-4</v>
      </c>
      <c r="E117" s="1">
        <f>+(C117-C$7)/C$8</f>
        <v>26253.583500394943</v>
      </c>
      <c r="F117" s="1">
        <f>ROUND(2*E117,0)/2</f>
        <v>26253.5</v>
      </c>
      <c r="G117" s="1">
        <f>+C117-(C$7+F117*C$8)</f>
        <v>5.7845600000291597E-2</v>
      </c>
      <c r="K117" s="1">
        <f>+G117</f>
        <v>5.7845600000291597E-2</v>
      </c>
      <c r="O117" s="1">
        <f ca="1">+C$11+C$12*$F117</f>
        <v>5.7606155065430854E-2</v>
      </c>
      <c r="Q117" s="84">
        <f>+C117-15018.5</f>
        <v>40571.148500000003</v>
      </c>
    </row>
    <row r="118" spans="1:17">
      <c r="A118" s="43" t="s">
        <v>96</v>
      </c>
      <c r="B118" s="43"/>
      <c r="C118" s="44">
        <v>55590.341399999998</v>
      </c>
      <c r="D118" s="44">
        <v>1.1999999999999999E-3</v>
      </c>
      <c r="E118" s="1">
        <f>+(C118-C$7)/C$8</f>
        <v>26254.583704795201</v>
      </c>
      <c r="F118" s="1">
        <f>ROUND(2*E118,0)/2</f>
        <v>26254.5</v>
      </c>
      <c r="G118" s="1">
        <f>+C118-(C$7+F118*C$8)</f>
        <v>5.7987199994386174E-2</v>
      </c>
      <c r="J118" s="1">
        <f>+G118</f>
        <v>5.7987199994386174E-2</v>
      </c>
      <c r="O118" s="1">
        <f ca="1">+C$11+C$12*$F118</f>
        <v>5.7607979111132232E-2</v>
      </c>
      <c r="Q118" s="84">
        <f>+C118-15018.5</f>
        <v>40571.841399999998</v>
      </c>
    </row>
    <row r="119" spans="1:17">
      <c r="A119" s="24" t="s">
        <v>97</v>
      </c>
      <c r="B119" s="25" t="s">
        <v>44</v>
      </c>
      <c r="C119" s="24">
        <v>55598.307800000002</v>
      </c>
      <c r="E119" s="1">
        <f>+(C119-C$7)/C$8</f>
        <v>26266.083240564101</v>
      </c>
      <c r="F119" s="1">
        <f>ROUND(2*E119,0)/2</f>
        <v>26266</v>
      </c>
      <c r="G119" s="1">
        <f>+C119-(C$7+F119*C$8)</f>
        <v>5.7665599997562822E-2</v>
      </c>
      <c r="K119" s="1">
        <f>+G119</f>
        <v>5.7665599997562822E-2</v>
      </c>
      <c r="O119" s="1">
        <f ca="1">+C$11+C$12*$F119</f>
        <v>5.7628955636698051E-2</v>
      </c>
      <c r="Q119" s="84">
        <f>+C119-15018.5</f>
        <v>40579.807800000002</v>
      </c>
    </row>
    <row r="120" spans="1:17">
      <c r="A120" s="29" t="s">
        <v>98</v>
      </c>
      <c r="B120" s="30" t="s">
        <v>48</v>
      </c>
      <c r="C120" s="31">
        <v>55615.280079999997</v>
      </c>
      <c r="D120" s="31">
        <v>2.0000000000000001E-4</v>
      </c>
      <c r="E120" s="1">
        <f>+(C120-C$7)/C$8</f>
        <v>26290.582806357881</v>
      </c>
      <c r="F120" s="1">
        <f>ROUND(2*E120,0)/2</f>
        <v>26290.5</v>
      </c>
      <c r="G120" s="1">
        <f>+C120-(C$7+F120*C$8)</f>
        <v>5.7364799999049865E-2</v>
      </c>
      <c r="K120" s="1">
        <f>+G120</f>
        <v>5.7364799999049865E-2</v>
      </c>
      <c r="O120" s="1">
        <f ca="1">+C$11+C$12*$F120</f>
        <v>5.7673644756381759E-2</v>
      </c>
      <c r="Q120" s="84">
        <f>+C120-15018.5</f>
        <v>40596.780079999997</v>
      </c>
    </row>
    <row r="121" spans="1:17">
      <c r="A121" s="29" t="s">
        <v>98</v>
      </c>
      <c r="B121" s="30" t="s">
        <v>44</v>
      </c>
      <c r="C121" s="31">
        <v>55625.325360000003</v>
      </c>
      <c r="D121" s="31">
        <v>1E-4</v>
      </c>
      <c r="E121" s="1">
        <f>+(C121-C$7)/C$8</f>
        <v>26305.083215158418</v>
      </c>
      <c r="F121" s="1">
        <f>ROUND(2*E121,0)/2</f>
        <v>26305</v>
      </c>
      <c r="G121" s="1">
        <f>+C121-(C$7+F121*C$8)</f>
        <v>5.7648000001790933E-2</v>
      </c>
      <c r="K121" s="1">
        <f>+G121</f>
        <v>5.7648000001790933E-2</v>
      </c>
      <c r="O121" s="1">
        <f ca="1">+C$11+C$12*$F121</f>
        <v>5.7700093419051704E-2</v>
      </c>
      <c r="Q121" s="84">
        <f>+C121-15018.5</f>
        <v>40606.825360000003</v>
      </c>
    </row>
    <row r="122" spans="1:17">
      <c r="A122" s="41" t="s">
        <v>99</v>
      </c>
      <c r="B122" s="42" t="s">
        <v>44</v>
      </c>
      <c r="C122" s="41">
        <v>55629.481099999997</v>
      </c>
      <c r="D122" s="41">
        <v>1.9E-3</v>
      </c>
      <c r="E122" s="1">
        <f>+(C122-C$7)/C$8</f>
        <v>26311.082045342209</v>
      </c>
      <c r="F122" s="1">
        <f>ROUND(2*E122,0)/2</f>
        <v>26311</v>
      </c>
      <c r="G122" s="1">
        <f>+C122-(C$7+F122*C$8)</f>
        <v>5.6837599993741605E-2</v>
      </c>
      <c r="J122" s="1">
        <f>+G122</f>
        <v>5.6837599993741605E-2</v>
      </c>
      <c r="O122" s="1">
        <f ca="1">+C$11+C$12*$F122</f>
        <v>5.7711037693259963E-2</v>
      </c>
      <c r="Q122" s="84">
        <f>+C122-15018.5</f>
        <v>40610.981099999997</v>
      </c>
    </row>
    <row r="123" spans="1:17">
      <c r="A123" s="24" t="s">
        <v>97</v>
      </c>
      <c r="B123" s="25" t="s">
        <v>44</v>
      </c>
      <c r="C123" s="24">
        <v>55643.337099999997</v>
      </c>
      <c r="E123" s="1">
        <f>+(C123-C$7)/C$8</f>
        <v>26331.083246338112</v>
      </c>
      <c r="F123" s="1">
        <f>ROUND(2*E123,0)/2</f>
        <v>26331</v>
      </c>
      <c r="G123" s="1">
        <f>+C123-(C$7+F123*C$8)</f>
        <v>5.7669599998916965E-2</v>
      </c>
      <c r="K123" s="1">
        <f>+G123</f>
        <v>5.7669599998916965E-2</v>
      </c>
      <c r="O123" s="1">
        <f ca="1">+C$11+C$12*$F123</f>
        <v>5.7747518607287475E-2</v>
      </c>
      <c r="Q123" s="84">
        <f>+C123-15018.5</f>
        <v>40624.837099999997</v>
      </c>
    </row>
    <row r="124" spans="1:17">
      <c r="A124" s="24" t="s">
        <v>97</v>
      </c>
      <c r="B124" s="25" t="s">
        <v>48</v>
      </c>
      <c r="C124" s="24">
        <v>55922.172899999998</v>
      </c>
      <c r="E124" s="1">
        <f>+(C124-C$7)/C$8</f>
        <v>26733.584031604663</v>
      </c>
      <c r="F124" s="1">
        <f>ROUND(2*E124,0)/2</f>
        <v>26733.5</v>
      </c>
      <c r="G124" s="1">
        <f>+C124-(C$7+F124*C$8)</f>
        <v>5.8213599993905518E-2</v>
      </c>
      <c r="K124" s="1">
        <f>+G124</f>
        <v>5.8213599993905518E-2</v>
      </c>
      <c r="O124" s="1">
        <f ca="1">+C$11+C$12*$F124</f>
        <v>5.8481697002091194E-2</v>
      </c>
      <c r="Q124" s="84">
        <f>+C124-15018.5</f>
        <v>40903.672899999998</v>
      </c>
    </row>
    <row r="125" spans="1:17">
      <c r="A125" s="29" t="s">
        <v>100</v>
      </c>
      <c r="B125" s="30" t="s">
        <v>44</v>
      </c>
      <c r="C125" s="31">
        <v>55967.549800000001</v>
      </c>
      <c r="D125" s="31">
        <v>2.0000000000000001E-4</v>
      </c>
      <c r="E125" s="1">
        <f>+(C125-C$7)/C$8</f>
        <v>26799.085799609213</v>
      </c>
      <c r="F125" s="1">
        <f>ROUND(2*E125,0)/2</f>
        <v>26799</v>
      </c>
      <c r="G125" s="1">
        <f>+C125-(C$7+F125*C$8)</f>
        <v>5.9438399999635294E-2</v>
      </c>
      <c r="K125" s="1">
        <f>+G125</f>
        <v>5.9438399999635294E-2</v>
      </c>
      <c r="O125" s="1">
        <f ca="1">+C$11+C$12*$F125</f>
        <v>5.8601171995531304E-2</v>
      </c>
      <c r="Q125" s="84">
        <f>+C125-15018.5</f>
        <v>40949.049800000001</v>
      </c>
    </row>
    <row r="126" spans="1:17">
      <c r="A126" s="29" t="s">
        <v>98</v>
      </c>
      <c r="B126" s="30" t="s">
        <v>48</v>
      </c>
      <c r="C126" s="31">
        <v>55989.371339999998</v>
      </c>
      <c r="D126" s="31">
        <v>2.0000000000000001E-4</v>
      </c>
      <c r="E126" s="1">
        <f>+(C126-C$7)/C$8</f>
        <v>26830.585294959968</v>
      </c>
      <c r="F126" s="1">
        <f>ROUND(2*E126,0)/2</f>
        <v>26830.5</v>
      </c>
      <c r="G126" s="1">
        <f>+C126-(C$7+F126*C$8)</f>
        <v>5.9088800000608899E-2</v>
      </c>
      <c r="K126" s="1">
        <f>+G126</f>
        <v>5.9088800000608899E-2</v>
      </c>
      <c r="O126" s="1">
        <f ca="1">+C$11+C$12*$F126</f>
        <v>5.8658629435124642E-2</v>
      </c>
      <c r="Q126" s="84">
        <f>+C126-15018.5</f>
        <v>40970.871339999998</v>
      </c>
    </row>
    <row r="127" spans="1:17">
      <c r="A127" s="24" t="s">
        <v>101</v>
      </c>
      <c r="B127" s="25" t="s">
        <v>44</v>
      </c>
      <c r="C127" s="24">
        <v>56189.924599999998</v>
      </c>
      <c r="E127" s="1">
        <f>+(C127-C$7)/C$8</f>
        <v>27120.084866527777</v>
      </c>
      <c r="F127" s="1">
        <f>ROUND(2*E127,0)/2</f>
        <v>27120</v>
      </c>
      <c r="G127" s="1">
        <f>+C127-(C$7+F127*C$8)</f>
        <v>5.8791999996174127E-2</v>
      </c>
      <c r="K127" s="1">
        <f>+G127</f>
        <v>5.8791999996174127E-2</v>
      </c>
      <c r="O127" s="1">
        <f ca="1">+C$11+C$12*$F127</f>
        <v>5.9186690665672906E-2</v>
      </c>
      <c r="Q127" s="84">
        <f>+C127-15018.5</f>
        <v>41171.424599999998</v>
      </c>
    </row>
    <row r="128" spans="1:17">
      <c r="A128" s="29" t="s">
        <v>100</v>
      </c>
      <c r="B128" s="30" t="s">
        <v>44</v>
      </c>
      <c r="C128" s="31">
        <v>56189.924700000003</v>
      </c>
      <c r="D128" s="31">
        <v>2.0000000000000001E-4</v>
      </c>
      <c r="E128" s="1">
        <f>+(C128-C$7)/C$8</f>
        <v>27120.085010878254</v>
      </c>
      <c r="F128" s="1">
        <f>ROUND(2*E128,0)/2</f>
        <v>27120</v>
      </c>
      <c r="G128" s="1">
        <f>+C128-(C$7+F128*C$8)</f>
        <v>5.8892000000923872E-2</v>
      </c>
      <c r="K128" s="1">
        <f>+G128</f>
        <v>5.8892000000923872E-2</v>
      </c>
      <c r="O128" s="1">
        <f ca="1">+C$11+C$12*$F128</f>
        <v>5.9186690665672906E-2</v>
      </c>
      <c r="Q128" s="84">
        <f>+C128-15018.5</f>
        <v>41171.424700000003</v>
      </c>
    </row>
    <row r="129" spans="1:21">
      <c r="A129" s="24" t="s">
        <v>102</v>
      </c>
      <c r="B129" s="25" t="s">
        <v>44</v>
      </c>
      <c r="C129" s="24">
        <v>56239.111400000002</v>
      </c>
      <c r="E129" s="1">
        <f>+(C129-C$7)/C$8</f>
        <v>27191.086243053855</v>
      </c>
      <c r="F129" s="1">
        <f>ROUND(2*E129,0)/2</f>
        <v>27191</v>
      </c>
      <c r="G129" s="1">
        <f>+C129-(C$7+F129*C$8)</f>
        <v>5.9745600003225263E-2</v>
      </c>
      <c r="K129" s="1">
        <f>+G129</f>
        <v>5.9745600003225263E-2</v>
      </c>
      <c r="O129" s="1">
        <f ca="1">+C$11+C$12*$F129</f>
        <v>5.9316197910470582E-2</v>
      </c>
      <c r="Q129" s="84">
        <f>+C129-15018.5</f>
        <v>41220.611400000002</v>
      </c>
    </row>
    <row r="130" spans="1:21">
      <c r="A130" s="24" t="s">
        <v>103</v>
      </c>
      <c r="B130" s="25" t="s">
        <v>44</v>
      </c>
      <c r="C130" s="24">
        <v>56250.8868</v>
      </c>
      <c r="E130" s="1">
        <f>+(C130-C$7)/C$8</f>
        <v>27208.084088190051</v>
      </c>
      <c r="F130" s="1">
        <f>ROUND(2*E130,0)/2</f>
        <v>27208</v>
      </c>
      <c r="G130" s="1">
        <f>+C130-(C$7+F130*C$8)</f>
        <v>5.8252800001355354E-2</v>
      </c>
      <c r="K130" s="1">
        <f>+G130</f>
        <v>5.8252800001355354E-2</v>
      </c>
      <c r="O130" s="1">
        <f ca="1">+C$11+C$12*$F130</f>
        <v>5.9347206687393968E-2</v>
      </c>
      <c r="Q130" s="84">
        <f>+C130-15018.5</f>
        <v>41232.3868</v>
      </c>
    </row>
    <row r="131" spans="1:21">
      <c r="A131" s="57" t="s">
        <v>112</v>
      </c>
      <c r="B131" s="58" t="s">
        <v>44</v>
      </c>
      <c r="C131" s="57">
        <v>56250.8868</v>
      </c>
      <c r="D131" s="57">
        <v>1.5E-3</v>
      </c>
      <c r="E131" s="1">
        <f>+(C131-C$7)/C$8</f>
        <v>27208.084088190051</v>
      </c>
      <c r="F131" s="1">
        <f>ROUND(2*E131,0)/2</f>
        <v>27208</v>
      </c>
      <c r="G131" s="1">
        <f>+C131-(C$7+F131*C$8)</f>
        <v>5.8252800001355354E-2</v>
      </c>
      <c r="K131" s="1">
        <f>+G131</f>
        <v>5.8252800001355354E-2</v>
      </c>
      <c r="O131" s="1">
        <f ca="1">+C$11+C$12*$F131</f>
        <v>5.9347206687393968E-2</v>
      </c>
      <c r="Q131" s="84">
        <f>+C131-15018.5</f>
        <v>41232.3868</v>
      </c>
    </row>
    <row r="132" spans="1:21">
      <c r="A132" s="29" t="s">
        <v>104</v>
      </c>
      <c r="B132" s="30" t="s">
        <v>44</v>
      </c>
      <c r="C132" s="31">
        <v>56348.5674</v>
      </c>
      <c r="D132" s="31">
        <v>2.0000000000000001E-4</v>
      </c>
      <c r="E132" s="1">
        <f>+(C132-C$7)/C$8</f>
        <v>27349.086492491464</v>
      </c>
      <c r="F132" s="1">
        <f>ROUND(2*E132,0)/2</f>
        <v>27349</v>
      </c>
      <c r="G132" s="1">
        <f>+C132-(C$7+F132*C$8)</f>
        <v>5.9918400002061389E-2</v>
      </c>
      <c r="K132" s="1">
        <f>+G132</f>
        <v>5.9918400002061389E-2</v>
      </c>
      <c r="O132" s="1">
        <f ca="1">+C$11+C$12*$F132</f>
        <v>5.9604397131287942E-2</v>
      </c>
      <c r="Q132" s="84">
        <f>+C132-15018.5</f>
        <v>41330.0674</v>
      </c>
    </row>
    <row r="133" spans="1:21">
      <c r="A133" s="29" t="s">
        <v>105</v>
      </c>
      <c r="B133" s="30" t="s">
        <v>44</v>
      </c>
      <c r="C133" s="31">
        <v>56620.821900000003</v>
      </c>
      <c r="D133" s="31">
        <v>2.0000000000000001E-4</v>
      </c>
      <c r="E133" s="1">
        <f>+(C133-C$7)/C$8</f>
        <v>27742.087140336374</v>
      </c>
      <c r="F133" s="1">
        <f>ROUND(2*E133,0)/2</f>
        <v>27742</v>
      </c>
      <c r="G133" s="1">
        <f>+C133-(C$7+F133*C$8)</f>
        <v>6.0367199999745935E-2</v>
      </c>
      <c r="K133" s="1">
        <f>+G133</f>
        <v>6.0367199999745935E-2</v>
      </c>
      <c r="O133" s="1">
        <f ca="1">+C$11+C$12*$F133</f>
        <v>6.0321247091928598E-2</v>
      </c>
      <c r="Q133" s="84">
        <f>+C133-15018.5</f>
        <v>41602.321900000003</v>
      </c>
    </row>
    <row r="134" spans="1:21">
      <c r="A134" s="44" t="s">
        <v>106</v>
      </c>
      <c r="B134" s="45" t="s">
        <v>44</v>
      </c>
      <c r="C134" s="46">
        <v>56730.277979999999</v>
      </c>
      <c r="D134" s="44">
        <v>2.0000000000000001E-4</v>
      </c>
      <c r="E134" s="1">
        <f>+(C134-C$7)/C$8</f>
        <v>27900.087505254352</v>
      </c>
      <c r="F134" s="1">
        <f>ROUND(2*E134,0)/2</f>
        <v>27900</v>
      </c>
      <c r="G134" s="1">
        <f>+C134-(C$7+F134*C$8)</f>
        <v>6.0619999996561091E-2</v>
      </c>
      <c r="K134" s="1">
        <f>+G134</f>
        <v>6.0619999996561091E-2</v>
      </c>
      <c r="O134" s="1">
        <f ca="1">+C$11+C$12*$F134</f>
        <v>6.0609446312745958E-2</v>
      </c>
      <c r="Q134" s="84">
        <f>+C134-15018.5</f>
        <v>41711.777979999999</v>
      </c>
    </row>
    <row r="135" spans="1:21">
      <c r="A135" s="44" t="s">
        <v>106</v>
      </c>
      <c r="B135" s="45" t="s">
        <v>48</v>
      </c>
      <c r="C135" s="46">
        <v>56731.316619999998</v>
      </c>
      <c r="D135" s="44">
        <v>1E-4</v>
      </c>
      <c r="E135" s="1">
        <f>+(C135-C$7)/C$8</f>
        <v>27901.586786966418</v>
      </c>
      <c r="F135" s="1">
        <f>ROUND(2*E135,0)/2</f>
        <v>27901.5</v>
      </c>
      <c r="G135" s="1">
        <f>+C135-(C$7+F135*C$8)</f>
        <v>6.0122399998363107E-2</v>
      </c>
      <c r="K135" s="1">
        <f>+G135</f>
        <v>6.0122399998363107E-2</v>
      </c>
      <c r="O135" s="1">
        <f ca="1">+C$11+C$12*$F135</f>
        <v>6.0612182381298021E-2</v>
      </c>
      <c r="Q135" s="84">
        <f>+C135-15018.5</f>
        <v>41712.816619999998</v>
      </c>
    </row>
    <row r="136" spans="1:21">
      <c r="A136" s="47" t="s">
        <v>107</v>
      </c>
      <c r="B136" s="48" t="s">
        <v>44</v>
      </c>
      <c r="C136" s="47">
        <v>56731.3223</v>
      </c>
      <c r="D136" s="47">
        <v>6.9999999999999999E-4</v>
      </c>
      <c r="E136" s="1">
        <f>+(C136-C$7)/C$8</f>
        <v>27901.594986073065</v>
      </c>
      <c r="F136" s="1">
        <f>ROUND(2*E136,0)/2</f>
        <v>27901.5</v>
      </c>
      <c r="O136" s="1">
        <f ca="1">+C$11+C$12*$F136</f>
        <v>6.0612182381298021E-2</v>
      </c>
      <c r="Q136" s="84">
        <f>+C136-15018.5</f>
        <v>41712.8223</v>
      </c>
      <c r="U136" s="1">
        <f>+C136-(C$7+F136*C$8)</f>
        <v>6.5802400000393391E-2</v>
      </c>
    </row>
    <row r="137" spans="1:21">
      <c r="A137" s="24" t="s">
        <v>103</v>
      </c>
      <c r="B137" s="25" t="s">
        <v>44</v>
      </c>
      <c r="C137" s="24">
        <v>57006.689400000003</v>
      </c>
      <c r="E137" s="1">
        <f>+(C137-C$7)/C$8</f>
        <v>28299.088686618597</v>
      </c>
      <c r="F137" s="1">
        <f>ROUND(2*E137,0)/2</f>
        <v>28299</v>
      </c>
      <c r="G137" s="1">
        <f>+C137-(C$7+F137*C$8)</f>
        <v>6.1438400000042748E-2</v>
      </c>
      <c r="K137" s="1">
        <f>+G137</f>
        <v>6.1438400000042748E-2</v>
      </c>
      <c r="O137" s="1">
        <f ca="1">+C$11+C$12*$F137</f>
        <v>6.1337240547594866E-2</v>
      </c>
      <c r="Q137" s="84">
        <f>+C137-15018.5</f>
        <v>41988.189400000003</v>
      </c>
    </row>
    <row r="138" spans="1:21">
      <c r="A138" s="57" t="s">
        <v>112</v>
      </c>
      <c r="B138" s="58" t="s">
        <v>44</v>
      </c>
      <c r="C138" s="57">
        <v>57006.689400000003</v>
      </c>
      <c r="D138" s="57">
        <v>1E-4</v>
      </c>
      <c r="E138" s="1">
        <f>+(C138-C$7)/C$8</f>
        <v>28299.088686618597</v>
      </c>
      <c r="F138" s="1">
        <f>ROUND(2*E138,0)/2</f>
        <v>28299</v>
      </c>
      <c r="G138" s="1">
        <f>+C138-(C$7+F138*C$8)</f>
        <v>6.1438400000042748E-2</v>
      </c>
      <c r="K138" s="1">
        <f>+G138</f>
        <v>6.1438400000042748E-2</v>
      </c>
      <c r="O138" s="1">
        <f ca="1">+C$11+C$12*$F138</f>
        <v>6.1337240547594866E-2</v>
      </c>
      <c r="Q138" s="84">
        <f>+C138-15018.5</f>
        <v>41988.189400000003</v>
      </c>
    </row>
    <row r="139" spans="1:21">
      <c r="A139" s="57" t="s">
        <v>112</v>
      </c>
      <c r="B139" s="58" t="s">
        <v>44</v>
      </c>
      <c r="C139" s="57">
        <v>57006.689400000003</v>
      </c>
      <c r="D139" s="57">
        <v>1E-4</v>
      </c>
      <c r="E139" s="1">
        <f>+(C139-C$7)/C$8</f>
        <v>28299.088686618597</v>
      </c>
      <c r="F139" s="1">
        <f>ROUND(2*E139,0)/2</f>
        <v>28299</v>
      </c>
      <c r="G139" s="1">
        <f>+C139-(C$7+F139*C$8)</f>
        <v>6.1438400000042748E-2</v>
      </c>
      <c r="K139" s="1">
        <f>+G139</f>
        <v>6.1438400000042748E-2</v>
      </c>
      <c r="O139" s="1">
        <f ca="1">+C$11+C$12*$F139</f>
        <v>6.1337240547594866E-2</v>
      </c>
      <c r="Q139" s="84">
        <f>+C139-15018.5</f>
        <v>41988.189400000003</v>
      </c>
    </row>
    <row r="140" spans="1:21">
      <c r="A140" s="49" t="s">
        <v>108</v>
      </c>
      <c r="B140" s="50" t="s">
        <v>44</v>
      </c>
      <c r="C140" s="51">
        <v>57066.268909999999</v>
      </c>
      <c r="D140" s="51">
        <v>2.0000000000000001E-4</v>
      </c>
      <c r="E140" s="1">
        <f>+(C140-C$7)/C$8</f>
        <v>28385.091988779925</v>
      </c>
      <c r="F140" s="1">
        <f>ROUND(2*E140,0)/2</f>
        <v>28385</v>
      </c>
      <c r="G140" s="1">
        <f>+C140-(C$7+F140*C$8)</f>
        <v>6.3725999993039295E-2</v>
      </c>
      <c r="K140" s="1">
        <f>+G140</f>
        <v>6.3725999993039295E-2</v>
      </c>
      <c r="O140" s="1">
        <f ca="1">+C$11+C$12*$F140</f>
        <v>6.149410847791318E-2</v>
      </c>
      <c r="Q140" s="84">
        <f>+C140-15018.5</f>
        <v>42047.768909999999</v>
      </c>
    </row>
    <row r="141" spans="1:21">
      <c r="A141" s="57" t="s">
        <v>113</v>
      </c>
      <c r="B141" s="58" t="s">
        <v>44</v>
      </c>
      <c r="C141" s="57">
        <v>57310.810599999997</v>
      </c>
      <c r="D141" s="57">
        <v>1E-4</v>
      </c>
      <c r="E141" s="1">
        <f>+(C141-C$7)/C$8</f>
        <v>28738.089065394219</v>
      </c>
      <c r="F141" s="1">
        <f>ROUND(2*E141,0)/2</f>
        <v>28738</v>
      </c>
      <c r="G141" s="1">
        <f>+C141-(C$7+F141*C$8)</f>
        <v>6.1700799997197464E-2</v>
      </c>
      <c r="K141" s="1">
        <f>+G141</f>
        <v>6.1700799997197464E-2</v>
      </c>
      <c r="O141" s="1">
        <f ca="1">+C$11+C$12*$F141</f>
        <v>6.2137996610498805E-2</v>
      </c>
      <c r="Q141" s="84">
        <f>+C141-15018.5</f>
        <v>42292.310599999997</v>
      </c>
    </row>
    <row r="142" spans="1:21">
      <c r="A142" s="57" t="s">
        <v>113</v>
      </c>
      <c r="B142" s="58" t="s">
        <v>44</v>
      </c>
      <c r="C142" s="57">
        <v>57310.811099999999</v>
      </c>
      <c r="D142" s="57">
        <v>2.0000000000000001E-4</v>
      </c>
      <c r="E142" s="1">
        <f>+(C142-C$7)/C$8</f>
        <v>28738.089787146568</v>
      </c>
      <c r="F142" s="1">
        <f>ROUND(2*E142,0)/2</f>
        <v>28738</v>
      </c>
      <c r="G142" s="1">
        <f>+C142-(C$7+F142*C$8)</f>
        <v>6.2200799999118317E-2</v>
      </c>
      <c r="K142" s="1">
        <f>+G142</f>
        <v>6.2200799999118317E-2</v>
      </c>
      <c r="O142" s="1">
        <f ca="1">+C$11+C$12*$F142</f>
        <v>6.2137996610498805E-2</v>
      </c>
      <c r="Q142" s="84">
        <f>+C142-15018.5</f>
        <v>42292.311099999999</v>
      </c>
    </row>
    <row r="143" spans="1:21">
      <c r="A143" s="57" t="s">
        <v>114</v>
      </c>
      <c r="B143" s="58" t="s">
        <v>44</v>
      </c>
      <c r="C143" s="57">
        <v>57330.9012</v>
      </c>
      <c r="D143" s="57">
        <v>1E-4</v>
      </c>
      <c r="E143" s="1">
        <f>+(C143-C$7)/C$8</f>
        <v>28767.08994073547</v>
      </c>
      <c r="F143" s="1">
        <f>ROUND(2*E143,0)/2</f>
        <v>28767</v>
      </c>
      <c r="G143" s="1">
        <f>+C143-(C$7+F143*C$8)</f>
        <v>6.2307199994393159E-2</v>
      </c>
      <c r="K143" s="1">
        <f>+G143</f>
        <v>6.2307199994393159E-2</v>
      </c>
      <c r="O143" s="1">
        <f ca="1">+C$11+C$12*$F143</f>
        <v>6.2190893935838695E-2</v>
      </c>
      <c r="Q143" s="84">
        <f>+C143-15018.5</f>
        <v>42312.4012</v>
      </c>
    </row>
    <row r="144" spans="1:21">
      <c r="A144" s="52" t="s">
        <v>109</v>
      </c>
      <c r="B144" s="53" t="s">
        <v>48</v>
      </c>
      <c r="C144" s="52">
        <v>57365.192499999997</v>
      </c>
      <c r="D144" s="52" t="s">
        <v>110</v>
      </c>
      <c r="E144" s="1">
        <f>+(C144-C$7)/C$8</f>
        <v>28816.589593139535</v>
      </c>
      <c r="F144" s="1">
        <f>ROUND(2*E144,0)/2</f>
        <v>28816.5</v>
      </c>
      <c r="G144" s="1">
        <f>+C144-(C$7+F144*C$8)</f>
        <v>6.2066399994364474E-2</v>
      </c>
      <c r="K144" s="1">
        <f>+G144</f>
        <v>6.2066399994364474E-2</v>
      </c>
      <c r="O144" s="1">
        <f ca="1">+C$11+C$12*$F144</f>
        <v>6.2281184198056797E-2</v>
      </c>
      <c r="Q144" s="84">
        <f>+C144-15018.5</f>
        <v>42346.692499999997</v>
      </c>
    </row>
    <row r="145" spans="1:17">
      <c r="A145" s="54" t="s">
        <v>111</v>
      </c>
      <c r="B145" s="55" t="s">
        <v>44</v>
      </c>
      <c r="C145" s="56">
        <v>57383.550799999997</v>
      </c>
      <c r="D145" s="56">
        <v>1.5E-3</v>
      </c>
      <c r="E145" s="1">
        <f>+(C145-C$7)/C$8</f>
        <v>28843.089885304886</v>
      </c>
      <c r="F145" s="1">
        <f>ROUND(2*E145,0)/2</f>
        <v>28843</v>
      </c>
      <c r="G145" s="1">
        <f>+C145-(C$7+F145*C$8)</f>
        <v>6.2268800000310875E-2</v>
      </c>
      <c r="K145" s="1">
        <f>+G145</f>
        <v>6.2268800000310875E-2</v>
      </c>
      <c r="O145" s="1">
        <f ca="1">+C$11+C$12*$F145</f>
        <v>6.2329521409143253E-2</v>
      </c>
      <c r="Q145" s="84">
        <f>+C145-15018.5</f>
        <v>42365.050799999997</v>
      </c>
    </row>
    <row r="146" spans="1:17">
      <c r="A146" s="49" t="s">
        <v>108</v>
      </c>
      <c r="B146" s="50" t="s">
        <v>44</v>
      </c>
      <c r="C146" s="51">
        <v>57465.296130000002</v>
      </c>
      <c r="D146" s="51">
        <v>2.0000000000000001E-4</v>
      </c>
      <c r="E146" s="1">
        <f>+(C146-C$7)/C$8</f>
        <v>28961.089652611936</v>
      </c>
      <c r="F146" s="1">
        <f>ROUND(2*E146,0)/2</f>
        <v>28961</v>
      </c>
      <c r="G146" s="1">
        <f>+C146-(C$7+F146*C$8)</f>
        <v>6.2107600002491381E-2</v>
      </c>
      <c r="K146" s="1">
        <f>+G146</f>
        <v>6.2107600002491381E-2</v>
      </c>
      <c r="O146" s="1">
        <f ca="1">+C$11+C$12*$F146</f>
        <v>6.2544758801905576E-2</v>
      </c>
      <c r="Q146" s="84">
        <f>+C146-15018.5</f>
        <v>42446.796130000002</v>
      </c>
    </row>
    <row r="147" spans="1:17">
      <c r="A147" s="49" t="s">
        <v>108</v>
      </c>
      <c r="B147" s="50" t="s">
        <v>44</v>
      </c>
      <c r="C147" s="51">
        <v>57640.563970000003</v>
      </c>
      <c r="D147" s="51">
        <v>4.0000000000000002E-4</v>
      </c>
      <c r="E147" s="1">
        <f>+(C147-C$7)/C$8</f>
        <v>29214.089601800573</v>
      </c>
      <c r="F147" s="1">
        <f>ROUND(2*E147,0)/2</f>
        <v>29214</v>
      </c>
      <c r="G147" s="1">
        <f>+C147-(C$7+F147*C$8)</f>
        <v>6.2072400003671646E-2</v>
      </c>
      <c r="K147" s="1">
        <f>+G147</f>
        <v>6.2072400003671646E-2</v>
      </c>
      <c r="O147" s="1">
        <f ca="1">+C$11+C$12*$F147</f>
        <v>6.3006242364353648E-2</v>
      </c>
      <c r="Q147" s="84">
        <f>+C147-15018.5</f>
        <v>42622.063970000003</v>
      </c>
    </row>
    <row r="148" spans="1:17">
      <c r="A148" s="57" t="s">
        <v>115</v>
      </c>
      <c r="B148" s="58" t="s">
        <v>44</v>
      </c>
      <c r="C148" s="57">
        <v>57675.896200000003</v>
      </c>
      <c r="D148" s="57">
        <v>1E-4</v>
      </c>
      <c r="E148" s="1">
        <f>+(C148-C$7)/C$8</f>
        <v>29265.091841542449</v>
      </c>
      <c r="F148" s="1">
        <f>ROUND(2*E148,0)/2</f>
        <v>29265</v>
      </c>
      <c r="G148" s="1">
        <f>+C148-(C$7+F148*C$8)</f>
        <v>6.3624000002164394E-2</v>
      </c>
      <c r="K148" s="1">
        <f>+G148</f>
        <v>6.3624000002164394E-2</v>
      </c>
      <c r="O148" s="1">
        <f ca="1">+C$11+C$12*$F148</f>
        <v>6.3099268695123806E-2</v>
      </c>
      <c r="Q148" s="84">
        <f>+C148-15018.5</f>
        <v>42657.396200000003</v>
      </c>
    </row>
    <row r="149" spans="1:17">
      <c r="A149" s="57" t="s">
        <v>115</v>
      </c>
      <c r="B149" s="58" t="s">
        <v>44</v>
      </c>
      <c r="C149" s="57">
        <v>57698.756800000003</v>
      </c>
      <c r="D149" s="57">
        <v>1E-4</v>
      </c>
      <c r="E149" s="1">
        <f>+(C149-C$7)/C$8</f>
        <v>29298.091224877247</v>
      </c>
      <c r="F149" s="1">
        <f>ROUND(2*E149,0)/2</f>
        <v>29298</v>
      </c>
      <c r="G149" s="1">
        <f>+C149-(C$7+F149*C$8)</f>
        <v>6.319680000160588E-2</v>
      </c>
      <c r="K149" s="1">
        <f>+G149</f>
        <v>6.319680000160588E-2</v>
      </c>
      <c r="O149" s="1">
        <f ca="1">+C$11+C$12*$F149</f>
        <v>6.3159462203269207E-2</v>
      </c>
      <c r="Q149" s="84">
        <f>+C149-15018.5</f>
        <v>42680.256800000003</v>
      </c>
    </row>
    <row r="150" spans="1:17">
      <c r="A150" s="59" t="s">
        <v>116</v>
      </c>
      <c r="B150" s="60" t="s">
        <v>48</v>
      </c>
      <c r="C150" s="61">
        <v>57725.428</v>
      </c>
      <c r="D150" s="61">
        <v>2.0000000000000001E-4</v>
      </c>
      <c r="E150" s="1">
        <f>+(C150-C$7)/C$8</f>
        <v>29336.591227186851</v>
      </c>
      <c r="F150" s="1">
        <f>ROUND(2*E150,0)/2</f>
        <v>29336.5</v>
      </c>
      <c r="G150" s="1">
        <f>+C150-(C$7+F150*C$8)</f>
        <v>6.3198399999237154E-2</v>
      </c>
      <c r="K150" s="1">
        <f>+G150</f>
        <v>6.3198399999237154E-2</v>
      </c>
      <c r="O150" s="1">
        <f ca="1">+C$11+C$12*$F150</f>
        <v>6.322968796277216E-2</v>
      </c>
      <c r="Q150" s="84">
        <f>+C150-15018.5</f>
        <v>42706.928</v>
      </c>
    </row>
    <row r="151" spans="1:17">
      <c r="A151" s="66" t="s">
        <v>121</v>
      </c>
      <c r="B151" s="67" t="s">
        <v>48</v>
      </c>
      <c r="C151" s="68">
        <v>57743.439739999827</v>
      </c>
      <c r="D151" s="68">
        <v>1E-4</v>
      </c>
      <c r="E151" s="1">
        <f>+(C151-C$7)/C$8</f>
        <v>29362.591258366301</v>
      </c>
      <c r="F151" s="1">
        <f>ROUND(2*E151,0)/2</f>
        <v>29362.5</v>
      </c>
      <c r="G151" s="1">
        <f>+C151-(C$7+F151*C$8)</f>
        <v>6.3219999821740203E-2</v>
      </c>
      <c r="K151" s="1">
        <f>+G151</f>
        <v>6.3219999821740203E-2</v>
      </c>
      <c r="O151" s="1">
        <f ca="1">+C$11+C$12*$F151</f>
        <v>6.3277113151007924E-2</v>
      </c>
      <c r="Q151" s="84">
        <f>+C151-15018.5</f>
        <v>42724.939739999827</v>
      </c>
    </row>
    <row r="152" spans="1:17">
      <c r="A152" s="62" t="s">
        <v>117</v>
      </c>
      <c r="B152" s="63" t="s">
        <v>44</v>
      </c>
      <c r="C152" s="62">
        <v>57827.611900000004</v>
      </c>
      <c r="D152" s="62">
        <v>2.9999999999999997E-4</v>
      </c>
      <c r="E152" s="1">
        <f>+(C152-C$7)/C$8</f>
        <v>29484.094166162406</v>
      </c>
      <c r="F152" s="1">
        <f>ROUND(2*E152,0)/2</f>
        <v>29484</v>
      </c>
      <c r="G152" s="1">
        <f>+C152-(C$7+F152*C$8)</f>
        <v>6.5234399997279979E-2</v>
      </c>
      <c r="K152" s="1">
        <f>+G152</f>
        <v>6.5234399997279979E-2</v>
      </c>
      <c r="O152" s="1">
        <f ca="1">+C$11+C$12*$F152</f>
        <v>6.3498734703725079E-2</v>
      </c>
      <c r="Q152" s="84">
        <f>+C152-15018.5</f>
        <v>42809.111900000004</v>
      </c>
    </row>
    <row r="153" spans="1:17">
      <c r="A153" s="62" t="s">
        <v>118</v>
      </c>
      <c r="B153" s="64" t="s">
        <v>44</v>
      </c>
      <c r="C153" s="62">
        <v>58043.751600000003</v>
      </c>
      <c r="D153" s="62">
        <v>2.0000000000000001E-4</v>
      </c>
      <c r="E153" s="1">
        <f>+(C153-C$7)/C$8</f>
        <v>29796.092836983287</v>
      </c>
      <c r="F153" s="1">
        <f>ROUND(2*E153,0)/2</f>
        <v>29796</v>
      </c>
      <c r="G153" s="1">
        <f>+C153-(C$7+F153*C$8)</f>
        <v>6.4313599999877624E-2</v>
      </c>
      <c r="K153" s="1">
        <f>+G153</f>
        <v>6.4313599999877624E-2</v>
      </c>
      <c r="O153" s="1">
        <f ca="1">+C$11+C$12*$F153</f>
        <v>6.4067836962554303E-2</v>
      </c>
      <c r="Q153" s="84">
        <f>+C153-15018.5</f>
        <v>43025.251600000003</v>
      </c>
    </row>
    <row r="154" spans="1:17">
      <c r="A154" s="66" t="s">
        <v>121</v>
      </c>
      <c r="B154" s="67" t="s">
        <v>48</v>
      </c>
      <c r="C154" s="68">
        <v>58095.362350000069</v>
      </c>
      <c r="D154" s="68">
        <v>2.9999999999999997E-4</v>
      </c>
      <c r="E154" s="1">
        <f>+(C154-C$7)/C$8</f>
        <v>29870.593196704747</v>
      </c>
      <c r="F154" s="1">
        <f>ROUND(2*E154,0)/2</f>
        <v>29870.5</v>
      </c>
      <c r="G154" s="1">
        <f>+C154-(C$7+F154*C$8)</f>
        <v>6.4562800063868053E-2</v>
      </c>
      <c r="K154" s="1">
        <f>+G154</f>
        <v>6.4562800063868053E-2</v>
      </c>
      <c r="O154" s="1">
        <f ca="1">+C$11+C$12*$F154</f>
        <v>6.4203728367306784E-2</v>
      </c>
      <c r="Q154" s="84">
        <f>+C154-15018.5</f>
        <v>43076.862350000069</v>
      </c>
    </row>
    <row r="155" spans="1:17">
      <c r="A155" s="62" t="s">
        <v>118</v>
      </c>
      <c r="B155" s="64" t="s">
        <v>44</v>
      </c>
      <c r="C155" s="62">
        <v>58136.581200000001</v>
      </c>
      <c r="D155" s="62">
        <v>8.9999999999999998E-4</v>
      </c>
      <c r="E155" s="1">
        <f>+(C155-C$7)/C$8</f>
        <v>29930.092800029561</v>
      </c>
      <c r="F155" s="1">
        <f>ROUND(2*E155,0)/2</f>
        <v>29930</v>
      </c>
      <c r="G155" s="1">
        <f>+C155-(C$7+F155*C$8)</f>
        <v>6.4287999994121492E-2</v>
      </c>
      <c r="K155" s="1">
        <f>+G155</f>
        <v>6.4287999994121492E-2</v>
      </c>
      <c r="O155" s="1">
        <f ca="1">+C$11+C$12*$F155</f>
        <v>6.4312259086538648E-2</v>
      </c>
      <c r="Q155" s="84">
        <f>+C155-15018.5</f>
        <v>43118.081200000001</v>
      </c>
    </row>
    <row r="156" spans="1:17">
      <c r="A156" s="59" t="s">
        <v>119</v>
      </c>
      <c r="B156" s="65" t="s">
        <v>44</v>
      </c>
      <c r="C156" s="59">
        <v>58478.805200000003</v>
      </c>
      <c r="D156" s="59">
        <v>1E-4</v>
      </c>
      <c r="E156" s="1">
        <f>+(C156-C$7)/C$8</f>
        <v>30424.094749338299</v>
      </c>
      <c r="F156" s="1">
        <f>ROUND(2*E156,0)/2</f>
        <v>30424</v>
      </c>
      <c r="G156" s="1">
        <f>+C156-(C$7+F156*C$8)</f>
        <v>6.5638400003081188E-2</v>
      </c>
      <c r="K156" s="1">
        <f>+G156</f>
        <v>6.5638400003081188E-2</v>
      </c>
      <c r="O156" s="1">
        <f ca="1">+C$11+C$12*$F156</f>
        <v>6.5213337663018248E-2</v>
      </c>
      <c r="Q156" s="84">
        <f>+C156-15018.5</f>
        <v>43460.305200000003</v>
      </c>
    </row>
    <row r="157" spans="1:17">
      <c r="A157" s="66" t="s">
        <v>120</v>
      </c>
      <c r="B157" s="67" t="s">
        <v>44</v>
      </c>
      <c r="C157" s="68">
        <v>58764.914400000001</v>
      </c>
      <c r="D157" s="68">
        <v>1E-4</v>
      </c>
      <c r="E157" s="1">
        <f>+(C157-C$7)/C$8</f>
        <v>30837.094721623009</v>
      </c>
      <c r="F157" s="1">
        <f>ROUND(2*E157,0)/2</f>
        <v>30837</v>
      </c>
      <c r="G157" s="1">
        <f>+C157-(C$7+F157*C$8)</f>
        <v>6.561919999512611E-2</v>
      </c>
      <c r="K157" s="1">
        <f>+G157</f>
        <v>6.561919999512611E-2</v>
      </c>
      <c r="O157" s="1">
        <f ca="1">+C$11+C$12*$F157</f>
        <v>6.5966668537686401E-2</v>
      </c>
      <c r="Q157" s="84">
        <f>+C157-15018.5</f>
        <v>43746.414400000001</v>
      </c>
    </row>
    <row r="158" spans="1:17" ht="12" customHeight="1">
      <c r="A158" s="81" t="s">
        <v>560</v>
      </c>
      <c r="B158" s="82" t="s">
        <v>44</v>
      </c>
      <c r="C158" s="83">
        <v>59159.787900000003</v>
      </c>
      <c r="D158" s="83">
        <v>2.9999999999999997E-4</v>
      </c>
      <c r="E158" s="1">
        <f>+(C158-C$7)/C$8</f>
        <v>31407.096471150693</v>
      </c>
      <c r="F158" s="1">
        <f>ROUND(2*E158,0)/2</f>
        <v>31407</v>
      </c>
      <c r="G158" s="1">
        <f>+C158-(C$7+F158*C$8)</f>
        <v>6.6831199997977819E-2</v>
      </c>
      <c r="K158" s="1">
        <f>+G158</f>
        <v>6.6831199997977819E-2</v>
      </c>
      <c r="O158" s="1">
        <f ca="1">+C$11+C$12*$F158</f>
        <v>6.7006374587470566E-2</v>
      </c>
      <c r="Q158" s="84">
        <f>+C158-15018.5</f>
        <v>44141.287900000003</v>
      </c>
    </row>
    <row r="159" spans="1:17" ht="12" customHeight="1">
      <c r="A159" s="81" t="s">
        <v>561</v>
      </c>
      <c r="B159" s="82" t="s">
        <v>44</v>
      </c>
      <c r="C159" s="83">
        <v>59295.568700000003</v>
      </c>
      <c r="D159" s="83">
        <v>2.9999999999999997E-4</v>
      </c>
      <c r="E159" s="1">
        <f>+(C159-C$7)/C$8</f>
        <v>31603.096692873016</v>
      </c>
      <c r="F159" s="1">
        <f>ROUND(2*E159,0)/2</f>
        <v>31603</v>
      </c>
      <c r="G159" s="1">
        <f>+C159-(C$7+F159*C$8)</f>
        <v>6.6984800003410783E-2</v>
      </c>
      <c r="K159" s="1">
        <f>+G159</f>
        <v>6.6984800003410783E-2</v>
      </c>
      <c r="O159" s="1">
        <f ca="1">+C$11+C$12*$F159</f>
        <v>6.7363887544940201E-2</v>
      </c>
      <c r="Q159" s="84">
        <f>+C159-15018.5</f>
        <v>44277.068700000003</v>
      </c>
    </row>
    <row r="160" spans="1:17" ht="12" customHeight="1">
      <c r="A160" s="85" t="s">
        <v>562</v>
      </c>
      <c r="B160" s="86" t="s">
        <v>44</v>
      </c>
      <c r="C160" s="87">
        <v>59588.606699999997</v>
      </c>
      <c r="D160" s="88">
        <v>1E-4</v>
      </c>
      <c r="E160" s="1">
        <f>+(C160-C$7)/C$8</f>
        <v>32026.098420459421</v>
      </c>
      <c r="F160" s="1">
        <f>ROUND(2*E160,0)/2</f>
        <v>32026</v>
      </c>
      <c r="G160" s="1">
        <f>+C160-(C$7+F160*C$8)</f>
        <v>6.81815999923856E-2</v>
      </c>
      <c r="K160" s="1">
        <f>+G160</f>
        <v>6.81815999923856E-2</v>
      </c>
      <c r="O160" s="1">
        <f ca="1">+C$11+C$12*$F160</f>
        <v>6.8135458876622118E-2</v>
      </c>
      <c r="Q160" s="84">
        <f>+C160-15018.5</f>
        <v>44570.106699999997</v>
      </c>
    </row>
    <row r="161" spans="1:17" ht="12" customHeight="1">
      <c r="A161" s="85" t="s">
        <v>562</v>
      </c>
      <c r="B161" s="86" t="s">
        <v>44</v>
      </c>
      <c r="C161" s="87">
        <v>59607.310599999997</v>
      </c>
      <c r="D161" s="88">
        <v>2.0000000000000001E-4</v>
      </c>
      <c r="E161" s="1">
        <f>+(C161-C$7)/C$8</f>
        <v>32053.097587845914</v>
      </c>
      <c r="F161" s="1">
        <f>ROUND(2*E161,0)/2</f>
        <v>32053</v>
      </c>
      <c r="G161" s="1">
        <f>+C161-(C$7+F161*C$8)</f>
        <v>6.7604799995024223E-2</v>
      </c>
      <c r="K161" s="1">
        <f>+G161</f>
        <v>6.7604799995024223E-2</v>
      </c>
      <c r="O161" s="1">
        <f ca="1">+C$11+C$12*$F161</f>
        <v>6.8184708110559267E-2</v>
      </c>
      <c r="Q161" s="84">
        <f>+C161-15018.5</f>
        <v>44588.810599999997</v>
      </c>
    </row>
    <row r="162" spans="1:17" ht="12" customHeight="1"/>
  </sheetData>
  <sheetProtection selectLockedCells="1" selectUnlockedCells="1"/>
  <sortState xmlns:xlrd2="http://schemas.microsoft.com/office/spreadsheetml/2017/richdata2" ref="A21:AJ161">
    <sortCondition ref="C21:C16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74" workbookViewId="0">
      <selection activeCell="A68" sqref="A68"/>
    </sheetView>
  </sheetViews>
  <sheetFormatPr defaultRowHeight="12.75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9" t="s">
        <v>122</v>
      </c>
      <c r="I1" s="70" t="s">
        <v>123</v>
      </c>
      <c r="J1" s="71" t="s">
        <v>35</v>
      </c>
    </row>
    <row r="2" spans="1:16">
      <c r="I2" s="72" t="s">
        <v>124</v>
      </c>
      <c r="J2" s="73" t="s">
        <v>34</v>
      </c>
    </row>
    <row r="3" spans="1:16">
      <c r="A3" s="74" t="s">
        <v>125</v>
      </c>
      <c r="I3" s="72" t="s">
        <v>126</v>
      </c>
      <c r="J3" s="73" t="s">
        <v>32</v>
      </c>
    </row>
    <row r="4" spans="1:16">
      <c r="I4" s="72" t="s">
        <v>127</v>
      </c>
      <c r="J4" s="73" t="s">
        <v>32</v>
      </c>
    </row>
    <row r="5" spans="1:16">
      <c r="I5" s="75" t="s">
        <v>128</v>
      </c>
      <c r="J5" s="76" t="s">
        <v>33</v>
      </c>
    </row>
    <row r="11" spans="1:16" ht="12.75" customHeight="1">
      <c r="A11" s="26" t="str">
        <f t="shared" ref="A11:A42" si="0">P11</f>
        <v> MVS 647 </v>
      </c>
      <c r="B11" s="15" t="str">
        <f t="shared" ref="B11:B42" si="1">IF(H11=INT(H11),"I","II")</f>
        <v>I</v>
      </c>
      <c r="C11" s="26">
        <f t="shared" ref="C11:C42" si="2">1*G11</f>
        <v>37402.258000000002</v>
      </c>
      <c r="D11" t="str">
        <f t="shared" ref="D11:D42" si="3">VLOOKUP(F11,I$1:J$5,2,FALSE)</f>
        <v>vis</v>
      </c>
      <c r="E11">
        <f>VLOOKUP(C11,Active!C$21:E$967,3,FALSE)</f>
        <v>0</v>
      </c>
      <c r="F11" s="15" t="s">
        <v>128</v>
      </c>
      <c r="G11" t="str">
        <f t="shared" ref="G11:G42" si="4">MID(I11,3,LEN(I11)-3)</f>
        <v>37402.258</v>
      </c>
      <c r="H11" s="26">
        <f t="shared" ref="H11:H42" si="5">1*K11</f>
        <v>0</v>
      </c>
      <c r="I11" s="77" t="s">
        <v>129</v>
      </c>
      <c r="J11" s="78" t="s">
        <v>130</v>
      </c>
      <c r="K11" s="77">
        <v>0</v>
      </c>
      <c r="L11" s="77" t="s">
        <v>131</v>
      </c>
      <c r="M11" s="78" t="s">
        <v>132</v>
      </c>
      <c r="N11" s="78"/>
      <c r="O11" s="79" t="s">
        <v>133</v>
      </c>
      <c r="P11" s="79" t="s">
        <v>134</v>
      </c>
    </row>
    <row r="12" spans="1:16" ht="12.75" customHeight="1">
      <c r="A12" s="26" t="str">
        <f t="shared" si="0"/>
        <v> BBS 20 </v>
      </c>
      <c r="B12" s="15" t="str">
        <f t="shared" si="1"/>
        <v>I</v>
      </c>
      <c r="C12" s="26">
        <f t="shared" si="2"/>
        <v>42414.351000000002</v>
      </c>
      <c r="D12" t="str">
        <f t="shared" si="3"/>
        <v>vis</v>
      </c>
      <c r="E12">
        <f>VLOOKUP(C12,Active!C$21:E$967,3,FALSE)</f>
        <v>7234.9797562902168</v>
      </c>
      <c r="F12" s="15" t="s">
        <v>128</v>
      </c>
      <c r="G12" t="str">
        <f t="shared" si="4"/>
        <v>42414.351</v>
      </c>
      <c r="H12" s="26">
        <f t="shared" si="5"/>
        <v>7235</v>
      </c>
      <c r="I12" s="77" t="s">
        <v>135</v>
      </c>
      <c r="J12" s="78" t="s">
        <v>136</v>
      </c>
      <c r="K12" s="77">
        <v>7235</v>
      </c>
      <c r="L12" s="77" t="s">
        <v>137</v>
      </c>
      <c r="M12" s="78" t="s">
        <v>138</v>
      </c>
      <c r="N12" s="78"/>
      <c r="O12" s="79" t="s">
        <v>139</v>
      </c>
      <c r="P12" s="79" t="s">
        <v>140</v>
      </c>
    </row>
    <row r="13" spans="1:16" ht="12.75" customHeight="1">
      <c r="A13" s="26" t="str">
        <f t="shared" si="0"/>
        <v> BBS 21 </v>
      </c>
      <c r="B13" s="15" t="str">
        <f t="shared" si="1"/>
        <v>I</v>
      </c>
      <c r="C13" s="26">
        <f t="shared" si="2"/>
        <v>42448.31</v>
      </c>
      <c r="D13" t="str">
        <f t="shared" si="3"/>
        <v>vis</v>
      </c>
      <c r="E13">
        <f>VLOOKUP(C13,Active!C$21:E$967,3,FALSE)</f>
        <v>7283.9997320855236</v>
      </c>
      <c r="F13" s="15" t="s">
        <v>128</v>
      </c>
      <c r="G13" t="str">
        <f t="shared" si="4"/>
        <v>42448.310</v>
      </c>
      <c r="H13" s="26">
        <f t="shared" si="5"/>
        <v>7284</v>
      </c>
      <c r="I13" s="77" t="s">
        <v>141</v>
      </c>
      <c r="J13" s="78" t="s">
        <v>142</v>
      </c>
      <c r="K13" s="77">
        <v>7284</v>
      </c>
      <c r="L13" s="77" t="s">
        <v>143</v>
      </c>
      <c r="M13" s="78" t="s">
        <v>138</v>
      </c>
      <c r="N13" s="78"/>
      <c r="O13" s="79" t="s">
        <v>139</v>
      </c>
      <c r="P13" s="79" t="s">
        <v>144</v>
      </c>
    </row>
    <row r="14" spans="1:16" ht="12.75" customHeight="1">
      <c r="A14" s="26" t="str">
        <f t="shared" si="0"/>
        <v> AOEB 4 </v>
      </c>
      <c r="B14" s="15" t="str">
        <f t="shared" si="1"/>
        <v>I</v>
      </c>
      <c r="C14" s="26">
        <f t="shared" si="2"/>
        <v>43098.828999999998</v>
      </c>
      <c r="D14" t="str">
        <f t="shared" si="3"/>
        <v>vis</v>
      </c>
      <c r="E14">
        <f>VLOOKUP(C14,Active!C$21:E$967,3,FALSE)</f>
        <v>8223.0269600484044</v>
      </c>
      <c r="F14" s="15" t="s">
        <v>128</v>
      </c>
      <c r="G14" t="str">
        <f t="shared" si="4"/>
        <v>43098.829</v>
      </c>
      <c r="H14" s="26">
        <f t="shared" si="5"/>
        <v>8223</v>
      </c>
      <c r="I14" s="77" t="s">
        <v>145</v>
      </c>
      <c r="J14" s="78" t="s">
        <v>146</v>
      </c>
      <c r="K14" s="77">
        <v>8223</v>
      </c>
      <c r="L14" s="77" t="s">
        <v>147</v>
      </c>
      <c r="M14" s="78" t="s">
        <v>138</v>
      </c>
      <c r="N14" s="78"/>
      <c r="O14" s="79" t="s">
        <v>148</v>
      </c>
      <c r="P14" s="79" t="s">
        <v>149</v>
      </c>
    </row>
    <row r="15" spans="1:16" ht="12.75" customHeight="1">
      <c r="A15" s="26" t="str">
        <f t="shared" si="0"/>
        <v> AOEB 4 </v>
      </c>
      <c r="B15" s="15" t="str">
        <f t="shared" si="1"/>
        <v>I</v>
      </c>
      <c r="C15" s="26">
        <f t="shared" si="2"/>
        <v>43100.896000000001</v>
      </c>
      <c r="D15" t="str">
        <f t="shared" si="3"/>
        <v>vis</v>
      </c>
      <c r="E15">
        <f>VLOOKUP(C15,Active!C$21:E$967,3,FALSE)</f>
        <v>8226.0106842443183</v>
      </c>
      <c r="F15" s="15" t="s">
        <v>128</v>
      </c>
      <c r="G15" t="str">
        <f t="shared" si="4"/>
        <v>43100.896</v>
      </c>
      <c r="H15" s="26">
        <f t="shared" si="5"/>
        <v>8226</v>
      </c>
      <c r="I15" s="77" t="s">
        <v>150</v>
      </c>
      <c r="J15" s="78" t="s">
        <v>151</v>
      </c>
      <c r="K15" s="77">
        <v>8226</v>
      </c>
      <c r="L15" s="77" t="s">
        <v>152</v>
      </c>
      <c r="M15" s="78" t="s">
        <v>138</v>
      </c>
      <c r="N15" s="78"/>
      <c r="O15" s="79" t="s">
        <v>153</v>
      </c>
      <c r="P15" s="79" t="s">
        <v>149</v>
      </c>
    </row>
    <row r="16" spans="1:16" ht="12.75" customHeight="1">
      <c r="A16" s="26" t="str">
        <f t="shared" si="0"/>
        <v> AOEB 4 </v>
      </c>
      <c r="B16" s="15" t="str">
        <f t="shared" si="1"/>
        <v>I</v>
      </c>
      <c r="C16" s="26">
        <f t="shared" si="2"/>
        <v>43100.898000000001</v>
      </c>
      <c r="D16" t="str">
        <f t="shared" si="3"/>
        <v>vis</v>
      </c>
      <c r="E16">
        <f>VLOOKUP(C16,Active!C$21:E$967,3,FALSE)</f>
        <v>8226.0135712537012</v>
      </c>
      <c r="F16" s="15" t="s">
        <v>128</v>
      </c>
      <c r="G16" t="str">
        <f t="shared" si="4"/>
        <v>43100.898</v>
      </c>
      <c r="H16" s="26">
        <f t="shared" si="5"/>
        <v>8226</v>
      </c>
      <c r="I16" s="77" t="s">
        <v>154</v>
      </c>
      <c r="J16" s="78" t="s">
        <v>155</v>
      </c>
      <c r="K16" s="77">
        <v>8226</v>
      </c>
      <c r="L16" s="77" t="s">
        <v>156</v>
      </c>
      <c r="M16" s="78" t="s">
        <v>138</v>
      </c>
      <c r="N16" s="78"/>
      <c r="O16" s="79" t="s">
        <v>148</v>
      </c>
      <c r="P16" s="79" t="s">
        <v>149</v>
      </c>
    </row>
    <row r="17" spans="1:16" ht="12.75" customHeight="1">
      <c r="A17" s="26" t="str">
        <f t="shared" si="0"/>
        <v> AOEB 4 </v>
      </c>
      <c r="B17" s="15" t="str">
        <f t="shared" si="1"/>
        <v>I</v>
      </c>
      <c r="C17" s="26">
        <f t="shared" si="2"/>
        <v>43184.722000000002</v>
      </c>
      <c r="D17" t="str">
        <f t="shared" si="3"/>
        <v>vis</v>
      </c>
      <c r="E17">
        <f>VLOOKUP(C17,Active!C$21:E$967,3,FALSE)</f>
        <v>8347.0139084563962</v>
      </c>
      <c r="F17" s="15" t="s">
        <v>128</v>
      </c>
      <c r="G17" t="str">
        <f t="shared" si="4"/>
        <v>43184.722</v>
      </c>
      <c r="H17" s="26">
        <f t="shared" si="5"/>
        <v>8347</v>
      </c>
      <c r="I17" s="77" t="s">
        <v>157</v>
      </c>
      <c r="J17" s="78" t="s">
        <v>158</v>
      </c>
      <c r="K17" s="77">
        <v>8347</v>
      </c>
      <c r="L17" s="77" t="s">
        <v>159</v>
      </c>
      <c r="M17" s="78" t="s">
        <v>138</v>
      </c>
      <c r="N17" s="78"/>
      <c r="O17" s="79" t="s">
        <v>148</v>
      </c>
      <c r="P17" s="79" t="s">
        <v>149</v>
      </c>
    </row>
    <row r="18" spans="1:16" ht="12.75" customHeight="1">
      <c r="A18" s="26" t="str">
        <f t="shared" si="0"/>
        <v> AOEB 4 </v>
      </c>
      <c r="B18" s="15" t="str">
        <f t="shared" si="1"/>
        <v>I</v>
      </c>
      <c r="C18" s="26">
        <f t="shared" si="2"/>
        <v>43436.872000000003</v>
      </c>
      <c r="D18" t="str">
        <f t="shared" si="3"/>
        <v>vis</v>
      </c>
      <c r="E18">
        <f>VLOOKUP(C18,Active!C$21:E$967,3,FALSE)</f>
        <v>8710.9936162448575</v>
      </c>
      <c r="F18" s="15" t="s">
        <v>128</v>
      </c>
      <c r="G18" t="str">
        <f t="shared" si="4"/>
        <v>43436.872</v>
      </c>
      <c r="H18" s="26">
        <f t="shared" si="5"/>
        <v>8711</v>
      </c>
      <c r="I18" s="77" t="s">
        <v>160</v>
      </c>
      <c r="J18" s="78" t="s">
        <v>161</v>
      </c>
      <c r="K18" s="77">
        <v>8711</v>
      </c>
      <c r="L18" s="77" t="s">
        <v>162</v>
      </c>
      <c r="M18" s="78" t="s">
        <v>138</v>
      </c>
      <c r="N18" s="78"/>
      <c r="O18" s="79" t="s">
        <v>148</v>
      </c>
      <c r="P18" s="79" t="s">
        <v>149</v>
      </c>
    </row>
    <row r="19" spans="1:16" ht="12.75" customHeight="1">
      <c r="A19" s="26" t="str">
        <f t="shared" si="0"/>
        <v> AOEB 4 </v>
      </c>
      <c r="B19" s="15" t="str">
        <f t="shared" si="1"/>
        <v>I</v>
      </c>
      <c r="C19" s="26">
        <f t="shared" si="2"/>
        <v>44160.837</v>
      </c>
      <c r="D19" t="str">
        <f t="shared" si="3"/>
        <v>vis</v>
      </c>
      <c r="E19">
        <f>VLOOKUP(C19,Active!C$21:E$967,3,FALSE)</f>
        <v>9756.0404897291719</v>
      </c>
      <c r="F19" s="15" t="s">
        <v>128</v>
      </c>
      <c r="G19" t="str">
        <f t="shared" si="4"/>
        <v>44160.837</v>
      </c>
      <c r="H19" s="26">
        <f t="shared" si="5"/>
        <v>9756</v>
      </c>
      <c r="I19" s="77" t="s">
        <v>163</v>
      </c>
      <c r="J19" s="78" t="s">
        <v>164</v>
      </c>
      <c r="K19" s="77">
        <v>9756</v>
      </c>
      <c r="L19" s="77" t="s">
        <v>165</v>
      </c>
      <c r="M19" s="78" t="s">
        <v>138</v>
      </c>
      <c r="N19" s="78"/>
      <c r="O19" s="79" t="s">
        <v>148</v>
      </c>
      <c r="P19" s="79" t="s">
        <v>149</v>
      </c>
    </row>
    <row r="20" spans="1:16" ht="12.75" customHeight="1">
      <c r="A20" s="26" t="str">
        <f t="shared" si="0"/>
        <v> AOEB 4 </v>
      </c>
      <c r="B20" s="15" t="str">
        <f t="shared" si="1"/>
        <v>I</v>
      </c>
      <c r="C20" s="26">
        <f t="shared" si="2"/>
        <v>44614.584000000003</v>
      </c>
      <c r="D20" t="str">
        <f t="shared" si="3"/>
        <v>vis</v>
      </c>
      <c r="E20">
        <f>VLOOKUP(C20,Active!C$21:E$967,3,FALSE)</f>
        <v>10411.026412671432</v>
      </c>
      <c r="F20" s="15" t="s">
        <v>128</v>
      </c>
      <c r="G20" t="str">
        <f t="shared" si="4"/>
        <v>44614.584</v>
      </c>
      <c r="H20" s="26">
        <f t="shared" si="5"/>
        <v>10411</v>
      </c>
      <c r="I20" s="77" t="s">
        <v>166</v>
      </c>
      <c r="J20" s="78" t="s">
        <v>167</v>
      </c>
      <c r="K20" s="77">
        <v>10411</v>
      </c>
      <c r="L20" s="77" t="s">
        <v>168</v>
      </c>
      <c r="M20" s="78" t="s">
        <v>138</v>
      </c>
      <c r="N20" s="78"/>
      <c r="O20" s="79" t="s">
        <v>148</v>
      </c>
      <c r="P20" s="79" t="s">
        <v>149</v>
      </c>
    </row>
    <row r="21" spans="1:16" ht="12.75" customHeight="1">
      <c r="A21" s="26" t="str">
        <f t="shared" si="0"/>
        <v> AOEB 4 </v>
      </c>
      <c r="B21" s="15" t="str">
        <f t="shared" si="1"/>
        <v>I</v>
      </c>
      <c r="C21" s="26">
        <f t="shared" si="2"/>
        <v>44616.665999999997</v>
      </c>
      <c r="D21" t="str">
        <f t="shared" si="3"/>
        <v>vis</v>
      </c>
      <c r="E21">
        <f>VLOOKUP(C21,Active!C$21:E$967,3,FALSE)</f>
        <v>10414.031789437697</v>
      </c>
      <c r="F21" s="15" t="s">
        <v>128</v>
      </c>
      <c r="G21" t="str">
        <f t="shared" si="4"/>
        <v>44616.666</v>
      </c>
      <c r="H21" s="26">
        <f t="shared" si="5"/>
        <v>10414</v>
      </c>
      <c r="I21" s="77" t="s">
        <v>169</v>
      </c>
      <c r="J21" s="78" t="s">
        <v>170</v>
      </c>
      <c r="K21" s="77">
        <v>10414</v>
      </c>
      <c r="L21" s="77" t="s">
        <v>171</v>
      </c>
      <c r="M21" s="78" t="s">
        <v>138</v>
      </c>
      <c r="N21" s="78"/>
      <c r="O21" s="79" t="s">
        <v>172</v>
      </c>
      <c r="P21" s="79" t="s">
        <v>149</v>
      </c>
    </row>
    <row r="22" spans="1:16" ht="12.75" customHeight="1">
      <c r="A22" s="26" t="str">
        <f t="shared" si="0"/>
        <v> AOEB 4 </v>
      </c>
      <c r="B22" s="15" t="str">
        <f t="shared" si="1"/>
        <v>I</v>
      </c>
      <c r="C22" s="26">
        <f t="shared" si="2"/>
        <v>44995.589</v>
      </c>
      <c r="D22" t="str">
        <f t="shared" si="3"/>
        <v>vis</v>
      </c>
      <c r="E22">
        <f>VLOOKUP(C22,Active!C$21:E$967,3,FALSE)</f>
        <v>10961.008917394576</v>
      </c>
      <c r="F22" s="15" t="s">
        <v>128</v>
      </c>
      <c r="G22" t="str">
        <f t="shared" si="4"/>
        <v>44995.589</v>
      </c>
      <c r="H22" s="26">
        <f t="shared" si="5"/>
        <v>10961</v>
      </c>
      <c r="I22" s="77" t="s">
        <v>173</v>
      </c>
      <c r="J22" s="78" t="s">
        <v>174</v>
      </c>
      <c r="K22" s="77">
        <v>10961</v>
      </c>
      <c r="L22" s="77" t="s">
        <v>175</v>
      </c>
      <c r="M22" s="78" t="s">
        <v>138</v>
      </c>
      <c r="N22" s="78"/>
      <c r="O22" s="79" t="s">
        <v>148</v>
      </c>
      <c r="P22" s="79" t="s">
        <v>149</v>
      </c>
    </row>
    <row r="23" spans="1:16" ht="12.75" customHeight="1">
      <c r="A23" s="26" t="str">
        <f t="shared" si="0"/>
        <v> AOEB 4 </v>
      </c>
      <c r="B23" s="15" t="str">
        <f t="shared" si="1"/>
        <v>I</v>
      </c>
      <c r="C23" s="26">
        <f t="shared" si="2"/>
        <v>45315.661999999997</v>
      </c>
      <c r="D23" t="str">
        <f t="shared" si="3"/>
        <v>vis</v>
      </c>
      <c r="E23">
        <f>VLOOKUP(C23,Active!C$21:E$967,3,FALSE)</f>
        <v>11423.03579429711</v>
      </c>
      <c r="F23" s="15" t="s">
        <v>128</v>
      </c>
      <c r="G23" t="str">
        <f t="shared" si="4"/>
        <v>45315.662</v>
      </c>
      <c r="H23" s="26">
        <f t="shared" si="5"/>
        <v>11423</v>
      </c>
      <c r="I23" s="77" t="s">
        <v>176</v>
      </c>
      <c r="J23" s="78" t="s">
        <v>177</v>
      </c>
      <c r="K23" s="77">
        <v>11423</v>
      </c>
      <c r="L23" s="77" t="s">
        <v>178</v>
      </c>
      <c r="M23" s="78" t="s">
        <v>138</v>
      </c>
      <c r="N23" s="78"/>
      <c r="O23" s="79" t="s">
        <v>148</v>
      </c>
      <c r="P23" s="79" t="s">
        <v>149</v>
      </c>
    </row>
    <row r="24" spans="1:16" ht="12.75" customHeight="1">
      <c r="A24" s="26" t="str">
        <f t="shared" si="0"/>
        <v> AOEB 4 </v>
      </c>
      <c r="B24" s="15" t="str">
        <f t="shared" si="1"/>
        <v>I</v>
      </c>
      <c r="C24" s="26">
        <f t="shared" si="2"/>
        <v>45405.682000000001</v>
      </c>
      <c r="D24" t="str">
        <f t="shared" si="3"/>
        <v>vis</v>
      </c>
      <c r="E24">
        <f>VLOOKUP(C24,Active!C$21:E$967,3,FALSE)</f>
        <v>11552.980086564088</v>
      </c>
      <c r="F24" s="15" t="s">
        <v>128</v>
      </c>
      <c r="G24" t="str">
        <f t="shared" si="4"/>
        <v>45405.682</v>
      </c>
      <c r="H24" s="26">
        <f t="shared" si="5"/>
        <v>11553</v>
      </c>
      <c r="I24" s="77" t="s">
        <v>179</v>
      </c>
      <c r="J24" s="78" t="s">
        <v>180</v>
      </c>
      <c r="K24" s="77">
        <v>11553</v>
      </c>
      <c r="L24" s="77" t="s">
        <v>137</v>
      </c>
      <c r="M24" s="78" t="s">
        <v>138</v>
      </c>
      <c r="N24" s="78"/>
      <c r="O24" s="79" t="s">
        <v>148</v>
      </c>
      <c r="P24" s="79" t="s">
        <v>149</v>
      </c>
    </row>
    <row r="25" spans="1:16" ht="12.75" customHeight="1">
      <c r="A25" s="26" t="str">
        <f t="shared" si="0"/>
        <v> AOEB 4 </v>
      </c>
      <c r="B25" s="15" t="str">
        <f t="shared" si="1"/>
        <v>I</v>
      </c>
      <c r="C25" s="26">
        <f t="shared" si="2"/>
        <v>45671.722000000002</v>
      </c>
      <c r="D25" t="str">
        <f t="shared" si="3"/>
        <v>vis</v>
      </c>
      <c r="E25">
        <f>VLOOKUP(C25,Active!C$21:E$967,3,FALSE)</f>
        <v>11937.010074507938</v>
      </c>
      <c r="F25" s="15" t="s">
        <v>128</v>
      </c>
      <c r="G25" t="str">
        <f t="shared" si="4"/>
        <v>45671.722</v>
      </c>
      <c r="H25" s="26">
        <f t="shared" si="5"/>
        <v>11937</v>
      </c>
      <c r="I25" s="77" t="s">
        <v>181</v>
      </c>
      <c r="J25" s="78" t="s">
        <v>182</v>
      </c>
      <c r="K25" s="77">
        <v>11937</v>
      </c>
      <c r="L25" s="77" t="s">
        <v>152</v>
      </c>
      <c r="M25" s="78" t="s">
        <v>138</v>
      </c>
      <c r="N25" s="78"/>
      <c r="O25" s="79" t="s">
        <v>148</v>
      </c>
      <c r="P25" s="79" t="s">
        <v>149</v>
      </c>
    </row>
    <row r="26" spans="1:16" ht="12.75" customHeight="1">
      <c r="A26" s="26" t="str">
        <f t="shared" si="0"/>
        <v> AOEB 4 </v>
      </c>
      <c r="B26" s="15" t="str">
        <f t="shared" si="1"/>
        <v>II</v>
      </c>
      <c r="C26" s="26">
        <f t="shared" si="2"/>
        <v>47115.798999999999</v>
      </c>
      <c r="D26" t="str">
        <f t="shared" si="3"/>
        <v>vis</v>
      </c>
      <c r="E26">
        <f>VLOOKUP(C26,Active!C$21:E$967,3,FALSE)</f>
        <v>14021.541997902872</v>
      </c>
      <c r="F26" s="15" t="s">
        <v>128</v>
      </c>
      <c r="G26" t="str">
        <f t="shared" si="4"/>
        <v>47115.799</v>
      </c>
      <c r="H26" s="26">
        <f t="shared" si="5"/>
        <v>14021.5</v>
      </c>
      <c r="I26" s="77" t="s">
        <v>183</v>
      </c>
      <c r="J26" s="78" t="s">
        <v>184</v>
      </c>
      <c r="K26" s="77">
        <v>14021.5</v>
      </c>
      <c r="L26" s="77" t="s">
        <v>185</v>
      </c>
      <c r="M26" s="78" t="s">
        <v>138</v>
      </c>
      <c r="N26" s="78"/>
      <c r="O26" s="79" t="s">
        <v>186</v>
      </c>
      <c r="P26" s="79" t="s">
        <v>149</v>
      </c>
    </row>
    <row r="27" spans="1:16" ht="12.75" customHeight="1">
      <c r="A27" s="26" t="str">
        <f t="shared" si="0"/>
        <v> BBS 91 </v>
      </c>
      <c r="B27" s="15" t="str">
        <f t="shared" si="1"/>
        <v>I</v>
      </c>
      <c r="C27" s="26">
        <f t="shared" si="2"/>
        <v>47555.364000000001</v>
      </c>
      <c r="D27" t="str">
        <f t="shared" si="3"/>
        <v>vis</v>
      </c>
      <c r="E27">
        <f>VLOOKUP(C27,Active!C$21:E$967,3,FALSE)</f>
        <v>14656.056137320023</v>
      </c>
      <c r="F27" s="15" t="s">
        <v>128</v>
      </c>
      <c r="G27" t="str">
        <f t="shared" si="4"/>
        <v>47555.364</v>
      </c>
      <c r="H27" s="26">
        <f t="shared" si="5"/>
        <v>14656</v>
      </c>
      <c r="I27" s="77" t="s">
        <v>187</v>
      </c>
      <c r="J27" s="78" t="s">
        <v>188</v>
      </c>
      <c r="K27" s="77">
        <v>14656</v>
      </c>
      <c r="L27" s="77" t="s">
        <v>189</v>
      </c>
      <c r="M27" s="78" t="s">
        <v>190</v>
      </c>
      <c r="N27" s="78" t="s">
        <v>191</v>
      </c>
      <c r="O27" s="79" t="s">
        <v>139</v>
      </c>
      <c r="P27" s="79" t="s">
        <v>192</v>
      </c>
    </row>
    <row r="28" spans="1:16" ht="12.75" customHeight="1">
      <c r="A28" s="26" t="str">
        <f t="shared" si="0"/>
        <v> BBS 91 </v>
      </c>
      <c r="B28" s="15" t="str">
        <f t="shared" si="1"/>
        <v>I</v>
      </c>
      <c r="C28" s="26">
        <f t="shared" si="2"/>
        <v>47564.362999999998</v>
      </c>
      <c r="D28" t="str">
        <f t="shared" si="3"/>
        <v>vis</v>
      </c>
      <c r="E28">
        <f>VLOOKUP(C28,Active!C$21:E$967,3,FALSE)</f>
        <v>14669.046236032642</v>
      </c>
      <c r="F28" s="15" t="s">
        <v>128</v>
      </c>
      <c r="G28" t="str">
        <f t="shared" si="4"/>
        <v>47564.363</v>
      </c>
      <c r="H28" s="26">
        <f t="shared" si="5"/>
        <v>14669</v>
      </c>
      <c r="I28" s="77" t="s">
        <v>193</v>
      </c>
      <c r="J28" s="78" t="s">
        <v>194</v>
      </c>
      <c r="K28" s="77">
        <v>14669</v>
      </c>
      <c r="L28" s="77" t="s">
        <v>195</v>
      </c>
      <c r="M28" s="78" t="s">
        <v>138</v>
      </c>
      <c r="N28" s="78"/>
      <c r="O28" s="79" t="s">
        <v>196</v>
      </c>
      <c r="P28" s="79" t="s">
        <v>192</v>
      </c>
    </row>
    <row r="29" spans="1:16" ht="12.75" customHeight="1">
      <c r="A29" s="26" t="str">
        <f t="shared" si="0"/>
        <v> BBS 91 </v>
      </c>
      <c r="B29" s="15" t="str">
        <f t="shared" si="1"/>
        <v>II</v>
      </c>
      <c r="C29" s="26">
        <f t="shared" si="2"/>
        <v>47590.317999999999</v>
      </c>
      <c r="D29" t="str">
        <f t="shared" si="3"/>
        <v>vis</v>
      </c>
      <c r="E29">
        <f>VLOOKUP(C29,Active!C$21:E$967,3,FALSE)</f>
        <v>14706.512400282692</v>
      </c>
      <c r="F29" s="15" t="s">
        <v>128</v>
      </c>
      <c r="G29" t="str">
        <f t="shared" si="4"/>
        <v>47590.318</v>
      </c>
      <c r="H29" s="26">
        <f t="shared" si="5"/>
        <v>14706.5</v>
      </c>
      <c r="I29" s="77" t="s">
        <v>197</v>
      </c>
      <c r="J29" s="78" t="s">
        <v>198</v>
      </c>
      <c r="K29" s="77">
        <v>14706.5</v>
      </c>
      <c r="L29" s="77" t="s">
        <v>156</v>
      </c>
      <c r="M29" s="78" t="s">
        <v>138</v>
      </c>
      <c r="N29" s="78"/>
      <c r="O29" s="79" t="s">
        <v>196</v>
      </c>
      <c r="P29" s="79" t="s">
        <v>192</v>
      </c>
    </row>
    <row r="30" spans="1:16" ht="12.75" customHeight="1">
      <c r="A30" s="26" t="str">
        <f t="shared" si="0"/>
        <v> BBS 91 </v>
      </c>
      <c r="B30" s="15" t="str">
        <f t="shared" si="1"/>
        <v>I</v>
      </c>
      <c r="C30" s="26">
        <f t="shared" si="2"/>
        <v>47591.358999999997</v>
      </c>
      <c r="D30" t="str">
        <f t="shared" si="3"/>
        <v>vis</v>
      </c>
      <c r="E30">
        <f>VLOOKUP(C30,Active!C$21:E$967,3,FALSE)</f>
        <v>14708.015088665825</v>
      </c>
      <c r="F30" s="15" t="s">
        <v>128</v>
      </c>
      <c r="G30" t="str">
        <f t="shared" si="4"/>
        <v>47591.359</v>
      </c>
      <c r="H30" s="26">
        <f t="shared" si="5"/>
        <v>14708</v>
      </c>
      <c r="I30" s="77" t="s">
        <v>199</v>
      </c>
      <c r="J30" s="78" t="s">
        <v>200</v>
      </c>
      <c r="K30" s="77">
        <v>14708</v>
      </c>
      <c r="L30" s="77" t="s">
        <v>159</v>
      </c>
      <c r="M30" s="78" t="s">
        <v>138</v>
      </c>
      <c r="N30" s="78"/>
      <c r="O30" s="79" t="s">
        <v>196</v>
      </c>
      <c r="P30" s="79" t="s">
        <v>192</v>
      </c>
    </row>
    <row r="31" spans="1:16" ht="12.75" customHeight="1">
      <c r="A31" s="26" t="str">
        <f t="shared" si="0"/>
        <v> BBS 94 </v>
      </c>
      <c r="B31" s="15" t="str">
        <f t="shared" si="1"/>
        <v>I</v>
      </c>
      <c r="C31" s="26">
        <f t="shared" si="2"/>
        <v>47925.302000000003</v>
      </c>
      <c r="D31" t="str">
        <f t="shared" si="3"/>
        <v>vis</v>
      </c>
      <c r="E31">
        <f>VLOOKUP(C31,Active!C$21:E$967,3,FALSE)</f>
        <v>15190.063375629948</v>
      </c>
      <c r="F31" s="15" t="s">
        <v>128</v>
      </c>
      <c r="G31" t="str">
        <f t="shared" si="4"/>
        <v>47925.302</v>
      </c>
      <c r="H31" s="26">
        <f t="shared" si="5"/>
        <v>15190</v>
      </c>
      <c r="I31" s="77" t="s">
        <v>201</v>
      </c>
      <c r="J31" s="78" t="s">
        <v>202</v>
      </c>
      <c r="K31" s="77">
        <v>15190</v>
      </c>
      <c r="L31" s="77" t="s">
        <v>203</v>
      </c>
      <c r="M31" s="78" t="s">
        <v>138</v>
      </c>
      <c r="N31" s="78"/>
      <c r="O31" s="79" t="s">
        <v>196</v>
      </c>
      <c r="P31" s="79" t="s">
        <v>204</v>
      </c>
    </row>
    <row r="32" spans="1:16" ht="12.75" customHeight="1">
      <c r="A32" s="26" t="str">
        <f t="shared" si="0"/>
        <v> BBS 94 </v>
      </c>
      <c r="B32" s="15" t="str">
        <f t="shared" si="1"/>
        <v>I</v>
      </c>
      <c r="C32" s="26">
        <f t="shared" si="2"/>
        <v>47970.326000000001</v>
      </c>
      <c r="D32" t="str">
        <f t="shared" si="3"/>
        <v>vis</v>
      </c>
      <c r="E32">
        <f>VLOOKUP(C32,Active!C$21:E$967,3,FALSE)</f>
        <v>15255.055730829103</v>
      </c>
      <c r="F32" s="15" t="s">
        <v>128</v>
      </c>
      <c r="G32" t="str">
        <f t="shared" si="4"/>
        <v>47970.326</v>
      </c>
      <c r="H32" s="26">
        <f t="shared" si="5"/>
        <v>15255</v>
      </c>
      <c r="I32" s="77" t="s">
        <v>205</v>
      </c>
      <c r="J32" s="78" t="s">
        <v>206</v>
      </c>
      <c r="K32" s="77">
        <v>15255</v>
      </c>
      <c r="L32" s="77" t="s">
        <v>189</v>
      </c>
      <c r="M32" s="78" t="s">
        <v>138</v>
      </c>
      <c r="N32" s="78"/>
      <c r="O32" s="79" t="s">
        <v>207</v>
      </c>
      <c r="P32" s="79" t="s">
        <v>204</v>
      </c>
    </row>
    <row r="33" spans="1:16" ht="12.75" customHeight="1">
      <c r="A33" s="26" t="str">
        <f t="shared" si="0"/>
        <v> AOEB 4 </v>
      </c>
      <c r="B33" s="15" t="str">
        <f t="shared" si="1"/>
        <v>I</v>
      </c>
      <c r="C33" s="26">
        <f t="shared" si="2"/>
        <v>48219.714</v>
      </c>
      <c r="D33" t="str">
        <f t="shared" si="3"/>
        <v>vis</v>
      </c>
      <c r="E33">
        <f>VLOOKUP(C33,Active!C$21:E$967,3,FALSE)</f>
        <v>15615.048478661534</v>
      </c>
      <c r="F33" s="15" t="s">
        <v>128</v>
      </c>
      <c r="G33" t="str">
        <f t="shared" si="4"/>
        <v>48219.714</v>
      </c>
      <c r="H33" s="26">
        <f t="shared" si="5"/>
        <v>15615</v>
      </c>
      <c r="I33" s="77" t="s">
        <v>208</v>
      </c>
      <c r="J33" s="78" t="s">
        <v>209</v>
      </c>
      <c r="K33" s="77">
        <v>15615</v>
      </c>
      <c r="L33" s="77" t="s">
        <v>210</v>
      </c>
      <c r="M33" s="78" t="s">
        <v>138</v>
      </c>
      <c r="N33" s="78"/>
      <c r="O33" s="79" t="s">
        <v>148</v>
      </c>
      <c r="P33" s="79" t="s">
        <v>149</v>
      </c>
    </row>
    <row r="34" spans="1:16" ht="12.75" customHeight="1">
      <c r="A34" s="26" t="str">
        <f t="shared" si="0"/>
        <v> BBS 103 </v>
      </c>
      <c r="B34" s="15" t="str">
        <f t="shared" si="1"/>
        <v>I</v>
      </c>
      <c r="C34" s="26">
        <f t="shared" si="2"/>
        <v>49005.313000000002</v>
      </c>
      <c r="D34" t="str">
        <f t="shared" si="3"/>
        <v>vis</v>
      </c>
      <c r="E34">
        <f>VLOOKUP(C34,Active!C$21:E$967,3,FALSE)</f>
        <v>16749.064320259415</v>
      </c>
      <c r="F34" s="15" t="s">
        <v>128</v>
      </c>
      <c r="G34" t="str">
        <f t="shared" si="4"/>
        <v>49005.313</v>
      </c>
      <c r="H34" s="26">
        <f t="shared" si="5"/>
        <v>16749</v>
      </c>
      <c r="I34" s="77" t="s">
        <v>211</v>
      </c>
      <c r="J34" s="78" t="s">
        <v>212</v>
      </c>
      <c r="K34" s="77">
        <v>16749</v>
      </c>
      <c r="L34" s="77" t="s">
        <v>213</v>
      </c>
      <c r="M34" s="78" t="s">
        <v>138</v>
      </c>
      <c r="N34" s="78"/>
      <c r="O34" s="79" t="s">
        <v>196</v>
      </c>
      <c r="P34" s="79" t="s">
        <v>214</v>
      </c>
    </row>
    <row r="35" spans="1:16" ht="12.75" customHeight="1">
      <c r="A35" s="26" t="str">
        <f t="shared" si="0"/>
        <v> BBS 103 </v>
      </c>
      <c r="B35" s="15" t="str">
        <f t="shared" si="1"/>
        <v>I</v>
      </c>
      <c r="C35" s="26">
        <f t="shared" si="2"/>
        <v>49059.326000000001</v>
      </c>
      <c r="D35" t="str">
        <f t="shared" si="3"/>
        <v>vis</v>
      </c>
      <c r="E35">
        <f>VLOOKUP(C35,Active!C$21:E$967,3,FALSE)</f>
        <v>16827.032339124289</v>
      </c>
      <c r="F35" s="15" t="s">
        <v>128</v>
      </c>
      <c r="G35" t="str">
        <f t="shared" si="4"/>
        <v>49059.326</v>
      </c>
      <c r="H35" s="26">
        <f t="shared" si="5"/>
        <v>16827</v>
      </c>
      <c r="I35" s="77" t="s">
        <v>215</v>
      </c>
      <c r="J35" s="78" t="s">
        <v>216</v>
      </c>
      <c r="K35" s="77">
        <v>16827</v>
      </c>
      <c r="L35" s="77" t="s">
        <v>171</v>
      </c>
      <c r="M35" s="78" t="s">
        <v>138</v>
      </c>
      <c r="N35" s="78"/>
      <c r="O35" s="79" t="s">
        <v>196</v>
      </c>
      <c r="P35" s="79" t="s">
        <v>214</v>
      </c>
    </row>
    <row r="36" spans="1:16" ht="12.75" customHeight="1">
      <c r="A36" s="26" t="str">
        <f t="shared" si="0"/>
        <v> AOEB 4 </v>
      </c>
      <c r="B36" s="15" t="str">
        <f t="shared" si="1"/>
        <v>I</v>
      </c>
      <c r="C36" s="26">
        <f t="shared" si="2"/>
        <v>49060.703999999998</v>
      </c>
      <c r="D36" t="str">
        <f t="shared" si="3"/>
        <v>vis</v>
      </c>
      <c r="E36">
        <f>VLOOKUP(C36,Active!C$21:E$967,3,FALSE)</f>
        <v>16829.021488588223</v>
      </c>
      <c r="F36" s="15" t="s">
        <v>128</v>
      </c>
      <c r="G36" t="str">
        <f t="shared" si="4"/>
        <v>49060.704</v>
      </c>
      <c r="H36" s="26">
        <f t="shared" si="5"/>
        <v>16829</v>
      </c>
      <c r="I36" s="77" t="s">
        <v>217</v>
      </c>
      <c r="J36" s="78" t="s">
        <v>218</v>
      </c>
      <c r="K36" s="77">
        <v>16829</v>
      </c>
      <c r="L36" s="77" t="s">
        <v>219</v>
      </c>
      <c r="M36" s="78" t="s">
        <v>138</v>
      </c>
      <c r="N36" s="78"/>
      <c r="O36" s="79" t="s">
        <v>148</v>
      </c>
      <c r="P36" s="79" t="s">
        <v>149</v>
      </c>
    </row>
    <row r="37" spans="1:16" ht="12.75" customHeight="1">
      <c r="A37" s="26" t="str">
        <f t="shared" si="0"/>
        <v> BBS 117 </v>
      </c>
      <c r="B37" s="15" t="str">
        <f t="shared" si="1"/>
        <v>II</v>
      </c>
      <c r="C37" s="26">
        <f t="shared" si="2"/>
        <v>50854.632299999997</v>
      </c>
      <c r="D37" t="str">
        <f t="shared" si="3"/>
        <v>vis</v>
      </c>
      <c r="E37">
        <f>VLOOKUP(C37,Active!C$21:E$967,3,FALSE)</f>
        <v>19418.565404620134</v>
      </c>
      <c r="F37" s="15" t="s">
        <v>128</v>
      </c>
      <c r="G37" t="str">
        <f t="shared" si="4"/>
        <v>50854.6323</v>
      </c>
      <c r="H37" s="26">
        <f t="shared" si="5"/>
        <v>19418.5</v>
      </c>
      <c r="I37" s="77" t="s">
        <v>220</v>
      </c>
      <c r="J37" s="78" t="s">
        <v>221</v>
      </c>
      <c r="K37" s="77">
        <v>19418.5</v>
      </c>
      <c r="L37" s="77" t="s">
        <v>222</v>
      </c>
      <c r="M37" s="78" t="s">
        <v>190</v>
      </c>
      <c r="N37" s="78" t="s">
        <v>191</v>
      </c>
      <c r="O37" s="79" t="s">
        <v>223</v>
      </c>
      <c r="P37" s="79" t="s">
        <v>224</v>
      </c>
    </row>
    <row r="38" spans="1:16" ht="12.75" customHeight="1">
      <c r="A38" s="26" t="str">
        <f t="shared" si="0"/>
        <v>IBVS 5653 </v>
      </c>
      <c r="B38" s="15" t="str">
        <f t="shared" si="1"/>
        <v>I</v>
      </c>
      <c r="C38" s="26">
        <f t="shared" si="2"/>
        <v>53384.247000000003</v>
      </c>
      <c r="D38" t="str">
        <f t="shared" si="3"/>
        <v>PE</v>
      </c>
      <c r="E38">
        <f>VLOOKUP(C38,Active!C$21:E$967,3,FALSE)</f>
        <v>23070.076090019265</v>
      </c>
      <c r="F38" s="15" t="str">
        <f>LEFT(M38,1)</f>
        <v>E</v>
      </c>
      <c r="G38" t="str">
        <f t="shared" si="4"/>
        <v>53384.2470</v>
      </c>
      <c r="H38" s="26">
        <f t="shared" si="5"/>
        <v>23070</v>
      </c>
      <c r="I38" s="77" t="s">
        <v>225</v>
      </c>
      <c r="J38" s="78" t="s">
        <v>226</v>
      </c>
      <c r="K38" s="77">
        <v>23070</v>
      </c>
      <c r="L38" s="77" t="s">
        <v>227</v>
      </c>
      <c r="M38" s="78" t="s">
        <v>190</v>
      </c>
      <c r="N38" s="78" t="s">
        <v>191</v>
      </c>
      <c r="O38" s="79" t="s">
        <v>207</v>
      </c>
      <c r="P38" s="80" t="s">
        <v>228</v>
      </c>
    </row>
    <row r="39" spans="1:16" ht="12.75" customHeight="1">
      <c r="A39" s="26" t="str">
        <f t="shared" si="0"/>
        <v>IBVS 5672 </v>
      </c>
      <c r="B39" s="15" t="str">
        <f t="shared" si="1"/>
        <v>I</v>
      </c>
      <c r="C39" s="26">
        <f t="shared" si="2"/>
        <v>53385.632599999997</v>
      </c>
      <c r="D39" t="str">
        <f t="shared" si="3"/>
        <v>PE</v>
      </c>
      <c r="E39">
        <f>VLOOKUP(C39,Active!C$21:E$967,3,FALSE)</f>
        <v>23072.076210118845</v>
      </c>
      <c r="F39" s="15" t="str">
        <f>LEFT(M39,1)</f>
        <v>E</v>
      </c>
      <c r="G39" t="str">
        <f t="shared" si="4"/>
        <v>53385.6326</v>
      </c>
      <c r="H39" s="26">
        <f t="shared" si="5"/>
        <v>23072</v>
      </c>
      <c r="I39" s="77" t="s">
        <v>229</v>
      </c>
      <c r="J39" s="78" t="s">
        <v>230</v>
      </c>
      <c r="K39" s="77">
        <v>23072</v>
      </c>
      <c r="L39" s="77" t="s">
        <v>231</v>
      </c>
      <c r="M39" s="78" t="s">
        <v>190</v>
      </c>
      <c r="N39" s="78" t="s">
        <v>191</v>
      </c>
      <c r="O39" s="79" t="s">
        <v>232</v>
      </c>
      <c r="P39" s="80" t="s">
        <v>233</v>
      </c>
    </row>
    <row r="40" spans="1:16" ht="12.75" customHeight="1">
      <c r="A40" s="26" t="str">
        <f t="shared" si="0"/>
        <v>BAVM 178 </v>
      </c>
      <c r="B40" s="15" t="str">
        <f t="shared" si="1"/>
        <v>I</v>
      </c>
      <c r="C40" s="26">
        <f t="shared" si="2"/>
        <v>53683.518799999998</v>
      </c>
      <c r="D40" t="str">
        <f t="shared" si="3"/>
        <v>vis</v>
      </c>
      <c r="E40">
        <f>VLOOKUP(C40,Active!C$21:E$967,3,FALSE)</f>
        <v>23502.07633714726</v>
      </c>
      <c r="F40" s="15" t="s">
        <v>128</v>
      </c>
      <c r="G40" t="str">
        <f t="shared" si="4"/>
        <v>53683.5188</v>
      </c>
      <c r="H40" s="26">
        <f t="shared" si="5"/>
        <v>23502</v>
      </c>
      <c r="I40" s="77" t="s">
        <v>234</v>
      </c>
      <c r="J40" s="78" t="s">
        <v>235</v>
      </c>
      <c r="K40" s="77">
        <v>23502</v>
      </c>
      <c r="L40" s="77" t="s">
        <v>236</v>
      </c>
      <c r="M40" s="78" t="s">
        <v>237</v>
      </c>
      <c r="N40" s="78" t="s">
        <v>238</v>
      </c>
      <c r="O40" s="79" t="s">
        <v>239</v>
      </c>
      <c r="P40" s="80" t="s">
        <v>240</v>
      </c>
    </row>
    <row r="41" spans="1:16" ht="12.75" customHeight="1">
      <c r="A41" s="26" t="str">
        <f t="shared" si="0"/>
        <v>BAVM 178 </v>
      </c>
      <c r="B41" s="15" t="str">
        <f t="shared" si="1"/>
        <v>I</v>
      </c>
      <c r="C41" s="26">
        <f t="shared" si="2"/>
        <v>53706.3802</v>
      </c>
      <c r="D41" t="str">
        <f t="shared" si="3"/>
        <v>vis</v>
      </c>
      <c r="E41">
        <f>VLOOKUP(C41,Active!C$21:E$967,3,FALSE)</f>
        <v>23535.076875285809</v>
      </c>
      <c r="F41" s="15" t="s">
        <v>128</v>
      </c>
      <c r="G41" t="str">
        <f t="shared" si="4"/>
        <v>53706.3802</v>
      </c>
      <c r="H41" s="26">
        <f t="shared" si="5"/>
        <v>23535</v>
      </c>
      <c r="I41" s="77" t="s">
        <v>241</v>
      </c>
      <c r="J41" s="78" t="s">
        <v>242</v>
      </c>
      <c r="K41" s="77" t="s">
        <v>243</v>
      </c>
      <c r="L41" s="77" t="s">
        <v>244</v>
      </c>
      <c r="M41" s="78" t="s">
        <v>237</v>
      </c>
      <c r="N41" s="78" t="s">
        <v>245</v>
      </c>
      <c r="O41" s="79" t="s">
        <v>246</v>
      </c>
      <c r="P41" s="80" t="s">
        <v>240</v>
      </c>
    </row>
    <row r="42" spans="1:16" ht="12.75" customHeight="1">
      <c r="A42" s="26" t="str">
        <f t="shared" si="0"/>
        <v>BAVM 178 </v>
      </c>
      <c r="B42" s="15" t="str">
        <f t="shared" si="1"/>
        <v>I</v>
      </c>
      <c r="C42" s="26">
        <f t="shared" si="2"/>
        <v>53794.360399999998</v>
      </c>
      <c r="D42" t="str">
        <f t="shared" si="3"/>
        <v>vis</v>
      </c>
      <c r="E42">
        <f>VLOOKUP(C42,Active!C$21:E$967,3,FALSE)</f>
        <v>23662.07670668446</v>
      </c>
      <c r="F42" s="15" t="s">
        <v>128</v>
      </c>
      <c r="G42" t="str">
        <f t="shared" si="4"/>
        <v>53794.3604</v>
      </c>
      <c r="H42" s="26">
        <f t="shared" si="5"/>
        <v>23662</v>
      </c>
      <c r="I42" s="77" t="s">
        <v>247</v>
      </c>
      <c r="J42" s="78" t="s">
        <v>248</v>
      </c>
      <c r="K42" s="77" t="s">
        <v>249</v>
      </c>
      <c r="L42" s="77" t="s">
        <v>250</v>
      </c>
      <c r="M42" s="78" t="s">
        <v>237</v>
      </c>
      <c r="N42" s="78" t="s">
        <v>238</v>
      </c>
      <c r="O42" s="79" t="s">
        <v>251</v>
      </c>
      <c r="P42" s="80" t="s">
        <v>240</v>
      </c>
    </row>
    <row r="43" spans="1:16" ht="12.75" customHeight="1">
      <c r="A43" s="26" t="str">
        <f t="shared" ref="A43:A74" si="6">P43</f>
        <v>BAVM 183 </v>
      </c>
      <c r="B43" s="15" t="str">
        <f t="shared" ref="B43:B74" si="7">IF(H43=INT(H43),"I","II")</f>
        <v>I</v>
      </c>
      <c r="C43" s="26">
        <f t="shared" ref="C43:C74" si="8">1*G43</f>
        <v>54096.403599999998</v>
      </c>
      <c r="D43" t="str">
        <f t="shared" ref="D43:D74" si="9">VLOOKUP(F43,I$1:J$5,2,FALSE)</f>
        <v>vis</v>
      </c>
      <c r="E43">
        <f>VLOOKUP(C43,Active!C$21:E$967,3,FALSE)</f>
        <v>24098.077482712582</v>
      </c>
      <c r="F43" s="15" t="s">
        <v>128</v>
      </c>
      <c r="G43" t="str">
        <f t="shared" ref="G43:G74" si="10">MID(I43,3,LEN(I43)-3)</f>
        <v>54096.4036</v>
      </c>
      <c r="H43" s="26">
        <f t="shared" ref="H43:H74" si="11">1*K43</f>
        <v>24098</v>
      </c>
      <c r="I43" s="77" t="s">
        <v>252</v>
      </c>
      <c r="J43" s="78" t="s">
        <v>253</v>
      </c>
      <c r="K43" s="77" t="s">
        <v>254</v>
      </c>
      <c r="L43" s="77" t="s">
        <v>255</v>
      </c>
      <c r="M43" s="78" t="s">
        <v>237</v>
      </c>
      <c r="N43" s="78" t="s">
        <v>238</v>
      </c>
      <c r="O43" s="79" t="s">
        <v>251</v>
      </c>
      <c r="P43" s="80" t="s">
        <v>256</v>
      </c>
    </row>
    <row r="44" spans="1:16" ht="12.75" customHeight="1">
      <c r="A44" s="26" t="str">
        <f t="shared" si="6"/>
        <v>IBVS 5814 </v>
      </c>
      <c r="B44" s="15" t="str">
        <f t="shared" si="7"/>
        <v>I</v>
      </c>
      <c r="C44" s="26">
        <f t="shared" si="8"/>
        <v>54172.607300000003</v>
      </c>
      <c r="D44" t="str">
        <f t="shared" si="9"/>
        <v>vis</v>
      </c>
      <c r="E44">
        <f>VLOOKUP(C44,Active!C$21:E$967,3,FALSE)</f>
        <v>24208.077881119883</v>
      </c>
      <c r="F44" s="15" t="s">
        <v>128</v>
      </c>
      <c r="G44" t="str">
        <f t="shared" si="10"/>
        <v>54172.6073</v>
      </c>
      <c r="H44" s="26">
        <f t="shared" si="11"/>
        <v>24208</v>
      </c>
      <c r="I44" s="77" t="s">
        <v>257</v>
      </c>
      <c r="J44" s="78" t="s">
        <v>258</v>
      </c>
      <c r="K44" s="77" t="s">
        <v>259</v>
      </c>
      <c r="L44" s="77" t="s">
        <v>260</v>
      </c>
      <c r="M44" s="78" t="s">
        <v>237</v>
      </c>
      <c r="N44" s="78" t="s">
        <v>128</v>
      </c>
      <c r="O44" s="79" t="s">
        <v>261</v>
      </c>
      <c r="P44" s="80" t="s">
        <v>262</v>
      </c>
    </row>
    <row r="45" spans="1:16" ht="12.75" customHeight="1">
      <c r="A45" s="26" t="str">
        <f t="shared" si="6"/>
        <v>IBVS 5875 </v>
      </c>
      <c r="B45" s="15" t="str">
        <f t="shared" si="7"/>
        <v>I</v>
      </c>
      <c r="C45" s="26">
        <f t="shared" si="8"/>
        <v>54530.764600000002</v>
      </c>
      <c r="D45" t="str">
        <f t="shared" si="9"/>
        <v>vis</v>
      </c>
      <c r="E45">
        <f>VLOOKUP(C45,Active!C$21:E$967,3,FALSE)</f>
        <v>24725.079623718746</v>
      </c>
      <c r="F45" s="15" t="s">
        <v>128</v>
      </c>
      <c r="G45" t="str">
        <f t="shared" si="10"/>
        <v>54530.7646</v>
      </c>
      <c r="H45" s="26">
        <f t="shared" si="11"/>
        <v>24725</v>
      </c>
      <c r="I45" s="77" t="s">
        <v>263</v>
      </c>
      <c r="J45" s="78" t="s">
        <v>264</v>
      </c>
      <c r="K45" s="77" t="s">
        <v>265</v>
      </c>
      <c r="L45" s="77" t="s">
        <v>266</v>
      </c>
      <c r="M45" s="78" t="s">
        <v>237</v>
      </c>
      <c r="N45" s="78" t="s">
        <v>267</v>
      </c>
      <c r="O45" s="79" t="s">
        <v>232</v>
      </c>
      <c r="P45" s="80" t="s">
        <v>268</v>
      </c>
    </row>
    <row r="46" spans="1:16" ht="12.75" customHeight="1">
      <c r="A46" s="26" t="str">
        <f t="shared" si="6"/>
        <v>JAAVSO 36(2);186 </v>
      </c>
      <c r="B46" s="15" t="str">
        <f t="shared" si="7"/>
        <v>I</v>
      </c>
      <c r="C46" s="26">
        <f t="shared" si="8"/>
        <v>54537.692000000003</v>
      </c>
      <c r="D46" t="str">
        <f t="shared" si="9"/>
        <v>vis</v>
      </c>
      <c r="E46">
        <f>VLOOKUP(C46,Active!C$21:E$967,3,FALSE)</f>
        <v>24735.079358113882</v>
      </c>
      <c r="F46" s="15" t="s">
        <v>128</v>
      </c>
      <c r="G46" t="str">
        <f t="shared" si="10"/>
        <v>54537.692</v>
      </c>
      <c r="H46" s="26">
        <f t="shared" si="11"/>
        <v>24735</v>
      </c>
      <c r="I46" s="77" t="s">
        <v>269</v>
      </c>
      <c r="J46" s="78" t="s">
        <v>270</v>
      </c>
      <c r="K46" s="77" t="s">
        <v>271</v>
      </c>
      <c r="L46" s="77" t="s">
        <v>272</v>
      </c>
      <c r="M46" s="78" t="s">
        <v>237</v>
      </c>
      <c r="N46" s="78" t="s">
        <v>245</v>
      </c>
      <c r="O46" s="79" t="s">
        <v>273</v>
      </c>
      <c r="P46" s="80" t="s">
        <v>274</v>
      </c>
    </row>
    <row r="47" spans="1:16" ht="12.75" customHeight="1">
      <c r="A47" s="26" t="str">
        <f t="shared" si="6"/>
        <v>BAVM 209 </v>
      </c>
      <c r="B47" s="15" t="str">
        <f t="shared" si="7"/>
        <v>II</v>
      </c>
      <c r="C47" s="26">
        <f t="shared" si="8"/>
        <v>54857.4015</v>
      </c>
      <c r="D47" t="str">
        <f t="shared" si="9"/>
        <v>vis</v>
      </c>
      <c r="E47">
        <f>VLOOKUP(C47,Active!C$21:E$967,3,FALSE)</f>
        <v>25196.581521061307</v>
      </c>
      <c r="F47" s="15" t="s">
        <v>128</v>
      </c>
      <c r="G47" t="str">
        <f t="shared" si="10"/>
        <v>54857.4015</v>
      </c>
      <c r="H47" s="26">
        <f t="shared" si="11"/>
        <v>25196.5</v>
      </c>
      <c r="I47" s="77" t="s">
        <v>275</v>
      </c>
      <c r="J47" s="78" t="s">
        <v>276</v>
      </c>
      <c r="K47" s="77" t="s">
        <v>277</v>
      </c>
      <c r="L47" s="77" t="s">
        <v>278</v>
      </c>
      <c r="M47" s="78" t="s">
        <v>237</v>
      </c>
      <c r="N47" s="78" t="s">
        <v>238</v>
      </c>
      <c r="O47" s="79" t="s">
        <v>251</v>
      </c>
      <c r="P47" s="80" t="s">
        <v>279</v>
      </c>
    </row>
    <row r="48" spans="1:16" ht="12.75" customHeight="1">
      <c r="A48" s="26" t="str">
        <f t="shared" si="6"/>
        <v>IBVS 5894 </v>
      </c>
      <c r="B48" s="15" t="str">
        <f t="shared" si="7"/>
        <v>II</v>
      </c>
      <c r="C48" s="26">
        <f t="shared" si="8"/>
        <v>54863.634100000003</v>
      </c>
      <c r="D48" t="str">
        <f t="shared" si="9"/>
        <v>vis</v>
      </c>
      <c r="E48">
        <f>VLOOKUP(C48,Active!C$21:E$967,3,FALSE)</f>
        <v>25205.578308397275</v>
      </c>
      <c r="F48" s="15" t="s">
        <v>128</v>
      </c>
      <c r="G48" t="str">
        <f t="shared" si="10"/>
        <v>54863.6341</v>
      </c>
      <c r="H48" s="26">
        <f t="shared" si="11"/>
        <v>25205.5</v>
      </c>
      <c r="I48" s="77" t="s">
        <v>280</v>
      </c>
      <c r="J48" s="78" t="s">
        <v>281</v>
      </c>
      <c r="K48" s="77" t="s">
        <v>282</v>
      </c>
      <c r="L48" s="77" t="s">
        <v>283</v>
      </c>
      <c r="M48" s="78" t="s">
        <v>237</v>
      </c>
      <c r="N48" s="78" t="s">
        <v>128</v>
      </c>
      <c r="O48" s="79" t="s">
        <v>139</v>
      </c>
      <c r="P48" s="80" t="s">
        <v>284</v>
      </c>
    </row>
    <row r="49" spans="1:16" ht="12.75" customHeight="1">
      <c r="A49" s="26" t="str">
        <f t="shared" si="6"/>
        <v>BAVM 209 </v>
      </c>
      <c r="B49" s="15" t="str">
        <f t="shared" si="7"/>
        <v>II</v>
      </c>
      <c r="C49" s="26">
        <f t="shared" si="8"/>
        <v>54866.407399999996</v>
      </c>
      <c r="D49" t="str">
        <f t="shared" si="9"/>
        <v>vis</v>
      </c>
      <c r="E49">
        <f>VLOOKUP(C49,Active!C$21:E$967,3,FALSE)</f>
        <v>25209.581579956295</v>
      </c>
      <c r="F49" s="15" t="s">
        <v>128</v>
      </c>
      <c r="G49" t="str">
        <f t="shared" si="10"/>
        <v>54866.4074</v>
      </c>
      <c r="H49" s="26">
        <f t="shared" si="11"/>
        <v>25209.5</v>
      </c>
      <c r="I49" s="77" t="s">
        <v>285</v>
      </c>
      <c r="J49" s="78" t="s">
        <v>286</v>
      </c>
      <c r="K49" s="77" t="s">
        <v>287</v>
      </c>
      <c r="L49" s="77" t="s">
        <v>278</v>
      </c>
      <c r="M49" s="78" t="s">
        <v>237</v>
      </c>
      <c r="N49" s="78" t="s">
        <v>238</v>
      </c>
      <c r="O49" s="79" t="s">
        <v>251</v>
      </c>
      <c r="P49" s="80" t="s">
        <v>279</v>
      </c>
    </row>
    <row r="50" spans="1:16" ht="12.75" customHeight="1">
      <c r="A50" s="26" t="str">
        <f t="shared" si="6"/>
        <v>IBVS 5938 </v>
      </c>
      <c r="B50" s="15" t="str">
        <f t="shared" si="7"/>
        <v>I</v>
      </c>
      <c r="C50" s="26">
        <f t="shared" si="8"/>
        <v>54898.548999999999</v>
      </c>
      <c r="D50" t="str">
        <f t="shared" si="9"/>
        <v>vis</v>
      </c>
      <c r="E50">
        <f>VLOOKUP(C50,Active!C$21:E$967,3,FALSE)</f>
        <v>25255.97813032653</v>
      </c>
      <c r="F50" s="15" t="s">
        <v>128</v>
      </c>
      <c r="G50" t="str">
        <f t="shared" si="10"/>
        <v>54898.5490</v>
      </c>
      <c r="H50" s="26">
        <f t="shared" si="11"/>
        <v>25256</v>
      </c>
      <c r="I50" s="77" t="s">
        <v>288</v>
      </c>
      <c r="J50" s="78" t="s">
        <v>289</v>
      </c>
      <c r="K50" s="77" t="s">
        <v>290</v>
      </c>
      <c r="L50" s="77" t="s">
        <v>291</v>
      </c>
      <c r="M50" s="78" t="s">
        <v>237</v>
      </c>
      <c r="N50" s="78" t="s">
        <v>128</v>
      </c>
      <c r="O50" s="79" t="s">
        <v>261</v>
      </c>
      <c r="P50" s="80" t="s">
        <v>292</v>
      </c>
    </row>
    <row r="51" spans="1:16" ht="12.75" customHeight="1">
      <c r="A51" s="26" t="str">
        <f t="shared" si="6"/>
        <v> JAAVSO 38;85 </v>
      </c>
      <c r="B51" s="15" t="str">
        <f t="shared" si="7"/>
        <v>I</v>
      </c>
      <c r="C51" s="26">
        <f t="shared" si="8"/>
        <v>54925.6374</v>
      </c>
      <c r="D51" t="str">
        <f t="shared" si="9"/>
        <v>vis</v>
      </c>
      <c r="E51">
        <f>VLOOKUP(C51,Active!C$21:E$967,3,FALSE)</f>
        <v>25295.080362793145</v>
      </c>
      <c r="F51" s="15" t="s">
        <v>128</v>
      </c>
      <c r="G51" t="str">
        <f t="shared" si="10"/>
        <v>54925.6374</v>
      </c>
      <c r="H51" s="26">
        <f t="shared" si="11"/>
        <v>25295</v>
      </c>
      <c r="I51" s="77" t="s">
        <v>293</v>
      </c>
      <c r="J51" s="78" t="s">
        <v>294</v>
      </c>
      <c r="K51" s="77" t="s">
        <v>295</v>
      </c>
      <c r="L51" s="77" t="s">
        <v>296</v>
      </c>
      <c r="M51" s="78" t="s">
        <v>237</v>
      </c>
      <c r="N51" s="78" t="s">
        <v>297</v>
      </c>
      <c r="O51" s="79" t="s">
        <v>298</v>
      </c>
      <c r="P51" s="79" t="s">
        <v>299</v>
      </c>
    </row>
    <row r="52" spans="1:16" ht="12.75" customHeight="1">
      <c r="A52" s="26" t="str">
        <f t="shared" si="6"/>
        <v> JAAVSO 38;85 </v>
      </c>
      <c r="B52" s="15" t="str">
        <f t="shared" si="7"/>
        <v>I</v>
      </c>
      <c r="C52" s="26">
        <f t="shared" si="8"/>
        <v>54925.637999999999</v>
      </c>
      <c r="D52" t="str">
        <f t="shared" si="9"/>
        <v>vis</v>
      </c>
      <c r="E52">
        <f>VLOOKUP(C52,Active!C$21:E$967,3,FALSE)</f>
        <v>25295.081228895957</v>
      </c>
      <c r="F52" s="15" t="s">
        <v>128</v>
      </c>
      <c r="G52" t="str">
        <f t="shared" si="10"/>
        <v>54925.6380</v>
      </c>
      <c r="H52" s="26">
        <f t="shared" si="11"/>
        <v>25295</v>
      </c>
      <c r="I52" s="77" t="s">
        <v>300</v>
      </c>
      <c r="J52" s="78" t="s">
        <v>301</v>
      </c>
      <c r="K52" s="77" t="s">
        <v>295</v>
      </c>
      <c r="L52" s="77" t="s">
        <v>302</v>
      </c>
      <c r="M52" s="78" t="s">
        <v>237</v>
      </c>
      <c r="N52" s="78" t="s">
        <v>297</v>
      </c>
      <c r="O52" s="79" t="s">
        <v>148</v>
      </c>
      <c r="P52" s="79" t="s">
        <v>299</v>
      </c>
    </row>
    <row r="53" spans="1:16" ht="12.75" customHeight="1">
      <c r="A53" s="26" t="str">
        <f t="shared" si="6"/>
        <v>IBVS 5920 </v>
      </c>
      <c r="B53" s="15" t="str">
        <f t="shared" si="7"/>
        <v>II</v>
      </c>
      <c r="C53" s="26">
        <f t="shared" si="8"/>
        <v>55153.9012</v>
      </c>
      <c r="D53" t="str">
        <f t="shared" si="9"/>
        <v>vis</v>
      </c>
      <c r="E53">
        <f>VLOOKUP(C53,Active!C$21:E$967,3,FALSE)</f>
        <v>25624.580228835908</v>
      </c>
      <c r="F53" s="15" t="s">
        <v>128</v>
      </c>
      <c r="G53" t="str">
        <f t="shared" si="10"/>
        <v>55153.9012</v>
      </c>
      <c r="H53" s="26">
        <f t="shared" si="11"/>
        <v>25624.5</v>
      </c>
      <c r="I53" s="77" t="s">
        <v>303</v>
      </c>
      <c r="J53" s="78" t="s">
        <v>304</v>
      </c>
      <c r="K53" s="77" t="s">
        <v>305</v>
      </c>
      <c r="L53" s="77" t="s">
        <v>306</v>
      </c>
      <c r="M53" s="78" t="s">
        <v>237</v>
      </c>
      <c r="N53" s="78" t="s">
        <v>128</v>
      </c>
      <c r="O53" s="79" t="s">
        <v>139</v>
      </c>
      <c r="P53" s="80" t="s">
        <v>307</v>
      </c>
    </row>
    <row r="54" spans="1:16" ht="12.75" customHeight="1">
      <c r="A54" s="26" t="str">
        <f t="shared" si="6"/>
        <v> JAAVSO 38;120 </v>
      </c>
      <c r="B54" s="15" t="str">
        <f t="shared" si="7"/>
        <v>I</v>
      </c>
      <c r="C54" s="26">
        <f t="shared" si="8"/>
        <v>55198.585200000001</v>
      </c>
      <c r="D54" t="str">
        <f t="shared" si="9"/>
        <v>vis</v>
      </c>
      <c r="E54">
        <f>VLOOKUP(C54,Active!C$21:E$967,3,FALSE)</f>
        <v>25689.081792440193</v>
      </c>
      <c r="F54" s="15" t="s">
        <v>128</v>
      </c>
      <c r="G54" t="str">
        <f t="shared" si="10"/>
        <v>55198.5852</v>
      </c>
      <c r="H54" s="26">
        <f t="shared" si="11"/>
        <v>25689</v>
      </c>
      <c r="I54" s="77" t="s">
        <v>308</v>
      </c>
      <c r="J54" s="78" t="s">
        <v>309</v>
      </c>
      <c r="K54" s="77" t="s">
        <v>310</v>
      </c>
      <c r="L54" s="77" t="s">
        <v>311</v>
      </c>
      <c r="M54" s="78" t="s">
        <v>237</v>
      </c>
      <c r="N54" s="78" t="s">
        <v>297</v>
      </c>
      <c r="O54" s="79" t="s">
        <v>148</v>
      </c>
      <c r="P54" s="79" t="s">
        <v>312</v>
      </c>
    </row>
    <row r="55" spans="1:16" ht="12.75" customHeight="1">
      <c r="A55" s="26" t="str">
        <f t="shared" si="6"/>
        <v> JAAVSO 39;94 </v>
      </c>
      <c r="B55" s="15" t="str">
        <f t="shared" si="7"/>
        <v>I</v>
      </c>
      <c r="C55" s="26">
        <f t="shared" si="8"/>
        <v>55461.834300000002</v>
      </c>
      <c r="D55" t="str">
        <f t="shared" si="9"/>
        <v>vis</v>
      </c>
      <c r="E55">
        <f>VLOOKUP(C55,Active!C$21:E$967,3,FALSE)</f>
        <v>26069.083103142453</v>
      </c>
      <c r="F55" s="15" t="s">
        <v>128</v>
      </c>
      <c r="G55" t="str">
        <f t="shared" si="10"/>
        <v>55461.8343</v>
      </c>
      <c r="H55" s="26">
        <f t="shared" si="11"/>
        <v>26069</v>
      </c>
      <c r="I55" s="77" t="s">
        <v>313</v>
      </c>
      <c r="J55" s="78" t="s">
        <v>314</v>
      </c>
      <c r="K55" s="77" t="s">
        <v>315</v>
      </c>
      <c r="L55" s="77" t="s">
        <v>316</v>
      </c>
      <c r="M55" s="78" t="s">
        <v>237</v>
      </c>
      <c r="N55" s="78" t="s">
        <v>297</v>
      </c>
      <c r="O55" s="79" t="s">
        <v>317</v>
      </c>
      <c r="P55" s="79" t="s">
        <v>318</v>
      </c>
    </row>
    <row r="56" spans="1:16" ht="12.75" customHeight="1">
      <c r="A56" s="26" t="str">
        <f t="shared" si="6"/>
        <v> JAAVSO 39;177 </v>
      </c>
      <c r="B56" s="15" t="str">
        <f t="shared" si="7"/>
        <v>I</v>
      </c>
      <c r="C56" s="26">
        <f t="shared" si="8"/>
        <v>55477.767200000002</v>
      </c>
      <c r="D56" t="str">
        <f t="shared" si="9"/>
        <v>vis</v>
      </c>
      <c r="E56">
        <f>VLOOKUP(C56,Active!C$21:E$967,3,FALSE)</f>
        <v>26092.082319030706</v>
      </c>
      <c r="F56" s="15" t="s">
        <v>128</v>
      </c>
      <c r="G56" t="str">
        <f t="shared" si="10"/>
        <v>55477.7672</v>
      </c>
      <c r="H56" s="26">
        <f t="shared" si="11"/>
        <v>26092</v>
      </c>
      <c r="I56" s="77" t="s">
        <v>319</v>
      </c>
      <c r="J56" s="78" t="s">
        <v>320</v>
      </c>
      <c r="K56" s="77" t="s">
        <v>321</v>
      </c>
      <c r="L56" s="77" t="s">
        <v>322</v>
      </c>
      <c r="M56" s="78" t="s">
        <v>237</v>
      </c>
      <c r="N56" s="78" t="s">
        <v>128</v>
      </c>
      <c r="O56" s="79" t="s">
        <v>317</v>
      </c>
      <c r="P56" s="79" t="s">
        <v>323</v>
      </c>
    </row>
    <row r="57" spans="1:16" ht="12.75" customHeight="1">
      <c r="A57" s="26" t="str">
        <f t="shared" si="6"/>
        <v> JAAVSO 39;177 </v>
      </c>
      <c r="B57" s="15" t="str">
        <f t="shared" si="7"/>
        <v>I</v>
      </c>
      <c r="C57" s="26">
        <f t="shared" si="8"/>
        <v>55570.597399999999</v>
      </c>
      <c r="D57" t="str">
        <f t="shared" si="9"/>
        <v>vis</v>
      </c>
      <c r="E57">
        <f>VLOOKUP(C57,Active!C$21:E$967,3,FALSE)</f>
        <v>26226.083148179794</v>
      </c>
      <c r="F57" s="15" t="s">
        <v>128</v>
      </c>
      <c r="G57" t="str">
        <f t="shared" si="10"/>
        <v>55570.5974</v>
      </c>
      <c r="H57" s="26">
        <f t="shared" si="11"/>
        <v>26226</v>
      </c>
      <c r="I57" s="77" t="s">
        <v>324</v>
      </c>
      <c r="J57" s="78" t="s">
        <v>325</v>
      </c>
      <c r="K57" s="77" t="s">
        <v>326</v>
      </c>
      <c r="L57" s="77" t="s">
        <v>316</v>
      </c>
      <c r="M57" s="78" t="s">
        <v>237</v>
      </c>
      <c r="N57" s="78" t="s">
        <v>128</v>
      </c>
      <c r="O57" s="79" t="s">
        <v>327</v>
      </c>
      <c r="P57" s="79" t="s">
        <v>323</v>
      </c>
    </row>
    <row r="58" spans="1:16" ht="12.75" customHeight="1">
      <c r="A58" s="26" t="str">
        <f t="shared" si="6"/>
        <v>IBVS 5992 </v>
      </c>
      <c r="B58" s="15" t="str">
        <f t="shared" si="7"/>
        <v>II</v>
      </c>
      <c r="C58" s="26">
        <f t="shared" si="8"/>
        <v>55589.648500000003</v>
      </c>
      <c r="D58" t="str">
        <f t="shared" si="9"/>
        <v>vis</v>
      </c>
      <c r="E58">
        <f>VLOOKUP(C58,Active!C$21:E$967,3,FALSE)</f>
        <v>26253.583500394943</v>
      </c>
      <c r="F58" s="15" t="s">
        <v>128</v>
      </c>
      <c r="G58" t="str">
        <f t="shared" si="10"/>
        <v>55589.6485</v>
      </c>
      <c r="H58" s="26">
        <f t="shared" si="11"/>
        <v>26253.5</v>
      </c>
      <c r="I58" s="77" t="s">
        <v>328</v>
      </c>
      <c r="J58" s="78" t="s">
        <v>329</v>
      </c>
      <c r="K58" s="77" t="s">
        <v>330</v>
      </c>
      <c r="L58" s="77" t="s">
        <v>331</v>
      </c>
      <c r="M58" s="78" t="s">
        <v>237</v>
      </c>
      <c r="N58" s="78" t="s">
        <v>128</v>
      </c>
      <c r="O58" s="79" t="s">
        <v>139</v>
      </c>
      <c r="P58" s="80" t="s">
        <v>332</v>
      </c>
    </row>
    <row r="59" spans="1:16" ht="12.75" customHeight="1">
      <c r="A59" s="26" t="str">
        <f t="shared" si="6"/>
        <v>BAVM 215 </v>
      </c>
      <c r="B59" s="15" t="str">
        <f t="shared" si="7"/>
        <v>II</v>
      </c>
      <c r="C59" s="26">
        <f t="shared" si="8"/>
        <v>55590.341399999998</v>
      </c>
      <c r="D59" t="str">
        <f t="shared" si="9"/>
        <v>vis</v>
      </c>
      <c r="E59">
        <f>VLOOKUP(C59,Active!C$21:E$967,3,FALSE)</f>
        <v>26254.583704795201</v>
      </c>
      <c r="F59" s="15" t="s">
        <v>128</v>
      </c>
      <c r="G59" t="str">
        <f t="shared" si="10"/>
        <v>55590.3414</v>
      </c>
      <c r="H59" s="26">
        <f t="shared" si="11"/>
        <v>26254.5</v>
      </c>
      <c r="I59" s="77" t="s">
        <v>333</v>
      </c>
      <c r="J59" s="78" t="s">
        <v>334</v>
      </c>
      <c r="K59" s="77" t="s">
        <v>335</v>
      </c>
      <c r="L59" s="77" t="s">
        <v>336</v>
      </c>
      <c r="M59" s="78" t="s">
        <v>237</v>
      </c>
      <c r="N59" s="78" t="s">
        <v>238</v>
      </c>
      <c r="O59" s="79" t="s">
        <v>251</v>
      </c>
      <c r="P59" s="80" t="s">
        <v>337</v>
      </c>
    </row>
    <row r="60" spans="1:16" ht="12.75" customHeight="1">
      <c r="A60" s="26" t="str">
        <f t="shared" si="6"/>
        <v>OEJV 0160 </v>
      </c>
      <c r="B60" s="15" t="str">
        <f t="shared" si="7"/>
        <v>II</v>
      </c>
      <c r="C60" s="26">
        <f t="shared" si="8"/>
        <v>55615.280079999997</v>
      </c>
      <c r="D60" t="str">
        <f t="shared" si="9"/>
        <v>vis</v>
      </c>
      <c r="E60">
        <f>VLOOKUP(C60,Active!C$21:E$967,3,FALSE)</f>
        <v>26290.582806357881</v>
      </c>
      <c r="F60" s="15" t="s">
        <v>128</v>
      </c>
      <c r="G60" t="str">
        <f t="shared" si="10"/>
        <v>55615.28008</v>
      </c>
      <c r="H60" s="26">
        <f t="shared" si="11"/>
        <v>26290.5</v>
      </c>
      <c r="I60" s="77" t="s">
        <v>338</v>
      </c>
      <c r="J60" s="78" t="s">
        <v>339</v>
      </c>
      <c r="K60" s="77" t="s">
        <v>340</v>
      </c>
      <c r="L60" s="77" t="s">
        <v>341</v>
      </c>
      <c r="M60" s="78" t="s">
        <v>237</v>
      </c>
      <c r="N60" s="78" t="s">
        <v>267</v>
      </c>
      <c r="O60" s="79" t="s">
        <v>342</v>
      </c>
      <c r="P60" s="80" t="s">
        <v>343</v>
      </c>
    </row>
    <row r="61" spans="1:16" ht="12.75" customHeight="1">
      <c r="A61" s="26" t="str">
        <f t="shared" si="6"/>
        <v>OEJV 0160 </v>
      </c>
      <c r="B61" s="15" t="str">
        <f t="shared" si="7"/>
        <v>I</v>
      </c>
      <c r="C61" s="26">
        <f t="shared" si="8"/>
        <v>55625.325360000003</v>
      </c>
      <c r="D61" t="str">
        <f t="shared" si="9"/>
        <v>vis</v>
      </c>
      <c r="E61">
        <f>VLOOKUP(C61,Active!C$21:E$967,3,FALSE)</f>
        <v>26305.083215158418</v>
      </c>
      <c r="F61" s="15" t="s">
        <v>128</v>
      </c>
      <c r="G61" t="str">
        <f t="shared" si="10"/>
        <v>55625.32536</v>
      </c>
      <c r="H61" s="26">
        <f t="shared" si="11"/>
        <v>26305</v>
      </c>
      <c r="I61" s="77" t="s">
        <v>344</v>
      </c>
      <c r="J61" s="78" t="s">
        <v>345</v>
      </c>
      <c r="K61" s="77" t="s">
        <v>346</v>
      </c>
      <c r="L61" s="77" t="s">
        <v>347</v>
      </c>
      <c r="M61" s="78" t="s">
        <v>237</v>
      </c>
      <c r="N61" s="78" t="s">
        <v>267</v>
      </c>
      <c r="O61" s="79" t="s">
        <v>342</v>
      </c>
      <c r="P61" s="80" t="s">
        <v>343</v>
      </c>
    </row>
    <row r="62" spans="1:16" ht="12.75" customHeight="1">
      <c r="A62" s="26" t="str">
        <f t="shared" si="6"/>
        <v>BAVM 220 </v>
      </c>
      <c r="B62" s="15" t="str">
        <f t="shared" si="7"/>
        <v>I</v>
      </c>
      <c r="C62" s="26">
        <f t="shared" si="8"/>
        <v>55629.481099999997</v>
      </c>
      <c r="D62" t="str">
        <f t="shared" si="9"/>
        <v>vis</v>
      </c>
      <c r="E62">
        <f>VLOOKUP(C62,Active!C$21:E$967,3,FALSE)</f>
        <v>26311.082045342209</v>
      </c>
      <c r="F62" s="15" t="s">
        <v>128</v>
      </c>
      <c r="G62" t="str">
        <f t="shared" si="10"/>
        <v>55629.4811</v>
      </c>
      <c r="H62" s="26">
        <f t="shared" si="11"/>
        <v>26311</v>
      </c>
      <c r="I62" s="77" t="s">
        <v>348</v>
      </c>
      <c r="J62" s="78" t="s">
        <v>349</v>
      </c>
      <c r="K62" s="77" t="s">
        <v>350</v>
      </c>
      <c r="L62" s="77" t="s">
        <v>351</v>
      </c>
      <c r="M62" s="78" t="s">
        <v>237</v>
      </c>
      <c r="N62" s="78" t="s">
        <v>238</v>
      </c>
      <c r="O62" s="79" t="s">
        <v>251</v>
      </c>
      <c r="P62" s="80" t="s">
        <v>352</v>
      </c>
    </row>
    <row r="63" spans="1:16" ht="12.75" customHeight="1">
      <c r="A63" s="26" t="str">
        <f t="shared" si="6"/>
        <v> JAAVSO 41;122 </v>
      </c>
      <c r="B63" s="15" t="str">
        <f t="shared" si="7"/>
        <v>I</v>
      </c>
      <c r="C63" s="26">
        <f t="shared" si="8"/>
        <v>55967.549800000001</v>
      </c>
      <c r="D63" t="str">
        <f t="shared" si="9"/>
        <v>vis</v>
      </c>
      <c r="E63">
        <f>VLOOKUP(C63,Active!C$21:E$967,3,FALSE)</f>
        <v>26799.085799609213</v>
      </c>
      <c r="F63" s="15" t="s">
        <v>128</v>
      </c>
      <c r="G63" t="str">
        <f t="shared" si="10"/>
        <v>55967.5498</v>
      </c>
      <c r="H63" s="26">
        <f t="shared" si="11"/>
        <v>26799</v>
      </c>
      <c r="I63" s="77" t="s">
        <v>353</v>
      </c>
      <c r="J63" s="78" t="s">
        <v>354</v>
      </c>
      <c r="K63" s="77" t="s">
        <v>355</v>
      </c>
      <c r="L63" s="77" t="s">
        <v>356</v>
      </c>
      <c r="M63" s="78" t="s">
        <v>237</v>
      </c>
      <c r="N63" s="78" t="s">
        <v>128</v>
      </c>
      <c r="O63" s="79" t="s">
        <v>148</v>
      </c>
      <c r="P63" s="79" t="s">
        <v>101</v>
      </c>
    </row>
    <row r="64" spans="1:16" ht="12.75" customHeight="1">
      <c r="A64" s="26" t="str">
        <f t="shared" si="6"/>
        <v>OEJV 0160 </v>
      </c>
      <c r="B64" s="15" t="str">
        <f t="shared" si="7"/>
        <v>II</v>
      </c>
      <c r="C64" s="26">
        <f t="shared" si="8"/>
        <v>55989.371339999998</v>
      </c>
      <c r="D64" t="str">
        <f t="shared" si="9"/>
        <v>vis</v>
      </c>
      <c r="E64">
        <f>VLOOKUP(C64,Active!C$21:E$967,3,FALSE)</f>
        <v>26830.585294959968</v>
      </c>
      <c r="F64" s="15" t="s">
        <v>128</v>
      </c>
      <c r="G64" t="str">
        <f t="shared" si="10"/>
        <v>55989.37134</v>
      </c>
      <c r="H64" s="26">
        <f t="shared" si="11"/>
        <v>26830.5</v>
      </c>
      <c r="I64" s="77" t="s">
        <v>357</v>
      </c>
      <c r="J64" s="78" t="s">
        <v>358</v>
      </c>
      <c r="K64" s="77" t="s">
        <v>359</v>
      </c>
      <c r="L64" s="77" t="s">
        <v>360</v>
      </c>
      <c r="M64" s="78" t="s">
        <v>237</v>
      </c>
      <c r="N64" s="78" t="s">
        <v>267</v>
      </c>
      <c r="O64" s="79" t="s">
        <v>342</v>
      </c>
      <c r="P64" s="80" t="s">
        <v>343</v>
      </c>
    </row>
    <row r="65" spans="1:16" ht="12.75" customHeight="1">
      <c r="A65" s="26" t="str">
        <f t="shared" si="6"/>
        <v> JAAVSO 41;328 </v>
      </c>
      <c r="B65" s="15" t="str">
        <f t="shared" si="7"/>
        <v>I</v>
      </c>
      <c r="C65" s="26">
        <f t="shared" si="8"/>
        <v>56348.5674</v>
      </c>
      <c r="D65" t="str">
        <f t="shared" si="9"/>
        <v>vis</v>
      </c>
      <c r="E65">
        <f>VLOOKUP(C65,Active!C$21:E$967,3,FALSE)</f>
        <v>27349.086492491464</v>
      </c>
      <c r="F65" s="15" t="s">
        <v>128</v>
      </c>
      <c r="G65" t="str">
        <f t="shared" si="10"/>
        <v>56348.5674</v>
      </c>
      <c r="H65" s="26">
        <f t="shared" si="11"/>
        <v>27349</v>
      </c>
      <c r="I65" s="77" t="s">
        <v>361</v>
      </c>
      <c r="J65" s="78" t="s">
        <v>362</v>
      </c>
      <c r="K65" s="77" t="s">
        <v>363</v>
      </c>
      <c r="L65" s="77" t="s">
        <v>364</v>
      </c>
      <c r="M65" s="78" t="s">
        <v>237</v>
      </c>
      <c r="N65" s="78" t="s">
        <v>128</v>
      </c>
      <c r="O65" s="79" t="s">
        <v>327</v>
      </c>
      <c r="P65" s="79" t="s">
        <v>365</v>
      </c>
    </row>
    <row r="66" spans="1:16" ht="12.75" customHeight="1">
      <c r="A66" s="26" t="str">
        <f t="shared" si="6"/>
        <v> JAAVSO 42;426 </v>
      </c>
      <c r="B66" s="15" t="str">
        <f t="shared" si="7"/>
        <v>I</v>
      </c>
      <c r="C66" s="26">
        <f t="shared" si="8"/>
        <v>56620.821900000003</v>
      </c>
      <c r="D66" t="str">
        <f t="shared" si="9"/>
        <v>vis</v>
      </c>
      <c r="E66">
        <f>VLOOKUP(C66,Active!C$21:E$967,3,FALSE)</f>
        <v>27742.087140336374</v>
      </c>
      <c r="F66" s="15" t="s">
        <v>128</v>
      </c>
      <c r="G66" t="str">
        <f t="shared" si="10"/>
        <v>56620.8219</v>
      </c>
      <c r="H66" s="26">
        <f t="shared" si="11"/>
        <v>27742</v>
      </c>
      <c r="I66" s="77" t="s">
        <v>366</v>
      </c>
      <c r="J66" s="78" t="s">
        <v>367</v>
      </c>
      <c r="K66" s="77" t="s">
        <v>368</v>
      </c>
      <c r="L66" s="77" t="s">
        <v>369</v>
      </c>
      <c r="M66" s="78" t="s">
        <v>237</v>
      </c>
      <c r="N66" s="78" t="s">
        <v>128</v>
      </c>
      <c r="O66" s="79" t="s">
        <v>148</v>
      </c>
      <c r="P66" s="79" t="s">
        <v>370</v>
      </c>
    </row>
    <row r="67" spans="1:16" ht="12.75" customHeight="1">
      <c r="A67" s="26" t="str">
        <f t="shared" si="6"/>
        <v>BAVM 238 </v>
      </c>
      <c r="B67" s="15" t="str">
        <f t="shared" si="7"/>
        <v>II</v>
      </c>
      <c r="C67" s="26">
        <f t="shared" si="8"/>
        <v>56731.3223</v>
      </c>
      <c r="D67" t="str">
        <f t="shared" si="9"/>
        <v>vis</v>
      </c>
      <c r="E67">
        <f>VLOOKUP(C67,Active!C$21:E$967,3,FALSE)</f>
        <v>27901.594986073065</v>
      </c>
      <c r="F67" s="15" t="s">
        <v>128</v>
      </c>
      <c r="G67" t="str">
        <f t="shared" si="10"/>
        <v>56731.3223</v>
      </c>
      <c r="H67" s="26">
        <f t="shared" si="11"/>
        <v>27901.5</v>
      </c>
      <c r="I67" s="77" t="s">
        <v>371</v>
      </c>
      <c r="J67" s="78" t="s">
        <v>372</v>
      </c>
      <c r="K67" s="77" t="s">
        <v>373</v>
      </c>
      <c r="L67" s="77" t="s">
        <v>374</v>
      </c>
      <c r="M67" s="78" t="s">
        <v>237</v>
      </c>
      <c r="N67" s="78" t="s">
        <v>245</v>
      </c>
      <c r="O67" s="79" t="s">
        <v>246</v>
      </c>
      <c r="P67" s="80" t="s">
        <v>375</v>
      </c>
    </row>
    <row r="68" spans="1:16" ht="12.75" customHeight="1">
      <c r="A68" s="26" t="str">
        <f t="shared" si="6"/>
        <v> IODE 4.3.34 </v>
      </c>
      <c r="B68" s="15" t="str">
        <f t="shared" si="7"/>
        <v>I</v>
      </c>
      <c r="C68" s="26">
        <f t="shared" si="8"/>
        <v>26011.25</v>
      </c>
      <c r="D68" t="str">
        <f t="shared" si="9"/>
        <v>vis</v>
      </c>
      <c r="E68">
        <f>VLOOKUP(C68,Active!C$21:E$967,3,FALSE)</f>
        <v>-16442.973481086625</v>
      </c>
      <c r="F68" s="15" t="s">
        <v>128</v>
      </c>
      <c r="G68" t="str">
        <f t="shared" si="10"/>
        <v>26011.25</v>
      </c>
      <c r="H68" s="26">
        <f t="shared" si="11"/>
        <v>-16442</v>
      </c>
      <c r="I68" s="77" t="s">
        <v>376</v>
      </c>
      <c r="J68" s="78" t="s">
        <v>377</v>
      </c>
      <c r="K68" s="77">
        <v>-16442</v>
      </c>
      <c r="L68" s="77" t="s">
        <v>378</v>
      </c>
      <c r="M68" s="78" t="s">
        <v>138</v>
      </c>
      <c r="N68" s="78"/>
      <c r="O68" s="79" t="s">
        <v>379</v>
      </c>
      <c r="P68" s="79" t="s">
        <v>43</v>
      </c>
    </row>
    <row r="69" spans="1:16" ht="12.75" customHeight="1">
      <c r="A69" s="26" t="str">
        <f t="shared" si="6"/>
        <v> IODE 4.3.34 </v>
      </c>
      <c r="B69" s="15" t="str">
        <f t="shared" si="7"/>
        <v>I</v>
      </c>
      <c r="C69" s="26">
        <f t="shared" si="8"/>
        <v>26774.32</v>
      </c>
      <c r="D69" t="str">
        <f t="shared" si="9"/>
        <v>vis</v>
      </c>
      <c r="E69">
        <f>VLOOKUP(C69,Active!C$21:E$967,3,FALSE)</f>
        <v>-15341.478356668071</v>
      </c>
      <c r="F69" s="15" t="s">
        <v>128</v>
      </c>
      <c r="G69" t="str">
        <f t="shared" si="10"/>
        <v>26774.32</v>
      </c>
      <c r="H69" s="26">
        <f t="shared" si="11"/>
        <v>-15341</v>
      </c>
      <c r="I69" s="77" t="s">
        <v>380</v>
      </c>
      <c r="J69" s="78" t="s">
        <v>381</v>
      </c>
      <c r="K69" s="77">
        <v>-15341</v>
      </c>
      <c r="L69" s="77" t="s">
        <v>382</v>
      </c>
      <c r="M69" s="78" t="s">
        <v>138</v>
      </c>
      <c r="N69" s="78"/>
      <c r="O69" s="79" t="s">
        <v>379</v>
      </c>
      <c r="P69" s="79" t="s">
        <v>43</v>
      </c>
    </row>
    <row r="70" spans="1:16" ht="12.75" customHeight="1">
      <c r="A70" s="26" t="str">
        <f t="shared" si="6"/>
        <v> IODE 4.3.34 </v>
      </c>
      <c r="B70" s="15" t="str">
        <f t="shared" si="7"/>
        <v>I</v>
      </c>
      <c r="C70" s="26">
        <f t="shared" si="8"/>
        <v>27425.492999999999</v>
      </c>
      <c r="D70" t="str">
        <f t="shared" si="9"/>
        <v>vis</v>
      </c>
      <c r="E70">
        <f>VLOOKUP(C70,Active!C$21:E$967,3,FALSE)</f>
        <v>-14401.507076637401</v>
      </c>
      <c r="F70" s="15" t="s">
        <v>128</v>
      </c>
      <c r="G70" t="str">
        <f t="shared" si="10"/>
        <v>27425.493</v>
      </c>
      <c r="H70" s="26">
        <f t="shared" si="11"/>
        <v>-14401</v>
      </c>
      <c r="I70" s="77" t="s">
        <v>383</v>
      </c>
      <c r="J70" s="78" t="s">
        <v>384</v>
      </c>
      <c r="K70" s="77">
        <v>-14401</v>
      </c>
      <c r="L70" s="77" t="s">
        <v>385</v>
      </c>
      <c r="M70" s="78" t="s">
        <v>138</v>
      </c>
      <c r="N70" s="78"/>
      <c r="O70" s="79" t="s">
        <v>379</v>
      </c>
      <c r="P70" s="79" t="s">
        <v>43</v>
      </c>
    </row>
    <row r="71" spans="1:16" ht="12.75" customHeight="1">
      <c r="A71" s="26" t="str">
        <f t="shared" si="6"/>
        <v> IODE 4.3.34 </v>
      </c>
      <c r="B71" s="15" t="str">
        <f t="shared" si="7"/>
        <v>I</v>
      </c>
      <c r="C71" s="26">
        <f t="shared" si="8"/>
        <v>27425.846000000001</v>
      </c>
      <c r="D71" t="str">
        <f t="shared" si="9"/>
        <v>vis</v>
      </c>
      <c r="E71">
        <f>VLOOKUP(C71,Active!C$21:E$967,3,FALSE)</f>
        <v>-14400.99751948154</v>
      </c>
      <c r="F71" s="15" t="s">
        <v>128</v>
      </c>
      <c r="G71" t="str">
        <f t="shared" si="10"/>
        <v>27425.846</v>
      </c>
      <c r="H71" s="26">
        <f t="shared" si="11"/>
        <v>-14400</v>
      </c>
      <c r="I71" s="77" t="s">
        <v>386</v>
      </c>
      <c r="J71" s="78" t="s">
        <v>387</v>
      </c>
      <c r="K71" s="77">
        <v>-14400</v>
      </c>
      <c r="L71" s="77" t="s">
        <v>388</v>
      </c>
      <c r="M71" s="78" t="s">
        <v>138</v>
      </c>
      <c r="N71" s="78"/>
      <c r="O71" s="79" t="s">
        <v>379</v>
      </c>
      <c r="P71" s="79" t="s">
        <v>43</v>
      </c>
    </row>
    <row r="72" spans="1:16" ht="12.75" customHeight="1">
      <c r="A72" s="26" t="str">
        <f t="shared" si="6"/>
        <v> MBS 11 </v>
      </c>
      <c r="B72" s="15" t="str">
        <f t="shared" si="7"/>
        <v>I</v>
      </c>
      <c r="C72" s="26">
        <f t="shared" si="8"/>
        <v>28186.49</v>
      </c>
      <c r="D72" t="str">
        <f t="shared" si="9"/>
        <v>vis</v>
      </c>
      <c r="E72">
        <f>VLOOKUP(C72,Active!C$21:E$967,3,FALSE)</f>
        <v>-13303.004337442895</v>
      </c>
      <c r="F72" s="15" t="s">
        <v>128</v>
      </c>
      <c r="G72" t="str">
        <f t="shared" si="10"/>
        <v>28186.490</v>
      </c>
      <c r="H72" s="26">
        <f t="shared" si="11"/>
        <v>-13302</v>
      </c>
      <c r="I72" s="77" t="s">
        <v>389</v>
      </c>
      <c r="J72" s="78" t="s">
        <v>390</v>
      </c>
      <c r="K72" s="77">
        <v>-13302</v>
      </c>
      <c r="L72" s="77" t="s">
        <v>391</v>
      </c>
      <c r="M72" s="78" t="s">
        <v>132</v>
      </c>
      <c r="N72" s="78"/>
      <c r="O72" s="79" t="s">
        <v>392</v>
      </c>
      <c r="P72" s="79" t="s">
        <v>45</v>
      </c>
    </row>
    <row r="73" spans="1:16" ht="12.75" customHeight="1">
      <c r="A73" s="26" t="str">
        <f t="shared" si="6"/>
        <v> PZ 5.308 </v>
      </c>
      <c r="B73" s="15" t="str">
        <f t="shared" si="7"/>
        <v>I</v>
      </c>
      <c r="C73" s="26">
        <f t="shared" si="8"/>
        <v>29285.544999999998</v>
      </c>
      <c r="D73" t="str">
        <f t="shared" si="9"/>
        <v>vis</v>
      </c>
      <c r="E73">
        <f>VLOOKUP(C73,Active!C$21:E$967,3,FALSE)</f>
        <v>-11716.513289481591</v>
      </c>
      <c r="F73" s="15" t="s">
        <v>128</v>
      </c>
      <c r="G73" t="str">
        <f t="shared" si="10"/>
        <v>29285.545</v>
      </c>
      <c r="H73" s="26">
        <f t="shared" si="11"/>
        <v>-11716</v>
      </c>
      <c r="I73" s="77" t="s">
        <v>393</v>
      </c>
      <c r="J73" s="78" t="s">
        <v>394</v>
      </c>
      <c r="K73" s="77">
        <v>-11716</v>
      </c>
      <c r="L73" s="77" t="s">
        <v>395</v>
      </c>
      <c r="M73" s="78" t="s">
        <v>132</v>
      </c>
      <c r="N73" s="78"/>
      <c r="O73" s="79" t="s">
        <v>396</v>
      </c>
      <c r="P73" s="79" t="s">
        <v>46</v>
      </c>
    </row>
    <row r="74" spans="1:16" ht="12.75" customHeight="1">
      <c r="A74" s="26" t="str">
        <f t="shared" si="6"/>
        <v> PZ 5.308 </v>
      </c>
      <c r="B74" s="15" t="str">
        <f t="shared" si="7"/>
        <v>I</v>
      </c>
      <c r="C74" s="26">
        <f t="shared" si="8"/>
        <v>29304.249</v>
      </c>
      <c r="D74" t="str">
        <f t="shared" si="9"/>
        <v>vis</v>
      </c>
      <c r="E74">
        <f>VLOOKUP(C74,Active!C$21:E$967,3,FALSE)</f>
        <v>-11689.513977744626</v>
      </c>
      <c r="F74" s="15" t="s">
        <v>128</v>
      </c>
      <c r="G74" t="str">
        <f t="shared" si="10"/>
        <v>29304.249</v>
      </c>
      <c r="H74" s="26">
        <f t="shared" si="11"/>
        <v>-11689</v>
      </c>
      <c r="I74" s="77" t="s">
        <v>397</v>
      </c>
      <c r="J74" s="78" t="s">
        <v>398</v>
      </c>
      <c r="K74" s="77">
        <v>-11689</v>
      </c>
      <c r="L74" s="77" t="s">
        <v>395</v>
      </c>
      <c r="M74" s="78" t="s">
        <v>132</v>
      </c>
      <c r="N74" s="78"/>
      <c r="O74" s="79" t="s">
        <v>396</v>
      </c>
      <c r="P74" s="79" t="s">
        <v>46</v>
      </c>
    </row>
    <row r="75" spans="1:16" ht="12.75" customHeight="1">
      <c r="A75" s="26" t="str">
        <f t="shared" ref="A75:A106" si="12">P75</f>
        <v> PZ 5.308 </v>
      </c>
      <c r="B75" s="15" t="str">
        <f t="shared" ref="B75:B106" si="13">IF(H75=INT(H75),"I","II")</f>
        <v>I</v>
      </c>
      <c r="C75" s="26">
        <f t="shared" ref="C75:C106" si="14">1*G75</f>
        <v>29309.455999999998</v>
      </c>
      <c r="D75" t="str">
        <f t="shared" ref="D75:D106" si="15">VLOOKUP(F75,I$1:J$5,2,FALSE)</f>
        <v>vis</v>
      </c>
      <c r="E75">
        <f>VLOOKUP(C75,Active!C$21:E$967,3,FALSE)</f>
        <v>-11681.997648819564</v>
      </c>
      <c r="F75" s="15" t="s">
        <v>128</v>
      </c>
      <c r="G75" t="str">
        <f t="shared" ref="G75:G106" si="16">MID(I75,3,LEN(I75)-3)</f>
        <v>29309.456</v>
      </c>
      <c r="H75" s="26">
        <f t="shared" ref="H75:H106" si="17">1*K75</f>
        <v>-11681</v>
      </c>
      <c r="I75" s="77" t="s">
        <v>399</v>
      </c>
      <c r="J75" s="78" t="s">
        <v>400</v>
      </c>
      <c r="K75" s="77">
        <v>-11681</v>
      </c>
      <c r="L75" s="77" t="s">
        <v>388</v>
      </c>
      <c r="M75" s="78" t="s">
        <v>132</v>
      </c>
      <c r="N75" s="78"/>
      <c r="O75" s="79" t="s">
        <v>396</v>
      </c>
      <c r="P75" s="79" t="s">
        <v>46</v>
      </c>
    </row>
    <row r="76" spans="1:16" ht="12.75" customHeight="1">
      <c r="A76" s="26" t="str">
        <f t="shared" si="12"/>
        <v> PZ 5.308 </v>
      </c>
      <c r="B76" s="15" t="str">
        <f t="shared" si="13"/>
        <v>I</v>
      </c>
      <c r="C76" s="26">
        <f t="shared" si="14"/>
        <v>29317.41</v>
      </c>
      <c r="D76" t="str">
        <f t="shared" si="15"/>
        <v>vis</v>
      </c>
      <c r="E76">
        <f>VLOOKUP(C76,Active!C$21:E$967,3,FALSE)</f>
        <v>-11670.516012508837</v>
      </c>
      <c r="F76" s="15" t="s">
        <v>128</v>
      </c>
      <c r="G76" t="str">
        <f t="shared" si="16"/>
        <v>29317.410</v>
      </c>
      <c r="H76" s="26">
        <f t="shared" si="17"/>
        <v>-11670</v>
      </c>
      <c r="I76" s="77" t="s">
        <v>401</v>
      </c>
      <c r="J76" s="78" t="s">
        <v>402</v>
      </c>
      <c r="K76" s="77">
        <v>-11670</v>
      </c>
      <c r="L76" s="77" t="s">
        <v>403</v>
      </c>
      <c r="M76" s="78" t="s">
        <v>132</v>
      </c>
      <c r="N76" s="78"/>
      <c r="O76" s="79" t="s">
        <v>396</v>
      </c>
      <c r="P76" s="79" t="s">
        <v>46</v>
      </c>
    </row>
    <row r="77" spans="1:16" ht="12.75" customHeight="1">
      <c r="A77" s="26" t="str">
        <f t="shared" si="12"/>
        <v> HABZ 99 </v>
      </c>
      <c r="B77" s="15" t="str">
        <f t="shared" si="13"/>
        <v>II</v>
      </c>
      <c r="C77" s="26">
        <f t="shared" si="14"/>
        <v>36868.478999999999</v>
      </c>
      <c r="D77" t="str">
        <f t="shared" si="15"/>
        <v>vis</v>
      </c>
      <c r="E77">
        <f>VLOOKUP(C77,Active!C$21:E$967,3,FALSE)</f>
        <v>-770.51249035739193</v>
      </c>
      <c r="F77" s="15" t="s">
        <v>128</v>
      </c>
      <c r="G77" t="str">
        <f t="shared" si="16"/>
        <v>36868.479</v>
      </c>
      <c r="H77" s="26">
        <f t="shared" si="17"/>
        <v>-770.5</v>
      </c>
      <c r="I77" s="77" t="s">
        <v>404</v>
      </c>
      <c r="J77" s="78" t="s">
        <v>405</v>
      </c>
      <c r="K77" s="77">
        <v>-770.5</v>
      </c>
      <c r="L77" s="77" t="s">
        <v>406</v>
      </c>
      <c r="M77" s="78" t="s">
        <v>407</v>
      </c>
      <c r="N77" s="78"/>
      <c r="O77" s="79" t="s">
        <v>408</v>
      </c>
      <c r="P77" s="79" t="s">
        <v>47</v>
      </c>
    </row>
    <row r="78" spans="1:16" ht="12.75" customHeight="1">
      <c r="A78" s="26" t="str">
        <f t="shared" si="12"/>
        <v> HABZ 99 </v>
      </c>
      <c r="B78" s="15" t="str">
        <f t="shared" si="13"/>
        <v>II</v>
      </c>
      <c r="C78" s="26">
        <f t="shared" si="14"/>
        <v>37319.466</v>
      </c>
      <c r="D78" t="str">
        <f t="shared" si="15"/>
        <v>vis</v>
      </c>
      <c r="E78">
        <f>VLOOKUP(C78,Active!C$21:E$967,3,FALSE)</f>
        <v>-119.51064036177877</v>
      </c>
      <c r="F78" s="15" t="s">
        <v>128</v>
      </c>
      <c r="G78" t="str">
        <f t="shared" si="16"/>
        <v>37319.466</v>
      </c>
      <c r="H78" s="26">
        <f t="shared" si="17"/>
        <v>-119.5</v>
      </c>
      <c r="I78" s="77" t="s">
        <v>409</v>
      </c>
      <c r="J78" s="78" t="s">
        <v>410</v>
      </c>
      <c r="K78" s="77">
        <v>-119.5</v>
      </c>
      <c r="L78" s="77" t="s">
        <v>411</v>
      </c>
      <c r="M78" s="78" t="s">
        <v>407</v>
      </c>
      <c r="N78" s="78"/>
      <c r="O78" s="79" t="s">
        <v>408</v>
      </c>
      <c r="P78" s="79" t="s">
        <v>47</v>
      </c>
    </row>
    <row r="79" spans="1:16" ht="12.75" customHeight="1">
      <c r="A79" s="26" t="str">
        <f t="shared" si="12"/>
        <v> HABZ 99 </v>
      </c>
      <c r="B79" s="15" t="str">
        <f t="shared" si="13"/>
        <v>II</v>
      </c>
      <c r="C79" s="26">
        <f t="shared" si="14"/>
        <v>37349.285000000003</v>
      </c>
      <c r="D79" t="str">
        <f t="shared" si="15"/>
        <v>vis</v>
      </c>
      <c r="E79">
        <f>VLOOKUP(C79,Active!C$21:E$967,3,FALSE)</f>
        <v>-76.466773986426062</v>
      </c>
      <c r="F79" s="15" t="s">
        <v>128</v>
      </c>
      <c r="G79" t="str">
        <f t="shared" si="16"/>
        <v>37349.285</v>
      </c>
      <c r="H79" s="26">
        <f t="shared" si="17"/>
        <v>-76.5</v>
      </c>
      <c r="I79" s="77" t="s">
        <v>412</v>
      </c>
      <c r="J79" s="78" t="s">
        <v>413</v>
      </c>
      <c r="K79" s="77">
        <v>-76.5</v>
      </c>
      <c r="L79" s="77" t="s">
        <v>414</v>
      </c>
      <c r="M79" s="78" t="s">
        <v>407</v>
      </c>
      <c r="N79" s="78"/>
      <c r="O79" s="79" t="s">
        <v>408</v>
      </c>
      <c r="P79" s="79" t="s">
        <v>47</v>
      </c>
    </row>
    <row r="80" spans="1:16" ht="12.75" customHeight="1">
      <c r="A80" s="26" t="str">
        <f t="shared" si="12"/>
        <v> HABZ 99 </v>
      </c>
      <c r="B80" s="15" t="str">
        <f t="shared" si="13"/>
        <v>II</v>
      </c>
      <c r="C80" s="26">
        <f t="shared" si="14"/>
        <v>37696.330999999998</v>
      </c>
      <c r="D80" t="str">
        <f t="shared" si="15"/>
        <v>vis</v>
      </c>
      <c r="E80">
        <f>VLOOKUP(C80,Active!C$21:E$967,3,FALSE)</f>
        <v>424.49575494140049</v>
      </c>
      <c r="F80" s="15" t="s">
        <v>128</v>
      </c>
      <c r="G80" t="str">
        <f t="shared" si="16"/>
        <v>37696.331</v>
      </c>
      <c r="H80" s="26">
        <f t="shared" si="17"/>
        <v>424.5</v>
      </c>
      <c r="I80" s="77" t="s">
        <v>415</v>
      </c>
      <c r="J80" s="78" t="s">
        <v>416</v>
      </c>
      <c r="K80" s="77">
        <v>424.5</v>
      </c>
      <c r="L80" s="77" t="s">
        <v>417</v>
      </c>
      <c r="M80" s="78" t="s">
        <v>407</v>
      </c>
      <c r="N80" s="78"/>
      <c r="O80" s="79" t="s">
        <v>408</v>
      </c>
      <c r="P80" s="79" t="s">
        <v>47</v>
      </c>
    </row>
    <row r="81" spans="1:16" ht="12.75" customHeight="1">
      <c r="A81" s="26" t="str">
        <f t="shared" si="12"/>
        <v> HABZ 99 </v>
      </c>
      <c r="B81" s="15" t="str">
        <f t="shared" si="13"/>
        <v>II</v>
      </c>
      <c r="C81" s="26">
        <f t="shared" si="14"/>
        <v>37732.35</v>
      </c>
      <c r="D81" t="str">
        <f t="shared" si="15"/>
        <v>vis</v>
      </c>
      <c r="E81">
        <f>VLOOKUP(C81,Active!C$21:E$967,3,FALSE)</f>
        <v>476.48935039978863</v>
      </c>
      <c r="F81" s="15" t="s">
        <v>128</v>
      </c>
      <c r="G81" t="str">
        <f t="shared" si="16"/>
        <v>37732.350</v>
      </c>
      <c r="H81" s="26">
        <f t="shared" si="17"/>
        <v>476.5</v>
      </c>
      <c r="I81" s="77" t="s">
        <v>418</v>
      </c>
      <c r="J81" s="78" t="s">
        <v>419</v>
      </c>
      <c r="K81" s="77">
        <v>476.5</v>
      </c>
      <c r="L81" s="77" t="s">
        <v>411</v>
      </c>
      <c r="M81" s="78" t="s">
        <v>407</v>
      </c>
      <c r="N81" s="78"/>
      <c r="O81" s="79" t="s">
        <v>408</v>
      </c>
      <c r="P81" s="79" t="s">
        <v>47</v>
      </c>
    </row>
    <row r="82" spans="1:16" ht="12.75" customHeight="1">
      <c r="A82" s="26" t="str">
        <f t="shared" si="12"/>
        <v> HABZ 99 </v>
      </c>
      <c r="B82" s="15" t="str">
        <f t="shared" si="13"/>
        <v>I</v>
      </c>
      <c r="C82" s="26">
        <f t="shared" si="14"/>
        <v>38085.347000000002</v>
      </c>
      <c r="D82" t="str">
        <f t="shared" si="15"/>
        <v>vis</v>
      </c>
      <c r="E82">
        <f>VLOOKUP(C82,Active!C$21:E$967,3,FALSE)</f>
        <v>986.04217574265419</v>
      </c>
      <c r="F82" s="15" t="s">
        <v>128</v>
      </c>
      <c r="G82" t="str">
        <f t="shared" si="16"/>
        <v>38085.347</v>
      </c>
      <c r="H82" s="26">
        <f t="shared" si="17"/>
        <v>986</v>
      </c>
      <c r="I82" s="77" t="s">
        <v>420</v>
      </c>
      <c r="J82" s="78" t="s">
        <v>421</v>
      </c>
      <c r="K82" s="77">
        <v>986</v>
      </c>
      <c r="L82" s="77" t="s">
        <v>185</v>
      </c>
      <c r="M82" s="78" t="s">
        <v>407</v>
      </c>
      <c r="N82" s="78"/>
      <c r="O82" s="79" t="s">
        <v>408</v>
      </c>
      <c r="P82" s="79" t="s">
        <v>47</v>
      </c>
    </row>
    <row r="83" spans="1:16" ht="12.75" customHeight="1">
      <c r="A83" s="26" t="str">
        <f t="shared" si="12"/>
        <v> HABZ 99 </v>
      </c>
      <c r="B83" s="15" t="str">
        <f t="shared" si="13"/>
        <v>II</v>
      </c>
      <c r="C83" s="26">
        <f t="shared" si="14"/>
        <v>38406.423999999999</v>
      </c>
      <c r="D83" t="str">
        <f t="shared" si="15"/>
        <v>vis</v>
      </c>
      <c r="E83">
        <f>VLOOKUP(C83,Active!C$21:E$967,3,FALSE)</f>
        <v>1449.5183313547659</v>
      </c>
      <c r="F83" s="15" t="s">
        <v>128</v>
      </c>
      <c r="G83" t="str">
        <f t="shared" si="16"/>
        <v>38406.424</v>
      </c>
      <c r="H83" s="26">
        <f t="shared" si="17"/>
        <v>1449.5</v>
      </c>
      <c r="I83" s="77" t="s">
        <v>422</v>
      </c>
      <c r="J83" s="78" t="s">
        <v>423</v>
      </c>
      <c r="K83" s="77">
        <v>1449.5</v>
      </c>
      <c r="L83" s="77" t="s">
        <v>424</v>
      </c>
      <c r="M83" s="78" t="s">
        <v>407</v>
      </c>
      <c r="N83" s="78"/>
      <c r="O83" s="79" t="s">
        <v>408</v>
      </c>
      <c r="P83" s="79" t="s">
        <v>47</v>
      </c>
    </row>
    <row r="84" spans="1:16" ht="12.75" customHeight="1">
      <c r="A84" s="26" t="str">
        <f t="shared" si="12"/>
        <v> HABZ 99 </v>
      </c>
      <c r="B84" s="15" t="str">
        <f t="shared" si="13"/>
        <v>I</v>
      </c>
      <c r="C84" s="26">
        <f t="shared" si="14"/>
        <v>38412.313000000002</v>
      </c>
      <c r="D84" t="str">
        <f t="shared" si="15"/>
        <v>vis</v>
      </c>
      <c r="E84">
        <f>VLOOKUP(C84,Active!C$21:E$967,3,FALSE)</f>
        <v>1458.0191304789669</v>
      </c>
      <c r="F84" s="15" t="s">
        <v>128</v>
      </c>
      <c r="G84" t="str">
        <f t="shared" si="16"/>
        <v>38412.313</v>
      </c>
      <c r="H84" s="26">
        <f t="shared" si="17"/>
        <v>1458</v>
      </c>
      <c r="I84" s="77" t="s">
        <v>425</v>
      </c>
      <c r="J84" s="78" t="s">
        <v>426</v>
      </c>
      <c r="K84" s="77">
        <v>1458</v>
      </c>
      <c r="L84" s="77" t="s">
        <v>424</v>
      </c>
      <c r="M84" s="78" t="s">
        <v>407</v>
      </c>
      <c r="N84" s="78"/>
      <c r="O84" s="79" t="s">
        <v>408</v>
      </c>
      <c r="P84" s="79" t="s">
        <v>47</v>
      </c>
    </row>
    <row r="85" spans="1:16" ht="12.75" customHeight="1">
      <c r="A85" s="26" t="str">
        <f t="shared" si="12"/>
        <v> HABZ 99 </v>
      </c>
      <c r="B85" s="15" t="str">
        <f t="shared" si="13"/>
        <v>II</v>
      </c>
      <c r="C85" s="26">
        <f t="shared" si="14"/>
        <v>38440.372000000003</v>
      </c>
      <c r="D85" t="str">
        <f t="shared" si="15"/>
        <v>vis</v>
      </c>
      <c r="E85">
        <f>VLOOKUP(C85,Active!C$21:E$967,3,FALSE)</f>
        <v>1498.5224285984859</v>
      </c>
      <c r="F85" s="15" t="s">
        <v>128</v>
      </c>
      <c r="G85" t="str">
        <f t="shared" si="16"/>
        <v>38440.372</v>
      </c>
      <c r="H85" s="26">
        <f t="shared" si="17"/>
        <v>1498.5</v>
      </c>
      <c r="I85" s="77" t="s">
        <v>427</v>
      </c>
      <c r="J85" s="78" t="s">
        <v>428</v>
      </c>
      <c r="K85" s="77">
        <v>1498.5</v>
      </c>
      <c r="L85" s="77" t="s">
        <v>429</v>
      </c>
      <c r="M85" s="78" t="s">
        <v>407</v>
      </c>
      <c r="N85" s="78"/>
      <c r="O85" s="79" t="s">
        <v>408</v>
      </c>
      <c r="P85" s="79" t="s">
        <v>47</v>
      </c>
    </row>
    <row r="86" spans="1:16" ht="12.75" customHeight="1">
      <c r="A86" s="26" t="str">
        <f t="shared" si="12"/>
        <v> HABZ 99 </v>
      </c>
      <c r="B86" s="15" t="str">
        <f t="shared" si="13"/>
        <v>II</v>
      </c>
      <c r="C86" s="26">
        <f t="shared" si="14"/>
        <v>38528.328000000001</v>
      </c>
      <c r="D86" t="str">
        <f t="shared" si="15"/>
        <v>vis</v>
      </c>
      <c r="E86">
        <f>VLOOKUP(C86,Active!C$21:E$967,3,FALSE)</f>
        <v>1625.4873271836179</v>
      </c>
      <c r="F86" s="15" t="s">
        <v>128</v>
      </c>
      <c r="G86" t="str">
        <f t="shared" si="16"/>
        <v>38528.328</v>
      </c>
      <c r="H86" s="26">
        <f t="shared" si="17"/>
        <v>1625.5</v>
      </c>
      <c r="I86" s="77" t="s">
        <v>430</v>
      </c>
      <c r="J86" s="78" t="s">
        <v>431</v>
      </c>
      <c r="K86" s="77">
        <v>1625.5</v>
      </c>
      <c r="L86" s="77" t="s">
        <v>406</v>
      </c>
      <c r="M86" s="78" t="s">
        <v>407</v>
      </c>
      <c r="N86" s="78"/>
      <c r="O86" s="79" t="s">
        <v>408</v>
      </c>
      <c r="P86" s="79" t="s">
        <v>47</v>
      </c>
    </row>
    <row r="87" spans="1:16" ht="12.75" customHeight="1">
      <c r="A87" s="26" t="str">
        <f t="shared" si="12"/>
        <v> HABZ 99 </v>
      </c>
      <c r="B87" s="15" t="str">
        <f t="shared" si="13"/>
        <v>I</v>
      </c>
      <c r="C87" s="26">
        <f t="shared" si="14"/>
        <v>38536.288</v>
      </c>
      <c r="D87" t="str">
        <f t="shared" si="15"/>
        <v>vis</v>
      </c>
      <c r="E87">
        <f>VLOOKUP(C87,Active!C$21:E$967,3,FALSE)</f>
        <v>1636.9776245224871</v>
      </c>
      <c r="F87" s="15" t="s">
        <v>128</v>
      </c>
      <c r="G87" t="str">
        <f t="shared" si="16"/>
        <v>38536.288</v>
      </c>
      <c r="H87" s="26">
        <f t="shared" si="17"/>
        <v>1637</v>
      </c>
      <c r="I87" s="77" t="s">
        <v>432</v>
      </c>
      <c r="J87" s="78" t="s">
        <v>433</v>
      </c>
      <c r="K87" s="77">
        <v>1637</v>
      </c>
      <c r="L87" s="77" t="s">
        <v>434</v>
      </c>
      <c r="M87" s="78" t="s">
        <v>407</v>
      </c>
      <c r="N87" s="78"/>
      <c r="O87" s="79" t="s">
        <v>408</v>
      </c>
      <c r="P87" s="79" t="s">
        <v>47</v>
      </c>
    </row>
    <row r="88" spans="1:16" ht="12.75" customHeight="1">
      <c r="A88" s="26" t="str">
        <f t="shared" si="12"/>
        <v> HABZ 99 </v>
      </c>
      <c r="B88" s="15" t="str">
        <f t="shared" si="13"/>
        <v>II</v>
      </c>
      <c r="C88" s="26">
        <f t="shared" si="14"/>
        <v>40970.336000000003</v>
      </c>
      <c r="D88" t="str">
        <f t="shared" si="15"/>
        <v>vis</v>
      </c>
      <c r="E88">
        <f>VLOOKUP(C88,Active!C$21:E$967,3,FALSE)</f>
        <v>5150.53733018611</v>
      </c>
      <c r="F88" s="15" t="s">
        <v>128</v>
      </c>
      <c r="G88" t="str">
        <f t="shared" si="16"/>
        <v>40970.336</v>
      </c>
      <c r="H88" s="26">
        <f t="shared" si="17"/>
        <v>5150.5</v>
      </c>
      <c r="I88" s="77" t="s">
        <v>435</v>
      </c>
      <c r="J88" s="78" t="s">
        <v>436</v>
      </c>
      <c r="K88" s="77">
        <v>5150.5</v>
      </c>
      <c r="L88" s="77" t="s">
        <v>437</v>
      </c>
      <c r="M88" s="78" t="s">
        <v>407</v>
      </c>
      <c r="N88" s="78"/>
      <c r="O88" s="79" t="s">
        <v>408</v>
      </c>
      <c r="P88" s="79" t="s">
        <v>47</v>
      </c>
    </row>
    <row r="89" spans="1:16" ht="12.75" customHeight="1">
      <c r="A89" s="26" t="str">
        <f t="shared" si="12"/>
        <v> HABZ 99 </v>
      </c>
      <c r="B89" s="15" t="str">
        <f t="shared" si="13"/>
        <v>II</v>
      </c>
      <c r="C89" s="26">
        <f t="shared" si="14"/>
        <v>40981.402000000002</v>
      </c>
      <c r="D89" t="str">
        <f t="shared" si="15"/>
        <v>vis</v>
      </c>
      <c r="E89">
        <f>VLOOKUP(C89,Active!C$21:E$967,3,FALSE)</f>
        <v>5166.5111530946433</v>
      </c>
      <c r="F89" s="15" t="s">
        <v>128</v>
      </c>
      <c r="G89" t="str">
        <f t="shared" si="16"/>
        <v>40981.402</v>
      </c>
      <c r="H89" s="26">
        <f t="shared" si="17"/>
        <v>5166.5</v>
      </c>
      <c r="I89" s="77" t="s">
        <v>438</v>
      </c>
      <c r="J89" s="78" t="s">
        <v>439</v>
      </c>
      <c r="K89" s="77">
        <v>5166.5</v>
      </c>
      <c r="L89" s="77" t="s">
        <v>440</v>
      </c>
      <c r="M89" s="78" t="s">
        <v>407</v>
      </c>
      <c r="N89" s="78"/>
      <c r="O89" s="79" t="s">
        <v>408</v>
      </c>
      <c r="P89" s="79" t="s">
        <v>47</v>
      </c>
    </row>
    <row r="90" spans="1:16" ht="12.75" customHeight="1">
      <c r="A90" s="26" t="str">
        <f t="shared" si="12"/>
        <v> HABZ 99 </v>
      </c>
      <c r="B90" s="15" t="str">
        <f t="shared" si="13"/>
        <v>II</v>
      </c>
      <c r="C90" s="26">
        <f t="shared" si="14"/>
        <v>41333.334999999999</v>
      </c>
      <c r="D90" t="str">
        <f t="shared" si="15"/>
        <v>vis</v>
      </c>
      <c r="E90">
        <f>VLOOKUP(C90,Active!C$21:E$967,3,FALSE)</f>
        <v>5674.5280894464759</v>
      </c>
      <c r="F90" s="15" t="s">
        <v>128</v>
      </c>
      <c r="G90" t="str">
        <f t="shared" si="16"/>
        <v>41333.335</v>
      </c>
      <c r="H90" s="26">
        <f t="shared" si="17"/>
        <v>5674.5</v>
      </c>
      <c r="I90" s="77" t="s">
        <v>441</v>
      </c>
      <c r="J90" s="78" t="s">
        <v>442</v>
      </c>
      <c r="K90" s="77">
        <v>5674.5</v>
      </c>
      <c r="L90" s="77" t="s">
        <v>147</v>
      </c>
      <c r="M90" s="78" t="s">
        <v>407</v>
      </c>
      <c r="N90" s="78"/>
      <c r="O90" s="79" t="s">
        <v>408</v>
      </c>
      <c r="P90" s="79" t="s">
        <v>47</v>
      </c>
    </row>
    <row r="91" spans="1:16" ht="12.75" customHeight="1">
      <c r="A91" s="26" t="str">
        <f t="shared" si="12"/>
        <v> HABZ 99 </v>
      </c>
      <c r="B91" s="15" t="str">
        <f t="shared" si="13"/>
        <v>II</v>
      </c>
      <c r="C91" s="26">
        <f t="shared" si="14"/>
        <v>41351.341</v>
      </c>
      <c r="D91" t="str">
        <f t="shared" si="15"/>
        <v>vis</v>
      </c>
      <c r="E91">
        <f>VLOOKUP(C91,Active!C$21:E$967,3,FALSE)</f>
        <v>5700.5198349092534</v>
      </c>
      <c r="F91" s="15" t="s">
        <v>128</v>
      </c>
      <c r="G91" t="str">
        <f t="shared" si="16"/>
        <v>41351.341</v>
      </c>
      <c r="H91" s="26">
        <f t="shared" si="17"/>
        <v>5700.5</v>
      </c>
      <c r="I91" s="77" t="s">
        <v>443</v>
      </c>
      <c r="J91" s="78" t="s">
        <v>444</v>
      </c>
      <c r="K91" s="77">
        <v>5700.5</v>
      </c>
      <c r="L91" s="77" t="s">
        <v>445</v>
      </c>
      <c r="M91" s="78" t="s">
        <v>407</v>
      </c>
      <c r="N91" s="78"/>
      <c r="O91" s="79" t="s">
        <v>408</v>
      </c>
      <c r="P91" s="79" t="s">
        <v>47</v>
      </c>
    </row>
    <row r="92" spans="1:16" ht="12.75" customHeight="1">
      <c r="A92" s="26" t="str">
        <f t="shared" si="12"/>
        <v> HABZ 99 </v>
      </c>
      <c r="B92" s="15" t="str">
        <f t="shared" si="13"/>
        <v>I</v>
      </c>
      <c r="C92" s="26">
        <f t="shared" si="14"/>
        <v>43192.355000000003</v>
      </c>
      <c r="D92" t="str">
        <f t="shared" si="15"/>
        <v>vis</v>
      </c>
      <c r="E92">
        <f>VLOOKUP(C92,Active!C$21:E$967,3,FALSE)</f>
        <v>8358.0321797613742</v>
      </c>
      <c r="F92" s="15" t="s">
        <v>128</v>
      </c>
      <c r="G92" t="str">
        <f t="shared" si="16"/>
        <v>43192.355</v>
      </c>
      <c r="H92" s="26">
        <f t="shared" si="17"/>
        <v>8358</v>
      </c>
      <c r="I92" s="77" t="s">
        <v>446</v>
      </c>
      <c r="J92" s="78" t="s">
        <v>447</v>
      </c>
      <c r="K92" s="77">
        <v>8358</v>
      </c>
      <c r="L92" s="77" t="s">
        <v>171</v>
      </c>
      <c r="M92" s="78" t="s">
        <v>407</v>
      </c>
      <c r="N92" s="78"/>
      <c r="O92" s="79" t="s">
        <v>408</v>
      </c>
      <c r="P92" s="79" t="s">
        <v>47</v>
      </c>
    </row>
    <row r="93" spans="1:16" ht="12.75" customHeight="1">
      <c r="A93" s="26" t="str">
        <f t="shared" si="12"/>
        <v>BAVM 46 </v>
      </c>
      <c r="B93" s="15" t="str">
        <f t="shared" si="13"/>
        <v>II</v>
      </c>
      <c r="C93" s="26">
        <f t="shared" si="14"/>
        <v>46467.387999999999</v>
      </c>
      <c r="D93" t="str">
        <f t="shared" si="15"/>
        <v>vis</v>
      </c>
      <c r="E93">
        <f>VLOOKUP(C93,Active!C$21:E$967,3,FALSE)</f>
        <v>13085.557677828227</v>
      </c>
      <c r="F93" s="15" t="s">
        <v>128</v>
      </c>
      <c r="G93" t="str">
        <f t="shared" si="16"/>
        <v>46467.388</v>
      </c>
      <c r="H93" s="26">
        <f t="shared" si="17"/>
        <v>13085.5</v>
      </c>
      <c r="I93" s="77" t="s">
        <v>448</v>
      </c>
      <c r="J93" s="78" t="s">
        <v>449</v>
      </c>
      <c r="K93" s="77">
        <v>13085.5</v>
      </c>
      <c r="L93" s="77" t="s">
        <v>450</v>
      </c>
      <c r="M93" s="78" t="s">
        <v>132</v>
      </c>
      <c r="N93" s="78"/>
      <c r="O93" s="79" t="s">
        <v>451</v>
      </c>
      <c r="P93" s="80" t="s">
        <v>59</v>
      </c>
    </row>
    <row r="94" spans="1:16" ht="12.75" customHeight="1">
      <c r="A94" s="26" t="str">
        <f t="shared" si="12"/>
        <v>BAVM 56 </v>
      </c>
      <c r="B94" s="15" t="str">
        <f t="shared" si="13"/>
        <v>II</v>
      </c>
      <c r="C94" s="26">
        <f t="shared" si="14"/>
        <v>47822.411999999997</v>
      </c>
      <c r="D94" t="str">
        <f t="shared" si="15"/>
        <v>vis</v>
      </c>
      <c r="E94">
        <f>VLOOKUP(C94,Active!C$21:E$967,3,FALSE)</f>
        <v>15041.541177992205</v>
      </c>
      <c r="F94" s="15" t="s">
        <v>128</v>
      </c>
      <c r="G94" t="str">
        <f t="shared" si="16"/>
        <v>47822.412</v>
      </c>
      <c r="H94" s="26">
        <f t="shared" si="17"/>
        <v>15041.5</v>
      </c>
      <c r="I94" s="77" t="s">
        <v>452</v>
      </c>
      <c r="J94" s="78" t="s">
        <v>453</v>
      </c>
      <c r="K94" s="77">
        <v>15041.5</v>
      </c>
      <c r="L94" s="77" t="s">
        <v>185</v>
      </c>
      <c r="M94" s="78" t="s">
        <v>132</v>
      </c>
      <c r="N94" s="78"/>
      <c r="O94" s="79" t="s">
        <v>451</v>
      </c>
      <c r="P94" s="80" t="s">
        <v>63</v>
      </c>
    </row>
    <row r="95" spans="1:16" ht="12.75" customHeight="1">
      <c r="A95" s="26" t="str">
        <f t="shared" si="12"/>
        <v>BAVM 60 </v>
      </c>
      <c r="B95" s="15" t="str">
        <f t="shared" si="13"/>
        <v>I</v>
      </c>
      <c r="C95" s="26">
        <f t="shared" si="14"/>
        <v>48274.438000000002</v>
      </c>
      <c r="D95" t="str">
        <f t="shared" si="15"/>
        <v>vis</v>
      </c>
      <c r="E95">
        <f>VLOOKUP(C95,Active!C$21:E$967,3,FALSE)</f>
        <v>15694.042829361579</v>
      </c>
      <c r="F95" s="15" t="s">
        <v>128</v>
      </c>
      <c r="G95" t="str">
        <f t="shared" si="16"/>
        <v>48274.438</v>
      </c>
      <c r="H95" s="26">
        <f t="shared" si="17"/>
        <v>15694</v>
      </c>
      <c r="I95" s="77" t="s">
        <v>454</v>
      </c>
      <c r="J95" s="78" t="s">
        <v>455</v>
      </c>
      <c r="K95" s="77">
        <v>15694</v>
      </c>
      <c r="L95" s="77" t="s">
        <v>456</v>
      </c>
      <c r="M95" s="78" t="s">
        <v>132</v>
      </c>
      <c r="N95" s="78"/>
      <c r="O95" s="79" t="s">
        <v>451</v>
      </c>
      <c r="P95" s="80" t="s">
        <v>66</v>
      </c>
    </row>
    <row r="96" spans="1:16" ht="12.75" customHeight="1">
      <c r="A96" s="26" t="str">
        <f t="shared" si="12"/>
        <v> AOEB 10 </v>
      </c>
      <c r="B96" s="15" t="str">
        <f t="shared" si="13"/>
        <v>I</v>
      </c>
      <c r="C96" s="26">
        <f t="shared" si="14"/>
        <v>51608.7039</v>
      </c>
      <c r="D96" t="str">
        <f t="shared" si="15"/>
        <v>vis</v>
      </c>
      <c r="E96">
        <f>VLOOKUP(C96,Active!C$21:E$967,3,FALSE)</f>
        <v>20507.071296428883</v>
      </c>
      <c r="F96" s="15" t="s">
        <v>128</v>
      </c>
      <c r="G96" t="str">
        <f t="shared" si="16"/>
        <v>51608.7039</v>
      </c>
      <c r="H96" s="26">
        <f t="shared" si="17"/>
        <v>20507</v>
      </c>
      <c r="I96" s="77" t="s">
        <v>457</v>
      </c>
      <c r="J96" s="78" t="s">
        <v>458</v>
      </c>
      <c r="K96" s="77">
        <v>20507</v>
      </c>
      <c r="L96" s="77" t="s">
        <v>459</v>
      </c>
      <c r="M96" s="78" t="s">
        <v>237</v>
      </c>
      <c r="N96" s="78" t="s">
        <v>297</v>
      </c>
      <c r="O96" s="79" t="s">
        <v>298</v>
      </c>
      <c r="P96" s="79" t="s">
        <v>70</v>
      </c>
    </row>
    <row r="97" spans="1:16" ht="12.75" customHeight="1">
      <c r="A97" s="26" t="str">
        <f t="shared" si="12"/>
        <v> AOEB 10 </v>
      </c>
      <c r="B97" s="15" t="str">
        <f t="shared" si="13"/>
        <v>I</v>
      </c>
      <c r="C97" s="26">
        <f t="shared" si="14"/>
        <v>51633.640800000001</v>
      </c>
      <c r="D97" t="str">
        <f t="shared" si="15"/>
        <v>vis</v>
      </c>
      <c r="E97">
        <f>VLOOKUP(C97,Active!C$21:E$967,3,FALSE)</f>
        <v>20543.067828553216</v>
      </c>
      <c r="F97" s="15" t="s">
        <v>128</v>
      </c>
      <c r="G97" t="str">
        <f t="shared" si="16"/>
        <v>51633.6408</v>
      </c>
      <c r="H97" s="26">
        <f t="shared" si="17"/>
        <v>20543</v>
      </c>
      <c r="I97" s="77" t="s">
        <v>460</v>
      </c>
      <c r="J97" s="78" t="s">
        <v>461</v>
      </c>
      <c r="K97" s="77">
        <v>20543</v>
      </c>
      <c r="L97" s="77" t="s">
        <v>462</v>
      </c>
      <c r="M97" s="78" t="s">
        <v>237</v>
      </c>
      <c r="N97" s="78" t="s">
        <v>297</v>
      </c>
      <c r="O97" s="79" t="s">
        <v>148</v>
      </c>
      <c r="P97" s="79" t="s">
        <v>70</v>
      </c>
    </row>
    <row r="98" spans="1:16" ht="12.75" customHeight="1">
      <c r="A98" s="26" t="str">
        <f t="shared" si="12"/>
        <v> BBS 124 </v>
      </c>
      <c r="B98" s="15" t="str">
        <f t="shared" si="13"/>
        <v>II</v>
      </c>
      <c r="C98" s="26">
        <f t="shared" si="14"/>
        <v>51932.567199999998</v>
      </c>
      <c r="D98" t="str">
        <f t="shared" si="15"/>
        <v>vis</v>
      </c>
      <c r="E98">
        <f>VLOOKUP(C98,Active!C$21:E$967,3,FALSE)</f>
        <v>20974.569489161007</v>
      </c>
      <c r="F98" s="15" t="s">
        <v>128</v>
      </c>
      <c r="G98" t="str">
        <f t="shared" si="16"/>
        <v>51932.5672</v>
      </c>
      <c r="H98" s="26">
        <f t="shared" si="17"/>
        <v>20974.5</v>
      </c>
      <c r="I98" s="77" t="s">
        <v>463</v>
      </c>
      <c r="J98" s="78" t="s">
        <v>464</v>
      </c>
      <c r="K98" s="77">
        <v>20974.5</v>
      </c>
      <c r="L98" s="77" t="s">
        <v>465</v>
      </c>
      <c r="M98" s="78" t="s">
        <v>190</v>
      </c>
      <c r="N98" s="78" t="s">
        <v>191</v>
      </c>
      <c r="O98" s="79" t="s">
        <v>223</v>
      </c>
      <c r="P98" s="79" t="s">
        <v>71</v>
      </c>
    </row>
    <row r="99" spans="1:16" ht="12.75" customHeight="1">
      <c r="A99" s="26" t="str">
        <f t="shared" si="12"/>
        <v> AOEB 10 </v>
      </c>
      <c r="B99" s="15" t="str">
        <f t="shared" si="13"/>
        <v>I</v>
      </c>
      <c r="C99" s="26">
        <f t="shared" si="14"/>
        <v>52235.650699999998</v>
      </c>
      <c r="D99" t="str">
        <f t="shared" si="15"/>
        <v>vis</v>
      </c>
      <c r="E99">
        <f>VLOOKUP(C99,Active!C$21:E$967,3,FALSE)</f>
        <v>21412.071943118983</v>
      </c>
      <c r="F99" s="15" t="s">
        <v>128</v>
      </c>
      <c r="G99" t="str">
        <f t="shared" si="16"/>
        <v>52235.6507</v>
      </c>
      <c r="H99" s="26">
        <f t="shared" si="17"/>
        <v>21412</v>
      </c>
      <c r="I99" s="77" t="s">
        <v>466</v>
      </c>
      <c r="J99" s="78" t="s">
        <v>467</v>
      </c>
      <c r="K99" s="77">
        <v>21412</v>
      </c>
      <c r="L99" s="77" t="s">
        <v>468</v>
      </c>
      <c r="M99" s="78" t="s">
        <v>237</v>
      </c>
      <c r="N99" s="78" t="s">
        <v>297</v>
      </c>
      <c r="O99" s="79" t="s">
        <v>148</v>
      </c>
      <c r="P99" s="79" t="s">
        <v>70</v>
      </c>
    </row>
    <row r="100" spans="1:16" ht="12.75" customHeight="1">
      <c r="A100" s="26" t="str">
        <f t="shared" si="12"/>
        <v> BBS 127 </v>
      </c>
      <c r="B100" s="15" t="str">
        <f t="shared" si="13"/>
        <v>II</v>
      </c>
      <c r="C100" s="26">
        <f t="shared" si="14"/>
        <v>52278.255499999999</v>
      </c>
      <c r="D100" t="str">
        <f t="shared" si="15"/>
        <v>vis</v>
      </c>
      <c r="E100">
        <f>VLOOKUP(C100,Active!C$21:E$967,3,FALSE)</f>
        <v>21473.572171770127</v>
      </c>
      <c r="F100" s="15" t="s">
        <v>128</v>
      </c>
      <c r="G100" t="str">
        <f t="shared" si="16"/>
        <v>52278.2555</v>
      </c>
      <c r="H100" s="26">
        <f t="shared" si="17"/>
        <v>21473.5</v>
      </c>
      <c r="I100" s="77" t="s">
        <v>469</v>
      </c>
      <c r="J100" s="78" t="s">
        <v>470</v>
      </c>
      <c r="K100" s="77">
        <v>21473.5</v>
      </c>
      <c r="L100" s="77" t="s">
        <v>471</v>
      </c>
      <c r="M100" s="78" t="s">
        <v>190</v>
      </c>
      <c r="N100" s="78" t="s">
        <v>191</v>
      </c>
      <c r="O100" s="79" t="s">
        <v>207</v>
      </c>
      <c r="P100" s="79" t="s">
        <v>72</v>
      </c>
    </row>
    <row r="101" spans="1:16" ht="12.75" customHeight="1">
      <c r="A101" s="26" t="str">
        <f t="shared" si="12"/>
        <v> AOEB 10 </v>
      </c>
      <c r="B101" s="15" t="str">
        <f t="shared" si="13"/>
        <v>I</v>
      </c>
      <c r="C101" s="26">
        <f t="shared" si="14"/>
        <v>52282.758199999997</v>
      </c>
      <c r="D101" t="str">
        <f t="shared" si="15"/>
        <v>vis</v>
      </c>
      <c r="E101">
        <f>VLOOKUP(C101,Active!C$21:E$967,3,FALSE)</f>
        <v>21480.071840341447</v>
      </c>
      <c r="F101" s="15" t="s">
        <v>128</v>
      </c>
      <c r="G101" t="str">
        <f t="shared" si="16"/>
        <v>52282.7582</v>
      </c>
      <c r="H101" s="26">
        <f t="shared" si="17"/>
        <v>21480</v>
      </c>
      <c r="I101" s="77" t="s">
        <v>472</v>
      </c>
      <c r="J101" s="78" t="s">
        <v>473</v>
      </c>
      <c r="K101" s="77">
        <v>21480</v>
      </c>
      <c r="L101" s="77" t="s">
        <v>468</v>
      </c>
      <c r="M101" s="78" t="s">
        <v>237</v>
      </c>
      <c r="N101" s="78" t="s">
        <v>297</v>
      </c>
      <c r="O101" s="79" t="s">
        <v>261</v>
      </c>
      <c r="P101" s="79" t="s">
        <v>70</v>
      </c>
    </row>
    <row r="102" spans="1:16" ht="12.75" customHeight="1">
      <c r="A102" s="26" t="str">
        <f t="shared" si="12"/>
        <v> AOEB 10 </v>
      </c>
      <c r="B102" s="15" t="str">
        <f t="shared" si="13"/>
        <v>I</v>
      </c>
      <c r="C102" s="26">
        <f t="shared" si="14"/>
        <v>52307.697899999999</v>
      </c>
      <c r="D102" t="str">
        <f t="shared" si="15"/>
        <v>vis</v>
      </c>
      <c r="E102">
        <f>VLOOKUP(C102,Active!C$21:E$967,3,FALSE)</f>
        <v>21516.072414278915</v>
      </c>
      <c r="F102" s="15" t="s">
        <v>128</v>
      </c>
      <c r="G102" t="str">
        <f t="shared" si="16"/>
        <v>52307.6979</v>
      </c>
      <c r="H102" s="26">
        <f t="shared" si="17"/>
        <v>21516</v>
      </c>
      <c r="I102" s="77" t="s">
        <v>474</v>
      </c>
      <c r="J102" s="78" t="s">
        <v>475</v>
      </c>
      <c r="K102" s="77">
        <v>21516</v>
      </c>
      <c r="L102" s="77" t="s">
        <v>476</v>
      </c>
      <c r="M102" s="78" t="s">
        <v>237</v>
      </c>
      <c r="N102" s="78" t="s">
        <v>297</v>
      </c>
      <c r="O102" s="79" t="s">
        <v>261</v>
      </c>
      <c r="P102" s="79" t="s">
        <v>70</v>
      </c>
    </row>
    <row r="103" spans="1:16" ht="12.75" customHeight="1">
      <c r="A103" s="26" t="str">
        <f t="shared" si="12"/>
        <v> AOEB 10 </v>
      </c>
      <c r="B103" s="15" t="str">
        <f t="shared" si="13"/>
        <v>I</v>
      </c>
      <c r="C103" s="26">
        <f t="shared" si="14"/>
        <v>52559.862399999998</v>
      </c>
      <c r="D103" t="str">
        <f t="shared" si="15"/>
        <v>vis</v>
      </c>
      <c r="E103">
        <f>VLOOKUP(C103,Active!C$21:E$967,3,FALSE)</f>
        <v>21880.073052885389</v>
      </c>
      <c r="F103" s="15" t="s">
        <v>128</v>
      </c>
      <c r="G103" t="str">
        <f t="shared" si="16"/>
        <v>52559.8624</v>
      </c>
      <c r="H103" s="26">
        <f t="shared" si="17"/>
        <v>21880</v>
      </c>
      <c r="I103" s="77" t="s">
        <v>477</v>
      </c>
      <c r="J103" s="78" t="s">
        <v>478</v>
      </c>
      <c r="K103" s="77">
        <v>21880</v>
      </c>
      <c r="L103" s="77" t="s">
        <v>479</v>
      </c>
      <c r="M103" s="78" t="s">
        <v>237</v>
      </c>
      <c r="N103" s="78" t="s">
        <v>297</v>
      </c>
      <c r="O103" s="79" t="s">
        <v>148</v>
      </c>
      <c r="P103" s="79" t="s">
        <v>70</v>
      </c>
    </row>
    <row r="104" spans="1:16" ht="12.75" customHeight="1">
      <c r="A104" s="26" t="str">
        <f t="shared" si="12"/>
        <v>VSB 40 </v>
      </c>
      <c r="B104" s="15" t="str">
        <f t="shared" si="13"/>
        <v>I</v>
      </c>
      <c r="C104" s="26">
        <f t="shared" si="14"/>
        <v>52561.249900000003</v>
      </c>
      <c r="D104" t="str">
        <f t="shared" si="15"/>
        <v>vis</v>
      </c>
      <c r="E104">
        <f>VLOOKUP(C104,Active!C$21:E$967,3,FALSE)</f>
        <v>21882.075915643898</v>
      </c>
      <c r="F104" s="15" t="s">
        <v>128</v>
      </c>
      <c r="G104" t="str">
        <f t="shared" si="16"/>
        <v>52561.2499</v>
      </c>
      <c r="H104" s="26">
        <f t="shared" si="17"/>
        <v>21882</v>
      </c>
      <c r="I104" s="77" t="s">
        <v>480</v>
      </c>
      <c r="J104" s="78" t="s">
        <v>481</v>
      </c>
      <c r="K104" s="77">
        <v>21882</v>
      </c>
      <c r="L104" s="77" t="s">
        <v>482</v>
      </c>
      <c r="M104" s="78" t="s">
        <v>190</v>
      </c>
      <c r="N104" s="78" t="s">
        <v>191</v>
      </c>
      <c r="O104" s="79" t="s">
        <v>483</v>
      </c>
      <c r="P104" s="80" t="s">
        <v>73</v>
      </c>
    </row>
    <row r="105" spans="1:16" ht="12.75" customHeight="1">
      <c r="A105" s="26" t="str">
        <f t="shared" si="12"/>
        <v> AOEB 10 </v>
      </c>
      <c r="B105" s="15" t="str">
        <f t="shared" si="13"/>
        <v>I</v>
      </c>
      <c r="C105" s="26">
        <f t="shared" si="14"/>
        <v>52616.668799999999</v>
      </c>
      <c r="D105" t="str">
        <f t="shared" si="15"/>
        <v>vis</v>
      </c>
      <c r="E105">
        <f>VLOOKUP(C105,Active!C$21:E$967,3,FALSE)</f>
        <v>21962.073357753579</v>
      </c>
      <c r="F105" s="15" t="s">
        <v>128</v>
      </c>
      <c r="G105" t="str">
        <f t="shared" si="16"/>
        <v>52616.6688</v>
      </c>
      <c r="H105" s="26">
        <f t="shared" si="17"/>
        <v>21962</v>
      </c>
      <c r="I105" s="77" t="s">
        <v>484</v>
      </c>
      <c r="J105" s="78" t="s">
        <v>485</v>
      </c>
      <c r="K105" s="77">
        <v>21962</v>
      </c>
      <c r="L105" s="77" t="s">
        <v>486</v>
      </c>
      <c r="M105" s="78" t="s">
        <v>237</v>
      </c>
      <c r="N105" s="78" t="s">
        <v>297</v>
      </c>
      <c r="O105" s="79" t="s">
        <v>148</v>
      </c>
      <c r="P105" s="79" t="s">
        <v>70</v>
      </c>
    </row>
    <row r="106" spans="1:16" ht="12.75" customHeight="1">
      <c r="A106" s="26" t="str">
        <f t="shared" si="12"/>
        <v> AOEB 10 </v>
      </c>
      <c r="B106" s="15" t="str">
        <f t="shared" si="13"/>
        <v>I</v>
      </c>
      <c r="C106" s="26">
        <f t="shared" si="14"/>
        <v>52659.621400000004</v>
      </c>
      <c r="D106" t="str">
        <f t="shared" si="15"/>
        <v>vis</v>
      </c>
      <c r="E106">
        <f>VLOOKUP(C106,Active!C$21:E$967,3,FALSE)</f>
        <v>22024.075637336195</v>
      </c>
      <c r="F106" s="15" t="s">
        <v>128</v>
      </c>
      <c r="G106" t="str">
        <f t="shared" si="16"/>
        <v>52659.6214</v>
      </c>
      <c r="H106" s="26">
        <f t="shared" si="17"/>
        <v>22024</v>
      </c>
      <c r="I106" s="77" t="s">
        <v>487</v>
      </c>
      <c r="J106" s="78" t="s">
        <v>488</v>
      </c>
      <c r="K106" s="77">
        <v>22024</v>
      </c>
      <c r="L106" s="77" t="s">
        <v>489</v>
      </c>
      <c r="M106" s="78" t="s">
        <v>237</v>
      </c>
      <c r="N106" s="78" t="s">
        <v>297</v>
      </c>
      <c r="O106" s="79" t="s">
        <v>261</v>
      </c>
      <c r="P106" s="79" t="s">
        <v>70</v>
      </c>
    </row>
    <row r="107" spans="1:16" ht="12.75" customHeight="1">
      <c r="A107" s="26" t="str">
        <f t="shared" ref="A107:A123" si="18">P107</f>
        <v>VSB 43 </v>
      </c>
      <c r="B107" s="15" t="str">
        <f t="shared" ref="B107:B123" si="19">IF(H107=INT(H107),"I","II")</f>
        <v>I</v>
      </c>
      <c r="C107" s="26">
        <f t="shared" ref="C107:C123" si="20">1*G107</f>
        <v>53332.291899999997</v>
      </c>
      <c r="D107" t="str">
        <f t="shared" ref="D107:D123" si="21">VLOOKUP(F107,I$1:J$5,2,FALSE)</f>
        <v>vis</v>
      </c>
      <c r="E107">
        <f>VLOOKUP(C107,Active!C$21:E$967,3,FALSE)</f>
        <v>22995.078659457606</v>
      </c>
      <c r="F107" s="15" t="s">
        <v>128</v>
      </c>
      <c r="G107" t="str">
        <f t="shared" ref="G107:G123" si="22">MID(I107,3,LEN(I107)-3)</f>
        <v>53332.2919</v>
      </c>
      <c r="H107" s="26">
        <f t="shared" ref="H107:H123" si="23">1*K107</f>
        <v>22995</v>
      </c>
      <c r="I107" s="77" t="s">
        <v>490</v>
      </c>
      <c r="J107" s="78" t="s">
        <v>491</v>
      </c>
      <c r="K107" s="77">
        <v>22995</v>
      </c>
      <c r="L107" s="77" t="s">
        <v>492</v>
      </c>
      <c r="M107" s="78" t="s">
        <v>190</v>
      </c>
      <c r="N107" s="78" t="s">
        <v>191</v>
      </c>
      <c r="O107" s="79" t="s">
        <v>483</v>
      </c>
      <c r="P107" s="80" t="s">
        <v>74</v>
      </c>
    </row>
    <row r="108" spans="1:16" ht="12.75" customHeight="1">
      <c r="A108" s="26" t="str">
        <f t="shared" si="18"/>
        <v> AOEB 10 </v>
      </c>
      <c r="B108" s="15" t="str">
        <f t="shared" si="19"/>
        <v>I</v>
      </c>
      <c r="C108" s="26">
        <f t="shared" si="20"/>
        <v>53360.692499999997</v>
      </c>
      <c r="D108" t="str">
        <f t="shared" si="21"/>
        <v>CCD</v>
      </c>
      <c r="E108">
        <f>VLOOKUP(C108,Active!C$21:E$967,3,FALSE)</f>
        <v>23036.075058779505</v>
      </c>
      <c r="F108" s="15" t="str">
        <f>LEFT(M108,1)</f>
        <v>C</v>
      </c>
      <c r="G108" t="str">
        <f t="shared" si="22"/>
        <v>53360.6925</v>
      </c>
      <c r="H108" s="26">
        <f t="shared" si="23"/>
        <v>23036</v>
      </c>
      <c r="I108" s="77" t="s">
        <v>493</v>
      </c>
      <c r="J108" s="78" t="s">
        <v>494</v>
      </c>
      <c r="K108" s="77">
        <v>23036</v>
      </c>
      <c r="L108" s="77" t="s">
        <v>495</v>
      </c>
      <c r="M108" s="78" t="s">
        <v>237</v>
      </c>
      <c r="N108" s="78" t="s">
        <v>297</v>
      </c>
      <c r="O108" s="79" t="s">
        <v>261</v>
      </c>
      <c r="P108" s="79" t="s">
        <v>70</v>
      </c>
    </row>
    <row r="109" spans="1:16" ht="12.75" customHeight="1">
      <c r="A109" s="26" t="str">
        <f t="shared" si="18"/>
        <v> AOEB 10 </v>
      </c>
      <c r="B109" s="15" t="str">
        <f t="shared" si="19"/>
        <v>I</v>
      </c>
      <c r="C109" s="26">
        <f t="shared" si="20"/>
        <v>53398.794000000002</v>
      </c>
      <c r="D109" t="str">
        <f t="shared" si="21"/>
        <v>CCD</v>
      </c>
      <c r="E109">
        <f>VLOOKUP(C109,Active!C$21:E$967,3,FALSE)</f>
        <v>23091.074752756518</v>
      </c>
      <c r="F109" s="15" t="str">
        <f>LEFT(M109,1)</f>
        <v>C</v>
      </c>
      <c r="G109" t="str">
        <f t="shared" si="22"/>
        <v>53398.7940</v>
      </c>
      <c r="H109" s="26">
        <f t="shared" si="23"/>
        <v>23091</v>
      </c>
      <c r="I109" s="77" t="s">
        <v>496</v>
      </c>
      <c r="J109" s="78" t="s">
        <v>497</v>
      </c>
      <c r="K109" s="77">
        <v>23091</v>
      </c>
      <c r="L109" s="77" t="s">
        <v>498</v>
      </c>
      <c r="M109" s="78" t="s">
        <v>237</v>
      </c>
      <c r="N109" s="78" t="s">
        <v>297</v>
      </c>
      <c r="O109" s="79" t="s">
        <v>273</v>
      </c>
      <c r="P109" s="79" t="s">
        <v>70</v>
      </c>
    </row>
    <row r="110" spans="1:16" ht="12.75" customHeight="1">
      <c r="A110" s="26" t="str">
        <f t="shared" si="18"/>
        <v> AOEB 10 </v>
      </c>
      <c r="B110" s="15" t="str">
        <f t="shared" si="19"/>
        <v>I</v>
      </c>
      <c r="C110" s="26">
        <f t="shared" si="20"/>
        <v>53466.675999999999</v>
      </c>
      <c r="D110" t="str">
        <f t="shared" si="21"/>
        <v>CCD</v>
      </c>
      <c r="E110">
        <f>VLOOKUP(C110,Active!C$21:E$967,3,FALSE)</f>
        <v>23189.062738178272</v>
      </c>
      <c r="F110" s="15" t="str">
        <f>LEFT(M110,1)</f>
        <v>C</v>
      </c>
      <c r="G110" t="str">
        <f t="shared" si="22"/>
        <v>53466.676</v>
      </c>
      <c r="H110" s="26">
        <f t="shared" si="23"/>
        <v>23189</v>
      </c>
      <c r="I110" s="77" t="s">
        <v>499</v>
      </c>
      <c r="J110" s="78" t="s">
        <v>500</v>
      </c>
      <c r="K110" s="77">
        <v>23189</v>
      </c>
      <c r="L110" s="77" t="s">
        <v>501</v>
      </c>
      <c r="M110" s="78" t="s">
        <v>237</v>
      </c>
      <c r="N110" s="78" t="s">
        <v>297</v>
      </c>
      <c r="O110" s="79" t="s">
        <v>502</v>
      </c>
      <c r="P110" s="79" t="s">
        <v>70</v>
      </c>
    </row>
    <row r="111" spans="1:16" ht="12.75" customHeight="1">
      <c r="A111" s="26" t="str">
        <f t="shared" si="18"/>
        <v>VSB 44 </v>
      </c>
      <c r="B111" s="15" t="str">
        <f t="shared" si="19"/>
        <v>I</v>
      </c>
      <c r="C111" s="26">
        <f t="shared" si="20"/>
        <v>53675.205099999999</v>
      </c>
      <c r="D111" t="str">
        <f t="shared" si="21"/>
        <v>vis</v>
      </c>
      <c r="E111">
        <f>VLOOKUP(C111,Active!C$21:E$967,3,FALSE)</f>
        <v>23490.075472199253</v>
      </c>
      <c r="F111" s="15" t="s">
        <v>128</v>
      </c>
      <c r="G111" t="str">
        <f t="shared" si="22"/>
        <v>53675.2051</v>
      </c>
      <c r="H111" s="26">
        <f t="shared" si="23"/>
        <v>23490</v>
      </c>
      <c r="I111" s="77" t="s">
        <v>503</v>
      </c>
      <c r="J111" s="78" t="s">
        <v>504</v>
      </c>
      <c r="K111" s="77">
        <v>23490</v>
      </c>
      <c r="L111" s="77" t="s">
        <v>505</v>
      </c>
      <c r="M111" s="78" t="s">
        <v>190</v>
      </c>
      <c r="N111" s="78" t="s">
        <v>191</v>
      </c>
      <c r="O111" s="79" t="s">
        <v>506</v>
      </c>
      <c r="P111" s="80" t="s">
        <v>77</v>
      </c>
    </row>
    <row r="112" spans="1:16" ht="12.75" customHeight="1">
      <c r="A112" s="26" t="str">
        <f t="shared" si="18"/>
        <v> AOEB 12 </v>
      </c>
      <c r="B112" s="15" t="str">
        <f t="shared" si="19"/>
        <v>I</v>
      </c>
      <c r="C112" s="26">
        <f t="shared" si="20"/>
        <v>53809.6011</v>
      </c>
      <c r="D112" t="str">
        <f t="shared" si="21"/>
        <v>vis</v>
      </c>
      <c r="E112">
        <f>VLOOKUP(C112,Active!C$21:E$967,3,FALSE)</f>
        <v>23684.076728625736</v>
      </c>
      <c r="F112" s="15" t="s">
        <v>128</v>
      </c>
      <c r="G112" t="str">
        <f t="shared" si="22"/>
        <v>53809.6011</v>
      </c>
      <c r="H112" s="26">
        <f t="shared" si="23"/>
        <v>23684</v>
      </c>
      <c r="I112" s="77" t="s">
        <v>507</v>
      </c>
      <c r="J112" s="78" t="s">
        <v>508</v>
      </c>
      <c r="K112" s="77" t="s">
        <v>509</v>
      </c>
      <c r="L112" s="77" t="s">
        <v>510</v>
      </c>
      <c r="M112" s="78" t="s">
        <v>237</v>
      </c>
      <c r="N112" s="78" t="s">
        <v>297</v>
      </c>
      <c r="O112" s="79" t="s">
        <v>148</v>
      </c>
      <c r="P112" s="79" t="s">
        <v>79</v>
      </c>
    </row>
    <row r="113" spans="1:16" ht="12.75" customHeight="1">
      <c r="A113" s="26" t="str">
        <f t="shared" si="18"/>
        <v> AOEB 12 </v>
      </c>
      <c r="B113" s="15" t="str">
        <f t="shared" si="19"/>
        <v>I</v>
      </c>
      <c r="C113" s="26">
        <f t="shared" si="20"/>
        <v>54079.777600000001</v>
      </c>
      <c r="D113" t="str">
        <f t="shared" si="21"/>
        <v>vis</v>
      </c>
      <c r="E113">
        <f>VLOOKUP(C113,Active!C$21:E$967,3,FALSE)</f>
        <v>24074.077773723133</v>
      </c>
      <c r="F113" s="15" t="s">
        <v>128</v>
      </c>
      <c r="G113" t="str">
        <f t="shared" si="22"/>
        <v>54079.7776</v>
      </c>
      <c r="H113" s="26">
        <f t="shared" si="23"/>
        <v>24074</v>
      </c>
      <c r="I113" s="77" t="s">
        <v>511</v>
      </c>
      <c r="J113" s="78" t="s">
        <v>512</v>
      </c>
      <c r="K113" s="77" t="s">
        <v>513</v>
      </c>
      <c r="L113" s="77" t="s">
        <v>514</v>
      </c>
      <c r="M113" s="78" t="s">
        <v>237</v>
      </c>
      <c r="N113" s="78" t="s">
        <v>297</v>
      </c>
      <c r="O113" s="79" t="s">
        <v>273</v>
      </c>
      <c r="P113" s="79" t="s">
        <v>79</v>
      </c>
    </row>
    <row r="114" spans="1:16" ht="12.75" customHeight="1">
      <c r="A114" s="26" t="str">
        <f t="shared" si="18"/>
        <v>VSB 46 </v>
      </c>
      <c r="B114" s="15" t="str">
        <f t="shared" si="19"/>
        <v>I</v>
      </c>
      <c r="C114" s="26">
        <f t="shared" si="20"/>
        <v>54428.233899999999</v>
      </c>
      <c r="D114" t="str">
        <f t="shared" si="21"/>
        <v>vis</v>
      </c>
      <c r="E114">
        <f>VLOOKUP(C114,Active!C$21:E$967,3,FALSE)</f>
        <v>24577.076077316418</v>
      </c>
      <c r="F114" s="15" t="s">
        <v>128</v>
      </c>
      <c r="G114" t="str">
        <f t="shared" si="22"/>
        <v>54428.2339</v>
      </c>
      <c r="H114" s="26">
        <f t="shared" si="23"/>
        <v>24577</v>
      </c>
      <c r="I114" s="77" t="s">
        <v>515</v>
      </c>
      <c r="J114" s="78" t="s">
        <v>516</v>
      </c>
      <c r="K114" s="77" t="s">
        <v>517</v>
      </c>
      <c r="L114" s="77" t="s">
        <v>227</v>
      </c>
      <c r="M114" s="78" t="s">
        <v>237</v>
      </c>
      <c r="N114" s="78" t="s">
        <v>128</v>
      </c>
      <c r="O114" s="79" t="s">
        <v>518</v>
      </c>
      <c r="P114" s="80" t="s">
        <v>82</v>
      </c>
    </row>
    <row r="115" spans="1:16" ht="12.75" customHeight="1">
      <c r="A115" s="26" t="str">
        <f t="shared" si="18"/>
        <v>OEJV 0116 </v>
      </c>
      <c r="B115" s="15" t="str">
        <f t="shared" si="19"/>
        <v>I</v>
      </c>
      <c r="C115" s="26">
        <f t="shared" si="20"/>
        <v>54808.557000000001</v>
      </c>
      <c r="D115" t="str">
        <f t="shared" si="21"/>
        <v>vis</v>
      </c>
      <c r="E115" t="e">
        <f>VLOOKUP(C115,Active!C$21:E$967,3,FALSE)</f>
        <v>#N/A</v>
      </c>
      <c r="F115" s="15" t="s">
        <v>128</v>
      </c>
      <c r="G115" t="str">
        <f t="shared" si="22"/>
        <v>54808.557</v>
      </c>
      <c r="H115" s="26">
        <f t="shared" si="23"/>
        <v>25126</v>
      </c>
      <c r="I115" s="77" t="s">
        <v>519</v>
      </c>
      <c r="J115" s="78" t="s">
        <v>520</v>
      </c>
      <c r="K115" s="77" t="s">
        <v>521</v>
      </c>
      <c r="L115" s="77" t="s">
        <v>522</v>
      </c>
      <c r="M115" s="78" t="s">
        <v>237</v>
      </c>
      <c r="N115" s="78" t="s">
        <v>245</v>
      </c>
      <c r="O115" s="79" t="s">
        <v>523</v>
      </c>
      <c r="P115" s="80" t="s">
        <v>524</v>
      </c>
    </row>
    <row r="116" spans="1:16" ht="12.75" customHeight="1">
      <c r="A116" s="26" t="str">
        <f t="shared" si="18"/>
        <v>VSB 51 </v>
      </c>
      <c r="B116" s="15" t="str">
        <f t="shared" si="19"/>
        <v>II</v>
      </c>
      <c r="C116" s="26">
        <f t="shared" si="20"/>
        <v>55505.131600000001</v>
      </c>
      <c r="D116" t="str">
        <f t="shared" si="21"/>
        <v>vis</v>
      </c>
      <c r="E116">
        <f>VLOOKUP(C116,Active!C$21:E$967,3,FALSE)</f>
        <v>26131.58295879198</v>
      </c>
      <c r="F116" s="15" t="s">
        <v>128</v>
      </c>
      <c r="G116" t="str">
        <f t="shared" si="22"/>
        <v>55505.1316</v>
      </c>
      <c r="H116" s="26">
        <f t="shared" si="23"/>
        <v>26131.5</v>
      </c>
      <c r="I116" s="77" t="s">
        <v>525</v>
      </c>
      <c r="J116" s="78" t="s">
        <v>526</v>
      </c>
      <c r="K116" s="77" t="s">
        <v>527</v>
      </c>
      <c r="L116" s="77" t="s">
        <v>528</v>
      </c>
      <c r="M116" s="78" t="s">
        <v>237</v>
      </c>
      <c r="N116" s="78" t="s">
        <v>110</v>
      </c>
      <c r="O116" s="79" t="s">
        <v>529</v>
      </c>
      <c r="P116" s="80" t="s">
        <v>94</v>
      </c>
    </row>
    <row r="117" spans="1:16" ht="12.75" customHeight="1">
      <c r="A117" s="26" t="str">
        <f t="shared" si="18"/>
        <v>VSB 53 </v>
      </c>
      <c r="B117" s="15" t="str">
        <f t="shared" si="19"/>
        <v>I</v>
      </c>
      <c r="C117" s="26">
        <f t="shared" si="20"/>
        <v>55598.307800000002</v>
      </c>
      <c r="D117" t="str">
        <f t="shared" si="21"/>
        <v>vis</v>
      </c>
      <c r="E117">
        <f>VLOOKUP(C117,Active!C$21:E$967,3,FALSE)</f>
        <v>26266.083240564101</v>
      </c>
      <c r="F117" s="15" t="s">
        <v>128</v>
      </c>
      <c r="G117" t="str">
        <f t="shared" si="22"/>
        <v>55598.3078</v>
      </c>
      <c r="H117" s="26">
        <f t="shared" si="23"/>
        <v>26266</v>
      </c>
      <c r="I117" s="77" t="s">
        <v>530</v>
      </c>
      <c r="J117" s="78" t="s">
        <v>531</v>
      </c>
      <c r="K117" s="77" t="s">
        <v>532</v>
      </c>
      <c r="L117" s="77" t="s">
        <v>533</v>
      </c>
      <c r="M117" s="78" t="s">
        <v>237</v>
      </c>
      <c r="N117" s="78" t="s">
        <v>128</v>
      </c>
      <c r="O117" s="79" t="s">
        <v>534</v>
      </c>
      <c r="P117" s="80" t="s">
        <v>97</v>
      </c>
    </row>
    <row r="118" spans="1:16" ht="12.75" customHeight="1">
      <c r="A118" s="26" t="str">
        <f t="shared" si="18"/>
        <v>VSB 53 </v>
      </c>
      <c r="B118" s="15" t="str">
        <f t="shared" si="19"/>
        <v>I</v>
      </c>
      <c r="C118" s="26">
        <f t="shared" si="20"/>
        <v>55643.337099999997</v>
      </c>
      <c r="D118" t="str">
        <f t="shared" si="21"/>
        <v>vis</v>
      </c>
      <c r="E118">
        <f>VLOOKUP(C118,Active!C$21:E$967,3,FALSE)</f>
        <v>26331.083246338112</v>
      </c>
      <c r="F118" s="15" t="s">
        <v>128</v>
      </c>
      <c r="G118" t="str">
        <f t="shared" si="22"/>
        <v>55643.3371</v>
      </c>
      <c r="H118" s="26">
        <f t="shared" si="23"/>
        <v>26331</v>
      </c>
      <c r="I118" s="77" t="s">
        <v>535</v>
      </c>
      <c r="J118" s="78" t="s">
        <v>536</v>
      </c>
      <c r="K118" s="77" t="s">
        <v>537</v>
      </c>
      <c r="L118" s="77" t="s">
        <v>533</v>
      </c>
      <c r="M118" s="78" t="s">
        <v>237</v>
      </c>
      <c r="N118" s="78" t="s">
        <v>128</v>
      </c>
      <c r="O118" s="79" t="s">
        <v>534</v>
      </c>
      <c r="P118" s="80" t="s">
        <v>97</v>
      </c>
    </row>
    <row r="119" spans="1:16" ht="12.75" customHeight="1">
      <c r="A119" s="26" t="str">
        <f t="shared" si="18"/>
        <v>VSB 53 </v>
      </c>
      <c r="B119" s="15" t="str">
        <f t="shared" si="19"/>
        <v>II</v>
      </c>
      <c r="C119" s="26">
        <f t="shared" si="20"/>
        <v>55922.172899999998</v>
      </c>
      <c r="D119" t="str">
        <f t="shared" si="21"/>
        <v>vis</v>
      </c>
      <c r="E119">
        <f>VLOOKUP(C119,Active!C$21:E$967,3,FALSE)</f>
        <v>26733.584031604663</v>
      </c>
      <c r="F119" s="15" t="s">
        <v>128</v>
      </c>
      <c r="G119" t="str">
        <f t="shared" si="22"/>
        <v>55922.1729</v>
      </c>
      <c r="H119" s="26">
        <f t="shared" si="23"/>
        <v>26733.5</v>
      </c>
      <c r="I119" s="77" t="s">
        <v>538</v>
      </c>
      <c r="J119" s="78" t="s">
        <v>539</v>
      </c>
      <c r="K119" s="77" t="s">
        <v>540</v>
      </c>
      <c r="L119" s="77" t="s">
        <v>541</v>
      </c>
      <c r="M119" s="78" t="s">
        <v>237</v>
      </c>
      <c r="N119" s="78" t="s">
        <v>128</v>
      </c>
      <c r="O119" s="79" t="s">
        <v>518</v>
      </c>
      <c r="P119" s="80" t="s">
        <v>97</v>
      </c>
    </row>
    <row r="120" spans="1:16" ht="12.75" customHeight="1">
      <c r="A120" s="26" t="str">
        <f t="shared" si="18"/>
        <v> JAAVSO 41;122 </v>
      </c>
      <c r="B120" s="15" t="str">
        <f t="shared" si="19"/>
        <v>I</v>
      </c>
      <c r="C120" s="26">
        <f t="shared" si="20"/>
        <v>56189.924599999998</v>
      </c>
      <c r="D120" t="str">
        <f t="shared" si="21"/>
        <v>vis</v>
      </c>
      <c r="E120">
        <f>VLOOKUP(C120,Active!C$21:E$967,3,FALSE)</f>
        <v>27120.084866527777</v>
      </c>
      <c r="F120" s="15" t="s">
        <v>128</v>
      </c>
      <c r="G120" t="str">
        <f t="shared" si="22"/>
        <v>56189.9246</v>
      </c>
      <c r="H120" s="26">
        <f t="shared" si="23"/>
        <v>27120</v>
      </c>
      <c r="I120" s="77" t="s">
        <v>542</v>
      </c>
      <c r="J120" s="78" t="s">
        <v>543</v>
      </c>
      <c r="K120" s="77" t="s">
        <v>544</v>
      </c>
      <c r="L120" s="77" t="s">
        <v>545</v>
      </c>
      <c r="M120" s="78" t="s">
        <v>237</v>
      </c>
      <c r="N120" s="78" t="s">
        <v>128</v>
      </c>
      <c r="O120" s="79" t="s">
        <v>546</v>
      </c>
      <c r="P120" s="79" t="s">
        <v>101</v>
      </c>
    </row>
    <row r="121" spans="1:16" ht="12.75" customHeight="1">
      <c r="A121" s="26" t="str">
        <f t="shared" si="18"/>
        <v>VSB 55 </v>
      </c>
      <c r="B121" s="15" t="str">
        <f t="shared" si="19"/>
        <v>I</v>
      </c>
      <c r="C121" s="26">
        <f t="shared" si="20"/>
        <v>56239.111400000002</v>
      </c>
      <c r="D121" t="str">
        <f t="shared" si="21"/>
        <v>vis</v>
      </c>
      <c r="E121">
        <f>VLOOKUP(C121,Active!C$21:E$967,3,FALSE)</f>
        <v>27191.086243053855</v>
      </c>
      <c r="F121" s="15" t="s">
        <v>128</v>
      </c>
      <c r="G121" t="str">
        <f t="shared" si="22"/>
        <v>56239.1114</v>
      </c>
      <c r="H121" s="26">
        <f t="shared" si="23"/>
        <v>27191</v>
      </c>
      <c r="I121" s="77" t="s">
        <v>547</v>
      </c>
      <c r="J121" s="78" t="s">
        <v>548</v>
      </c>
      <c r="K121" s="77" t="s">
        <v>549</v>
      </c>
      <c r="L121" s="77" t="s">
        <v>550</v>
      </c>
      <c r="M121" s="78" t="s">
        <v>237</v>
      </c>
      <c r="N121" s="78" t="s">
        <v>110</v>
      </c>
      <c r="O121" s="79" t="s">
        <v>529</v>
      </c>
      <c r="P121" s="80" t="s">
        <v>102</v>
      </c>
    </row>
    <row r="122" spans="1:16" ht="12.75" customHeight="1">
      <c r="A122" s="26" t="str">
        <f t="shared" si="18"/>
        <v> JAAVSO 43-1 </v>
      </c>
      <c r="B122" s="15" t="str">
        <f t="shared" si="19"/>
        <v>I</v>
      </c>
      <c r="C122" s="26">
        <f t="shared" si="20"/>
        <v>56250.8868</v>
      </c>
      <c r="D122" t="str">
        <f t="shared" si="21"/>
        <v>vis</v>
      </c>
      <c r="E122">
        <f>VLOOKUP(C122,Active!C$21:E$967,3,FALSE)</f>
        <v>27208.084088190051</v>
      </c>
      <c r="F122" s="15" t="s">
        <v>128</v>
      </c>
      <c r="G122" t="str">
        <f t="shared" si="22"/>
        <v>56250.8868</v>
      </c>
      <c r="H122" s="26">
        <f t="shared" si="23"/>
        <v>27208</v>
      </c>
      <c r="I122" s="77" t="s">
        <v>551</v>
      </c>
      <c r="J122" s="78" t="s">
        <v>552</v>
      </c>
      <c r="K122" s="77" t="s">
        <v>553</v>
      </c>
      <c r="L122" s="77" t="s">
        <v>554</v>
      </c>
      <c r="M122" s="78" t="s">
        <v>237</v>
      </c>
      <c r="N122" s="78" t="s">
        <v>128</v>
      </c>
      <c r="O122" s="79" t="s">
        <v>555</v>
      </c>
      <c r="P122" s="79" t="s">
        <v>103</v>
      </c>
    </row>
    <row r="123" spans="1:16" ht="12.75" customHeight="1">
      <c r="A123" s="26" t="str">
        <f t="shared" si="18"/>
        <v> JAAVSO 43-1 </v>
      </c>
      <c r="B123" s="15" t="str">
        <f t="shared" si="19"/>
        <v>I</v>
      </c>
      <c r="C123" s="26">
        <f t="shared" si="20"/>
        <v>57006.689400000003</v>
      </c>
      <c r="D123" t="str">
        <f t="shared" si="21"/>
        <v>vis</v>
      </c>
      <c r="E123">
        <f>VLOOKUP(C123,Active!C$21:E$967,3,FALSE)</f>
        <v>28299.088686618597</v>
      </c>
      <c r="F123" s="15" t="s">
        <v>128</v>
      </c>
      <c r="G123" t="str">
        <f t="shared" si="22"/>
        <v>57006.6894</v>
      </c>
      <c r="H123" s="26">
        <f t="shared" si="23"/>
        <v>28299</v>
      </c>
      <c r="I123" s="77" t="s">
        <v>556</v>
      </c>
      <c r="J123" s="78" t="s">
        <v>557</v>
      </c>
      <c r="K123" s="77" t="s">
        <v>558</v>
      </c>
      <c r="L123" s="77" t="s">
        <v>559</v>
      </c>
      <c r="M123" s="78" t="s">
        <v>237</v>
      </c>
      <c r="N123" s="78" t="s">
        <v>128</v>
      </c>
      <c r="O123" s="79" t="s">
        <v>317</v>
      </c>
      <c r="P123" s="79" t="s">
        <v>103</v>
      </c>
    </row>
  </sheetData>
  <sheetProtection selectLockedCells="1" selectUnlockedCells="1"/>
  <hyperlinks>
    <hyperlink ref="P38" r:id="rId1"/>
    <hyperlink ref="P39" r:id="rId2"/>
    <hyperlink ref="P40" r:id="rId3"/>
    <hyperlink ref="P41" r:id="rId4"/>
    <hyperlink ref="P42" r:id="rId5"/>
    <hyperlink ref="P43" r:id="rId6"/>
    <hyperlink ref="P44" r:id="rId7"/>
    <hyperlink ref="P45" r:id="rId8"/>
    <hyperlink ref="P46" r:id="rId9"/>
    <hyperlink ref="P47" r:id="rId10"/>
    <hyperlink ref="P48" r:id="rId11"/>
    <hyperlink ref="P49" r:id="rId12"/>
    <hyperlink ref="P50" r:id="rId13"/>
    <hyperlink ref="P53" r:id="rId14"/>
    <hyperlink ref="P58" r:id="rId15"/>
    <hyperlink ref="P59" r:id="rId16"/>
    <hyperlink ref="P60" r:id="rId17"/>
    <hyperlink ref="P61" r:id="rId18"/>
    <hyperlink ref="P62" r:id="rId19"/>
    <hyperlink ref="P64" r:id="rId20"/>
    <hyperlink ref="P67" r:id="rId21"/>
    <hyperlink ref="P93" r:id="rId22"/>
    <hyperlink ref="P94" r:id="rId23"/>
    <hyperlink ref="P95" r:id="rId24"/>
    <hyperlink ref="P104" r:id="rId25"/>
    <hyperlink ref="P107" r:id="rId26"/>
    <hyperlink ref="P111" r:id="rId27"/>
    <hyperlink ref="P114" r:id="rId28"/>
    <hyperlink ref="P115" r:id="rId29"/>
    <hyperlink ref="P116" r:id="rId30"/>
    <hyperlink ref="P117" r:id="rId31"/>
    <hyperlink ref="P118" r:id="rId32"/>
    <hyperlink ref="P119" r:id="rId33"/>
    <hyperlink ref="P121" r:id="rId34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2022-03-31T07:08:10Z</dcterms:created>
  <dcterms:modified xsi:type="dcterms:W3CDTF">2023-01-24T07:43:23Z</dcterms:modified>
</cp:coreProperties>
</file>