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2157C9A-649F-4038-B5F9-7E5A3B6D970E}" xr6:coauthVersionLast="47" xr6:coauthVersionMax="47" xr10:uidLastSave="{00000000-0000-0000-0000-000000000000}"/>
  <bookViews>
    <workbookView xWindow="15675" yWindow="960" windowWidth="13320" windowHeight="1509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I23" i="1" s="1"/>
  <c r="Q23" i="1"/>
  <c r="E24" i="1"/>
  <c r="F24" i="1" s="1"/>
  <c r="G24" i="1" s="1"/>
  <c r="I24" i="1" s="1"/>
  <c r="Q24" i="1"/>
  <c r="E22" i="1"/>
  <c r="F22" i="1"/>
  <c r="G22" i="1" s="1"/>
  <c r="I22" i="1" s="1"/>
  <c r="Q22" i="1"/>
  <c r="D9" i="1"/>
  <c r="E21" i="1"/>
  <c r="F21" i="1" s="1"/>
  <c r="G21" i="1" s="1"/>
  <c r="I21" i="1" s="1"/>
  <c r="E9" i="1"/>
  <c r="F16" i="1"/>
  <c r="F17" i="1" s="1"/>
  <c r="C17" i="1"/>
  <c r="Q21" i="1"/>
  <c r="C12" i="1"/>
  <c r="C11" i="1"/>
  <c r="O23" i="1" l="1"/>
  <c r="O21" i="1"/>
  <c r="O24" i="1"/>
  <c r="C15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<sst xmlns="http://schemas.openxmlformats.org/spreadsheetml/2006/main" count="60" uniqueCount="54">
  <si>
    <t>OEJV 0198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</si>
  <si>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</si>
  <si>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</si>
  <si>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</si>
  <si>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</si>
  <si>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</si>
  <si>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</si>
  <si>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</si>
  <si>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</si>
  <si>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</si>
  <si>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</si>
  <si>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</si>
  <si>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</si>
  <si>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</si>
  <si>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</si>
  <si>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</si>
  <si>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</si>
  <si>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</si>
  <si>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</si>
  <si>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</si>
  <si>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</si>
  <si>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</si>
  <si>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</si>
  <si>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</si>
  <si>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</si>
  <si>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</si>
  <si>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</si>
  <si>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</si>
  <si>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</si>
  <si>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</si>
  <si>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</si>
  <si>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</si>
  <si>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</si>
  <si>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</si>
  <si>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</si>
  <si>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</si>
  <si>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</si>
  <si>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</si>
  <si>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</si>
  <si>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</si>
  <si>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</si>
  <si>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</si>
  <si>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</si>
  <si>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QW Tel</t>
  </si>
  <si>
    <t>G8748-2275</t>
  </si>
  <si>
    <t>EB</t>
  </si>
  <si>
    <t>pr_0</t>
  </si>
  <si>
    <t>F9</t>
  </si>
  <si>
    <t>QW Tel / GSC 8748-2275</t>
  </si>
  <si>
    <t>as of 2019-07-08</t>
  </si>
  <si>
    <t>GCVS</t>
  </si>
  <si>
    <t>JAVSO 49, 251</t>
  </si>
  <si>
    <t>II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</si>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</sst>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0" xfId="0" applyFont="1" applyFill="1" applyAlignment="1">
      <alignment horizontal="left" vertical="center"/>
    </xf>
    <xf numFmtId="0" fontId="5" fillId="0" borderId="0" xfId="0" applyFont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19" fillId="0" borderId="0" xfId="0" applyFont="1">
      <alignment vertical="top"/>
    </xf>
    <xf numFmtId="0" fontId="34" fillId="0" borderId="0" xfId="41" applyFont="1" applyAlignment="1">
      <alignment horizontal="left"/>
    </xf>
    <xf numFmtId="0" fontId="34" fillId="0" borderId="0" xfId="41" applyFont="1" applyAlignment="1">
      <alignment horizontal="center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2" fontId="35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QW Tel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4.0000000000000001E-3</c:v>
                  </c:pt>
                  <c:pt idx="2">
                    <c:v>5.1000000000000004E-4</c:v>
                  </c:pt>
                  <c:pt idx="3">
                    <c:v>4.3099999999999996E-3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4.0000000000000001E-3</c:v>
                  </c:pt>
                  <c:pt idx="2">
                    <c:v>5.1000000000000004E-4</c:v>
                  </c:pt>
                  <c:pt idx="3">
                    <c:v>4.3099999999999996E-3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15137</c:v>
                </c:pt>
                <c:pt idx="3">
                  <c:v>16113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B2-421F-A5AB-2CF4683D14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5.1000000000000004E-4</c:v>
                  </c:pt>
                  <c:pt idx="3">
                    <c:v>4.3099999999999996E-3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5.1000000000000004E-4</c:v>
                  </c:pt>
                  <c:pt idx="3">
                    <c:v>4.3099999999999996E-3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15137</c:v>
                </c:pt>
                <c:pt idx="3">
                  <c:v>16113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  <c:pt idx="1">
                  <c:v>-6.4300000012735836E-3</c:v>
                </c:pt>
                <c:pt idx="2">
                  <c:v>-1.2749999863444827E-2</c:v>
                </c:pt>
                <c:pt idx="3">
                  <c:v>-1.1750000005122274E-2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B2-421F-A5AB-2CF4683D14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5.1000000000000004E-4</c:v>
                  </c:pt>
                  <c:pt idx="3">
                    <c:v>4.3099999999999996E-3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5.1000000000000004E-4</c:v>
                  </c:pt>
                  <c:pt idx="3">
                    <c:v>4.3099999999999996E-3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15137</c:v>
                </c:pt>
                <c:pt idx="3">
                  <c:v>16113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B2-421F-A5AB-2CF4683D14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5.1000000000000004E-4</c:v>
                  </c:pt>
                  <c:pt idx="3">
                    <c:v>4.3099999999999996E-3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5.1000000000000004E-4</c:v>
                  </c:pt>
                  <c:pt idx="3">
                    <c:v>4.3099999999999996E-3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15137</c:v>
                </c:pt>
                <c:pt idx="3">
                  <c:v>16113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B2-421F-A5AB-2CF4683D14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5.1000000000000004E-4</c:v>
                  </c:pt>
                  <c:pt idx="3">
                    <c:v>4.3099999999999996E-3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5.1000000000000004E-4</c:v>
                  </c:pt>
                  <c:pt idx="3">
                    <c:v>4.3099999999999996E-3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15137</c:v>
                </c:pt>
                <c:pt idx="3">
                  <c:v>16113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B2-421F-A5AB-2CF4683D14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5.1000000000000004E-4</c:v>
                  </c:pt>
                  <c:pt idx="3">
                    <c:v>4.3099999999999996E-3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5.1000000000000004E-4</c:v>
                  </c:pt>
                  <c:pt idx="3">
                    <c:v>4.3099999999999996E-3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15137</c:v>
                </c:pt>
                <c:pt idx="3">
                  <c:v>16113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B2-421F-A5AB-2CF4683D14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5.1000000000000004E-4</c:v>
                  </c:pt>
                  <c:pt idx="3">
                    <c:v>4.3099999999999996E-3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4.0000000000000001E-3</c:v>
                  </c:pt>
                  <c:pt idx="2">
                    <c:v>5.1000000000000004E-4</c:v>
                  </c:pt>
                  <c:pt idx="3">
                    <c:v>4.3099999999999996E-3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15137</c:v>
                </c:pt>
                <c:pt idx="3">
                  <c:v>16113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B2-421F-A5AB-2CF4683D14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15137</c:v>
                </c:pt>
                <c:pt idx="3">
                  <c:v>16113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2.251317260249866E-4</c:v>
                </c:pt>
                <c:pt idx="1">
                  <c:v>-9.7826188542023702E-3</c:v>
                </c:pt>
                <c:pt idx="2">
                  <c:v>-1.0345471897790623E-2</c:v>
                </c:pt>
                <c:pt idx="3">
                  <c:v>-1.1027040843872677E-2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B2-421F-A5AB-2CF4683D14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14331</c:v>
                </c:pt>
                <c:pt idx="2">
                  <c:v>15137</c:v>
                </c:pt>
                <c:pt idx="3">
                  <c:v>16113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B2-421F-A5AB-2CF4683D1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229280"/>
        <c:axId val="1"/>
      </c:scatterChart>
      <c:valAx>
        <c:axId val="5462292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229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826B713-A0F8-9954-3D6F-1E3D81718F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38" t="s">
        <v>43</v>
      </c>
      <c r="G1" s="31">
        <v>0</v>
      </c>
      <c r="H1" s="32"/>
      <c r="I1" s="39" t="s">
        <v>44</v>
      </c>
      <c r="J1" s="40" t="s">
        <v>43</v>
      </c>
      <c r="K1" s="41">
        <v>18.220977000000001</v>
      </c>
      <c r="L1" s="34">
        <v>-55.334829999999997</v>
      </c>
      <c r="M1" s="35">
        <v>52445.656000000003</v>
      </c>
      <c r="N1" s="35">
        <v>0.41193000000000002</v>
      </c>
      <c r="O1" s="33" t="s">
        <v>45</v>
      </c>
      <c r="P1" s="42">
        <v>8.06</v>
      </c>
      <c r="Q1" s="42">
        <v>8.2100000000000009</v>
      </c>
      <c r="R1" s="43" t="s">
        <v>46</v>
      </c>
      <c r="S1" s="33" t="s">
        <v>47</v>
      </c>
    </row>
    <row r="2" spans="1:19" x14ac:dyDescent="0.2">
      <c r="A2" t="s">
        <v>25</v>
      </c>
      <c r="B2" t="s">
        <v>45</v>
      </c>
      <c r="C2" s="30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7">
        <v>52445.656000000003</v>
      </c>
      <c r="D4" s="28">
        <v>0.41193000000000002</v>
      </c>
      <c r="E4" s="44" t="s">
        <v>49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</row>
    <row r="7" spans="1:19" x14ac:dyDescent="0.2">
      <c r="A7" t="s">
        <v>4</v>
      </c>
      <c r="C7" s="8">
        <v>52445.656000000003</v>
      </c>
      <c r="D7" s="29" t="s">
        <v>50</v>
      </c>
    </row>
    <row r="8" spans="1:19" x14ac:dyDescent="0.2">
      <c r="A8" t="s">
        <v>5</v>
      </c>
      <c r="C8" s="8">
        <v>0.41193000000000002</v>
      </c>
      <c r="D8" s="29" t="s">
        <v>50</v>
      </c>
    </row>
    <row r="9" spans="1:19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1">
        <f ca="1">INTERCEPT(INDIRECT($E$9):G991,INDIRECT($D$9):F991)</f>
        <v>2.251317260249866E-4</v>
      </c>
      <c r="D11" s="3"/>
      <c r="E11" s="10"/>
    </row>
    <row r="12" spans="1:19" x14ac:dyDescent="0.2">
      <c r="A12" s="10" t="s">
        <v>18</v>
      </c>
      <c r="B12" s="10"/>
      <c r="C12" s="21">
        <f ca="1">SLOPE(INDIRECT($E$9):G991,INDIRECT($D$9):F991)</f>
        <v>-6.9832883819882473E-7</v>
      </c>
      <c r="D12" s="3"/>
      <c r="E12" s="10"/>
    </row>
    <row r="13" spans="1:19" x14ac:dyDescent="0.2">
      <c r="A13" s="10" t="s">
        <v>20</v>
      </c>
      <c r="B13" s="10"/>
      <c r="C13" s="3" t="s">
        <v>15</v>
      </c>
    </row>
    <row r="14" spans="1:19" x14ac:dyDescent="0.2">
      <c r="A14" s="10"/>
      <c r="B14" s="10"/>
      <c r="C14" s="10"/>
    </row>
    <row r="15" spans="1:19" x14ac:dyDescent="0.2">
      <c r="A15" s="12" t="s">
        <v>19</v>
      </c>
      <c r="B15" s="10"/>
      <c r="C15" s="13">
        <f ca="1">(C7+C11)+(C8+C12)*INT(MAX(F21:F3532))</f>
        <v>59083.073062959164</v>
      </c>
      <c r="E15" s="14" t="s">
        <v>36</v>
      </c>
      <c r="F15" s="36">
        <v>1</v>
      </c>
    </row>
    <row r="16" spans="1:19" x14ac:dyDescent="0.2">
      <c r="A16" s="16" t="s">
        <v>6</v>
      </c>
      <c r="B16" s="10"/>
      <c r="C16" s="17">
        <f ca="1">+C8+C12</f>
        <v>0.41192930167116182</v>
      </c>
      <c r="E16" s="14" t="s">
        <v>32</v>
      </c>
      <c r="F16" s="37">
        <f ca="1">NOW()+15018.5+$C$5/24</f>
        <v>59969.696627430552</v>
      </c>
    </row>
    <row r="17" spans="1:21" ht="13.5" thickBot="1" x14ac:dyDescent="0.25">
      <c r="A17" s="14" t="s">
        <v>29</v>
      </c>
      <c r="B17" s="10"/>
      <c r="C17" s="10">
        <f>COUNT(C21:C2190)</f>
        <v>4</v>
      </c>
      <c r="E17" s="14" t="s">
        <v>37</v>
      </c>
      <c r="F17" s="15">
        <f ca="1">ROUND(2*(F16-$C$7)/$C$8,0)/2+F15</f>
        <v>18266.5</v>
      </c>
    </row>
    <row r="18" spans="1:21" ht="14.25" thickTop="1" thickBot="1" x14ac:dyDescent="0.25">
      <c r="A18" s="16" t="s">
        <v>7</v>
      </c>
      <c r="B18" s="10"/>
      <c r="C18" s="19">
        <f ca="1">+C15</f>
        <v>59083.073062959164</v>
      </c>
      <c r="D18" s="20">
        <f ca="1">+C16</f>
        <v>0.41192930167116182</v>
      </c>
      <c r="E18" s="14" t="s">
        <v>38</v>
      </c>
      <c r="F18" s="23">
        <f ca="1">ROUND(2*(F16-$C$15)/$C$16,0)/2+F15</f>
        <v>2153.5</v>
      </c>
    </row>
    <row r="19" spans="1:21" ht="13.5" thickTop="1" x14ac:dyDescent="0.2">
      <c r="E19" s="14" t="s">
        <v>33</v>
      </c>
      <c r="F19" s="18">
        <f ca="1">+$C$15+$C$16*F18-15018.5-$C$5/24</f>
        <v>44952.058647441343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ht="12" customHeight="1" x14ac:dyDescent="0.2">
      <c r="A21" t="s">
        <v>50</v>
      </c>
      <c r="C21" s="8">
        <v>52445.656000000003</v>
      </c>
      <c r="D21" s="8" t="s">
        <v>15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2.251317260249866E-4</v>
      </c>
      <c r="Q21" s="2">
        <f>+C21-15018.5</f>
        <v>37427.156000000003</v>
      </c>
    </row>
    <row r="22" spans="1:21" ht="12" customHeight="1" x14ac:dyDescent="0.2">
      <c r="A22" s="45" t="s">
        <v>0</v>
      </c>
      <c r="B22" s="46" t="s">
        <v>1</v>
      </c>
      <c r="C22" s="45">
        <v>58349.018400000001</v>
      </c>
      <c r="D22" s="45">
        <v>4.0000000000000001E-3</v>
      </c>
      <c r="E22">
        <f>+(C22-C$7)/C$8</f>
        <v>14330.984390551788</v>
      </c>
      <c r="F22">
        <f>ROUND(2*E22,0)/2</f>
        <v>14331</v>
      </c>
      <c r="G22">
        <f>+C22-(C$7+F22*C$8)</f>
        <v>-6.4300000012735836E-3</v>
      </c>
      <c r="I22">
        <f>+G22</f>
        <v>-6.4300000012735836E-3</v>
      </c>
      <c r="O22">
        <f ca="1">+C$11+C$12*$F22</f>
        <v>-9.7826188542023702E-3</v>
      </c>
      <c r="Q22" s="2">
        <f>+C22-15018.5</f>
        <v>43330.518400000001</v>
      </c>
    </row>
    <row r="23" spans="1:21" ht="12" customHeight="1" x14ac:dyDescent="0.2">
      <c r="A23" s="50" t="s">
        <v>53</v>
      </c>
      <c r="B23" s="51" t="s">
        <v>1</v>
      </c>
      <c r="C23" s="52">
        <v>58681.027660000138</v>
      </c>
      <c r="D23" s="50">
        <v>5.1000000000000004E-4</v>
      </c>
      <c r="E23">
        <f>+(C23-C$7)/C$8</f>
        <v>15136.969048139576</v>
      </c>
      <c r="F23">
        <f>ROUND(2*E23,0)/2</f>
        <v>15137</v>
      </c>
      <c r="G23">
        <f>+C23-(C$7+F23*C$8)</f>
        <v>-1.2749999863444827E-2</v>
      </c>
      <c r="I23">
        <f>+G23</f>
        <v>-1.2749999863444827E-2</v>
      </c>
      <c r="O23">
        <f ca="1">+C$11+C$12*$F23</f>
        <v>-1.0345471897790623E-2</v>
      </c>
      <c r="Q23" s="2">
        <f>+C23-15018.5</f>
        <v>43662.527660000138</v>
      </c>
    </row>
    <row r="24" spans="1:21" ht="12" customHeight="1" x14ac:dyDescent="0.2">
      <c r="A24" s="47" t="s">
        <v>51</v>
      </c>
      <c r="B24" s="48" t="s">
        <v>52</v>
      </c>
      <c r="C24" s="49">
        <v>59083.072339999999</v>
      </c>
      <c r="D24" s="49">
        <v>4.3099999999999996E-3</v>
      </c>
      <c r="E24">
        <f>+(C24-C$7)/C$8</f>
        <v>16112.971475736158</v>
      </c>
      <c r="F24">
        <f>ROUND(2*E24,0)/2</f>
        <v>16113</v>
      </c>
      <c r="G24">
        <f>+C24-(C$7+F24*C$8)</f>
        <v>-1.1750000005122274E-2</v>
      </c>
      <c r="I24">
        <f>+G24</f>
        <v>-1.1750000005122274E-2</v>
      </c>
      <c r="O24">
        <f ca="1">+C$11+C$12*$F24</f>
        <v>-1.1027040843872677E-2</v>
      </c>
      <c r="Q24" s="2">
        <f>+C24-15018.5</f>
        <v>44064.572339999999</v>
      </c>
    </row>
    <row r="25" spans="1:21" ht="12" customHeight="1" x14ac:dyDescent="0.2">
      <c r="C25" s="8"/>
      <c r="D25" s="8"/>
      <c r="Q25" s="2"/>
    </row>
    <row r="26" spans="1:21" ht="12" customHeight="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U24">
    <sortCondition ref="C21:C24"/>
  </sortState>
  <phoneticPr fontId="8" type="noConversion"/>
  <hyperlinks>
    <hyperlink ref="H62622" r:id="rId1" display="http://vsolj.cetus-net.org/bulletin.html"/>
    <hyperlink ref="H62615" r:id="rId2" display="https://www.aavso.org/ejaavso"/>
    <hyperlink ref="I62622" r:id="rId3" display="http://vsolj.cetus-net.org/bulletin.html"/>
    <hyperlink ref="AQ56273" r:id="rId4" display="http://cdsbib.u-strasbg.fr/cgi-bin/cdsbib?1990RMxAA..21..381G"/>
    <hyperlink ref="H62619" r:id="rId5" display="https://www.aavso.org/ejaavso"/>
    <hyperlink ref="AP3637" r:id="rId6" display="http://cdsbib.u-strasbg.fr/cgi-bin/cdsbib?1990RMxAA..21..381G"/>
    <hyperlink ref="AP3640" r:id="rId7" display="http://cdsbib.u-strasbg.fr/cgi-bin/cdsbib?1990RMxAA..21..381G"/>
    <hyperlink ref="AP3638" r:id="rId8" display="http://cdsbib.u-strasbg.fr/cgi-bin/cdsbib?1990RMxAA..21..381G"/>
    <hyperlink ref="AP3622" r:id="rId9" display="http://cdsbib.u-strasbg.fr/cgi-bin/cdsbib?1990RMxAA..21..381G"/>
    <hyperlink ref="AQ3851" r:id="rId10" display="http://cdsbib.u-strasbg.fr/cgi-bin/cdsbib?1990RMxAA..21..381G"/>
    <hyperlink ref="AQ3855" r:id="rId11" display="http://cdsbib.u-strasbg.fr/cgi-bin/cdsbib?1990RMxAA..21..381G"/>
    <hyperlink ref="AQ63535" r:id="rId12" display="http://cdsbib.u-strasbg.fr/cgi-bin/cdsbib?1990RMxAA..21..381G"/>
    <hyperlink ref="I743" r:id="rId13" display="http://vsolj.cetus-net.org/bulletin.html"/>
    <hyperlink ref="H743" r:id="rId14" display="http://vsolj.cetus-net.org/bulletin.html"/>
    <hyperlink ref="AQ64196" r:id="rId15" display="http://cdsbib.u-strasbg.fr/cgi-bin/cdsbib?1990RMxAA..21..381G"/>
    <hyperlink ref="AQ64195" r:id="rId16" display="http://cdsbib.u-strasbg.fr/cgi-bin/cdsbib?1990RMxAA..21..381G"/>
    <hyperlink ref="AP1913" r:id="rId17" display="http://cdsbib.u-strasbg.fr/cgi-bin/cdsbib?1990RMxAA..21..381G"/>
    <hyperlink ref="AP1931" r:id="rId18" display="http://cdsbib.u-strasbg.fr/cgi-bin/cdsbib?1990RMxAA..21..381G"/>
    <hyperlink ref="AP1932" r:id="rId19" display="http://cdsbib.u-strasbg.fr/cgi-bin/cdsbib?1990RMxAA..21..381G"/>
    <hyperlink ref="AP1928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2023-01-25T03:43:08Z</dcterms:modified>
</cp:coreProperties>
</file>