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1B9088D-AA4D-4AFA-B5AC-FBFEFCCA4A0E}" xr6:coauthVersionLast="47" xr6:coauthVersionMax="47" xr10:uidLastSave="{00000000-0000-0000-0000-000000000000}"/>
  <bookViews>
    <workbookView xWindow="13395" yWindow="945" windowWidth="13320" windowHeight="142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J24" i="1" s="1"/>
  <c r="Q24" i="1"/>
  <c r="E25" i="1"/>
  <c r="F25" i="1"/>
  <c r="G25" i="1" s="1"/>
  <c r="J25" i="1" s="1"/>
  <c r="Q25" i="1"/>
  <c r="E26" i="1"/>
  <c r="F26" i="1"/>
  <c r="G26" i="1" s="1"/>
  <c r="J26" i="1" s="1"/>
  <c r="Q26" i="1"/>
  <c r="E27" i="1"/>
  <c r="F27" i="1" s="1"/>
  <c r="G27" i="1" s="1"/>
  <c r="J27" i="1" s="1"/>
  <c r="Q27" i="1"/>
  <c r="E28" i="1"/>
  <c r="F28" i="1" s="1"/>
  <c r="G28" i="1" s="1"/>
  <c r="J28" i="1" s="1"/>
  <c r="Q28" i="1"/>
  <c r="E23" i="1"/>
  <c r="F23" i="1" s="1"/>
  <c r="G23" i="1" s="1"/>
  <c r="J23" i="1" s="1"/>
  <c r="F11" i="1"/>
  <c r="E21" i="1"/>
  <c r="F21" i="1" s="1"/>
  <c r="G21" i="1" s="1"/>
  <c r="H21" i="1" s="1"/>
  <c r="Q23" i="1"/>
  <c r="E22" i="1"/>
  <c r="F22" i="1" s="1"/>
  <c r="G22" i="1" s="1"/>
  <c r="I22" i="1" s="1"/>
  <c r="Q22" i="1"/>
  <c r="G11" i="1"/>
  <c r="E14" i="1"/>
  <c r="E15" i="1" s="1"/>
  <c r="C17" i="1"/>
  <c r="Q21" i="1"/>
  <c r="C11" i="1"/>
  <c r="C12" i="1" l="1"/>
  <c r="O24" i="1" l="1"/>
  <c r="O25" i="1"/>
  <c r="C16" i="1"/>
  <c r="D18" i="1" s="1"/>
  <c r="C15" i="1"/>
  <c r="O27" i="1"/>
  <c r="O21" i="1"/>
  <c r="O26" i="1"/>
  <c r="O23" i="1"/>
  <c r="O28" i="1"/>
  <c r="O22" i="1"/>
  <c r="C18" i="1" l="1"/>
  <c r="E16" i="1"/>
  <c r="E17" i="1" s="1"/>
</calcChain>
</file>

<file path=xl/sharedStrings.xml><?xml version="1.0" encoding="utf-8"?>
<sst xmlns="http://schemas.openxmlformats.org/spreadsheetml/2006/main" count="62" uniqueCount="53">
  <si>
    <t>JAVSO..44…26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</si>
  <si>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</si>
  <si>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</si>
  <si>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</si>
  <si>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</si>
  <si>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</si>
  <si>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</si>
  <si>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</si>
  <si>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</si>
  <si>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</si>
  <si>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</si>
  <si>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</si>
  <si>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</si>
  <si>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</si>
  <si>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</si>
  <si>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</si>
  <si>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</si>
  <si>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</si>
  <si>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</si>
  <si>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</si>
  <si>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</si>
  <si>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</si>
  <si>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</si>
  <si>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</si>
  <si>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</si>
  <si>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</si>
  <si>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</si>
  <si>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</si>
  <si>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</si>
  <si>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</si>
  <si>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</si>
  <si>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</si>
  <si>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</si>
  <si>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</si>
  <si>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</si>
  <si>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</si>
  <si>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</si>
  <si>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</si>
  <si>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</si>
  <si>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</si>
  <si>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</si>
  <si>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</si>
  <si>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</si>
  <si>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GN Tra</t>
  </si>
  <si>
    <t>G9035-2227</t>
  </si>
  <si>
    <t>EA/KE</t>
  </si>
  <si>
    <t>Kreiner</t>
  </si>
  <si>
    <t>IBVS 5931</t>
  </si>
  <si>
    <t>I</t>
  </si>
  <si>
    <t>GN TrA / GSC 9035-2227</t>
  </si>
  <si>
    <t>JAVSO 49, 251</t>
  </si>
  <si>
    <t>II</t>
  </si>
  <si>
    <t>JAVSO, 48,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</si>
</sst>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5" fillId="0" borderId="0"/>
    <xf numFmtId="0" fontId="16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31" fillId="0" borderId="0" xfId="41" applyFont="1" applyAlignment="1">
      <alignment horizontal="center" vertical="center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GN Tra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CE0-4301-8DC9-2752B2926A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">
                  <c:v>-2.3523800002294593E-2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CE0-4301-8DC9-2752B2926A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2">
                  <c:v>-3.2944800004770514E-2</c:v>
                </c:pt>
                <c:pt idx="3">
                  <c:v>-3.513295014272444E-2</c:v>
                </c:pt>
                <c:pt idx="4">
                  <c:v>-3.6393699920154177E-2</c:v>
                </c:pt>
                <c:pt idx="5">
                  <c:v>-3.7244499995722435E-2</c:v>
                </c:pt>
                <c:pt idx="6">
                  <c:v>-3.7174500001128763E-2</c:v>
                </c:pt>
                <c:pt idx="7">
                  <c:v>-3.6694499998702668E-2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CE0-4301-8DC9-2752B2926A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CE0-4301-8DC9-2752B2926A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CE0-4301-8DC9-2752B2926A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CE0-4301-8DC9-2752B2926A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1.8E-3</c:v>
                  </c:pt>
                  <c:pt idx="2">
                    <c:v>2.0000000000000001E-4</c:v>
                  </c:pt>
                  <c:pt idx="3">
                    <c:v>2.1800000000000001E-3</c:v>
                  </c:pt>
                  <c:pt idx="4">
                    <c:v>8.7000000000000001E-4</c:v>
                  </c:pt>
                  <c:pt idx="5">
                    <c:v>1.2099999999999999E-3</c:v>
                  </c:pt>
                  <c:pt idx="6">
                    <c:v>1.3699999999999999E-3</c:v>
                  </c:pt>
                  <c:pt idx="7">
                    <c:v>1.1299999999999999E-3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CE0-4301-8DC9-2752B2926A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-6.8929715264589332E-3</c:v>
                </c:pt>
                <c:pt idx="1">
                  <c:v>-1.5461586039402777E-2</c:v>
                </c:pt>
                <c:pt idx="2">
                  <c:v>-2.9076097087765852E-2</c:v>
                </c:pt>
                <c:pt idx="3">
                  <c:v>-3.6558197166072517E-2</c:v>
                </c:pt>
                <c:pt idx="4">
                  <c:v>-3.6624358396869096E-2</c:v>
                </c:pt>
                <c:pt idx="5">
                  <c:v>-3.8165179949642802E-2</c:v>
                </c:pt>
                <c:pt idx="6">
                  <c:v>-3.8165179949642802E-2</c:v>
                </c:pt>
                <c:pt idx="7">
                  <c:v>-3.8165179949642802E-2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CE0-4301-8DC9-2752B2926AF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2914</c:v>
                </c:pt>
                <c:pt idx="2">
                  <c:v>7544</c:v>
                </c:pt>
                <c:pt idx="3">
                  <c:v>10088.5</c:v>
                </c:pt>
                <c:pt idx="4">
                  <c:v>10111</c:v>
                </c:pt>
                <c:pt idx="5">
                  <c:v>10635</c:v>
                </c:pt>
                <c:pt idx="6">
                  <c:v>10635</c:v>
                </c:pt>
                <c:pt idx="7">
                  <c:v>10635</c:v>
                </c:pt>
              </c:numCache>
            </c:numRef>
          </c:xVal>
          <c:yVal>
            <c:numRef>
              <c:f>Active!$R$21:$R$996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CE0-4301-8DC9-2752B2926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2088"/>
        <c:axId val="1"/>
      </c:scatterChart>
      <c:valAx>
        <c:axId val="905962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2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67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0</xdr:row>
      <xdr:rowOff>66675</xdr:rowOff>
    </xdr:from>
    <xdr:to>
      <xdr:col>16</xdr:col>
      <xdr:colOff>314325</xdr:colOff>
      <xdr:row>19</xdr:row>
      <xdr:rowOff>66675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C52E333-560B-085D-BA74-56EB2CEA0E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7"/>
  <sheetViews>
    <sheetView tabSelected="1" workbookViewId="0">
      <selection activeCell="E13" sqref="E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  <c r="E1" s="30" t="s">
        <v>43</v>
      </c>
      <c r="F1" t="s">
        <v>44</v>
      </c>
    </row>
    <row r="2" spans="1:7" x14ac:dyDescent="0.2">
      <c r="A2" t="s">
        <v>25</v>
      </c>
      <c r="B2" t="s">
        <v>45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1</v>
      </c>
      <c r="C4" s="8">
        <v>52500.639999999999</v>
      </c>
      <c r="D4" s="9">
        <v>0.61460669999999995</v>
      </c>
    </row>
    <row r="6" spans="1:7" x14ac:dyDescent="0.2">
      <c r="A6" s="5" t="s">
        <v>2</v>
      </c>
    </row>
    <row r="7" spans="1:7" x14ac:dyDescent="0.2">
      <c r="A7" t="s">
        <v>3</v>
      </c>
      <c r="C7" s="10">
        <v>52500.639999999999</v>
      </c>
    </row>
    <row r="8" spans="1:7" x14ac:dyDescent="0.2">
      <c r="A8" t="s">
        <v>4</v>
      </c>
      <c r="C8" s="10">
        <v>0.61460669999999995</v>
      </c>
    </row>
    <row r="9" spans="1:7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INTERCEPT(INDIRECT($G$11):G989,INDIRECT($F$11):F989)</f>
        <v>-6.8929715264589332E-3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SLOPE(INDIRECT($G$11):G989,INDIRECT($F$11):F989)</f>
        <v>-2.9404991465147031E-6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16" t="s">
        <v>41</v>
      </c>
      <c r="E13" s="13">
        <v>1</v>
      </c>
    </row>
    <row r="14" spans="1:7" x14ac:dyDescent="0.2">
      <c r="A14" s="12"/>
      <c r="B14" s="12"/>
      <c r="C14" s="12"/>
      <c r="D14" s="16" t="s">
        <v>34</v>
      </c>
      <c r="E14" s="17">
        <f ca="1">NOW()+15018.5+$C$9/24</f>
        <v>59969.701833796295</v>
      </c>
    </row>
    <row r="15" spans="1:7" x14ac:dyDescent="0.2">
      <c r="A15" s="14" t="s">
        <v>18</v>
      </c>
      <c r="B15" s="12"/>
      <c r="C15" s="15">
        <f ca="1">(C7+C11)+(C8+C12)*INT(MAX(F21:F3530))</f>
        <v>59036.944089320052</v>
      </c>
      <c r="D15" s="16" t="s">
        <v>42</v>
      </c>
      <c r="E15" s="17">
        <f ca="1">ROUND(2*(E14-$C$7)/$C$8,0)/2+E13</f>
        <v>12153.5</v>
      </c>
    </row>
    <row r="16" spans="1:7" x14ac:dyDescent="0.2">
      <c r="A16" s="18" t="s">
        <v>5</v>
      </c>
      <c r="B16" s="12"/>
      <c r="C16" s="19">
        <f ca="1">+C8+C12</f>
        <v>0.61460375950085344</v>
      </c>
      <c r="D16" s="16" t="s">
        <v>35</v>
      </c>
      <c r="E16" s="26">
        <f ca="1">ROUND(2*(E14-$C$15)/$C$16,0)/2+E13</f>
        <v>1518.5</v>
      </c>
    </row>
    <row r="17" spans="1:18" ht="13.5" thickBot="1" x14ac:dyDescent="0.25">
      <c r="A17" s="16" t="s">
        <v>31</v>
      </c>
      <c r="B17" s="12"/>
      <c r="C17" s="12">
        <f>COUNT(C21:C2188)</f>
        <v>8</v>
      </c>
      <c r="D17" s="16" t="s">
        <v>36</v>
      </c>
      <c r="E17" s="20">
        <f ca="1">+$C$15+$C$16*E16-15018.5-$C$9/24</f>
        <v>44952.115731455437</v>
      </c>
    </row>
    <row r="18" spans="1:18" ht="14.25" thickTop="1" thickBot="1" x14ac:dyDescent="0.25">
      <c r="A18" s="18" t="s">
        <v>6</v>
      </c>
      <c r="B18" s="12"/>
      <c r="C18" s="21">
        <f ca="1">+C15</f>
        <v>59036.944089320052</v>
      </c>
      <c r="D18" s="22">
        <f ca="1">+C16</f>
        <v>0.61460375950085344</v>
      </c>
      <c r="E18" s="23" t="s">
        <v>37</v>
      </c>
    </row>
    <row r="19" spans="1:18" ht="13.5" thickTop="1" x14ac:dyDescent="0.2">
      <c r="A19" s="27" t="s">
        <v>38</v>
      </c>
      <c r="E19" s="28">
        <v>21</v>
      </c>
    </row>
    <row r="20" spans="1:18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39</v>
      </c>
      <c r="I20" s="7" t="s">
        <v>30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  <c r="R20" s="29" t="s">
        <v>40</v>
      </c>
    </row>
    <row r="21" spans="1:18" x14ac:dyDescent="0.2">
      <c r="A21" t="s">
        <v>46</v>
      </c>
      <c r="C21" s="10">
        <v>52500.639999999999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-6.8929715264589332E-3</v>
      </c>
      <c r="Q21" s="2">
        <f>+C21-15018.5</f>
        <v>37482.14</v>
      </c>
    </row>
    <row r="22" spans="1:18" x14ac:dyDescent="0.2">
      <c r="A22" s="31" t="s">
        <v>47</v>
      </c>
      <c r="B22" s="32" t="s">
        <v>48</v>
      </c>
      <c r="C22" s="31">
        <v>54291.580399999999</v>
      </c>
      <c r="D22" s="31">
        <v>1.8E-3</v>
      </c>
      <c r="E22">
        <f>+(C22-C$7)/C$8</f>
        <v>2913.9617254416517</v>
      </c>
      <c r="F22">
        <f>ROUND(2*E22,0)/2</f>
        <v>2914</v>
      </c>
      <c r="G22">
        <f>+C22-(C$7+F22*C$8)</f>
        <v>-2.3523800002294593E-2</v>
      </c>
      <c r="I22">
        <f>+G22</f>
        <v>-2.3523800002294593E-2</v>
      </c>
      <c r="O22">
        <f ca="1">+C$11+C$12*$F22</f>
        <v>-1.5461586039402777E-2</v>
      </c>
      <c r="Q22" s="2">
        <f>+C22-15018.5</f>
        <v>39273.080399999999</v>
      </c>
    </row>
    <row r="23" spans="1:18" x14ac:dyDescent="0.2">
      <c r="A23" s="33" t="s">
        <v>0</v>
      </c>
      <c r="B23" s="34" t="s">
        <v>48</v>
      </c>
      <c r="C23" s="33">
        <v>57137.2</v>
      </c>
      <c r="D23" s="33">
        <v>2.0000000000000001E-4</v>
      </c>
      <c r="E23">
        <f>+(C23-C$7)/C$8</f>
        <v>7543.9463969396984</v>
      </c>
      <c r="F23">
        <f>ROUND(2*E23,0)/2</f>
        <v>7544</v>
      </c>
      <c r="G23">
        <f>+C23-(C$7+F23*C$8)</f>
        <v>-3.2944800004770514E-2</v>
      </c>
      <c r="J23">
        <f>+G23</f>
        <v>-3.2944800004770514E-2</v>
      </c>
      <c r="O23">
        <f ca="1">+C$11+C$12*$F23</f>
        <v>-2.9076097087765852E-2</v>
      </c>
      <c r="Q23" s="2">
        <f>+C23-15018.5</f>
        <v>42118.7</v>
      </c>
    </row>
    <row r="24" spans="1:18" x14ac:dyDescent="0.2">
      <c r="A24" s="38" t="s">
        <v>52</v>
      </c>
      <c r="B24" s="39" t="s">
        <v>51</v>
      </c>
      <c r="C24" s="40">
        <v>58701.064559999853</v>
      </c>
      <c r="D24" s="38">
        <v>2.1800000000000001E-3</v>
      </c>
      <c r="E24">
        <f>+(C24-C$7)/C$8</f>
        <v>10088.442836695165</v>
      </c>
      <c r="F24">
        <f>ROUND(2*E24,0)/2</f>
        <v>10088.5</v>
      </c>
      <c r="G24">
        <f>+C24-(C$7+F24*C$8)</f>
        <v>-3.513295014272444E-2</v>
      </c>
      <c r="J24">
        <f>+G24</f>
        <v>-3.513295014272444E-2</v>
      </c>
      <c r="O24">
        <f ca="1">+C$11+C$12*$F24</f>
        <v>-3.6558197166072517E-2</v>
      </c>
      <c r="Q24" s="2">
        <f>+C24-15018.5</f>
        <v>43682.564559999853</v>
      </c>
    </row>
    <row r="25" spans="1:18" ht="12" customHeight="1" x14ac:dyDescent="0.2">
      <c r="A25" s="38" t="s">
        <v>52</v>
      </c>
      <c r="B25" s="39" t="s">
        <v>48</v>
      </c>
      <c r="C25" s="40">
        <v>58714.891950000077</v>
      </c>
      <c r="D25" s="38">
        <v>8.7000000000000001E-4</v>
      </c>
      <c r="E25">
        <f>+(C25-C$7)/C$8</f>
        <v>10110.940785383691</v>
      </c>
      <c r="F25">
        <f>ROUND(2*E25,0)/2</f>
        <v>10111</v>
      </c>
      <c r="G25">
        <f>+C25-(C$7+F25*C$8)</f>
        <v>-3.6393699920154177E-2</v>
      </c>
      <c r="J25">
        <f>+G25</f>
        <v>-3.6393699920154177E-2</v>
      </c>
      <c r="O25">
        <f ca="1">+C$11+C$12*$F25</f>
        <v>-3.6624358396869096E-2</v>
      </c>
      <c r="Q25" s="2">
        <f>+C25-15018.5</f>
        <v>43696.391950000077</v>
      </c>
    </row>
    <row r="26" spans="1:18" ht="12" customHeight="1" x14ac:dyDescent="0.2">
      <c r="A26" s="35" t="s">
        <v>50</v>
      </c>
      <c r="B26" s="36" t="s">
        <v>51</v>
      </c>
      <c r="C26" s="37">
        <v>59036.945010000003</v>
      </c>
      <c r="D26" s="37">
        <v>1.2099999999999999E-3</v>
      </c>
      <c r="E26">
        <f>+(C26-C$7)/C$8</f>
        <v>10634.939401083659</v>
      </c>
      <c r="F26">
        <f>ROUND(2*E26,0)/2</f>
        <v>10635</v>
      </c>
      <c r="G26">
        <f>+C26-(C$7+F26*C$8)</f>
        <v>-3.7244499995722435E-2</v>
      </c>
      <c r="J26">
        <f>+G26</f>
        <v>-3.7244499995722435E-2</v>
      </c>
      <c r="O26">
        <f ca="1">+C$11+C$12*$F26</f>
        <v>-3.8165179949642802E-2</v>
      </c>
      <c r="Q26" s="2">
        <f>+C26-15018.5</f>
        <v>44018.445010000003</v>
      </c>
    </row>
    <row r="27" spans="1:18" ht="12" customHeight="1" x14ac:dyDescent="0.2">
      <c r="A27" s="35" t="s">
        <v>50</v>
      </c>
      <c r="B27" s="36" t="s">
        <v>51</v>
      </c>
      <c r="C27" s="37">
        <v>59036.945079999998</v>
      </c>
      <c r="D27" s="37">
        <v>1.3699999999999999E-3</v>
      </c>
      <c r="E27">
        <f>+(C27-C$7)/C$8</f>
        <v>10634.939514977625</v>
      </c>
      <c r="F27">
        <f>ROUND(2*E27,0)/2</f>
        <v>10635</v>
      </c>
      <c r="G27">
        <f>+C27-(C$7+F27*C$8)</f>
        <v>-3.7174500001128763E-2</v>
      </c>
      <c r="J27">
        <f>+G27</f>
        <v>-3.7174500001128763E-2</v>
      </c>
      <c r="O27">
        <f ca="1">+C$11+C$12*$F27</f>
        <v>-3.8165179949642802E-2</v>
      </c>
      <c r="Q27" s="2">
        <f>+C27-15018.5</f>
        <v>44018.445079999998</v>
      </c>
    </row>
    <row r="28" spans="1:18" ht="12" customHeight="1" x14ac:dyDescent="0.2">
      <c r="A28" s="35" t="s">
        <v>50</v>
      </c>
      <c r="B28" s="36" t="s">
        <v>51</v>
      </c>
      <c r="C28" s="37">
        <v>59036.94556</v>
      </c>
      <c r="D28" s="37">
        <v>1.1299999999999999E-3</v>
      </c>
      <c r="E28">
        <f>+(C28-C$7)/C$8</f>
        <v>10634.940295964885</v>
      </c>
      <c r="F28">
        <f>ROUND(2*E28,0)/2</f>
        <v>10635</v>
      </c>
      <c r="G28">
        <f>+C28-(C$7+F28*C$8)</f>
        <v>-3.6694499998702668E-2</v>
      </c>
      <c r="J28">
        <f>+G28</f>
        <v>-3.6694499998702668E-2</v>
      </c>
      <c r="O28">
        <f ca="1">+C$11+C$12*$F28</f>
        <v>-3.8165179949642802E-2</v>
      </c>
      <c r="Q28" s="2">
        <f>+C28-15018.5</f>
        <v>44018.44556</v>
      </c>
    </row>
    <row r="29" spans="1:18" ht="12" customHeight="1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</row>
    <row r="32" spans="1:18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</sheetData>
  <sortState xmlns:xlrd2="http://schemas.microsoft.com/office/spreadsheetml/2017/richdata2" ref="A21:R28">
    <sortCondition ref="C21:C28"/>
  </sortState>
  <phoneticPr fontId="7" type="noConversion"/>
  <hyperlinks>
    <hyperlink ref="H62620" r:id="rId1" display="http://vsolj.cetus-net.org/bulletin.html"/>
    <hyperlink ref="H62613" r:id="rId2" display="https://www.aavso.org/ejaavso"/>
    <hyperlink ref="I62620" r:id="rId3" display="http://vsolj.cetus-net.org/bulletin.html"/>
    <hyperlink ref="AQ56271" r:id="rId4" display="http://cdsbib.u-strasbg.fr/cgi-bin/cdsbib?1990RMxAA..21..381G"/>
    <hyperlink ref="H62617" r:id="rId5" display="https://www.aavso.org/ejaavso"/>
    <hyperlink ref="AP3635" r:id="rId6" display="http://cdsbib.u-strasbg.fr/cgi-bin/cdsbib?1990RMxAA..21..381G"/>
    <hyperlink ref="AP3638" r:id="rId7" display="http://cdsbib.u-strasbg.fr/cgi-bin/cdsbib?1990RMxAA..21..381G"/>
    <hyperlink ref="AP3636" r:id="rId8" display="http://cdsbib.u-strasbg.fr/cgi-bin/cdsbib?1990RMxAA..21..381G"/>
    <hyperlink ref="AP3620" r:id="rId9" display="http://cdsbib.u-strasbg.fr/cgi-bin/cdsbib?1990RMxAA..21..381G"/>
    <hyperlink ref="AQ3849" r:id="rId10" display="http://cdsbib.u-strasbg.fr/cgi-bin/cdsbib?1990RMxAA..21..381G"/>
    <hyperlink ref="AQ3853" r:id="rId11" display="http://cdsbib.u-strasbg.fr/cgi-bin/cdsbib?1990RMxAA..21..381G"/>
    <hyperlink ref="AQ63533" r:id="rId12" display="http://cdsbib.u-strasbg.fr/cgi-bin/cdsbib?1990RMxAA..21..381G"/>
    <hyperlink ref="I741" r:id="rId13" display="http://vsolj.cetus-net.org/bulletin.html"/>
    <hyperlink ref="H741" r:id="rId14" display="http://vsolj.cetus-net.org/bulletin.html"/>
    <hyperlink ref="AQ64194" r:id="rId15" display="http://cdsbib.u-strasbg.fr/cgi-bin/cdsbib?1990RMxAA..21..381G"/>
    <hyperlink ref="AQ64193" r:id="rId16" display="http://cdsbib.u-strasbg.fr/cgi-bin/cdsbib?1990RMxAA..21..381G"/>
    <hyperlink ref="AP1911" r:id="rId17" display="http://cdsbib.u-strasbg.fr/cgi-bin/cdsbib?1990RMxAA..21..381G"/>
    <hyperlink ref="AP1929" r:id="rId18" display="http://cdsbib.u-strasbg.fr/cgi-bin/cdsbib?1990RMxAA..21..381G"/>
    <hyperlink ref="AP1930" r:id="rId19" display="http://cdsbib.u-strasbg.fr/cgi-bin/cdsbib?1990RMxAA..21..381G"/>
    <hyperlink ref="AP192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2023-01-25T03:50:38Z</dcterms:modified>
</cp:coreProperties>
</file>