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8_{2E3FB31F-A4A1-45A2-B389-8CD27BECD98E}" xr6:coauthVersionLast="47" xr6:coauthVersionMax="47" xr10:uidLastSave="{00000000-0000-0000-0000-000000000000}"/>
  <bookViews>
    <workbookView xWindow="14010" yWindow="1155" windowWidth="13320" windowHeight="142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/>
  <c r="I23" i="1"/>
  <c r="Q23" i="1"/>
  <c r="E24" i="1"/>
  <c r="F24" i="1" s="1"/>
  <c r="G24" i="1" s="1"/>
  <c r="I24" i="1" s="1"/>
  <c r="Q24" i="1"/>
  <c r="C21" i="1"/>
  <c r="C9" i="1"/>
  <c r="D9" i="1"/>
  <c r="A21" i="1"/>
  <c r="F16" i="1"/>
  <c r="C17" i="1"/>
  <c r="Q21" i="1"/>
  <c r="E21" i="1"/>
  <c r="F21" i="1" s="1"/>
  <c r="G21" i="1" s="1"/>
  <c r="I21" i="1" s="1"/>
  <c r="C12" i="1"/>
  <c r="C11" i="1"/>
  <c r="C15" i="1" l="1"/>
  <c r="F18" i="1" s="1"/>
  <c r="O23" i="1"/>
  <c r="O24" i="1"/>
  <c r="O22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<sst xmlns="http://schemas.openxmlformats.org/spreadsheetml/2006/main" count="56" uniqueCount="49">
  <si>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</si>
  <si>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</si>
  <si>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</si>
  <si>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</si>
  <si>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</si>
  <si>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</si>
  <si>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</si>
  <si>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</si>
  <si>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</si>
  <si>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</si>
  <si>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</si>
  <si>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</si>
  <si>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</si>
  <si>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</si>
  <si>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</si>
  <si>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</si>
  <si>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</si>
  <si>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</si>
  <si>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</si>
  <si>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</si>
  <si>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</si>
  <si>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</si>
  <si>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</si>
  <si>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</si>
  <si>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</si>
  <si>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</si>
  <si>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</si>
  <si>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</si>
  <si>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</si>
  <si>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</si>
  <si>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</si>
  <si>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</si>
  <si>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</si>
  <si>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</si>
  <si>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</si>
  <si>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</si>
  <si>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</si>
  <si>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</si>
  <si>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</si>
  <si>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</si>
  <si>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</si>
  <si>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</si>
  <si>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GQ Tra</t>
  </si>
  <si>
    <t>G9049-2144</t>
  </si>
  <si>
    <t>EA/SD:</t>
  </si>
  <si>
    <t>GQ TrA / G9049-2144</t>
  </si>
  <si>
    <t>JAVSO 49, 251</t>
  </si>
  <si>
    <t>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</si>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</sst>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"/>
  </numFmts>
  <fonts count="1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72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172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GQ TrA-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D9-4A9C-A235-FDC0D4BA23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0</c:v>
                </c:pt>
                <c:pt idx="1">
                  <c:v>-3.5545000006095506E-2</c:v>
                </c:pt>
                <c:pt idx="2">
                  <c:v>-3.6440000003494788E-2</c:v>
                </c:pt>
                <c:pt idx="3">
                  <c:v>-3.627000000415137E-2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D9-4A9C-A235-FDC0D4BA23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D9-4A9C-A235-FDC0D4BA23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D9-4A9C-A235-FDC0D4BA23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D9-4A9C-A235-FDC0D4BA23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D9-4A9C-A235-FDC0D4BA23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D9-4A9C-A235-FDC0D4BA23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3.9536741754803151E-7</c:v>
                </c:pt>
                <c:pt idx="1">
                  <c:v>-3.6020030716394938E-2</c:v>
                </c:pt>
                <c:pt idx="2">
                  <c:v>-3.6026540824127415E-2</c:v>
                </c:pt>
                <c:pt idx="3">
                  <c:v>-3.620882384063686E-2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D9-4A9C-A235-FDC0D4BA239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D9-4A9C-A235-FDC0D4BA2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2744"/>
        <c:axId val="1"/>
      </c:scatterChart>
      <c:valAx>
        <c:axId val="905962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2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C4FECB24-A31C-9199-1FA6-87FEA3FC7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7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45</v>
      </c>
      <c r="F1" s="35" t="s">
        <v>42</v>
      </c>
      <c r="G1" s="37">
        <v>0</v>
      </c>
      <c r="H1" s="31"/>
      <c r="I1" s="38" t="s">
        <v>43</v>
      </c>
      <c r="J1" s="36" t="s">
        <v>42</v>
      </c>
      <c r="K1" s="34">
        <v>16.212</v>
      </c>
      <c r="L1" s="39">
        <v>-65.514899999999997</v>
      </c>
      <c r="M1" s="40">
        <v>52501.01</v>
      </c>
      <c r="N1" s="40">
        <v>2.3394499999999998</v>
      </c>
      <c r="O1" s="41" t="s">
        <v>44</v>
      </c>
    </row>
    <row r="2" spans="1:15" x14ac:dyDescent="0.2">
      <c r="A2" t="s">
        <v>23</v>
      </c>
      <c r="B2" t="s">
        <v>44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52501.01</v>
      </c>
      <c r="D7" s="29"/>
    </row>
    <row r="8" spans="1:15" x14ac:dyDescent="0.2">
      <c r="A8" t="s">
        <v>3</v>
      </c>
      <c r="C8" s="8">
        <v>2.3394499999999998</v>
      </c>
      <c r="D8" s="29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INTERCEPT(INDIRECT($D$9):G989,INDIRECT($C$9):F989)</f>
        <v>3.9536741754803151E-7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SLOPE(INDIRECT($D$9):G989,INDIRECT($C$9):F989)</f>
        <v>-1.3020215464960233E-5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(C7+C11)+(C8+C12)*INT(MAX(F21:F3530))</f>
        <v>59006.984241176164</v>
      </c>
      <c r="E15" s="14" t="s">
        <v>34</v>
      </c>
      <c r="F15" s="32">
        <v>1</v>
      </c>
    </row>
    <row r="16" spans="1:15" x14ac:dyDescent="0.2">
      <c r="A16" s="16" t="s">
        <v>4</v>
      </c>
      <c r="B16" s="10"/>
      <c r="C16" s="17">
        <f ca="1">+C8+C12</f>
        <v>2.3394369797845349</v>
      </c>
      <c r="E16" s="14" t="s">
        <v>30</v>
      </c>
      <c r="F16" s="33">
        <f ca="1">NOW()+15018.5+$C$5/24</f>
        <v>59969.703007986107</v>
      </c>
    </row>
    <row r="17" spans="1:21" ht="13.5" thickBot="1" x14ac:dyDescent="0.25">
      <c r="A17" s="14" t="s">
        <v>27</v>
      </c>
      <c r="B17" s="10"/>
      <c r="C17" s="10">
        <f>COUNT(C21:C2188)</f>
        <v>4</v>
      </c>
      <c r="E17" s="14" t="s">
        <v>35</v>
      </c>
      <c r="F17" s="15">
        <f ca="1">ROUND(2*(F16-$C$7)/$C$8,0)/2+F15</f>
        <v>3193.5</v>
      </c>
    </row>
    <row r="18" spans="1:21" ht="14.25" thickTop="1" thickBot="1" x14ac:dyDescent="0.25">
      <c r="A18" s="16" t="s">
        <v>5</v>
      </c>
      <c r="B18" s="10"/>
      <c r="C18" s="19">
        <f ca="1">+C15</f>
        <v>59006.984241176164</v>
      </c>
      <c r="D18" s="20">
        <f ca="1">+C16</f>
        <v>2.3394369797845349</v>
      </c>
      <c r="E18" s="14" t="s">
        <v>36</v>
      </c>
      <c r="F18" s="23">
        <f ca="1">ROUND(2*(F16-$C$15)/$C$16,0)/2+F15</f>
        <v>412.5</v>
      </c>
    </row>
    <row r="19" spans="1:21" ht="13.5" thickTop="1" x14ac:dyDescent="0.2">
      <c r="E19" s="14" t="s">
        <v>31</v>
      </c>
      <c r="F19" s="18">
        <f ca="1">+$C$15+$C$16*F18-15018.5-$C$5/24</f>
        <v>44953.897828670619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52501.01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3.9536741754803151E-7</v>
      </c>
      <c r="Q21" s="2">
        <f>+C21-15018.5</f>
        <v>37482.51</v>
      </c>
    </row>
    <row r="22" spans="1:21" x14ac:dyDescent="0.2">
      <c r="A22" s="42" t="s">
        <v>46</v>
      </c>
      <c r="B22" s="43" t="s">
        <v>47</v>
      </c>
      <c r="C22" s="44">
        <v>58973.062879999998</v>
      </c>
      <c r="D22" s="44">
        <v>4.5500000000000002E-3</v>
      </c>
      <c r="E22">
        <f>+(C22-C$7)/C$8</f>
        <v>2766.4848062578794</v>
      </c>
      <c r="F22">
        <f>ROUND(2*E22,0)/2</f>
        <v>2766.5</v>
      </c>
      <c r="G22">
        <f>+C22-(C$7+F22*C$8)</f>
        <v>-3.5545000006095506E-2</v>
      </c>
      <c r="I22">
        <f>+G22</f>
        <v>-3.5545000006095506E-2</v>
      </c>
      <c r="O22">
        <f ca="1">+C$11+C$12*$F22</f>
        <v>-3.6020030716394938E-2</v>
      </c>
      <c r="Q22" s="2">
        <f>+C22-15018.5</f>
        <v>43954.562879999998</v>
      </c>
    </row>
    <row r="23" spans="1:21" ht="12" customHeight="1" x14ac:dyDescent="0.2">
      <c r="A23" s="42" t="s">
        <v>46</v>
      </c>
      <c r="B23" s="43" t="s">
        <v>48</v>
      </c>
      <c r="C23" s="44">
        <v>58974.23171</v>
      </c>
      <c r="D23" s="44">
        <v>1.4E-3</v>
      </c>
      <c r="E23">
        <f>+(C23-C$7)/C$8</f>
        <v>2766.9844236893282</v>
      </c>
      <c r="F23">
        <f>ROUND(2*E23,0)/2</f>
        <v>2767</v>
      </c>
      <c r="G23">
        <f>+C23-(C$7+F23*C$8)</f>
        <v>-3.6440000003494788E-2</v>
      </c>
      <c r="I23">
        <f>+G23</f>
        <v>-3.6440000003494788E-2</v>
      </c>
      <c r="O23">
        <f ca="1">+C$11+C$12*$F23</f>
        <v>-3.6026540824127415E-2</v>
      </c>
      <c r="Q23" s="2">
        <f>+C23-15018.5</f>
        <v>43955.73171</v>
      </c>
    </row>
    <row r="24" spans="1:21" ht="12" customHeight="1" x14ac:dyDescent="0.2">
      <c r="A24" s="42" t="s">
        <v>46</v>
      </c>
      <c r="B24" s="43" t="s">
        <v>48</v>
      </c>
      <c r="C24" s="44">
        <v>59006.984179999999</v>
      </c>
      <c r="D24" s="44">
        <v>1.66E-3</v>
      </c>
      <c r="E24">
        <f>+(C24-C$7)/C$8</f>
        <v>2780.9844963559804</v>
      </c>
      <c r="F24">
        <f>ROUND(2*E24,0)/2</f>
        <v>2781</v>
      </c>
      <c r="G24">
        <f>+C24-(C$7+F24*C$8)</f>
        <v>-3.627000000415137E-2</v>
      </c>
      <c r="I24">
        <f>+G24</f>
        <v>-3.627000000415137E-2</v>
      </c>
      <c r="O24">
        <f ca="1">+C$11+C$12*$F24</f>
        <v>-3.620882384063686E-2</v>
      </c>
      <c r="Q24" s="2">
        <f>+C24-15018.5</f>
        <v>43988.484179999999</v>
      </c>
    </row>
    <row r="25" spans="1:21" ht="12" customHeight="1" x14ac:dyDescent="0.2">
      <c r="C25" s="8"/>
      <c r="D25" s="8"/>
      <c r="Q25" s="2"/>
    </row>
    <row r="26" spans="1:21" ht="12" customHeight="1" x14ac:dyDescent="0.2">
      <c r="C26" s="8"/>
      <c r="D26" s="8"/>
      <c r="Q26" s="2"/>
    </row>
    <row r="27" spans="1:21" ht="12" customHeight="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sortState xmlns:xlrd2="http://schemas.microsoft.com/office/spreadsheetml/2017/richdata2" ref="A21:U24">
    <sortCondition ref="C21:C2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2023-01-25T03:52:19Z</dcterms:modified>
</cp:coreProperties>
</file>