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923DDF6-6495-47B2-B948-D37F4EBF8F6F}" xr6:coauthVersionLast="47" xr6:coauthVersionMax="47" xr10:uidLastSave="{00000000-0000-0000-0000-000000000000}"/>
  <bookViews>
    <workbookView xWindow="14970" yWindow="112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E27" i="1"/>
  <c r="F27" i="1" s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Q35" i="1"/>
  <c r="Q36" i="1"/>
  <c r="R22" i="1"/>
  <c r="G11" i="1"/>
  <c r="F11" i="1"/>
  <c r="E33" i="1"/>
  <c r="F33" i="1" s="1"/>
  <c r="G33" i="1" s="1"/>
  <c r="H33" i="1" s="1"/>
  <c r="E21" i="1"/>
  <c r="F21" i="1" s="1"/>
  <c r="G21" i="1" s="1"/>
  <c r="H21" i="1" s="1"/>
  <c r="E15" i="1"/>
  <c r="C17" i="1"/>
  <c r="Q21" i="1"/>
  <c r="E36" i="1" l="1"/>
  <c r="F36" i="1" s="1"/>
  <c r="G36" i="1" s="1"/>
  <c r="H36" i="1" s="1"/>
  <c r="E24" i="1"/>
  <c r="F24" i="1" s="1"/>
  <c r="G24" i="1" s="1"/>
  <c r="H24" i="1" s="1"/>
  <c r="E29" i="1"/>
  <c r="F29" i="1" s="1"/>
  <c r="G29" i="1" s="1"/>
  <c r="H29" i="1" s="1"/>
  <c r="E26" i="1"/>
  <c r="F26" i="1" s="1"/>
  <c r="G26" i="1" s="1"/>
  <c r="H26" i="1" s="1"/>
  <c r="E35" i="1"/>
  <c r="F35" i="1" s="1"/>
  <c r="G35" i="1" s="1"/>
  <c r="H35" i="1" s="1"/>
  <c r="E32" i="1"/>
  <c r="F32" i="1" s="1"/>
  <c r="G32" i="1" s="1"/>
  <c r="H32" i="1" s="1"/>
  <c r="E23" i="1"/>
  <c r="F23" i="1" s="1"/>
  <c r="G23" i="1" s="1"/>
  <c r="H23" i="1" s="1"/>
  <c r="E28" i="1"/>
  <c r="F28" i="1" s="1"/>
  <c r="G28" i="1" s="1"/>
  <c r="H28" i="1" s="1"/>
  <c r="E34" i="1"/>
  <c r="F34" i="1" s="1"/>
  <c r="G34" i="1" s="1"/>
  <c r="H34" i="1" s="1"/>
  <c r="E25" i="1"/>
  <c r="F25" i="1" s="1"/>
  <c r="G25" i="1" s="1"/>
  <c r="H25" i="1" s="1"/>
  <c r="E22" i="1"/>
  <c r="F22" i="1" s="1"/>
  <c r="G22" i="1" s="1"/>
  <c r="E31" i="1"/>
  <c r="F31" i="1" s="1"/>
  <c r="G31" i="1" s="1"/>
  <c r="H31" i="1" s="1"/>
  <c r="G27" i="1"/>
  <c r="H27" i="1" s="1"/>
  <c r="C11" i="1"/>
  <c r="C12" i="1"/>
  <c r="H22" i="1" l="1"/>
  <c r="C16" i="1"/>
  <c r="D18" i="1" s="1"/>
  <c r="O33" i="1"/>
  <c r="O28" i="1"/>
  <c r="O35" i="1"/>
  <c r="O36" i="1"/>
  <c r="O22" i="1"/>
  <c r="O23" i="1"/>
  <c r="O26" i="1"/>
  <c r="O27" i="1"/>
  <c r="O31" i="1"/>
  <c r="C15" i="1"/>
  <c r="O24" i="1"/>
  <c r="O34" i="1"/>
  <c r="O25" i="1"/>
  <c r="O21" i="1"/>
  <c r="O29" i="1"/>
  <c r="O32" i="1"/>
  <c r="O30" i="1"/>
  <c r="C18" i="1" l="1"/>
  <c r="E16" i="1"/>
  <c r="E17" i="1" s="1"/>
</calcChain>
</file>

<file path=xl/sharedStrings.xml><?xml version="1.0" encoding="utf-8"?>
<sst xmlns="http://schemas.openxmlformats.org/spreadsheetml/2006/main" count="74" uniqueCount="46">
  <si>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</si>
  <si>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</si>
  <si>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</si>
  <si>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</si>
  <si>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</si>
  <si>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</si>
  <si>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</si>
  <si>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</si>
  <si>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</si>
  <si>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</si>
  <si>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</si>
  <si>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</si>
  <si>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</si>
  <si>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</si>
  <si>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</si>
  <si>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</si>
  <si>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</si>
  <si>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</si>
  <si>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</si>
  <si>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</si>
  <si>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</si>
  <si>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</si>
  <si>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</si>
  <si>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</si>
  <si>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</si>
  <si>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</si>
  <si>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</si>
  <si>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</si>
  <si>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</si>
  <si>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</si>
  <si>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</si>
  <si>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</si>
  <si>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</si>
  <si>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</si>
  <si>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</si>
  <si>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</si>
  <si>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</si>
  <si>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</si>
  <si>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EW/KW</t>
  </si>
  <si>
    <t>IBVS 5600 Eph.</t>
  </si>
  <si>
    <t>IBVS 5600</t>
  </si>
  <si>
    <t>Pre-main sequence star</t>
  </si>
  <si>
    <t>JAVSO 49, 251</t>
  </si>
  <si>
    <t>II</t>
  </si>
  <si>
    <t>I</t>
  </si>
  <si>
    <t>V0336 TrA / GSC 9027-4849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</si>
</sst>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9027-4849 -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Active!$D$21:$D$224</c:f>
                <c:numCache>
                  <c:formatCode>General</c:formatCode>
                  <c:ptCount val="20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Active!$D$21:$D$224</c:f>
                <c:numCache>
                  <c:formatCode>General</c:formatCode>
                  <c:ptCount val="20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  <c:pt idx="1">
                  <c:v>-4.5179998996900395E-3</c:v>
                </c:pt>
                <c:pt idx="2">
                  <c:v>-4.487999904085882E-3</c:v>
                </c:pt>
                <c:pt idx="3">
                  <c:v>-4.3579999037319794E-3</c:v>
                </c:pt>
                <c:pt idx="4">
                  <c:v>-4.2639998937374912E-3</c:v>
                </c:pt>
                <c:pt idx="5">
                  <c:v>-4.2639998937374912E-3</c:v>
                </c:pt>
                <c:pt idx="6">
                  <c:v>-4.2339998981333338E-3</c:v>
                </c:pt>
                <c:pt idx="7">
                  <c:v>-4.4879998968099244E-3</c:v>
                </c:pt>
                <c:pt idx="8">
                  <c:v>-4.4379998944350518E-3</c:v>
                </c:pt>
                <c:pt idx="9">
                  <c:v>-4.4079998988308944E-3</c:v>
                </c:pt>
                <c:pt idx="10">
                  <c:v>-4.465999903914053E-3</c:v>
                </c:pt>
                <c:pt idx="11">
                  <c:v>-4.4359999010339379E-3</c:v>
                </c:pt>
                <c:pt idx="12">
                  <c:v>-4.2959999045706354E-3</c:v>
                </c:pt>
                <c:pt idx="13">
                  <c:v>-4.439999902388081E-3</c:v>
                </c:pt>
                <c:pt idx="14">
                  <c:v>-4.1899999050656334E-3</c:v>
                </c:pt>
                <c:pt idx="15">
                  <c:v>-4.1299999065813608E-3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A4-47EF-A9DC-69F41D6BDB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A4-47EF-A9DC-69F41D6BDB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A4-47EF-A9DC-69F41D6BDB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A4-47EF-A9DC-69F41D6BDB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A4-47EF-A9DC-69F41D6BDB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A4-47EF-A9DC-69F41D6BDB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6.8000000000000005E-4</c:v>
                  </c:pt>
                  <c:pt idx="2">
                    <c:v>6.4000000000000005E-4</c:v>
                  </c:pt>
                  <c:pt idx="3">
                    <c:v>4.8000000000000001E-4</c:v>
                  </c:pt>
                  <c:pt idx="4">
                    <c:v>8.8999999999999995E-4</c:v>
                  </c:pt>
                  <c:pt idx="5">
                    <c:v>7.9000000000000001E-4</c:v>
                  </c:pt>
                  <c:pt idx="6">
                    <c:v>8.4000000000000003E-4</c:v>
                  </c:pt>
                  <c:pt idx="7">
                    <c:v>7.3999999999999999E-4</c:v>
                  </c:pt>
                  <c:pt idx="8">
                    <c:v>6.3000000000000003E-4</c:v>
                  </c:pt>
                  <c:pt idx="9">
                    <c:v>5.9999999999999995E-4</c:v>
                  </c:pt>
                  <c:pt idx="10">
                    <c:v>7.1000000000000002E-4</c:v>
                  </c:pt>
                  <c:pt idx="11">
                    <c:v>7.2999999999999996E-4</c:v>
                  </c:pt>
                  <c:pt idx="12">
                    <c:v>5.8E-4</c:v>
                  </c:pt>
                  <c:pt idx="13">
                    <c:v>5.9000000000000003E-4</c:v>
                  </c:pt>
                  <c:pt idx="14">
                    <c:v>6.6E-4</c:v>
                  </c:pt>
                  <c:pt idx="15">
                    <c:v>6.7000000000000002E-4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A4-47EF-A9DC-69F41D6BDB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25676</c:v>
                </c:pt>
                <c:pt idx="2">
                  <c:v>25676</c:v>
                </c:pt>
                <c:pt idx="3">
                  <c:v>25676</c:v>
                </c:pt>
                <c:pt idx="4">
                  <c:v>25705.5</c:v>
                </c:pt>
                <c:pt idx="5">
                  <c:v>25705.5</c:v>
                </c:pt>
                <c:pt idx="6">
                  <c:v>25705.5</c:v>
                </c:pt>
                <c:pt idx="7">
                  <c:v>25706</c:v>
                </c:pt>
                <c:pt idx="8">
                  <c:v>25706</c:v>
                </c:pt>
                <c:pt idx="9">
                  <c:v>25706</c:v>
                </c:pt>
                <c:pt idx="10">
                  <c:v>25732</c:v>
                </c:pt>
                <c:pt idx="11">
                  <c:v>25732</c:v>
                </c:pt>
                <c:pt idx="12">
                  <c:v>25732</c:v>
                </c:pt>
                <c:pt idx="13">
                  <c:v>25732.5</c:v>
                </c:pt>
                <c:pt idx="14">
                  <c:v>25732.5</c:v>
                </c:pt>
                <c:pt idx="15">
                  <c:v>25732.5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-5.8195410616856957E-7</c:v>
                </c:pt>
                <c:pt idx="1">
                  <c:v>-4.3553267359872361E-3</c:v>
                </c:pt>
                <c:pt idx="2">
                  <c:v>-4.3553267359872361E-3</c:v>
                </c:pt>
                <c:pt idx="3">
                  <c:v>-4.3553267359872361E-3</c:v>
                </c:pt>
                <c:pt idx="4">
                  <c:v>-4.3603300453448268E-3</c:v>
                </c:pt>
                <c:pt idx="5">
                  <c:v>-4.3603300453448268E-3</c:v>
                </c:pt>
                <c:pt idx="6">
                  <c:v>-4.3603300453448268E-3</c:v>
                </c:pt>
                <c:pt idx="7">
                  <c:v>-4.3604148471983453E-3</c:v>
                </c:pt>
                <c:pt idx="8">
                  <c:v>-4.3604148471983453E-3</c:v>
                </c:pt>
                <c:pt idx="9">
                  <c:v>-4.3604148471983453E-3</c:v>
                </c:pt>
                <c:pt idx="10">
                  <c:v>-4.3648245435813065E-3</c:v>
                </c:pt>
                <c:pt idx="11">
                  <c:v>-4.3648245435813065E-3</c:v>
                </c:pt>
                <c:pt idx="12">
                  <c:v>-4.3648245435813065E-3</c:v>
                </c:pt>
                <c:pt idx="13">
                  <c:v>-4.364909345434825E-3</c:v>
                </c:pt>
                <c:pt idx="14">
                  <c:v>-4.364909345434825E-3</c:v>
                </c:pt>
                <c:pt idx="15">
                  <c:v>-4.364909345434825E-3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A4-47EF-A9DC-69F41D6BD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6024"/>
        <c:axId val="1"/>
      </c:scatterChart>
      <c:valAx>
        <c:axId val="905966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0C66999-109F-11C3-1305-50D77C32B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5"/>
  <sheetViews>
    <sheetView tabSelected="1" workbookViewId="0">
      <selection activeCell="U14" sqref="U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3" t="s">
        <v>45</v>
      </c>
    </row>
    <row r="2" spans="1:7" x14ac:dyDescent="0.2">
      <c r="A2" t="s">
        <v>23</v>
      </c>
      <c r="B2" t="s">
        <v>38</v>
      </c>
      <c r="C2" s="2"/>
      <c r="D2" s="25" t="s">
        <v>41</v>
      </c>
    </row>
    <row r="3" spans="1:7" ht="13.5" thickBot="1" x14ac:dyDescent="0.25"/>
    <row r="4" spans="1:7" ht="14.25" thickTop="1" thickBot="1" x14ac:dyDescent="0.25">
      <c r="A4" s="29" t="s">
        <v>39</v>
      </c>
      <c r="C4" s="7">
        <v>52151.541999999899</v>
      </c>
      <c r="D4" s="8">
        <v>0.26676800000000001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v>52151.541999999899</v>
      </c>
    </row>
    <row r="8" spans="1:7" x14ac:dyDescent="0.2">
      <c r="A8" t="s">
        <v>2</v>
      </c>
      <c r="C8">
        <v>0.26676800000000001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>
        <f ca="1">INTERCEPT(INDIRECT($G$11):G977,INDIRECT($F$11):F977)</f>
        <v>-5.8195410616856957E-7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>
        <f ca="1">SLOPE(INDIRECT($G$11):G977,INDIRECT($F$11):F977)</f>
        <v>-1.6960370703696323E-7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>
        <f ca="1">(C7+C11)+(C8+C12)*INT(MAX(F21:F3518))</f>
        <v>59016.011811175355</v>
      </c>
      <c r="D15" s="15" t="s">
        <v>32</v>
      </c>
      <c r="E15" s="16">
        <f ca="1">TODAY()+15018.5-B9/24</f>
        <v>59969.5</v>
      </c>
    </row>
    <row r="16" spans="1:7" x14ac:dyDescent="0.2">
      <c r="A16" s="17" t="s">
        <v>3</v>
      </c>
      <c r="B16" s="11"/>
      <c r="C16" s="18">
        <f ca="1">+C8+C12</f>
        <v>0.26676783039629298</v>
      </c>
      <c r="D16" s="15" t="s">
        <v>33</v>
      </c>
      <c r="E16" s="16">
        <f ca="1">ROUND(2*(E15-C15)/C16,0)/2+1</f>
        <v>3575</v>
      </c>
    </row>
    <row r="17" spans="1:18" ht="13.5" thickBot="1" x14ac:dyDescent="0.25">
      <c r="A17" s="15" t="s">
        <v>29</v>
      </c>
      <c r="B17" s="11"/>
      <c r="C17" s="11">
        <f>COUNT(C21:C2176)</f>
        <v>16</v>
      </c>
      <c r="D17" s="15" t="s">
        <v>34</v>
      </c>
      <c r="E17" s="19">
        <f ca="1">+C15+C16*E16-15018.5-C9/24</f>
        <v>44951.602638175435</v>
      </c>
    </row>
    <row r="18" spans="1:18" ht="14.25" thickTop="1" thickBot="1" x14ac:dyDescent="0.25">
      <c r="A18" s="17" t="s">
        <v>4</v>
      </c>
      <c r="B18" s="11"/>
      <c r="C18" s="20">
        <f ca="1">+C15</f>
        <v>59016.011811175355</v>
      </c>
      <c r="D18" s="21">
        <f ca="1">+C16</f>
        <v>0.26676783039629298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40</v>
      </c>
      <c r="C21" s="9">
        <v>52151.541999999899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-5.8195410616856957E-7</v>
      </c>
      <c r="Q21" s="1">
        <f>+C21-15018.5</f>
        <v>37133.041999999899</v>
      </c>
    </row>
    <row r="22" spans="1:18" x14ac:dyDescent="0.2">
      <c r="A22" s="30" t="s">
        <v>42</v>
      </c>
      <c r="B22" s="31" t="s">
        <v>43</v>
      </c>
      <c r="C22" s="32">
        <v>59001.072650000002</v>
      </c>
      <c r="D22" s="32">
        <v>6.8000000000000005E-4</v>
      </c>
      <c r="E22">
        <f>+(C22-C$7)/C$8</f>
        <v>25675.983063936088</v>
      </c>
      <c r="F22">
        <f>ROUND(2*E22,0)/2</f>
        <v>25676</v>
      </c>
      <c r="G22">
        <f>+C22-(C$7+F22*C$8)</f>
        <v>-4.5179998996900395E-3</v>
      </c>
      <c r="H22">
        <f>+G22</f>
        <v>-4.5179998996900395E-3</v>
      </c>
      <c r="O22">
        <f ca="1">+C$11+C$12*$F22</f>
        <v>-4.3553267359872361E-3</v>
      </c>
      <c r="Q22" s="1">
        <f>+C22-15018.5</f>
        <v>43982.572650000002</v>
      </c>
      <c r="R22" t="e">
        <f>IF(ABS(#REF!-#REF!)&lt;0.00001,1,"")</f>
        <v>#REF!</v>
      </c>
    </row>
    <row r="23" spans="1:18" x14ac:dyDescent="0.2">
      <c r="A23" s="30" t="s">
        <v>42</v>
      </c>
      <c r="B23" s="31" t="s">
        <v>43</v>
      </c>
      <c r="C23" s="32">
        <v>59001.072679999997</v>
      </c>
      <c r="D23" s="32">
        <v>6.4000000000000005E-4</v>
      </c>
      <c r="E23">
        <f>+(C23-C$7)/C$8</f>
        <v>25675.983176393336</v>
      </c>
      <c r="F23">
        <f>ROUND(2*E23,0)/2</f>
        <v>25676</v>
      </c>
      <c r="G23">
        <f>+C23-(C$7+F23*C$8)</f>
        <v>-4.487999904085882E-3</v>
      </c>
      <c r="H23">
        <f>+G23</f>
        <v>-4.487999904085882E-3</v>
      </c>
      <c r="O23">
        <f ca="1">+C$11+C$12*$F23</f>
        <v>-4.3553267359872361E-3</v>
      </c>
      <c r="Q23" s="1">
        <f>+C23-15018.5</f>
        <v>43982.572679999997</v>
      </c>
    </row>
    <row r="24" spans="1:18" x14ac:dyDescent="0.2">
      <c r="A24" s="30" t="s">
        <v>42</v>
      </c>
      <c r="B24" s="31" t="s">
        <v>43</v>
      </c>
      <c r="C24" s="32">
        <v>59001.072809999998</v>
      </c>
      <c r="D24" s="32">
        <v>4.8000000000000001E-4</v>
      </c>
      <c r="E24">
        <f>+(C24-C$7)/C$8</f>
        <v>25675.983663708161</v>
      </c>
      <c r="F24">
        <f>ROUND(2*E24,0)/2</f>
        <v>25676</v>
      </c>
      <c r="G24">
        <f>+C24-(C$7+F24*C$8)</f>
        <v>-4.3579999037319794E-3</v>
      </c>
      <c r="H24">
        <f>+G24</f>
        <v>-4.3579999037319794E-3</v>
      </c>
      <c r="O24">
        <f ca="1">+C$11+C$12*$F24</f>
        <v>-4.3553267359872361E-3</v>
      </c>
      <c r="Q24" s="1">
        <f>+C24-15018.5</f>
        <v>43982.572809999998</v>
      </c>
    </row>
    <row r="25" spans="1:18" x14ac:dyDescent="0.2">
      <c r="A25" s="30" t="s">
        <v>42</v>
      </c>
      <c r="B25" s="31" t="s">
        <v>44</v>
      </c>
      <c r="C25" s="32">
        <v>59008.942560000003</v>
      </c>
      <c r="D25" s="32">
        <v>8.8999999999999995E-4</v>
      </c>
      <c r="E25">
        <f>+(C25-C$7)/C$8</f>
        <v>25705.484016074279</v>
      </c>
      <c r="F25">
        <f>ROUND(2*E25,0)/2</f>
        <v>25705.5</v>
      </c>
      <c r="G25">
        <f>+C25-(C$7+F25*C$8)</f>
        <v>-4.2639998937374912E-3</v>
      </c>
      <c r="H25">
        <f>+G25</f>
        <v>-4.2639998937374912E-3</v>
      </c>
      <c r="O25">
        <f ca="1">+C$11+C$12*$F25</f>
        <v>-4.3603300453448268E-3</v>
      </c>
      <c r="Q25" s="1">
        <f>+C25-15018.5</f>
        <v>43990.442560000003</v>
      </c>
    </row>
    <row r="26" spans="1:18" x14ac:dyDescent="0.2">
      <c r="A26" s="30" t="s">
        <v>42</v>
      </c>
      <c r="B26" s="31" t="s">
        <v>44</v>
      </c>
      <c r="C26" s="32">
        <v>59008.942560000003</v>
      </c>
      <c r="D26" s="32">
        <v>7.9000000000000001E-4</v>
      </c>
      <c r="E26">
        <f>+(C26-C$7)/C$8</f>
        <v>25705.484016074279</v>
      </c>
      <c r="F26">
        <f>ROUND(2*E26,0)/2</f>
        <v>25705.5</v>
      </c>
      <c r="G26">
        <f>+C26-(C$7+F26*C$8)</f>
        <v>-4.2639998937374912E-3</v>
      </c>
      <c r="H26">
        <f>+G26</f>
        <v>-4.2639998937374912E-3</v>
      </c>
      <c r="O26">
        <f ca="1">+C$11+C$12*$F26</f>
        <v>-4.3603300453448268E-3</v>
      </c>
      <c r="Q26" s="1">
        <f>+C26-15018.5</f>
        <v>43990.442560000003</v>
      </c>
    </row>
    <row r="27" spans="1:18" x14ac:dyDescent="0.2">
      <c r="A27" s="30" t="s">
        <v>42</v>
      </c>
      <c r="B27" s="31" t="s">
        <v>44</v>
      </c>
      <c r="C27" s="32">
        <v>59008.942589999999</v>
      </c>
      <c r="D27" s="32">
        <v>8.4000000000000003E-4</v>
      </c>
      <c r="E27">
        <f>+(C27-C$7)/C$8</f>
        <v>25705.484128531531</v>
      </c>
      <c r="F27">
        <f>ROUND(2*E27,0)/2</f>
        <v>25705.5</v>
      </c>
      <c r="G27">
        <f>+C27-(C$7+F27*C$8)</f>
        <v>-4.2339998981333338E-3</v>
      </c>
      <c r="H27">
        <f>+G27</f>
        <v>-4.2339998981333338E-3</v>
      </c>
      <c r="O27">
        <f ca="1">+C$11+C$12*$F27</f>
        <v>-4.3603300453448268E-3</v>
      </c>
      <c r="Q27" s="1">
        <f>+C27-15018.5</f>
        <v>43990.442589999999</v>
      </c>
    </row>
    <row r="28" spans="1:18" ht="12" customHeight="1" x14ac:dyDescent="0.2">
      <c r="A28" s="30" t="s">
        <v>42</v>
      </c>
      <c r="B28" s="31" t="s">
        <v>43</v>
      </c>
      <c r="C28" s="32">
        <v>59009.075720000001</v>
      </c>
      <c r="D28" s="32">
        <v>7.3999999999999999E-4</v>
      </c>
      <c r="E28">
        <f>+(C28-C$7)/C$8</f>
        <v>25705.983176393351</v>
      </c>
      <c r="F28">
        <f>ROUND(2*E28,0)/2</f>
        <v>25706</v>
      </c>
      <c r="G28">
        <f>+C28-(C$7+F28*C$8)</f>
        <v>-4.4879998968099244E-3</v>
      </c>
      <c r="H28">
        <f>+G28</f>
        <v>-4.4879998968099244E-3</v>
      </c>
      <c r="O28">
        <f ca="1">+C$11+C$12*$F28</f>
        <v>-4.3604148471983453E-3</v>
      </c>
      <c r="Q28" s="1">
        <f>+C28-15018.5</f>
        <v>43990.575720000001</v>
      </c>
    </row>
    <row r="29" spans="1:18" ht="12" customHeight="1" x14ac:dyDescent="0.2">
      <c r="A29" s="30" t="s">
        <v>42</v>
      </c>
      <c r="B29" s="31" t="s">
        <v>43</v>
      </c>
      <c r="C29" s="32">
        <v>59009.075770000003</v>
      </c>
      <c r="D29" s="32">
        <v>6.3000000000000003E-4</v>
      </c>
      <c r="E29">
        <f>+(C29-C$7)/C$8</f>
        <v>25705.983363822135</v>
      </c>
      <c r="F29">
        <f>ROUND(2*E29,0)/2</f>
        <v>25706</v>
      </c>
      <c r="G29">
        <f>+C29-(C$7+F29*C$8)</f>
        <v>-4.4379998944350518E-3</v>
      </c>
      <c r="H29">
        <f>+G29</f>
        <v>-4.4379998944350518E-3</v>
      </c>
      <c r="O29">
        <f ca="1">+C$11+C$12*$F29</f>
        <v>-4.3604148471983453E-3</v>
      </c>
      <c r="Q29" s="1">
        <f>+C29-15018.5</f>
        <v>43990.575770000003</v>
      </c>
    </row>
    <row r="30" spans="1:18" ht="12" customHeight="1" x14ac:dyDescent="0.2">
      <c r="A30" s="30" t="s">
        <v>42</v>
      </c>
      <c r="B30" s="31" t="s">
        <v>43</v>
      </c>
      <c r="C30" s="32">
        <v>59009.075799999999</v>
      </c>
      <c r="D30" s="32">
        <v>5.9999999999999995E-4</v>
      </c>
      <c r="E30">
        <f>+(C30-C$7)/C$8</f>
        <v>25705.983476279387</v>
      </c>
      <c r="F30">
        <f>ROUND(2*E30,0)/2</f>
        <v>25706</v>
      </c>
      <c r="G30">
        <f>+C30-(C$7+F30*C$8)</f>
        <v>-4.4079998988308944E-3</v>
      </c>
      <c r="H30">
        <f>+G30</f>
        <v>-4.4079998988308944E-3</v>
      </c>
      <c r="O30">
        <f ca="1">+C$11+C$12*$F30</f>
        <v>-4.3604148471983453E-3</v>
      </c>
      <c r="Q30" s="1">
        <f>+C30-15018.5</f>
        <v>43990.575799999999</v>
      </c>
    </row>
    <row r="31" spans="1:18" ht="12" customHeight="1" x14ac:dyDescent="0.2">
      <c r="A31" s="30" t="s">
        <v>42</v>
      </c>
      <c r="B31" s="31" t="s">
        <v>43</v>
      </c>
      <c r="C31" s="32">
        <v>59016.011709999999</v>
      </c>
      <c r="D31" s="32">
        <v>7.1000000000000002E-4</v>
      </c>
      <c r="E31">
        <f>+(C31-C$7)/C$8</f>
        <v>25731.983258862005</v>
      </c>
      <c r="F31">
        <f>ROUND(2*E31,0)/2</f>
        <v>25732</v>
      </c>
      <c r="G31">
        <f>+C31-(C$7+F31*C$8)</f>
        <v>-4.465999903914053E-3</v>
      </c>
      <c r="H31">
        <f>+G31</f>
        <v>-4.465999903914053E-3</v>
      </c>
      <c r="O31">
        <f ca="1">+C$11+C$12*$F31</f>
        <v>-4.3648245435813065E-3</v>
      </c>
      <c r="Q31" s="1">
        <f>+C31-15018.5</f>
        <v>43997.511709999999</v>
      </c>
    </row>
    <row r="32" spans="1:18" ht="12" customHeight="1" x14ac:dyDescent="0.2">
      <c r="A32" s="30" t="s">
        <v>42</v>
      </c>
      <c r="B32" s="31" t="s">
        <v>43</v>
      </c>
      <c r="C32" s="32">
        <v>59016.011740000002</v>
      </c>
      <c r="D32" s="32">
        <v>7.2999999999999996E-4</v>
      </c>
      <c r="E32">
        <f>+(C32-C$7)/C$8</f>
        <v>25731.983371319282</v>
      </c>
      <c r="F32">
        <f>ROUND(2*E32,0)/2</f>
        <v>25732</v>
      </c>
      <c r="G32">
        <f>+C32-(C$7+F32*C$8)</f>
        <v>-4.4359999010339379E-3</v>
      </c>
      <c r="H32">
        <f>+G32</f>
        <v>-4.4359999010339379E-3</v>
      </c>
      <c r="O32">
        <f ca="1">+C$11+C$12*$F32</f>
        <v>-4.3648245435813065E-3</v>
      </c>
      <c r="Q32" s="1">
        <f>+C32-15018.5</f>
        <v>43997.511740000002</v>
      </c>
    </row>
    <row r="33" spans="1:17" ht="12" customHeight="1" x14ac:dyDescent="0.2">
      <c r="A33" s="30" t="s">
        <v>42</v>
      </c>
      <c r="B33" s="31" t="s">
        <v>43</v>
      </c>
      <c r="C33" s="32">
        <v>59016.011879999998</v>
      </c>
      <c r="D33" s="32">
        <v>5.8E-4</v>
      </c>
      <c r="E33">
        <f>+(C33-C$7)/C$8</f>
        <v>25731.983896119844</v>
      </c>
      <c r="F33">
        <f>ROUND(2*E33,0)/2</f>
        <v>25732</v>
      </c>
      <c r="G33">
        <f>+C33-(C$7+F33*C$8)</f>
        <v>-4.2959999045706354E-3</v>
      </c>
      <c r="H33">
        <f>+G33</f>
        <v>-4.2959999045706354E-3</v>
      </c>
      <c r="O33">
        <f ca="1">+C$11+C$12*$F33</f>
        <v>-4.3648245435813065E-3</v>
      </c>
      <c r="Q33" s="1">
        <f>+C33-15018.5</f>
        <v>43997.511879999998</v>
      </c>
    </row>
    <row r="34" spans="1:17" ht="12" customHeight="1" x14ac:dyDescent="0.2">
      <c r="A34" s="30" t="s">
        <v>42</v>
      </c>
      <c r="B34" s="31" t="s">
        <v>44</v>
      </c>
      <c r="C34" s="32">
        <v>59016.145120000001</v>
      </c>
      <c r="D34" s="32">
        <v>5.9000000000000003E-4</v>
      </c>
      <c r="E34">
        <f>+(C34-C$7)/C$8</f>
        <v>25732.483356324978</v>
      </c>
      <c r="F34">
        <f>ROUND(2*E34,0)/2</f>
        <v>25732.5</v>
      </c>
      <c r="G34">
        <f>+C34-(C$7+F34*C$8)</f>
        <v>-4.439999902388081E-3</v>
      </c>
      <c r="H34">
        <f>+G34</f>
        <v>-4.439999902388081E-3</v>
      </c>
      <c r="O34">
        <f ca="1">+C$11+C$12*$F34</f>
        <v>-4.364909345434825E-3</v>
      </c>
      <c r="Q34" s="1">
        <f>+C34-15018.5</f>
        <v>43997.645120000001</v>
      </c>
    </row>
    <row r="35" spans="1:17" ht="12" customHeight="1" x14ac:dyDescent="0.2">
      <c r="A35" s="30" t="s">
        <v>42</v>
      </c>
      <c r="B35" s="31" t="s">
        <v>44</v>
      </c>
      <c r="C35" s="32">
        <v>59016.145369999998</v>
      </c>
      <c r="D35" s="32">
        <v>6.6E-4</v>
      </c>
      <c r="E35">
        <f>+(C35-C$7)/C$8</f>
        <v>25732.484293468853</v>
      </c>
      <c r="F35">
        <f>ROUND(2*E35,0)/2</f>
        <v>25732.5</v>
      </c>
      <c r="G35">
        <f>+C35-(C$7+F35*C$8)</f>
        <v>-4.1899999050656334E-3</v>
      </c>
      <c r="H35">
        <f>+G35</f>
        <v>-4.1899999050656334E-3</v>
      </c>
      <c r="O35">
        <f ca="1">+C$11+C$12*$F35</f>
        <v>-4.364909345434825E-3</v>
      </c>
      <c r="Q35" s="1">
        <f>+C35-15018.5</f>
        <v>43997.645369999998</v>
      </c>
    </row>
    <row r="36" spans="1:17" ht="12" customHeight="1" x14ac:dyDescent="0.2">
      <c r="A36" s="30" t="s">
        <v>42</v>
      </c>
      <c r="B36" s="31" t="s">
        <v>44</v>
      </c>
      <c r="C36" s="32">
        <v>59016.145429999997</v>
      </c>
      <c r="D36" s="32">
        <v>6.7000000000000002E-4</v>
      </c>
      <c r="E36">
        <f>+(C36-C$7)/C$8</f>
        <v>25732.484518383379</v>
      </c>
      <c r="F36">
        <f>ROUND(2*E36,0)/2</f>
        <v>25732.5</v>
      </c>
      <c r="G36">
        <f>+C36-(C$7+F36*C$8)</f>
        <v>-4.1299999065813608E-3</v>
      </c>
      <c r="H36">
        <f>+G36</f>
        <v>-4.1299999065813608E-3</v>
      </c>
      <c r="O36">
        <f ca="1">+C$11+C$12*$F36</f>
        <v>-4.364909345434825E-3</v>
      </c>
      <c r="Q36" s="1">
        <f>+C36-15018.5</f>
        <v>43997.645429999997</v>
      </c>
    </row>
    <row r="37" spans="1:17" ht="12" customHeight="1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</sheetData>
  <sortState xmlns:xlrd2="http://schemas.microsoft.com/office/spreadsheetml/2017/richdata2" ref="A21:R36">
    <sortCondition ref="C21:C36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2023-01-25T03:56:16Z</dcterms:modified>
</cp:coreProperties>
</file>