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6B5063B6-CB1B-4DEA-8490-9D0F59666B65}" xr6:coauthVersionLast="47" xr6:coauthVersionMax="47" xr10:uidLastSave="{00000000-0000-0000-0000-000000000000}"/>
  <bookViews>
    <workbookView xWindow="13620" yWindow="555" windowWidth="13320" windowHeight="142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E22" i="1"/>
  <c r="F22" i="1"/>
  <c r="G22" i="1"/>
  <c r="I22" i="1"/>
  <c r="Q22" i="1"/>
  <c r="C21" i="1"/>
  <c r="E9" i="1"/>
  <c r="D9" i="1"/>
  <c r="E21" i="1"/>
  <c r="F21" i="1"/>
  <c r="G21" i="1"/>
  <c r="H21" i="1"/>
  <c r="F16" i="1"/>
  <c r="C17" i="1"/>
  <c r="Q21" i="1"/>
  <c r="C11" i="1"/>
  <c r="C12" i="1"/>
  <c r="O23" i="1" l="1"/>
  <c r="C16" i="1"/>
  <c r="D18" i="1" s="1"/>
  <c r="O21" i="1"/>
  <c r="C15" i="1"/>
  <c r="O22" i="1"/>
  <c r="F17" i="1"/>
  <c r="C18" i="1" l="1"/>
  <c r="F18" i="1"/>
  <c r="F19" i="1" s="1"/>
</calcChain>
</file>

<file path=xl/sharedStrings.xml><?xml version="1.0" encoding="utf-8"?>
<sst xmlns="http://schemas.openxmlformats.org/spreadsheetml/2006/main" count="53" uniqueCount="47">
  <si>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</si>
  <si>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</si>
  <si>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</si>
  <si>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</si>
  <si>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</si>
  <si>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</si>
  <si>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</si>
  <si>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</si>
  <si>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</si>
  <si>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</si>
  <si>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</si>
  <si>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</si>
  <si>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</si>
  <si>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</si>
  <si>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</si>
  <si>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</si>
  <si>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</si>
  <si>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</si>
  <si>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</si>
  <si>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</si>
  <si>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</si>
  <si>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</si>
  <si>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</si>
  <si>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</si>
  <si>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</si>
  <si>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</si>
  <si>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</si>
  <si>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</si>
  <si>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</si>
  <si>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</si>
  <si>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</si>
  <si>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</si>
  <si>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</si>
  <si>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</si>
  <si>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</si>
  <si>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BAD</t>
  </si>
  <si>
    <t>Add cycle</t>
  </si>
  <si>
    <t>Old Cycle</t>
  </si>
  <si>
    <t>New Cycle</t>
  </si>
  <si>
    <t>not avail.</t>
  </si>
  <si>
    <t>VSX</t>
  </si>
  <si>
    <t>Start of linear fit &gt;&gt;&gt;&gt;&gt;&gt;</t>
  </si>
  <si>
    <t>AW Tri / GSC 1755-1166</t>
  </si>
  <si>
    <t>EW</t>
  </si>
  <si>
    <t>IBVS 6118</t>
  </si>
  <si>
    <t>I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</si>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</sst>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72" fontId="16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Tri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13206</c:v>
                </c:pt>
                <c:pt idx="2">
                  <c:v>20717.5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26-43B3-8454-03D9721ADB4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13206</c:v>
                </c:pt>
                <c:pt idx="2">
                  <c:v>20717.5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-8.060000000114087E-2</c:v>
                </c:pt>
                <c:pt idx="2">
                  <c:v>-6.1000000001513399E-2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26-43B3-8454-03D9721ADB4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13206</c:v>
                </c:pt>
                <c:pt idx="2">
                  <c:v>20717.5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26-43B3-8454-03D9721ADB4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13206</c:v>
                </c:pt>
                <c:pt idx="2">
                  <c:v>20717.5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26-43B3-8454-03D9721ADB4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13206</c:v>
                </c:pt>
                <c:pt idx="2">
                  <c:v>20717.5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26-43B3-8454-03D9721ADB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13206</c:v>
                </c:pt>
                <c:pt idx="2">
                  <c:v>20717.5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26-43B3-8454-03D9721ADB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13206</c:v>
                </c:pt>
                <c:pt idx="2">
                  <c:v>20717.5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26-43B3-8454-03D9721ADB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13206</c:v>
                </c:pt>
                <c:pt idx="2">
                  <c:v>20717.5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-9.8357120311002369E-3</c:v>
                </c:pt>
                <c:pt idx="1">
                  <c:v>-5.3472080943120601E-2</c:v>
                </c:pt>
                <c:pt idx="2">
                  <c:v>-7.8292207028433425E-2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26-43B3-8454-03D9721ADB4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13206</c:v>
                </c:pt>
                <c:pt idx="2">
                  <c:v>20717.5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26-43B3-8454-03D9721AD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230440"/>
        <c:axId val="1"/>
      </c:scatterChart>
      <c:valAx>
        <c:axId val="702230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230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97937099967764"/>
          <c:w val="0.7338345864661652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4A31641-100D-9667-56BF-4987834EE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28515625" customWidth="1"/>
    <col min="6" max="6" width="17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42</v>
      </c>
    </row>
    <row r="2" spans="1:6" x14ac:dyDescent="0.2">
      <c r="A2" t="s">
        <v>24</v>
      </c>
      <c r="B2" t="s">
        <v>43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 t="s">
        <v>39</v>
      </c>
      <c r="D4" s="28" t="s">
        <v>39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51469.957000000002</v>
      </c>
      <c r="D7" s="29" t="s">
        <v>40</v>
      </c>
    </row>
    <row r="8" spans="1:6" x14ac:dyDescent="0.2">
      <c r="A8" t="s">
        <v>3</v>
      </c>
      <c r="C8" s="8">
        <v>0.38819999999999999</v>
      </c>
      <c r="D8" s="29" t="s">
        <v>40</v>
      </c>
    </row>
    <row r="9" spans="1:6" x14ac:dyDescent="0.2">
      <c r="A9" s="24" t="s">
        <v>41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x14ac:dyDescent="0.2">
      <c r="A11" s="10" t="s">
        <v>15</v>
      </c>
      <c r="B11" s="10"/>
      <c r="C11" s="21">
        <f ca="1">INTERCEPT(INDIRECT($E$9):G992,INDIRECT($D$9):F992)</f>
        <v>-9.8357120311002369E-3</v>
      </c>
      <c r="D11" s="3"/>
      <c r="E11" s="10"/>
    </row>
    <row r="12" spans="1:6" x14ac:dyDescent="0.2">
      <c r="A12" s="10" t="s">
        <v>16</v>
      </c>
      <c r="B12" s="10"/>
      <c r="C12" s="21">
        <f ca="1">SLOPE(INDIRECT($E$9):G992,INDIRECT($D$9):F992)</f>
        <v>-3.304283576557653E-6</v>
      </c>
      <c r="D12" s="3"/>
      <c r="E12" s="10"/>
    </row>
    <row r="13" spans="1:6" x14ac:dyDescent="0.2">
      <c r="A13" s="10" t="s">
        <v>19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59512.218109445115</v>
      </c>
      <c r="E15" s="14" t="s">
        <v>36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0.38819669571642346</v>
      </c>
      <c r="E16" s="14" t="s">
        <v>33</v>
      </c>
      <c r="F16" s="15">
        <f ca="1">NOW()+15018.5+$C$5/24</f>
        <v>59969.710576388883</v>
      </c>
    </row>
    <row r="17" spans="1:18" ht="13.5" thickBot="1" x14ac:dyDescent="0.25">
      <c r="A17" s="14" t="s">
        <v>30</v>
      </c>
      <c r="B17" s="10"/>
      <c r="C17" s="10">
        <f>COUNT(C21:C2191)</f>
        <v>3</v>
      </c>
      <c r="E17" s="14" t="s">
        <v>37</v>
      </c>
      <c r="F17" s="15">
        <f ca="1">ROUND(2*(F16-$C$7)/$C$8,0)/2+F15</f>
        <v>21896.5</v>
      </c>
    </row>
    <row r="18" spans="1:18" ht="14.25" thickTop="1" thickBot="1" x14ac:dyDescent="0.25">
      <c r="A18" s="16" t="s">
        <v>5</v>
      </c>
      <c r="B18" s="10"/>
      <c r="C18" s="19">
        <f ca="1">+C15</f>
        <v>59512.218109445115</v>
      </c>
      <c r="D18" s="20">
        <f ca="1">+C16</f>
        <v>0.38819669571642346</v>
      </c>
      <c r="E18" s="14" t="s">
        <v>38</v>
      </c>
      <c r="F18" s="23">
        <f ca="1">ROUND(2*(F16-$C$15)/$C$16,0)/2+F15</f>
        <v>1179.5</v>
      </c>
    </row>
    <row r="19" spans="1:18" ht="13.5" thickTop="1" x14ac:dyDescent="0.2">
      <c r="E19" s="14" t="s">
        <v>34</v>
      </c>
      <c r="F19" s="18">
        <f ca="1">+$C$15+$C$16*F18-15018.5-$C$5/24</f>
        <v>44951.991945375972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6" t="s">
        <v>35</v>
      </c>
    </row>
    <row r="21" spans="1:18" x14ac:dyDescent="0.2">
      <c r="A21" t="s">
        <v>40</v>
      </c>
      <c r="C21" s="8">
        <f>C$7</f>
        <v>51469.957000000002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-9.8357120311002369E-3</v>
      </c>
      <c r="Q21" s="2">
        <f>+C21-15018.5</f>
        <v>36451.457000000002</v>
      </c>
    </row>
    <row r="22" spans="1:18" x14ac:dyDescent="0.2">
      <c r="A22" s="30" t="s">
        <v>44</v>
      </c>
      <c r="B22" s="31" t="s">
        <v>45</v>
      </c>
      <c r="C22" s="32">
        <v>56596.445599999999</v>
      </c>
      <c r="D22" s="33">
        <v>3.0000000000000001E-3</v>
      </c>
      <c r="E22">
        <f>+(C22-C$7)/C$8</f>
        <v>13205.792375064393</v>
      </c>
      <c r="F22">
        <f>ROUND(2*E22,0)/2</f>
        <v>13206</v>
      </c>
      <c r="G22">
        <f>+C22-(C$7+F22*C$8)</f>
        <v>-8.060000000114087E-2</v>
      </c>
      <c r="I22">
        <f>+G22</f>
        <v>-8.060000000114087E-2</v>
      </c>
      <c r="O22">
        <f ca="1">+C$11+C$12*$F22</f>
        <v>-5.3472080943120601E-2</v>
      </c>
      <c r="Q22" s="2">
        <f>+C22-15018.5</f>
        <v>41577.945599999999</v>
      </c>
    </row>
    <row r="23" spans="1:18" x14ac:dyDescent="0.2">
      <c r="A23" s="34" t="s">
        <v>46</v>
      </c>
      <c r="B23" s="35" t="s">
        <v>45</v>
      </c>
      <c r="C23" s="36">
        <v>59512.429499999998</v>
      </c>
      <c r="D23" s="34">
        <v>1.5E-3</v>
      </c>
      <c r="E23">
        <f>+(C23-C$7)/C$8</f>
        <v>20717.342864502825</v>
      </c>
      <c r="F23">
        <f>ROUND(2*E23,0)/2</f>
        <v>20717.5</v>
      </c>
      <c r="G23">
        <f>+C23-(C$7+F23*C$8)</f>
        <v>-6.1000000001513399E-2</v>
      </c>
      <c r="I23">
        <f>+G23</f>
        <v>-6.1000000001513399E-2</v>
      </c>
      <c r="O23">
        <f ca="1">+C$11+C$12*$F23</f>
        <v>-7.8292207028433425E-2</v>
      </c>
      <c r="Q23" s="2">
        <f>+C23-15018.5</f>
        <v>44493.929499999998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2023-01-25T04:03:13Z</dcterms:modified>
</cp:coreProperties>
</file>