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F77595D0-7C2B-4339-AB4F-1504FCCC8D4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U27" i="1" s="1"/>
  <c r="Q27" i="1"/>
  <c r="E24" i="1"/>
  <c r="F24" i="1"/>
  <c r="G24" i="1"/>
  <c r="K24" i="1"/>
  <c r="E22" i="1"/>
  <c r="F22" i="1"/>
  <c r="G22" i="1"/>
  <c r="K22" i="1"/>
  <c r="E26" i="1"/>
  <c r="F26" i="1"/>
  <c r="G26" i="1"/>
  <c r="K26" i="1"/>
  <c r="Q23" i="1"/>
  <c r="Q24" i="1"/>
  <c r="Q22" i="1"/>
  <c r="Q25" i="1"/>
  <c r="Q26" i="1"/>
  <c r="C8" i="1"/>
  <c r="E23" i="1"/>
  <c r="F23" i="1"/>
  <c r="G23" i="1"/>
  <c r="K23" i="1"/>
  <c r="C9" i="1"/>
  <c r="D9" i="1"/>
  <c r="D8" i="1"/>
  <c r="F16" i="1"/>
  <c r="F17" i="1" s="1"/>
  <c r="C17" i="1"/>
  <c r="Q21" i="1"/>
  <c r="E21" i="1"/>
  <c r="F21" i="1"/>
  <c r="G21" i="1"/>
  <c r="E25" i="1"/>
  <c r="F25" i="1"/>
  <c r="G25" i="1"/>
  <c r="K25" i="1"/>
  <c r="I21" i="1"/>
  <c r="C12" i="1"/>
  <c r="C11" i="1"/>
  <c r="O27" i="1" l="1"/>
  <c r="O21" i="1"/>
  <c r="C15" i="1"/>
  <c r="O25" i="1"/>
  <c r="O24" i="1"/>
  <c r="O26" i="1"/>
  <c r="O23" i="1"/>
  <c r="O2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<sst xmlns="http://schemas.openxmlformats.org/spreadsheetml/2006/main" count="66" uniqueCount="54">
  <si>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</si>
  <si>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</si>
  <si>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</si>
  <si>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</si>
  <si>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</si>
  <si>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</si>
  <si>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</si>
  <si>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</si>
  <si>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</si>
  <si>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</si>
  <si>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</si>
  <si>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</si>
  <si>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</si>
  <si>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</si>
  <si>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</si>
  <si>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</si>
  <si>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</si>
  <si>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</si>
  <si>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</si>
  <si>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</si>
  <si>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</si>
  <si>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</si>
  <si>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</si>
  <si>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</si>
  <si>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</si>
  <si>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</si>
  <si>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</si>
  <si>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</si>
  <si>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</si>
  <si>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</si>
  <si>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</si>
  <si>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</si>
  <si>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</si>
  <si>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</si>
  <si>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</si>
  <si>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</si>
  <si>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</si>
  <si>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</si>
  <si>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</si>
  <si>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</si>
  <si>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>CS Tri</t>
  </si>
  <si>
    <t>2013a</t>
  </si>
  <si>
    <t>G2328-1143</t>
  </si>
  <si>
    <t>EW</t>
  </si>
  <si>
    <t>pr_6</t>
  </si>
  <si>
    <t>~</t>
  </si>
  <si>
    <t>CS Tri / GSC 2328-1143</t>
  </si>
  <si>
    <t>GCVS</t>
  </si>
  <si>
    <t>IBVS 6196</t>
  </si>
  <si>
    <t>I</t>
  </si>
  <si>
    <t>OEJV 0179</t>
  </si>
  <si>
    <t>VSB, 91</t>
  </si>
  <si>
    <t>V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</si>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</sst>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5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5" fillId="24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24" borderId="11" xfId="0" applyFont="1" applyFill="1" applyBorder="1" applyAlignment="1">
      <alignment horizontal="left"/>
    </xf>
    <xf numFmtId="0" fontId="5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15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0" borderId="5" xfId="0" applyBorder="1" applyAlignment="1">
      <alignment horizontal="left"/>
    </xf>
    <xf numFmtId="0" fontId="15" fillId="25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6" fillId="0" borderId="0" xfId="41" applyFont="1" applyAlignment="1">
      <alignment wrapText="1"/>
    </xf>
    <xf numFmtId="0" fontId="16" fillId="0" borderId="0" xfId="41" applyFont="1" applyAlignment="1">
      <alignment horizontal="center" wrapText="1"/>
    </xf>
    <xf numFmtId="0" fontId="16" fillId="0" borderId="0" xfId="41" applyFont="1" applyAlignment="1">
      <alignment horizontal="left" wrapText="1"/>
    </xf>
    <xf numFmtId="0" fontId="16" fillId="0" borderId="0" xfId="42" applyFont="1"/>
    <xf numFmtId="0" fontId="16" fillId="0" borderId="0" xfId="42" applyFont="1" applyAlignment="1">
      <alignment horizontal="center"/>
    </xf>
    <xf numFmtId="0" fontId="16" fillId="0" borderId="0" xfId="42" applyFont="1" applyAlignment="1">
      <alignment horizontal="left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72" fontId="32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CS Tri - O-C Diagr.</a:t>
            </a:r>
          </a:p>
        </c:rich>
      </c:tx>
      <c:layout>
        <c:manualLayout>
          <c:xMode val="edge"/>
          <c:yMode val="edge"/>
          <c:x val="0.3924812030075188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5D-44E8-8193-3ACD80B3721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5D-44E8-8193-3ACD80B3721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5D-44E8-8193-3ACD80B3721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0.14860000000044238</c:v>
                </c:pt>
                <c:pt idx="2">
                  <c:v>9.360000000015134E-2</c:v>
                </c:pt>
                <c:pt idx="3">
                  <c:v>0.15930000000662403</c:v>
                </c:pt>
                <c:pt idx="4">
                  <c:v>0.15050999999948544</c:v>
                </c:pt>
                <c:pt idx="5">
                  <c:v>0.15653000000020256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5D-44E8-8193-3ACD80B3721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5D-44E8-8193-3ACD80B3721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5D-44E8-8193-3ACD80B3721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45D-44E8-8193-3ACD80B3721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8.098971570805806E-2</c:v>
                </c:pt>
                <c:pt idx="1">
                  <c:v>8.5355716753538688E-2</c:v>
                </c:pt>
                <c:pt idx="2">
                  <c:v>8.5638373002642598E-2</c:v>
                </c:pt>
                <c:pt idx="3">
                  <c:v>8.5638373002642598E-2</c:v>
                </c:pt>
                <c:pt idx="4">
                  <c:v>8.5646357642447796E-2</c:v>
                </c:pt>
                <c:pt idx="5">
                  <c:v>8.5671908489824422E-2</c:v>
                </c:pt>
                <c:pt idx="6">
                  <c:v>8.7449555465120996E-2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45D-44E8-8193-3ACD80B3721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6">
                  <c:v>-0.11214999994263053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45D-44E8-8193-3ACD80B37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17368"/>
        <c:axId val="1"/>
      </c:scatterChart>
      <c:valAx>
        <c:axId val="713017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17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8A81905-39CC-D77F-EE27-3FBCAE76EC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4" t="s">
        <v>40</v>
      </c>
      <c r="G1" s="30" t="s">
        <v>41</v>
      </c>
      <c r="H1" s="35"/>
      <c r="I1" s="36" t="s">
        <v>42</v>
      </c>
      <c r="J1" s="37" t="s">
        <v>40</v>
      </c>
      <c r="K1" s="38">
        <v>2.3824999999999998</v>
      </c>
      <c r="L1" s="39">
        <v>32.074170000000002</v>
      </c>
      <c r="M1" s="40">
        <v>51494.82</v>
      </c>
      <c r="N1" s="40">
        <v>0.6633</v>
      </c>
      <c r="O1" s="41" t="s">
        <v>43</v>
      </c>
      <c r="P1" s="42">
        <v>11.2</v>
      </c>
      <c r="Q1" s="42">
        <v>11.4</v>
      </c>
      <c r="R1" s="43" t="s">
        <v>44</v>
      </c>
      <c r="S1" s="44" t="s">
        <v>45</v>
      </c>
    </row>
    <row r="2" spans="1:19" x14ac:dyDescent="0.2">
      <c r="A2" t="s">
        <v>23</v>
      </c>
      <c r="B2" t="s">
        <v>43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51494.82</v>
      </c>
      <c r="D4" s="27">
        <v>0.6633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51494.82</v>
      </c>
      <c r="D7" s="28" t="s">
        <v>47</v>
      </c>
    </row>
    <row r="8" spans="1:19" x14ac:dyDescent="0.2">
      <c r="A8" t="s">
        <v>3</v>
      </c>
      <c r="C8" s="8">
        <f>N1</f>
        <v>0.6633</v>
      </c>
      <c r="D8" s="28" t="str">
        <f>D7</f>
        <v>GCVS</v>
      </c>
    </row>
    <row r="9" spans="1:19" x14ac:dyDescent="0.2">
      <c r="A9" s="24" t="s">
        <v>32</v>
      </c>
      <c r="B9" s="33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8.098971570805806E-2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5.3230932034633409E-7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59544.052949289311</v>
      </c>
      <c r="E15" s="14" t="s">
        <v>33</v>
      </c>
      <c r="F15" s="31">
        <v>1</v>
      </c>
    </row>
    <row r="16" spans="1:19" x14ac:dyDescent="0.2">
      <c r="A16" s="16" t="s">
        <v>4</v>
      </c>
      <c r="B16" s="10"/>
      <c r="C16" s="17">
        <f ca="1">+C8+C12</f>
        <v>0.6633005323093204</v>
      </c>
      <c r="E16" s="14" t="s">
        <v>30</v>
      </c>
      <c r="F16" s="32">
        <f ca="1">NOW()+15018.5+$C$5/24</f>
        <v>59969.712152314809</v>
      </c>
    </row>
    <row r="17" spans="1:21" ht="13.5" thickBot="1" x14ac:dyDescent="0.25">
      <c r="A17" s="14" t="s">
        <v>27</v>
      </c>
      <c r="B17" s="10"/>
      <c r="C17" s="10">
        <f>COUNT(C21:C2191)</f>
        <v>7</v>
      </c>
      <c r="E17" s="14" t="s">
        <v>34</v>
      </c>
      <c r="F17" s="15">
        <f ca="1">ROUND(2*(F16-$C$7)/$C$8,0)/2+F15</f>
        <v>12778</v>
      </c>
    </row>
    <row r="18" spans="1:21" ht="14.25" thickTop="1" thickBot="1" x14ac:dyDescent="0.25">
      <c r="A18" s="16" t="s">
        <v>5</v>
      </c>
      <c r="B18" s="10"/>
      <c r="C18" s="19">
        <f ca="1">+C15</f>
        <v>59544.052949289311</v>
      </c>
      <c r="D18" s="20">
        <f ca="1">+C16</f>
        <v>0.6633005323093204</v>
      </c>
      <c r="E18" s="14" t="s">
        <v>35</v>
      </c>
      <c r="F18" s="23">
        <f ca="1">ROUND(2*(F16-$C$15)/$C$16,0)/2+F15</f>
        <v>642.5</v>
      </c>
    </row>
    <row r="19" spans="1:21" ht="13.5" thickTop="1" x14ac:dyDescent="0.2">
      <c r="E19" s="14" t="s">
        <v>31</v>
      </c>
      <c r="F19" s="18">
        <f ca="1">+$C$15+$C$16*F18-15018.5-$C$5/24</f>
        <v>44952.119374631387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53</v>
      </c>
    </row>
    <row r="21" spans="1:21" x14ac:dyDescent="0.2">
      <c r="A21" t="s">
        <v>47</v>
      </c>
      <c r="C21" s="8">
        <v>51494.82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8.098971570805806E-2</v>
      </c>
      <c r="Q21" s="2">
        <f t="shared" ref="Q21:Q26" si="4">+C21-15018.5</f>
        <v>36476.32</v>
      </c>
    </row>
    <row r="22" spans="1:21" x14ac:dyDescent="0.2">
      <c r="A22" s="48" t="s">
        <v>50</v>
      </c>
      <c r="B22" s="49" t="s">
        <v>49</v>
      </c>
      <c r="C22" s="50">
        <v>56935.355199999998</v>
      </c>
      <c r="D22" s="50">
        <v>1.1000000000000001E-3</v>
      </c>
      <c r="E22">
        <f t="shared" si="0"/>
        <v>8202.224031358357</v>
      </c>
      <c r="F22">
        <f t="shared" si="1"/>
        <v>8202</v>
      </c>
      <c r="G22">
        <f t="shared" si="2"/>
        <v>0.14860000000044238</v>
      </c>
      <c r="K22">
        <f>+G22</f>
        <v>0.14860000000044238</v>
      </c>
      <c r="O22">
        <f t="shared" ca="1" si="3"/>
        <v>8.5355716753538688E-2</v>
      </c>
      <c r="Q22" s="2">
        <f t="shared" si="4"/>
        <v>41916.855199999998</v>
      </c>
    </row>
    <row r="23" spans="1:21" x14ac:dyDescent="0.2">
      <c r="A23" s="45" t="s">
        <v>48</v>
      </c>
      <c r="B23" s="46" t="s">
        <v>49</v>
      </c>
      <c r="C23" s="47">
        <v>57287.512499999997</v>
      </c>
      <c r="D23" s="47">
        <v>2.3999999999999998E-3</v>
      </c>
      <c r="E23">
        <f t="shared" si="0"/>
        <v>8733.1411126187213</v>
      </c>
      <c r="F23">
        <f t="shared" si="1"/>
        <v>8733</v>
      </c>
      <c r="G23">
        <f t="shared" si="2"/>
        <v>9.360000000015134E-2</v>
      </c>
      <c r="K23">
        <f>+G23</f>
        <v>9.360000000015134E-2</v>
      </c>
      <c r="O23">
        <f t="shared" ca="1" si="3"/>
        <v>8.5638373002642598E-2</v>
      </c>
      <c r="Q23" s="2">
        <f t="shared" si="4"/>
        <v>42269.012499999997</v>
      </c>
    </row>
    <row r="24" spans="1:21" x14ac:dyDescent="0.2">
      <c r="A24" s="45" t="s">
        <v>48</v>
      </c>
      <c r="B24" s="46" t="s">
        <v>49</v>
      </c>
      <c r="C24" s="47">
        <v>57287.578200000004</v>
      </c>
      <c r="D24" s="47">
        <v>4.0000000000000001E-3</v>
      </c>
      <c r="E24">
        <f t="shared" si="0"/>
        <v>8733.2401628222578</v>
      </c>
      <c r="F24">
        <f t="shared" si="1"/>
        <v>8733</v>
      </c>
      <c r="G24">
        <f t="shared" si="2"/>
        <v>0.15930000000662403</v>
      </c>
      <c r="K24">
        <f>+G24</f>
        <v>0.15930000000662403</v>
      </c>
      <c r="O24">
        <f t="shared" ca="1" si="3"/>
        <v>8.5638373002642598E-2</v>
      </c>
      <c r="Q24" s="2">
        <f t="shared" si="4"/>
        <v>42269.078200000004</v>
      </c>
    </row>
    <row r="25" spans="1:21" x14ac:dyDescent="0.2">
      <c r="A25" s="48" t="s">
        <v>50</v>
      </c>
      <c r="B25" s="49" t="s">
        <v>49</v>
      </c>
      <c r="C25" s="50">
        <v>57297.518909999999</v>
      </c>
      <c r="D25" s="50">
        <v>4.0000000000000002E-4</v>
      </c>
      <c r="E25">
        <f t="shared" si="0"/>
        <v>8748.2269109000445</v>
      </c>
      <c r="F25">
        <f t="shared" si="1"/>
        <v>8748</v>
      </c>
      <c r="G25">
        <f t="shared" si="2"/>
        <v>0.15050999999948544</v>
      </c>
      <c r="K25">
        <f>+G25</f>
        <v>0.15050999999948544</v>
      </c>
      <c r="O25">
        <f t="shared" ca="1" si="3"/>
        <v>8.5646357642447796E-2</v>
      </c>
      <c r="Q25" s="2">
        <f t="shared" si="4"/>
        <v>42279.018909999999</v>
      </c>
    </row>
    <row r="26" spans="1:21" x14ac:dyDescent="0.2">
      <c r="A26" s="48" t="s">
        <v>50</v>
      </c>
      <c r="B26" s="49" t="s">
        <v>49</v>
      </c>
      <c r="C26" s="50">
        <v>57329.36333</v>
      </c>
      <c r="D26" s="50">
        <v>6.9999999999999999E-4</v>
      </c>
      <c r="E26">
        <f t="shared" si="0"/>
        <v>8796.2359867330015</v>
      </c>
      <c r="F26">
        <f t="shared" si="1"/>
        <v>8796</v>
      </c>
      <c r="G26">
        <f t="shared" si="2"/>
        <v>0.15653000000020256</v>
      </c>
      <c r="K26">
        <f>+G26</f>
        <v>0.15653000000020256</v>
      </c>
      <c r="O26">
        <f t="shared" ca="1" si="3"/>
        <v>8.5671908489824422E-2</v>
      </c>
      <c r="Q26" s="2">
        <f t="shared" si="4"/>
        <v>42310.86333</v>
      </c>
    </row>
    <row r="27" spans="1:21" x14ac:dyDescent="0.2">
      <c r="A27" s="51" t="s">
        <v>51</v>
      </c>
      <c r="B27" s="52" t="s">
        <v>49</v>
      </c>
      <c r="C27" s="53">
        <v>59544.185000000056</v>
      </c>
      <c r="D27" s="51" t="s">
        <v>52</v>
      </c>
      <c r="E27">
        <f t="shared" ref="E27" si="5">+(C27-C$7)/C$8</f>
        <v>12135.330921151901</v>
      </c>
      <c r="F27">
        <f t="shared" ref="F27" si="6">ROUND(2*E27,0)/2</f>
        <v>12135.5</v>
      </c>
      <c r="G27">
        <f t="shared" ref="G27" si="7">+C27-(C$7+F27*C$8)</f>
        <v>-0.11214999994263053</v>
      </c>
      <c r="O27">
        <f t="shared" ref="O27" ca="1" si="8">+C$11+C$12*$F27</f>
        <v>8.7449555465120996E-2</v>
      </c>
      <c r="Q27" s="2">
        <f t="shared" ref="Q27" si="9">+C27-15018.5</f>
        <v>44525.685000000056</v>
      </c>
      <c r="U27">
        <f>+G27</f>
        <v>-0.11214999994263053</v>
      </c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2023-01-25T04:05:30Z</dcterms:modified>
</cp:coreProperties>
</file>