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A847A74-FB6F-46B4-9911-0B123AEC7883}" xr6:coauthVersionLast="47" xr6:coauthVersionMax="47" xr10:uidLastSave="{00000000-0000-0000-0000-000000000000}"/>
  <bookViews>
    <workbookView xWindow="13695" yWindow="94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7" i="1"/>
  <c r="F57" i="1"/>
  <c r="G57" i="1" s="1"/>
  <c r="K57" i="1" s="1"/>
  <c r="Q57" i="1"/>
  <c r="E51" i="1"/>
  <c r="F51" i="1" s="1"/>
  <c r="G51" i="1" s="1"/>
  <c r="K51" i="1" s="1"/>
  <c r="E52" i="1"/>
  <c r="F52" i="1" s="1"/>
  <c r="G52" i="1" s="1"/>
  <c r="K52" i="1" s="1"/>
  <c r="E53" i="1"/>
  <c r="F53" i="1"/>
  <c r="G53" i="1" s="1"/>
  <c r="K53" i="1" s="1"/>
  <c r="E54" i="1"/>
  <c r="F54" i="1"/>
  <c r="G54" i="1" s="1"/>
  <c r="K54" i="1" s="1"/>
  <c r="E55" i="1"/>
  <c r="F55" i="1" s="1"/>
  <c r="G55" i="1" s="1"/>
  <c r="K55" i="1" s="1"/>
  <c r="E31" i="1"/>
  <c r="F31" i="1" s="1"/>
  <c r="G31" i="1" s="1"/>
  <c r="J31" i="1" s="1"/>
  <c r="E32" i="1"/>
  <c r="F32" i="1"/>
  <c r="G32" i="1" s="1"/>
  <c r="J32" i="1" s="1"/>
  <c r="E33" i="1"/>
  <c r="F33" i="1" s="1"/>
  <c r="G33" i="1" s="1"/>
  <c r="J33" i="1" s="1"/>
  <c r="E34" i="1"/>
  <c r="F34" i="1"/>
  <c r="G34" i="1" s="1"/>
  <c r="J34" i="1" s="1"/>
  <c r="E35" i="1"/>
  <c r="F35" i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/>
  <c r="G50" i="1" s="1"/>
  <c r="K50" i="1" s="1"/>
  <c r="Q51" i="1"/>
  <c r="Q52" i="1"/>
  <c r="Q53" i="1"/>
  <c r="Q54" i="1"/>
  <c r="Q55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Q46" i="1"/>
  <c r="Q47" i="1"/>
  <c r="Q48" i="1"/>
  <c r="Q49" i="1"/>
  <c r="Q50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F16" i="1"/>
  <c r="F17" i="1" s="1"/>
  <c r="C17" i="1"/>
  <c r="Q45" i="1"/>
  <c r="C12" i="1"/>
  <c r="C11" i="1"/>
  <c r="O56" i="1" l="1"/>
  <c r="O47" i="1"/>
  <c r="O38" i="1"/>
  <c r="O52" i="1"/>
  <c r="O24" i="1"/>
  <c r="O29" i="1"/>
  <c r="O45" i="1"/>
  <c r="O46" i="1"/>
  <c r="O37" i="1"/>
  <c r="O43" i="1"/>
  <c r="O33" i="1"/>
  <c r="O25" i="1"/>
  <c r="O28" i="1"/>
  <c r="O34" i="1"/>
  <c r="O26" i="1"/>
  <c r="O54" i="1"/>
  <c r="O22" i="1"/>
  <c r="O35" i="1"/>
  <c r="O50" i="1"/>
  <c r="O42" i="1"/>
  <c r="O40" i="1"/>
  <c r="O55" i="1"/>
  <c r="C15" i="1"/>
  <c r="F18" i="1" s="1"/>
  <c r="O44" i="1"/>
  <c r="O32" i="1"/>
  <c r="O23" i="1"/>
  <c r="O30" i="1"/>
  <c r="O27" i="1"/>
  <c r="O53" i="1"/>
  <c r="O41" i="1"/>
  <c r="O51" i="1"/>
  <c r="O36" i="1"/>
  <c r="O49" i="1"/>
  <c r="O31" i="1"/>
  <c r="O48" i="1"/>
  <c r="O39" i="1"/>
  <c r="O57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<sst xmlns="http://schemas.openxmlformats.org/spreadsheetml/2006/main" count="146" uniqueCount="57">
  <si>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</si>
  <si>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</si>
  <si>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</si>
  <si>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</si>
  <si>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</si>
  <si>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</si>
  <si>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</si>
  <si>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</si>
  <si>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</si>
  <si>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</si>
  <si>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</si>
  <si>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</si>
  <si>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</si>
  <si>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</si>
  <si>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</si>
  <si>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</si>
  <si>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</si>
  <si>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</si>
  <si>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</si>
  <si>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</si>
  <si>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</si>
  <si>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</si>
  <si>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</si>
  <si>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</si>
  <si>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</si>
  <si>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</si>
  <si>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</si>
  <si>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</si>
  <si>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</si>
  <si>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</si>
  <si>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</si>
  <si>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</si>
  <si>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</si>
  <si>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</si>
  <si>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</si>
  <si>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</si>
  <si>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</si>
  <si>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</si>
  <si>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</si>
  <si>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AQ Tuc</t>
  </si>
  <si>
    <t>AQ Tuc / GSC 9137-1545</t>
  </si>
  <si>
    <t>G9137-1545</t>
  </si>
  <si>
    <t>EW</t>
  </si>
  <si>
    <t>F21</t>
  </si>
  <si>
    <t>Kreiner</t>
  </si>
  <si>
    <t>J.M. Kreiner, 2004, Acta Astronomica, vol. 54, pp 207-210.</t>
  </si>
  <si>
    <t>IBVS 0575</t>
  </si>
  <si>
    <t>II</t>
  </si>
  <si>
    <t>PE</t>
  </si>
  <si>
    <t>I</t>
  </si>
  <si>
    <t>OEJV 0179</t>
  </si>
  <si>
    <t>pg</t>
  </si>
  <si>
    <t>vis</t>
  </si>
  <si>
    <t>CCD</t>
  </si>
  <si>
    <t>OEJV 0160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</si>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</sst>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0" fillId="0" borderId="5" xfId="0" applyFill="1" applyBorder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9-4532-81EA-58F8329AA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9-4532-81EA-58F8329AA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-7.7936850000696722E-2</c:v>
                </c:pt>
                <c:pt idx="1">
                  <c:v>-3.830385000037495E-2</c:v>
                </c:pt>
                <c:pt idx="2">
                  <c:v>-6.9995749996451195E-2</c:v>
                </c:pt>
                <c:pt idx="3">
                  <c:v>-8.7297499994747341E-3</c:v>
                </c:pt>
                <c:pt idx="4">
                  <c:v>-6.4841699997487012E-2</c:v>
                </c:pt>
                <c:pt idx="5">
                  <c:v>-1.9841699999233242E-2</c:v>
                </c:pt>
                <c:pt idx="6">
                  <c:v>-7.698309999977937E-2</c:v>
                </c:pt>
                <c:pt idx="7">
                  <c:v>-5.0026699995214585E-2</c:v>
                </c:pt>
                <c:pt idx="8">
                  <c:v>-8.5748049990797881E-2</c:v>
                </c:pt>
                <c:pt idx="9">
                  <c:v>-3.9748049995978363E-2</c:v>
                </c:pt>
                <c:pt idx="10">
                  <c:v>-7.0115049995365553E-2</c:v>
                </c:pt>
                <c:pt idx="11">
                  <c:v>-3.4819599997717887E-2</c:v>
                </c:pt>
                <c:pt idx="12">
                  <c:v>-3.4219599998323247E-2</c:v>
                </c:pt>
                <c:pt idx="13">
                  <c:v>-3.1819599993468728E-2</c:v>
                </c:pt>
                <c:pt idx="14">
                  <c:v>-3.4574649995192885E-2</c:v>
                </c:pt>
                <c:pt idx="15">
                  <c:v>-3.4374649992969353E-2</c:v>
                </c:pt>
                <c:pt idx="16">
                  <c:v>-3.1574649998219684E-2</c:v>
                </c:pt>
                <c:pt idx="17">
                  <c:v>-3.3903099996678066E-2</c:v>
                </c:pt>
                <c:pt idx="18">
                  <c:v>-3.3803099999204278E-2</c:v>
                </c:pt>
                <c:pt idx="19">
                  <c:v>-3.3986599992203992E-2</c:v>
                </c:pt>
                <c:pt idx="20">
                  <c:v>-3.3386599992809352E-2</c:v>
                </c:pt>
                <c:pt idx="21">
                  <c:v>-3.3286599995335564E-2</c:v>
                </c:pt>
                <c:pt idx="22">
                  <c:v>-3.421505000005709E-2</c:v>
                </c:pt>
                <c:pt idx="23">
                  <c:v>-3.3015049993991852E-2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9-4532-81EA-58F8329AA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4">
                  <c:v>0</c:v>
                </c:pt>
                <c:pt idx="25">
                  <c:v>1.1554400007298682E-2</c:v>
                </c:pt>
                <c:pt idx="26">
                  <c:v>1.2132450006902218E-2</c:v>
                </c:pt>
                <c:pt idx="27">
                  <c:v>1.2069500000507105E-2</c:v>
                </c:pt>
                <c:pt idx="28">
                  <c:v>1.2086000009730924E-2</c:v>
                </c:pt>
                <c:pt idx="29">
                  <c:v>1.5703750003012829E-2</c:v>
                </c:pt>
                <c:pt idx="30">
                  <c:v>2.2452999932284001E-2</c:v>
                </c:pt>
                <c:pt idx="31">
                  <c:v>2.2297950221400242E-2</c:v>
                </c:pt>
                <c:pt idx="32">
                  <c:v>2.3812100000213832E-2</c:v>
                </c:pt>
                <c:pt idx="33">
                  <c:v>2.4362650001421571E-2</c:v>
                </c:pt>
                <c:pt idx="34">
                  <c:v>2.4173700003302656E-2</c:v>
                </c:pt>
                <c:pt idx="35">
                  <c:v>2.6748750220576767E-2</c:v>
                </c:pt>
                <c:pt idx="36">
                  <c:v>2.731225000025006E-2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9-4532-81EA-58F8329AA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9-4532-81EA-58F8329AA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9-4532-81EA-58F8329AA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9-4532-81EA-58F8329AA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-4.8338708068588837E-2</c:v>
                </c:pt>
                <c:pt idx="1">
                  <c:v>-4.8317548532791355E-2</c:v>
                </c:pt>
                <c:pt idx="2">
                  <c:v>-4.8196939178745728E-2</c:v>
                </c:pt>
                <c:pt idx="3">
                  <c:v>-4.8154620107150777E-2</c:v>
                </c:pt>
                <c:pt idx="4">
                  <c:v>-4.8136634501722918E-2</c:v>
                </c:pt>
                <c:pt idx="5">
                  <c:v>-4.8136634501722918E-2</c:v>
                </c:pt>
                <c:pt idx="6">
                  <c:v>-4.8047764451373508E-2</c:v>
                </c:pt>
                <c:pt idx="7">
                  <c:v>-4.6972860032861614E-2</c:v>
                </c:pt>
                <c:pt idx="8">
                  <c:v>-4.6781366233894436E-2</c:v>
                </c:pt>
                <c:pt idx="9">
                  <c:v>-4.6781366233894436E-2</c:v>
                </c:pt>
                <c:pt idx="10">
                  <c:v>-4.6760206698096954E-2</c:v>
                </c:pt>
                <c:pt idx="11">
                  <c:v>-4.0440911332180064E-2</c:v>
                </c:pt>
                <c:pt idx="12">
                  <c:v>-4.0440911332180064E-2</c:v>
                </c:pt>
                <c:pt idx="13">
                  <c:v>-4.0440911332180064E-2</c:v>
                </c:pt>
                <c:pt idx="14">
                  <c:v>-4.043773740181044E-2</c:v>
                </c:pt>
                <c:pt idx="15">
                  <c:v>-4.043773740181044E-2</c:v>
                </c:pt>
                <c:pt idx="16">
                  <c:v>-4.043773740181044E-2</c:v>
                </c:pt>
                <c:pt idx="17">
                  <c:v>-4.0430331564281323E-2</c:v>
                </c:pt>
                <c:pt idx="18">
                  <c:v>-4.0430331564281323E-2</c:v>
                </c:pt>
                <c:pt idx="19">
                  <c:v>-4.0419751796382582E-2</c:v>
                </c:pt>
                <c:pt idx="20">
                  <c:v>-4.0419751796382582E-2</c:v>
                </c:pt>
                <c:pt idx="21">
                  <c:v>-4.0419751796382582E-2</c:v>
                </c:pt>
                <c:pt idx="22">
                  <c:v>-4.0412345958853464E-2</c:v>
                </c:pt>
                <c:pt idx="23">
                  <c:v>-4.0412345958853464E-2</c:v>
                </c:pt>
                <c:pt idx="24">
                  <c:v>2.3267424216830632E-3</c:v>
                </c:pt>
                <c:pt idx="25">
                  <c:v>1.5377944101567674E-2</c:v>
                </c:pt>
                <c:pt idx="26">
                  <c:v>1.5395929706995531E-2</c:v>
                </c:pt>
                <c:pt idx="27">
                  <c:v>1.5477393919815821E-2</c:v>
                </c:pt>
                <c:pt idx="28">
                  <c:v>1.5487973687714561E-2</c:v>
                </c:pt>
                <c:pt idx="29">
                  <c:v>1.8064147171057542E-2</c:v>
                </c:pt>
                <c:pt idx="30">
                  <c:v>2.2237865607110135E-2</c:v>
                </c:pt>
                <c:pt idx="31">
                  <c:v>2.2241039537479759E-2</c:v>
                </c:pt>
                <c:pt idx="32">
                  <c:v>2.314137778566246E-2</c:v>
                </c:pt>
                <c:pt idx="33">
                  <c:v>2.3212262230584011E-2</c:v>
                </c:pt>
                <c:pt idx="34">
                  <c:v>2.3251407371809345E-2</c:v>
                </c:pt>
                <c:pt idx="35">
                  <c:v>2.4517805589288424E-2</c:v>
                </c:pt>
                <c:pt idx="36">
                  <c:v>2.493041653733925E-2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9-4532-81EA-58F8329AA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9-4532-81EA-58F8329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68056"/>
        <c:axId val="1"/>
      </c:scatterChart>
      <c:valAx>
        <c:axId val="90866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6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9A427-5ED0-C2C5-F1DE-5F34BE7A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9" t="s">
        <v>39</v>
      </c>
      <c r="F1" t="s">
        <v>41</v>
      </c>
    </row>
    <row r="2" spans="1:6" x14ac:dyDescent="0.2">
      <c r="A2" t="s">
        <v>25</v>
      </c>
      <c r="B2" t="s">
        <v>42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2</v>
      </c>
      <c r="C4" s="8">
        <v>52500.647299999997</v>
      </c>
      <c r="D4" s="9">
        <v>0.5948367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  <c r="D6" s="30" t="s">
        <v>45</v>
      </c>
    </row>
    <row r="7" spans="1:6" x14ac:dyDescent="0.2">
      <c r="A7" t="s">
        <v>4</v>
      </c>
      <c r="C7">
        <v>52500.647299999997</v>
      </c>
    </row>
    <row r="8" spans="1:6" x14ac:dyDescent="0.2">
      <c r="A8" t="s">
        <v>5</v>
      </c>
      <c r="C8">
        <v>0.5948367</v>
      </c>
    </row>
    <row r="9" spans="1:6" x14ac:dyDescent="0.2">
      <c r="A9" s="26" t="s">
        <v>35</v>
      </c>
      <c r="B9" s="27">
        <v>21</v>
      </c>
      <c r="C9" s="24" t="s">
        <v>43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INTERCEPT(INDIRECT($D$9):G991,INDIRECT($C$9):F991)</f>
        <v>2.3267424216830632E-3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SLOPE(INDIRECT($D$9):G991,INDIRECT($C$9):F991)</f>
        <v>2.1159535797478293E-6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(C7+C11)+(C8+C12)*INT(MAX(F21:F3532))</f>
        <v>58854.717858758551</v>
      </c>
      <c r="E15" s="16" t="s">
        <v>37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0.59483881595357979</v>
      </c>
      <c r="E16" s="16" t="s">
        <v>32</v>
      </c>
      <c r="F16" s="17">
        <f ca="1">NOW()+15018.5+$C$5/24</f>
        <v>59969.724130324073</v>
      </c>
    </row>
    <row r="17" spans="1:21" ht="13.5" thickBot="1" x14ac:dyDescent="0.25">
      <c r="A17" s="16" t="s">
        <v>29</v>
      </c>
      <c r="B17" s="12"/>
      <c r="C17" s="12">
        <f>COUNT(C21:C2190)</f>
        <v>37</v>
      </c>
      <c r="E17" s="16" t="s">
        <v>38</v>
      </c>
      <c r="F17" s="17">
        <f ca="1">ROUND(2*(F16-$C$7)/$C$8,0)/2+F15</f>
        <v>12557.5</v>
      </c>
    </row>
    <row r="18" spans="1:21" ht="14.25" thickTop="1" thickBot="1" x14ac:dyDescent="0.25">
      <c r="A18" s="18" t="s">
        <v>7</v>
      </c>
      <c r="B18" s="12"/>
      <c r="C18" s="21">
        <f ca="1">+C15</f>
        <v>58854.717858758551</v>
      </c>
      <c r="D18" s="22">
        <f ca="1">+C16</f>
        <v>0.59483881595357979</v>
      </c>
      <c r="E18" s="16" t="s">
        <v>33</v>
      </c>
      <c r="F18" s="25">
        <f ca="1">ROUND(2*(F16-$C$15)/$C$16,0)/2+F15</f>
        <v>1875.5</v>
      </c>
    </row>
    <row r="19" spans="1:21" ht="13.5" thickTop="1" x14ac:dyDescent="0.2">
      <c r="E19" s="16" t="s">
        <v>34</v>
      </c>
      <c r="F19" s="20">
        <f ca="1">+$C$15+$C$16*F18-15018.5-$C$5/24</f>
        <v>44952.233891412827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51</v>
      </c>
      <c r="I20" s="7" t="s">
        <v>52</v>
      </c>
      <c r="J20" s="7" t="s">
        <v>48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8" t="s">
        <v>36</v>
      </c>
    </row>
    <row r="21" spans="1:21" x14ac:dyDescent="0.2">
      <c r="A21" s="31" t="s">
        <v>46</v>
      </c>
      <c r="B21" s="32" t="s">
        <v>47</v>
      </c>
      <c r="C21" s="31">
        <v>38257.502</v>
      </c>
      <c r="D21" s="31" t="s">
        <v>48</v>
      </c>
      <c r="E21">
        <f>+(C21-C$7)/C$8</f>
        <v>-23944.63102226207</v>
      </c>
      <c r="F21">
        <f>ROUND(2*E21,0)/2</f>
        <v>-23944.5</v>
      </c>
      <c r="G21">
        <f>+C21-(C$7+F21*C$8)</f>
        <v>-7.7936850000696722E-2</v>
      </c>
      <c r="J21">
        <f>+G21</f>
        <v>-7.7936850000696722E-2</v>
      </c>
      <c r="O21">
        <f ca="1">+C$11+C$12*$F21</f>
        <v>-4.8338708068588837E-2</v>
      </c>
      <c r="Q21" s="2">
        <f>+C21-15018.5</f>
        <v>23239.002</v>
      </c>
      <c r="R21" t="s">
        <v>48</v>
      </c>
    </row>
    <row r="22" spans="1:21" x14ac:dyDescent="0.2">
      <c r="A22" s="31" t="s">
        <v>46</v>
      </c>
      <c r="B22" s="32" t="s">
        <v>47</v>
      </c>
      <c r="C22" s="31">
        <v>38263.49</v>
      </c>
      <c r="D22" s="31" t="s">
        <v>48</v>
      </c>
      <c r="E22">
        <f>+(C22-C$7)/C$8</f>
        <v>-23934.564393891633</v>
      </c>
      <c r="F22">
        <f>ROUND(2*E22,0)/2</f>
        <v>-23934.5</v>
      </c>
      <c r="G22">
        <f>+C22-(C$7+F22*C$8)</f>
        <v>-3.830385000037495E-2</v>
      </c>
      <c r="J22">
        <f>+G22</f>
        <v>-3.830385000037495E-2</v>
      </c>
      <c r="O22">
        <f ca="1">+C$11+C$12*$F22</f>
        <v>-4.8317548532791355E-2</v>
      </c>
      <c r="Q22" s="2">
        <f>+C22-15018.5</f>
        <v>23244.989999999998</v>
      </c>
    </row>
    <row r="23" spans="1:21" x14ac:dyDescent="0.2">
      <c r="A23" s="31" t="s">
        <v>46</v>
      </c>
      <c r="B23" s="32" t="s">
        <v>47</v>
      </c>
      <c r="C23" s="31">
        <v>38297.364000000001</v>
      </c>
      <c r="D23" s="31" t="s">
        <v>48</v>
      </c>
      <c r="E23">
        <f>+(C23-C$7)/C$8</f>
        <v>-23877.617672211542</v>
      </c>
      <c r="F23">
        <f>ROUND(2*E23,0)/2</f>
        <v>-23877.5</v>
      </c>
      <c r="G23">
        <f>+C23-(C$7+F23*C$8)</f>
        <v>-6.9995749996451195E-2</v>
      </c>
      <c r="J23">
        <f>+G23</f>
        <v>-6.9995749996451195E-2</v>
      </c>
      <c r="O23">
        <f ca="1">+C$11+C$12*$F23</f>
        <v>-4.8196939178745728E-2</v>
      </c>
      <c r="Q23" s="2">
        <f>+C23-15018.5</f>
        <v>23278.864000000001</v>
      </c>
    </row>
    <row r="24" spans="1:21" x14ac:dyDescent="0.2">
      <c r="A24" s="31" t="s">
        <v>46</v>
      </c>
      <c r="B24" s="32" t="s">
        <v>47</v>
      </c>
      <c r="C24" s="31">
        <v>38309.322</v>
      </c>
      <c r="D24" s="31" t="s">
        <v>48</v>
      </c>
      <c r="E24">
        <f>+(C24-C$7)/C$8</f>
        <v>-23857.514675876584</v>
      </c>
      <c r="F24">
        <f>ROUND(2*E24,0)/2</f>
        <v>-23857.5</v>
      </c>
      <c r="G24">
        <f>+C24-(C$7+F24*C$8)</f>
        <v>-8.7297499994747341E-3</v>
      </c>
      <c r="J24">
        <f>+G24</f>
        <v>-8.7297499994747341E-3</v>
      </c>
      <c r="O24">
        <f ca="1">+C$11+C$12*$F24</f>
        <v>-4.8154620107150777E-2</v>
      </c>
      <c r="Q24" s="2">
        <f>+C24-15018.5</f>
        <v>23290.822</v>
      </c>
    </row>
    <row r="25" spans="1:21" x14ac:dyDescent="0.2">
      <c r="A25" s="31" t="s">
        <v>46</v>
      </c>
      <c r="B25" s="32" t="s">
        <v>49</v>
      </c>
      <c r="C25" s="31">
        <v>38314.322</v>
      </c>
      <c r="D25" s="31" t="s">
        <v>48</v>
      </c>
      <c r="E25">
        <f>+(C25-C$7)/C$8</f>
        <v>-23849.109007564592</v>
      </c>
      <c r="F25">
        <f>ROUND(2*E25,0)/2</f>
        <v>-23849</v>
      </c>
      <c r="G25">
        <f>+C25-(C$7+F25*C$8)</f>
        <v>-6.4841699997487012E-2</v>
      </c>
      <c r="J25">
        <f>+G25</f>
        <v>-6.4841699997487012E-2</v>
      </c>
      <c r="O25">
        <f ca="1">+C$11+C$12*$F25</f>
        <v>-4.8136634501722918E-2</v>
      </c>
      <c r="Q25" s="2">
        <f>+C25-15018.5</f>
        <v>23295.822</v>
      </c>
    </row>
    <row r="26" spans="1:21" x14ac:dyDescent="0.2">
      <c r="A26" s="31" t="s">
        <v>46</v>
      </c>
      <c r="B26" s="32" t="s">
        <v>49</v>
      </c>
      <c r="C26" s="31">
        <v>38314.366999999998</v>
      </c>
      <c r="D26" s="31" t="s">
        <v>48</v>
      </c>
      <c r="E26">
        <f>+(C26-C$7)/C$8</f>
        <v>-23849.033356549786</v>
      </c>
      <c r="F26">
        <f>ROUND(2*E26,0)/2</f>
        <v>-23849</v>
      </c>
      <c r="G26">
        <f>+C26-(C$7+F26*C$8)</f>
        <v>-1.9841699999233242E-2</v>
      </c>
      <c r="J26">
        <f>+G26</f>
        <v>-1.9841699999233242E-2</v>
      </c>
      <c r="O26">
        <f ca="1">+C$11+C$12*$F26</f>
        <v>-4.8136634501722918E-2</v>
      </c>
      <c r="Q26" s="2">
        <f>+C26-15018.5</f>
        <v>23295.866999999998</v>
      </c>
    </row>
    <row r="27" spans="1:21" x14ac:dyDescent="0.2">
      <c r="A27" s="31" t="s">
        <v>46</v>
      </c>
      <c r="B27" s="32" t="s">
        <v>49</v>
      </c>
      <c r="C27" s="31">
        <v>38339.292999999998</v>
      </c>
      <c r="D27" s="31" t="s">
        <v>48</v>
      </c>
      <c r="E27">
        <f>+(C27-C$7)/C$8</f>
        <v>-23807.129418880846</v>
      </c>
      <c r="F27">
        <f>ROUND(2*E27,0)/2</f>
        <v>-23807</v>
      </c>
      <c r="G27">
        <f>+C27-(C$7+F27*C$8)</f>
        <v>-7.698309999977937E-2</v>
      </c>
      <c r="J27">
        <f>+G27</f>
        <v>-7.698309999977937E-2</v>
      </c>
      <c r="O27">
        <f ca="1">+C$11+C$12*$F27</f>
        <v>-4.8047764451373508E-2</v>
      </c>
      <c r="Q27" s="2">
        <f>+C27-15018.5</f>
        <v>23320.792999999998</v>
      </c>
    </row>
    <row r="28" spans="1:21" x14ac:dyDescent="0.2">
      <c r="A28" s="31" t="s">
        <v>46</v>
      </c>
      <c r="B28" s="32" t="s">
        <v>49</v>
      </c>
      <c r="C28" s="31">
        <v>38641.497000000003</v>
      </c>
      <c r="D28" s="31" t="s">
        <v>48</v>
      </c>
      <c r="E28">
        <f>+(C28-C$7)/C$8</f>
        <v>-23299.084101569377</v>
      </c>
      <c r="F28">
        <f>ROUND(2*E28,0)/2</f>
        <v>-23299</v>
      </c>
      <c r="G28">
        <f>+C28-(C$7+F28*C$8)</f>
        <v>-5.0026699995214585E-2</v>
      </c>
      <c r="J28">
        <f>+G28</f>
        <v>-5.0026699995214585E-2</v>
      </c>
      <c r="O28">
        <f ca="1">+C$11+C$12*$F28</f>
        <v>-4.6972860032861614E-2</v>
      </c>
      <c r="Q28" s="2">
        <f>+C28-15018.5</f>
        <v>23622.997000000003</v>
      </c>
    </row>
    <row r="29" spans="1:21" x14ac:dyDescent="0.2">
      <c r="A29" s="31" t="s">
        <v>46</v>
      </c>
      <c r="B29" s="32" t="s">
        <v>47</v>
      </c>
      <c r="C29" s="31">
        <v>38695.294000000002</v>
      </c>
      <c r="D29" s="31" t="s">
        <v>48</v>
      </c>
      <c r="E29">
        <f>+(C29-C$7)/C$8</f>
        <v>-23208.644153933332</v>
      </c>
      <c r="F29">
        <f>ROUND(2*E29,0)/2</f>
        <v>-23208.5</v>
      </c>
      <c r="G29">
        <f>+C29-(C$7+F29*C$8)</f>
        <v>-8.5748049990797881E-2</v>
      </c>
      <c r="J29">
        <f>+G29</f>
        <v>-8.5748049990797881E-2</v>
      </c>
      <c r="O29">
        <f ca="1">+C$11+C$12*$F29</f>
        <v>-4.6781366233894436E-2</v>
      </c>
      <c r="Q29" s="2">
        <f>+C29-15018.5</f>
        <v>23676.794000000002</v>
      </c>
    </row>
    <row r="30" spans="1:21" x14ac:dyDescent="0.2">
      <c r="A30" s="31" t="s">
        <v>46</v>
      </c>
      <c r="B30" s="32" t="s">
        <v>47</v>
      </c>
      <c r="C30" s="31">
        <v>38695.339999999997</v>
      </c>
      <c r="D30" s="31" t="s">
        <v>48</v>
      </c>
      <c r="E30">
        <f>+(C30-C$7)/C$8</f>
        <v>-23208.566821784869</v>
      </c>
      <c r="F30">
        <f>ROUND(2*E30,0)/2</f>
        <v>-23208.5</v>
      </c>
      <c r="G30">
        <f>+C30-(C$7+F30*C$8)</f>
        <v>-3.9748049995978363E-2</v>
      </c>
      <c r="J30">
        <f>+G30</f>
        <v>-3.9748049995978363E-2</v>
      </c>
      <c r="O30">
        <f ca="1">+C$11+C$12*$F30</f>
        <v>-4.6781366233894436E-2</v>
      </c>
      <c r="Q30" s="2">
        <f>+C30-15018.5</f>
        <v>23676.839999999997</v>
      </c>
    </row>
    <row r="31" spans="1:21" x14ac:dyDescent="0.2">
      <c r="A31" s="31" t="s">
        <v>46</v>
      </c>
      <c r="B31" s="32" t="s">
        <v>47</v>
      </c>
      <c r="C31" s="31">
        <v>38701.258000000002</v>
      </c>
      <c r="D31" s="31" t="s">
        <v>48</v>
      </c>
      <c r="E31">
        <f>+(C31-C$7)/C$8</f>
        <v>-23198.617872770788</v>
      </c>
      <c r="F31">
        <f>ROUND(2*E31,0)/2</f>
        <v>-23198.5</v>
      </c>
      <c r="G31">
        <f>+C31-(C$7+F31*C$8)</f>
        <v>-7.0115049995365553E-2</v>
      </c>
      <c r="J31">
        <f>+G31</f>
        <v>-7.0115049995365553E-2</v>
      </c>
      <c r="O31">
        <f ca="1">+C$11+C$12*$F31</f>
        <v>-4.6760206698096954E-2</v>
      </c>
      <c r="Q31" s="2">
        <f>+C31-15018.5</f>
        <v>23682.758000000002</v>
      </c>
    </row>
    <row r="32" spans="1:21" x14ac:dyDescent="0.2">
      <c r="A32" s="31" t="s">
        <v>46</v>
      </c>
      <c r="B32" s="32" t="s">
        <v>49</v>
      </c>
      <c r="C32" s="31">
        <v>40477.773099999999</v>
      </c>
      <c r="D32" s="31" t="s">
        <v>48</v>
      </c>
      <c r="E32">
        <f>+(C32-C$7)/C$8</f>
        <v>-20212.05853640167</v>
      </c>
      <c r="F32">
        <f>ROUND(2*E32,0)/2</f>
        <v>-20212</v>
      </c>
      <c r="G32">
        <f>+C32-(C$7+F32*C$8)</f>
        <v>-3.4819599997717887E-2</v>
      </c>
      <c r="J32">
        <f>+G32</f>
        <v>-3.4819599997717887E-2</v>
      </c>
      <c r="O32">
        <f ca="1">+C$11+C$12*$F32</f>
        <v>-4.0440911332180064E-2</v>
      </c>
      <c r="Q32" s="2">
        <f>+C32-15018.5</f>
        <v>25459.273099999999</v>
      </c>
    </row>
    <row r="33" spans="1:17" x14ac:dyDescent="0.2">
      <c r="A33" s="31" t="s">
        <v>46</v>
      </c>
      <c r="B33" s="32" t="s">
        <v>49</v>
      </c>
      <c r="C33" s="31">
        <v>40477.773699999998</v>
      </c>
      <c r="D33" s="31" t="s">
        <v>48</v>
      </c>
      <c r="E33">
        <f>+(C33-C$7)/C$8</f>
        <v>-20212.057527721474</v>
      </c>
      <c r="F33">
        <f>ROUND(2*E33,0)/2</f>
        <v>-20212</v>
      </c>
      <c r="G33">
        <f>+C33-(C$7+F33*C$8)</f>
        <v>-3.4219599998323247E-2</v>
      </c>
      <c r="J33">
        <f>+G33</f>
        <v>-3.4219599998323247E-2</v>
      </c>
      <c r="O33">
        <f ca="1">+C$11+C$12*$F33</f>
        <v>-4.0440911332180064E-2</v>
      </c>
      <c r="Q33" s="2">
        <f>+C33-15018.5</f>
        <v>25459.273699999998</v>
      </c>
    </row>
    <row r="34" spans="1:17" x14ac:dyDescent="0.2">
      <c r="A34" s="31" t="s">
        <v>46</v>
      </c>
      <c r="B34" s="32" t="s">
        <v>49</v>
      </c>
      <c r="C34" s="31">
        <v>40477.776100000003</v>
      </c>
      <c r="D34" s="31" t="s">
        <v>48</v>
      </c>
      <c r="E34">
        <f>+(C34-C$7)/C$8</f>
        <v>-20212.053493000676</v>
      </c>
      <c r="F34">
        <f>ROUND(2*E34,0)/2</f>
        <v>-20212</v>
      </c>
      <c r="G34">
        <f>+C34-(C$7+F34*C$8)</f>
        <v>-3.1819599993468728E-2</v>
      </c>
      <c r="J34">
        <f>+G34</f>
        <v>-3.1819599993468728E-2</v>
      </c>
      <c r="O34">
        <f ca="1">+C$11+C$12*$F34</f>
        <v>-4.0440911332180064E-2</v>
      </c>
      <c r="Q34" s="2">
        <f>+C34-15018.5</f>
        <v>25459.276100000003</v>
      </c>
    </row>
    <row r="35" spans="1:17" x14ac:dyDescent="0.2">
      <c r="A35" s="31" t="s">
        <v>46</v>
      </c>
      <c r="B35" s="32" t="s">
        <v>47</v>
      </c>
      <c r="C35" s="31">
        <v>40478.6656</v>
      </c>
      <c r="D35" s="31" t="s">
        <v>48</v>
      </c>
      <c r="E35">
        <f>+(C35-C$7)/C$8</f>
        <v>-20210.558124607975</v>
      </c>
      <c r="F35">
        <f>ROUND(2*E35,0)/2</f>
        <v>-20210.5</v>
      </c>
      <c r="G35">
        <f>+C35-(C$7+F35*C$8)</f>
        <v>-3.4574649995192885E-2</v>
      </c>
      <c r="J35">
        <f>+G35</f>
        <v>-3.4574649995192885E-2</v>
      </c>
      <c r="O35">
        <f ca="1">+C$11+C$12*$F35</f>
        <v>-4.043773740181044E-2</v>
      </c>
      <c r="Q35" s="2">
        <f>+C35-15018.5</f>
        <v>25460.1656</v>
      </c>
    </row>
    <row r="36" spans="1:17" x14ac:dyDescent="0.2">
      <c r="A36" s="31" t="s">
        <v>46</v>
      </c>
      <c r="B36" s="32" t="s">
        <v>47</v>
      </c>
      <c r="C36" s="31">
        <v>40478.665800000002</v>
      </c>
      <c r="D36" s="31" t="s">
        <v>48</v>
      </c>
      <c r="E36">
        <f>+(C36-C$7)/C$8</f>
        <v>-20210.55778838124</v>
      </c>
      <c r="F36">
        <f>ROUND(2*E36,0)/2</f>
        <v>-20210.5</v>
      </c>
      <c r="G36">
        <f>+C36-(C$7+F36*C$8)</f>
        <v>-3.4374649992969353E-2</v>
      </c>
      <c r="J36">
        <f>+G36</f>
        <v>-3.4374649992969353E-2</v>
      </c>
      <c r="O36">
        <f ca="1">+C$11+C$12*$F36</f>
        <v>-4.043773740181044E-2</v>
      </c>
      <c r="Q36" s="2">
        <f>+C36-15018.5</f>
        <v>25460.165800000002</v>
      </c>
    </row>
    <row r="37" spans="1:17" x14ac:dyDescent="0.2">
      <c r="A37" s="31" t="s">
        <v>46</v>
      </c>
      <c r="B37" s="32" t="s">
        <v>47</v>
      </c>
      <c r="C37" s="31">
        <v>40478.668599999997</v>
      </c>
      <c r="D37" s="31" t="s">
        <v>48</v>
      </c>
      <c r="E37">
        <f>+(C37-C$7)/C$8</f>
        <v>-20210.553081206992</v>
      </c>
      <c r="F37">
        <f>ROUND(2*E37,0)/2</f>
        <v>-20210.5</v>
      </c>
      <c r="G37">
        <f>+C37-(C$7+F37*C$8)</f>
        <v>-3.1574649998219684E-2</v>
      </c>
      <c r="J37">
        <f>+G37</f>
        <v>-3.1574649998219684E-2</v>
      </c>
      <c r="O37">
        <f ca="1">+C$11+C$12*$F37</f>
        <v>-4.043773740181044E-2</v>
      </c>
      <c r="Q37" s="2">
        <f>+C37-15018.5</f>
        <v>25460.168599999997</v>
      </c>
    </row>
    <row r="38" spans="1:17" x14ac:dyDescent="0.2">
      <c r="A38" s="31" t="s">
        <v>46</v>
      </c>
      <c r="B38" s="32" t="s">
        <v>49</v>
      </c>
      <c r="C38" s="31">
        <v>40480.748200000002</v>
      </c>
      <c r="D38" s="31" t="s">
        <v>48</v>
      </c>
      <c r="E38">
        <f>+(C38-C$7)/C$8</f>
        <v>-20207.056995642663</v>
      </c>
      <c r="F38">
        <f>ROUND(2*E38,0)/2</f>
        <v>-20207</v>
      </c>
      <c r="G38">
        <f>+C38-(C$7+F38*C$8)</f>
        <v>-3.3903099996678066E-2</v>
      </c>
      <c r="J38">
        <f>+G38</f>
        <v>-3.3903099996678066E-2</v>
      </c>
      <c r="O38">
        <f ca="1">+C$11+C$12*$F38</f>
        <v>-4.0430331564281323E-2</v>
      </c>
      <c r="Q38" s="2">
        <f>+C38-15018.5</f>
        <v>25462.248200000002</v>
      </c>
    </row>
    <row r="39" spans="1:17" x14ac:dyDescent="0.2">
      <c r="A39" s="31" t="s">
        <v>46</v>
      </c>
      <c r="B39" s="32" t="s">
        <v>49</v>
      </c>
      <c r="C39" s="31">
        <v>40480.748299999999</v>
      </c>
      <c r="D39" s="31" t="s">
        <v>48</v>
      </c>
      <c r="E39">
        <f>+(C39-C$7)/C$8</f>
        <v>-20207.056827529301</v>
      </c>
      <c r="F39">
        <f>ROUND(2*E39,0)/2</f>
        <v>-20207</v>
      </c>
      <c r="G39">
        <f>+C39-(C$7+F39*C$8)</f>
        <v>-3.3803099999204278E-2</v>
      </c>
      <c r="J39">
        <f>+G39</f>
        <v>-3.3803099999204278E-2</v>
      </c>
      <c r="O39">
        <f ca="1">+C$11+C$12*$F39</f>
        <v>-4.0430331564281323E-2</v>
      </c>
      <c r="Q39" s="2">
        <f>+C39-15018.5</f>
        <v>25462.248299999999</v>
      </c>
    </row>
    <row r="40" spans="1:17" x14ac:dyDescent="0.2">
      <c r="A40" s="31" t="s">
        <v>46</v>
      </c>
      <c r="B40" s="32" t="s">
        <v>49</v>
      </c>
      <c r="C40" s="31">
        <v>40483.722300000001</v>
      </c>
      <c r="D40" s="31" t="s">
        <v>48</v>
      </c>
      <c r="E40">
        <f>+(C40-C$7)/C$8</f>
        <v>-20202.057136017324</v>
      </c>
      <c r="F40">
        <f>ROUND(2*E40,0)/2</f>
        <v>-20202</v>
      </c>
      <c r="G40">
        <f>+C40-(C$7+F40*C$8)</f>
        <v>-3.3986599992203992E-2</v>
      </c>
      <c r="J40">
        <f>+G40</f>
        <v>-3.3986599992203992E-2</v>
      </c>
      <c r="O40">
        <f ca="1">+C$11+C$12*$F40</f>
        <v>-4.0419751796382582E-2</v>
      </c>
      <c r="Q40" s="2">
        <f>+C40-15018.5</f>
        <v>25465.222300000001</v>
      </c>
    </row>
    <row r="41" spans="1:17" x14ac:dyDescent="0.2">
      <c r="A41" s="31" t="s">
        <v>46</v>
      </c>
      <c r="B41" s="32" t="s">
        <v>49</v>
      </c>
      <c r="C41" s="31">
        <v>40483.722900000001</v>
      </c>
      <c r="D41" s="31" t="s">
        <v>48</v>
      </c>
      <c r="E41">
        <f>+(C41-C$7)/C$8</f>
        <v>-20202.056127337128</v>
      </c>
      <c r="F41">
        <f>ROUND(2*E41,0)/2</f>
        <v>-20202</v>
      </c>
      <c r="G41">
        <f>+C41-(C$7+F41*C$8)</f>
        <v>-3.3386599992809352E-2</v>
      </c>
      <c r="J41">
        <f>+G41</f>
        <v>-3.3386599992809352E-2</v>
      </c>
      <c r="O41">
        <f ca="1">+C$11+C$12*$F41</f>
        <v>-4.0419751796382582E-2</v>
      </c>
      <c r="Q41" s="2">
        <f>+C41-15018.5</f>
        <v>25465.222900000001</v>
      </c>
    </row>
    <row r="42" spans="1:17" x14ac:dyDescent="0.2">
      <c r="A42" s="31" t="s">
        <v>46</v>
      </c>
      <c r="B42" s="32" t="s">
        <v>49</v>
      </c>
      <c r="C42" s="31">
        <v>40483.722999999998</v>
      </c>
      <c r="D42" s="31" t="s">
        <v>48</v>
      </c>
      <c r="E42">
        <f>+(C42-C$7)/C$8</f>
        <v>-20202.055959223766</v>
      </c>
      <c r="F42">
        <f>ROUND(2*E42,0)/2</f>
        <v>-20202</v>
      </c>
      <c r="G42">
        <f>+C42-(C$7+F42*C$8)</f>
        <v>-3.3286599995335564E-2</v>
      </c>
      <c r="J42">
        <f>+G42</f>
        <v>-3.3286599995335564E-2</v>
      </c>
      <c r="O42">
        <f ca="1">+C$11+C$12*$F42</f>
        <v>-4.0419751796382582E-2</v>
      </c>
      <c r="Q42" s="2">
        <f>+C42-15018.5</f>
        <v>25465.222999999998</v>
      </c>
    </row>
    <row r="43" spans="1:17" x14ac:dyDescent="0.2">
      <c r="A43" s="31" t="s">
        <v>46</v>
      </c>
      <c r="B43" s="32" t="s">
        <v>47</v>
      </c>
      <c r="C43" s="31">
        <v>40485.803999999996</v>
      </c>
      <c r="D43" s="31" t="s">
        <v>48</v>
      </c>
      <c r="E43">
        <f>+(C43-C$7)/C$8</f>
        <v>-20198.557520072318</v>
      </c>
      <c r="F43">
        <f>ROUND(2*E43,0)/2</f>
        <v>-20198.5</v>
      </c>
      <c r="G43">
        <f>+C43-(C$7+F43*C$8)</f>
        <v>-3.421505000005709E-2</v>
      </c>
      <c r="J43">
        <f>+G43</f>
        <v>-3.421505000005709E-2</v>
      </c>
      <c r="O43">
        <f ca="1">+C$11+C$12*$F43</f>
        <v>-4.0412345958853464E-2</v>
      </c>
      <c r="Q43" s="2">
        <f>+C43-15018.5</f>
        <v>25467.303999999996</v>
      </c>
    </row>
    <row r="44" spans="1:17" x14ac:dyDescent="0.2">
      <c r="A44" s="31" t="s">
        <v>46</v>
      </c>
      <c r="B44" s="32" t="s">
        <v>47</v>
      </c>
      <c r="C44" s="31">
        <v>40485.805200000003</v>
      </c>
      <c r="D44" s="31" t="s">
        <v>48</v>
      </c>
      <c r="E44">
        <f>+(C44-C$7)/C$8</f>
        <v>-20198.555502711912</v>
      </c>
      <c r="F44">
        <f>ROUND(2*E44,0)/2</f>
        <v>-20198.5</v>
      </c>
      <c r="G44">
        <f>+C44-(C$7+F44*C$8)</f>
        <v>-3.3015049993991852E-2</v>
      </c>
      <c r="J44">
        <f>+G44</f>
        <v>-3.3015049993991852E-2</v>
      </c>
      <c r="O44">
        <f ca="1">+C$11+C$12*$F44</f>
        <v>-4.0412345958853464E-2</v>
      </c>
      <c r="Q44" s="2">
        <f>+C44-15018.5</f>
        <v>25467.305200000003</v>
      </c>
    </row>
    <row r="45" spans="1:17" x14ac:dyDescent="0.2">
      <c r="A45" t="s">
        <v>44</v>
      </c>
      <c r="C45" s="10">
        <v>52500.647299999997</v>
      </c>
      <c r="D45" s="10" t="s">
        <v>15</v>
      </c>
      <c r="E45">
        <f>+(C45-C$7)/C$8</f>
        <v>0</v>
      </c>
      <c r="F45">
        <f>ROUND(2*E45,0)/2</f>
        <v>0</v>
      </c>
      <c r="G45">
        <f>+C45-(C$7+F45*C$8)</f>
        <v>0</v>
      </c>
      <c r="K45">
        <f>+G45</f>
        <v>0</v>
      </c>
      <c r="O45">
        <f ca="1">+C$11+C$12*$F45</f>
        <v>2.3267424216830632E-3</v>
      </c>
      <c r="Q45" s="2">
        <f>+C45-15018.5</f>
        <v>37482.147299999997</v>
      </c>
    </row>
    <row r="46" spans="1:17" x14ac:dyDescent="0.2">
      <c r="A46" s="33" t="s">
        <v>54</v>
      </c>
      <c r="B46" s="34" t="s">
        <v>49</v>
      </c>
      <c r="C46" s="33">
        <v>56169.611620000003</v>
      </c>
      <c r="D46" s="33">
        <v>8.0000000000000004E-4</v>
      </c>
      <c r="E46">
        <f>+(C46-C$7)/C$8</f>
        <v>6168.0194244907998</v>
      </c>
      <c r="F46">
        <f>ROUND(2*E46,0)/2</f>
        <v>6168</v>
      </c>
      <c r="G46">
        <f>+C46-(C$7+F46*C$8)</f>
        <v>1.1554400007298682E-2</v>
      </c>
      <c r="K46">
        <f>+G46</f>
        <v>1.1554400007298682E-2</v>
      </c>
      <c r="O46">
        <f ca="1">+C$11+C$12*$F46</f>
        <v>1.5377944101567674E-2</v>
      </c>
      <c r="Q46" s="2">
        <f>+C46-15018.5</f>
        <v>41151.111620000003</v>
      </c>
    </row>
    <row r="47" spans="1:17" x14ac:dyDescent="0.2">
      <c r="A47" s="33" t="s">
        <v>54</v>
      </c>
      <c r="B47" s="34" t="s">
        <v>47</v>
      </c>
      <c r="C47" s="33">
        <v>56174.668310000001</v>
      </c>
      <c r="D47" s="33">
        <v>4.0000000000000002E-4</v>
      </c>
      <c r="E47">
        <f>+(C47-C$7)/C$8</f>
        <v>6176.5203962701089</v>
      </c>
      <c r="F47">
        <f>ROUND(2*E47,0)/2</f>
        <v>6176.5</v>
      </c>
      <c r="G47">
        <f>+C47-(C$7+F47*C$8)</f>
        <v>1.2132450006902218E-2</v>
      </c>
      <c r="K47">
        <f>+G47</f>
        <v>1.2132450006902218E-2</v>
      </c>
      <c r="O47">
        <f ca="1">+C$11+C$12*$F47</f>
        <v>1.5395929706995531E-2</v>
      </c>
      <c r="Q47" s="2">
        <f>+C47-15018.5</f>
        <v>41156.168310000001</v>
      </c>
    </row>
    <row r="48" spans="1:17" x14ac:dyDescent="0.2">
      <c r="A48" s="33" t="s">
        <v>54</v>
      </c>
      <c r="B48" s="34" t="s">
        <v>49</v>
      </c>
      <c r="C48" s="33">
        <v>56197.569459999999</v>
      </c>
      <c r="D48" s="33">
        <v>1E-3</v>
      </c>
      <c r="E48">
        <f>+(C48-C$7)/C$8</f>
        <v>6215.0202904427415</v>
      </c>
      <c r="F48">
        <f>ROUND(2*E48,0)/2</f>
        <v>6215</v>
      </c>
      <c r="G48">
        <f>+C48-(C$7+F48*C$8)</f>
        <v>1.2069500000507105E-2</v>
      </c>
      <c r="K48">
        <f>+G48</f>
        <v>1.2069500000507105E-2</v>
      </c>
      <c r="O48">
        <f ca="1">+C$11+C$12*$F48</f>
        <v>1.5477393919815821E-2</v>
      </c>
      <c r="Q48" s="2">
        <f>+C48-15018.5</f>
        <v>41179.069459999999</v>
      </c>
    </row>
    <row r="49" spans="1:17" x14ac:dyDescent="0.2">
      <c r="A49" s="33" t="s">
        <v>54</v>
      </c>
      <c r="B49" s="34" t="s">
        <v>49</v>
      </c>
      <c r="C49" s="33">
        <v>56200.543660000003</v>
      </c>
      <c r="D49" s="33">
        <v>1E-3</v>
      </c>
      <c r="E49">
        <f>+(C49-C$7)/C$8</f>
        <v>6220.0203181814541</v>
      </c>
      <c r="F49">
        <f>ROUND(2*E49,0)/2</f>
        <v>6220</v>
      </c>
      <c r="G49">
        <f>+C49-(C$7+F49*C$8)</f>
        <v>1.2086000009730924E-2</v>
      </c>
      <c r="K49">
        <f>+G49</f>
        <v>1.2086000009730924E-2</v>
      </c>
      <c r="O49">
        <f ca="1">+C$11+C$12*$F49</f>
        <v>1.5487973687714561E-2</v>
      </c>
      <c r="Q49" s="2">
        <f>+C49-15018.5</f>
        <v>41182.043660000003</v>
      </c>
    </row>
    <row r="50" spans="1:17" x14ac:dyDescent="0.2">
      <c r="A50" s="35" t="s">
        <v>50</v>
      </c>
      <c r="B50" s="36" t="s">
        <v>47</v>
      </c>
      <c r="C50" s="37">
        <v>56924.76096</v>
      </c>
      <c r="D50" s="37">
        <v>1E-4</v>
      </c>
      <c r="E50">
        <f>+(C50-C$7)/C$8</f>
        <v>7437.5264001027554</v>
      </c>
      <c r="F50">
        <f>ROUND(2*E50,0)/2</f>
        <v>7437.5</v>
      </c>
      <c r="G50">
        <f>+C50-(C$7+F50*C$8)</f>
        <v>1.5703750003012829E-2</v>
      </c>
      <c r="K50">
        <f>+G50</f>
        <v>1.5703750003012829E-2</v>
      </c>
      <c r="O50">
        <f ca="1">+C$11+C$12*$F50</f>
        <v>1.8064147171057542E-2</v>
      </c>
      <c r="Q50" s="2">
        <f>+C50-15018.5</f>
        <v>41906.26096</v>
      </c>
    </row>
    <row r="51" spans="1:17" x14ac:dyDescent="0.2">
      <c r="A51" s="38" t="s">
        <v>0</v>
      </c>
      <c r="B51" s="39" t="s">
        <v>49</v>
      </c>
      <c r="C51" s="38">
        <v>58098.083099999931</v>
      </c>
      <c r="D51" s="38">
        <v>6.9999999999999999E-4</v>
      </c>
      <c r="E51">
        <f>+(C51-C$7)/C$8</f>
        <v>9410.0377464940102</v>
      </c>
      <c r="F51">
        <f>ROUND(2*E51,0)/2</f>
        <v>9410</v>
      </c>
      <c r="G51">
        <f>+C51-(C$7+F51*C$8)</f>
        <v>2.2452999932284001E-2</v>
      </c>
      <c r="K51">
        <f>+G51</f>
        <v>2.2452999932284001E-2</v>
      </c>
      <c r="O51">
        <f ca="1">+C$11+C$12*$F51</f>
        <v>2.2237865607110135E-2</v>
      </c>
      <c r="Q51" s="2">
        <f>+C51-15018.5</f>
        <v>43079.583099999931</v>
      </c>
    </row>
    <row r="52" spans="1:17" x14ac:dyDescent="0.2">
      <c r="A52" s="38" t="s">
        <v>0</v>
      </c>
      <c r="B52" s="39" t="s">
        <v>47</v>
      </c>
      <c r="C52" s="38">
        <v>58098.975200000219</v>
      </c>
      <c r="D52" s="38">
        <v>5.9999999999999995E-4</v>
      </c>
      <c r="E52">
        <f>+(C52-C$7)/C$8</f>
        <v>9411.5374858347204</v>
      </c>
      <c r="F52">
        <f>ROUND(2*E52,0)/2</f>
        <v>9411.5</v>
      </c>
      <c r="G52">
        <f>+C52-(C$7+F52*C$8)</f>
        <v>2.2297950221400242E-2</v>
      </c>
      <c r="K52">
        <f>+G52</f>
        <v>2.2297950221400242E-2</v>
      </c>
      <c r="O52">
        <f ca="1">+C$11+C$12*$F52</f>
        <v>2.2241039537479759E-2</v>
      </c>
      <c r="Q52" s="2">
        <f>+C52-15018.5</f>
        <v>43080.475200000219</v>
      </c>
    </row>
    <row r="53" spans="1:17" x14ac:dyDescent="0.2">
      <c r="A53" s="38" t="s">
        <v>1</v>
      </c>
      <c r="B53" s="39" t="s">
        <v>49</v>
      </c>
      <c r="C53" s="38">
        <v>58352.079729999998</v>
      </c>
      <c r="D53" s="38">
        <v>6.9999999999999994E-5</v>
      </c>
      <c r="E53">
        <f>+(C53-C$7)/C$8</f>
        <v>9837.0400313228838</v>
      </c>
      <c r="F53">
        <f>ROUND(2*E53,0)/2</f>
        <v>9837</v>
      </c>
      <c r="G53">
        <f>+C53-(C$7+F53*C$8)</f>
        <v>2.3812100000213832E-2</v>
      </c>
      <c r="K53">
        <f>+G53</f>
        <v>2.3812100000213832E-2</v>
      </c>
      <c r="O53">
        <f ca="1">+C$11+C$12*$F53</f>
        <v>2.314137778566246E-2</v>
      </c>
      <c r="Q53" s="2">
        <f>+C53-15018.5</f>
        <v>43333.579729999998</v>
      </c>
    </row>
    <row r="54" spans="1:17" ht="12" customHeight="1" x14ac:dyDescent="0.2">
      <c r="A54" s="38" t="s">
        <v>1</v>
      </c>
      <c r="B54" s="39" t="s">
        <v>47</v>
      </c>
      <c r="C54" s="38">
        <v>58372.007310000001</v>
      </c>
      <c r="D54" s="38">
        <v>2.0000000000000002E-5</v>
      </c>
      <c r="E54">
        <f>+(C54-C$7)/C$8</f>
        <v>9870.5409568710274</v>
      </c>
      <c r="F54">
        <f>ROUND(2*E54,0)/2</f>
        <v>9870.5</v>
      </c>
      <c r="G54">
        <f>+C54-(C$7+F54*C$8)</f>
        <v>2.4362650001421571E-2</v>
      </c>
      <c r="K54">
        <f>+G54</f>
        <v>2.4362650001421571E-2</v>
      </c>
      <c r="O54">
        <f ca="1">+C$11+C$12*$F54</f>
        <v>2.3212262230584011E-2</v>
      </c>
      <c r="Q54" s="2">
        <f>+C54-15018.5</f>
        <v>43353.507310000001</v>
      </c>
    </row>
    <row r="55" spans="1:17" ht="12" customHeight="1" x14ac:dyDescent="0.2">
      <c r="A55" s="38" t="s">
        <v>1</v>
      </c>
      <c r="B55" s="39" t="s">
        <v>49</v>
      </c>
      <c r="C55" s="38">
        <v>58383.011599999998</v>
      </c>
      <c r="D55" s="38">
        <v>2.2000000000000001E-3</v>
      </c>
      <c r="E55">
        <f>+(C55-C$7)/C$8</f>
        <v>9889.040639220817</v>
      </c>
      <c r="F55">
        <f>ROUND(2*E55,0)/2</f>
        <v>9889</v>
      </c>
      <c r="G55">
        <f>+C55-(C$7+F55*C$8)</f>
        <v>2.4173700003302656E-2</v>
      </c>
      <c r="K55">
        <f>+G55</f>
        <v>2.4173700003302656E-2</v>
      </c>
      <c r="O55">
        <f ca="1">+C$11+C$12*$F55</f>
        <v>2.3251407371809345E-2</v>
      </c>
      <c r="Q55" s="2">
        <f>+C55-15018.5</f>
        <v>43364.511599999998</v>
      </c>
    </row>
    <row r="56" spans="1:17" ht="12" customHeight="1" x14ac:dyDescent="0.2">
      <c r="A56" s="43" t="s">
        <v>56</v>
      </c>
      <c r="B56" s="44" t="s">
        <v>47</v>
      </c>
      <c r="C56" s="45">
        <v>58739.023940000217</v>
      </c>
      <c r="D56" s="43">
        <v>2.0000000000000001E-4</v>
      </c>
      <c r="E56">
        <f>+(C56-C$7)/C$8</f>
        <v>10487.544968224423</v>
      </c>
      <c r="F56">
        <f>ROUND(2*E56,0)/2</f>
        <v>10487.5</v>
      </c>
      <c r="G56">
        <f>+C56-(C$7+F56*C$8)</f>
        <v>2.6748750220576767E-2</v>
      </c>
      <c r="K56">
        <f>+G56</f>
        <v>2.6748750220576767E-2</v>
      </c>
      <c r="O56">
        <f ca="1">+C$11+C$12*$F56</f>
        <v>2.4517805589288424E-2</v>
      </c>
      <c r="Q56" s="2">
        <f>+C56-15018.5</f>
        <v>43720.523940000217</v>
      </c>
    </row>
    <row r="57" spans="1:17" ht="12" customHeight="1" x14ac:dyDescent="0.2">
      <c r="A57" s="40" t="s">
        <v>55</v>
      </c>
      <c r="B57" s="41" t="s">
        <v>49</v>
      </c>
      <c r="C57" s="42">
        <v>58855.017659999998</v>
      </c>
      <c r="D57" s="42">
        <v>2.4000000000000001E-4</v>
      </c>
      <c r="E57">
        <f>+(C57-C$7)/C$8</f>
        <v>10682.545915542873</v>
      </c>
      <c r="F57">
        <f>ROUND(2*E57,0)/2</f>
        <v>10682.5</v>
      </c>
      <c r="G57">
        <f>+C57-(C$7+F57*C$8)</f>
        <v>2.731225000025006E-2</v>
      </c>
      <c r="K57">
        <f>+G57</f>
        <v>2.731225000025006E-2</v>
      </c>
      <c r="O57">
        <f ca="1">+C$11+C$12*$F57</f>
        <v>2.493041653733925E-2</v>
      </c>
      <c r="Q57" s="2">
        <f>+C57-15018.5</f>
        <v>43836.517659999998</v>
      </c>
    </row>
    <row r="58" spans="1:17" ht="12" customHeight="1" x14ac:dyDescent="0.2">
      <c r="C58" s="10"/>
      <c r="D58" s="10"/>
    </row>
    <row r="59" spans="1:17" ht="12" customHeight="1" x14ac:dyDescent="0.2">
      <c r="C59" s="10"/>
      <c r="D59" s="10"/>
    </row>
    <row r="60" spans="1:17" ht="12" customHeight="1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57">
    <sortCondition ref="C21:C57"/>
  </sortState>
  <phoneticPr fontId="7" type="noConversion"/>
  <hyperlinks>
    <hyperlink ref="H62597" r:id="rId1" display="http://vsolj.cetus-net.org/bulletin.html"/>
    <hyperlink ref="H62590" r:id="rId2" display="https://www.aavso.org/ejaavso"/>
    <hyperlink ref="I62597" r:id="rId3" display="http://vsolj.cetus-net.org/bulletin.html"/>
    <hyperlink ref="AQ56244" r:id="rId4" display="http://cdsbib.u-strasbg.fr/cgi-bin/cdsbib?1990RMxAA..21..381G"/>
    <hyperlink ref="H62594" r:id="rId5" display="https://www.aavso.org/ejaavso"/>
    <hyperlink ref="AP3608" r:id="rId6" display="http://cdsbib.u-strasbg.fr/cgi-bin/cdsbib?1990RMxAA..21..381G"/>
    <hyperlink ref="AP3611" r:id="rId7" display="http://cdsbib.u-strasbg.fr/cgi-bin/cdsbib?1990RMxAA..21..381G"/>
    <hyperlink ref="AP3609" r:id="rId8" display="http://cdsbib.u-strasbg.fr/cgi-bin/cdsbib?1990RMxAA..21..381G"/>
    <hyperlink ref="AP3593" r:id="rId9" display="http://cdsbib.u-strasbg.fr/cgi-bin/cdsbib?1990RMxAA..21..381G"/>
    <hyperlink ref="AQ3822" r:id="rId10" display="http://cdsbib.u-strasbg.fr/cgi-bin/cdsbib?1990RMxAA..21..381G"/>
    <hyperlink ref="AQ3826" r:id="rId11" display="http://cdsbib.u-strasbg.fr/cgi-bin/cdsbib?1990RMxAA..21..381G"/>
    <hyperlink ref="AQ63510" r:id="rId12" display="http://cdsbib.u-strasbg.fr/cgi-bin/cdsbib?1990RMxAA..21..381G"/>
    <hyperlink ref="I714" r:id="rId13" display="http://vsolj.cetus-net.org/bulletin.html"/>
    <hyperlink ref="H714" r:id="rId14" display="http://vsolj.cetus-net.org/bulletin.html"/>
    <hyperlink ref="AQ64171" r:id="rId15" display="http://cdsbib.u-strasbg.fr/cgi-bin/cdsbib?1990RMxAA..21..381G"/>
    <hyperlink ref="AQ64170" r:id="rId16" display="http://cdsbib.u-strasbg.fr/cgi-bin/cdsbib?1990RMxAA..21..381G"/>
    <hyperlink ref="AP1884" r:id="rId17" display="http://cdsbib.u-strasbg.fr/cgi-bin/cdsbib?1990RMxAA..21..381G"/>
    <hyperlink ref="AP1902" r:id="rId18" display="http://cdsbib.u-strasbg.fr/cgi-bin/cdsbib?1990RMxAA..21..381G"/>
    <hyperlink ref="AP1903" r:id="rId19" display="http://cdsbib.u-strasbg.fr/cgi-bin/cdsbib?1990RMxAA..21..381G"/>
    <hyperlink ref="AP189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2023-01-25T04:22:44Z</dcterms:modified>
</cp:coreProperties>
</file>