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AD6E0FB4-9B5D-4A99-94F9-7249370778E4}" xr6:coauthVersionLast="47" xr6:coauthVersionMax="47" xr10:uidLastSave="{00000000-0000-0000-0000-000000000000}"/>
  <bookViews>
    <workbookView xWindow="14145" yWindow="465" windowWidth="13320" windowHeight="14295"/>
  </bookViews>
  <sheets>
    <sheet name="Active" sheetId="4" r:id="rId1"/>
    <sheet name="A (old)" sheetId="2" r:id="rId2"/>
  </sheets>
  <calcPr calcId="181029"/>
</workbook>
</file>

<file path=xl/calcChain.xml><?xml version="1.0" encoding="utf-8"?>
<calcChain xmlns="http://schemas.openxmlformats.org/spreadsheetml/2006/main">
  <c r="E42" i="4" l="1"/>
  <c r="F42" i="4" s="1"/>
  <c r="G42" i="4" s="1"/>
  <c r="K42" i="4" s="1"/>
  <c r="Q42" i="4"/>
  <c r="E43" i="4"/>
  <c r="F43" i="4"/>
  <c r="G43" i="4" s="1"/>
  <c r="K43" i="4" s="1"/>
  <c r="Q43" i="4"/>
  <c r="E44" i="4"/>
  <c r="F44" i="4"/>
  <c r="G44" i="4"/>
  <c r="K44" i="4"/>
  <c r="Q44" i="4"/>
  <c r="E45" i="4"/>
  <c r="F45" i="4"/>
  <c r="G45" i="4" s="1"/>
  <c r="K45" i="4" s="1"/>
  <c r="Q45" i="4"/>
  <c r="C9" i="4"/>
  <c r="D9" i="4"/>
  <c r="E21" i="4"/>
  <c r="F21" i="4"/>
  <c r="G21" i="4"/>
  <c r="K21" i="4"/>
  <c r="E22" i="4"/>
  <c r="F22" i="4"/>
  <c r="G22" i="4"/>
  <c r="K22" i="4"/>
  <c r="E23" i="4"/>
  <c r="F23" i="4"/>
  <c r="G23" i="4"/>
  <c r="K23" i="4"/>
  <c r="E24" i="4"/>
  <c r="F24" i="4"/>
  <c r="G24" i="4"/>
  <c r="K24" i="4"/>
  <c r="E25" i="4"/>
  <c r="F25" i="4"/>
  <c r="G25" i="4"/>
  <c r="K25" i="4"/>
  <c r="E26" i="4"/>
  <c r="F26" i="4"/>
  <c r="G26" i="4"/>
  <c r="K26" i="4"/>
  <c r="E27" i="4"/>
  <c r="F27" i="4"/>
  <c r="G27" i="4"/>
  <c r="K27" i="4"/>
  <c r="E28" i="4"/>
  <c r="F28" i="4"/>
  <c r="G28" i="4"/>
  <c r="K28" i="4"/>
  <c r="E29" i="4"/>
  <c r="F29" i="4"/>
  <c r="G29" i="4"/>
  <c r="K29" i="4"/>
  <c r="E30" i="4"/>
  <c r="F30" i="4"/>
  <c r="G30" i="4"/>
  <c r="K30" i="4"/>
  <c r="E31" i="4"/>
  <c r="F31" i="4"/>
  <c r="G31" i="4"/>
  <c r="J31" i="4"/>
  <c r="E32" i="4"/>
  <c r="F32" i="4"/>
  <c r="G32" i="4"/>
  <c r="E33" i="4"/>
  <c r="F33" i="4"/>
  <c r="G33" i="4"/>
  <c r="K33" i="4"/>
  <c r="E34" i="4"/>
  <c r="F34" i="4"/>
  <c r="G34" i="4"/>
  <c r="K34" i="4"/>
  <c r="E35" i="4"/>
  <c r="F35" i="4"/>
  <c r="G35" i="4"/>
  <c r="K35" i="4"/>
  <c r="E36" i="4"/>
  <c r="F36" i="4"/>
  <c r="G36" i="4"/>
  <c r="K36" i="4"/>
  <c r="E37" i="4"/>
  <c r="F37" i="4"/>
  <c r="G37" i="4"/>
  <c r="E38" i="4"/>
  <c r="F38" i="4"/>
  <c r="G38" i="4"/>
  <c r="K38" i="4"/>
  <c r="E39" i="4"/>
  <c r="F39" i="4"/>
  <c r="G39" i="4"/>
  <c r="K39" i="4"/>
  <c r="E40" i="4"/>
  <c r="F40" i="4"/>
  <c r="G40" i="4"/>
  <c r="E41" i="4"/>
  <c r="F41" i="4"/>
  <c r="G41" i="4"/>
  <c r="K41" i="4"/>
  <c r="F16" i="4"/>
  <c r="F17" i="4" s="1"/>
  <c r="C17" i="4"/>
  <c r="Q21" i="4"/>
  <c r="Q22" i="4"/>
  <c r="Q23" i="4"/>
  <c r="Q24" i="4"/>
  <c r="Q25" i="4"/>
  <c r="Q26" i="4"/>
  <c r="Q27" i="4"/>
  <c r="Q28" i="4"/>
  <c r="Q29" i="4"/>
  <c r="Q30" i="4"/>
  <c r="Q31" i="4"/>
  <c r="K32" i="4"/>
  <c r="Q32" i="4"/>
  <c r="Q33" i="4"/>
  <c r="Q34" i="4"/>
  <c r="Q35" i="4"/>
  <c r="Q36" i="4"/>
  <c r="K37" i="4"/>
  <c r="Q37" i="4"/>
  <c r="Q38" i="4"/>
  <c r="Q39" i="4"/>
  <c r="K40" i="4"/>
  <c r="Q40" i="4"/>
  <c r="Q41" i="4"/>
  <c r="E33" i="2"/>
  <c r="F33" i="2"/>
  <c r="G33" i="2"/>
  <c r="K33" i="2"/>
  <c r="E34" i="2"/>
  <c r="F34" i="2"/>
  <c r="G34" i="2"/>
  <c r="K34" i="2"/>
  <c r="E35" i="2"/>
  <c r="F35" i="2"/>
  <c r="G35" i="2"/>
  <c r="K35" i="2"/>
  <c r="E36" i="2"/>
  <c r="F36" i="2"/>
  <c r="G36" i="2"/>
  <c r="K36" i="2"/>
  <c r="E37" i="2"/>
  <c r="F37" i="2"/>
  <c r="G37" i="2"/>
  <c r="K37" i="2"/>
  <c r="E38" i="2"/>
  <c r="F38" i="2"/>
  <c r="G38" i="2"/>
  <c r="K38" i="2"/>
  <c r="E39" i="2"/>
  <c r="F39" i="2"/>
  <c r="G39" i="2"/>
  <c r="K39" i="2"/>
  <c r="E40" i="2"/>
  <c r="F40" i="2"/>
  <c r="G40" i="2"/>
  <c r="K40" i="2"/>
  <c r="E41" i="2"/>
  <c r="F41" i="2"/>
  <c r="G41" i="2"/>
  <c r="K41" i="2"/>
  <c r="Q33" i="2"/>
  <c r="Q34" i="2"/>
  <c r="Q35" i="2"/>
  <c r="Q36" i="2"/>
  <c r="Q37" i="2"/>
  <c r="Q38" i="2"/>
  <c r="Q39" i="2"/>
  <c r="Q40" i="2"/>
  <c r="Q41" i="2"/>
  <c r="E21" i="2"/>
  <c r="F21" i="2"/>
  <c r="G21" i="2"/>
  <c r="K21" i="2"/>
  <c r="E22" i="2"/>
  <c r="F22" i="2"/>
  <c r="G22" i="2"/>
  <c r="K22" i="2"/>
  <c r="E23" i="2"/>
  <c r="F23" i="2"/>
  <c r="G23" i="2"/>
  <c r="K23" i="2"/>
  <c r="E24" i="2"/>
  <c r="F24" i="2"/>
  <c r="G24" i="2"/>
  <c r="K24" i="2"/>
  <c r="E25" i="2"/>
  <c r="F25" i="2"/>
  <c r="G25" i="2"/>
  <c r="K25" i="2"/>
  <c r="E26" i="2"/>
  <c r="F26" i="2"/>
  <c r="G26" i="2"/>
  <c r="F16" i="2"/>
  <c r="F17" i="2" s="1"/>
  <c r="K29" i="2"/>
  <c r="E32" i="2"/>
  <c r="F32" i="2"/>
  <c r="G32" i="2"/>
  <c r="K32" i="2"/>
  <c r="D9" i="2"/>
  <c r="C9" i="2"/>
  <c r="Q32" i="2"/>
  <c r="Q30" i="2"/>
  <c r="E30" i="2"/>
  <c r="F30" i="2"/>
  <c r="G30" i="2"/>
  <c r="K30" i="2"/>
  <c r="E27" i="2"/>
  <c r="F27" i="2"/>
  <c r="G27" i="2"/>
  <c r="K27" i="2"/>
  <c r="E28" i="2"/>
  <c r="F28" i="2"/>
  <c r="G28" i="2"/>
  <c r="K28" i="2"/>
  <c r="E29" i="2"/>
  <c r="F29" i="2"/>
  <c r="G29" i="2"/>
  <c r="E31" i="2"/>
  <c r="F31" i="2"/>
  <c r="G31" i="2"/>
  <c r="J31" i="2"/>
  <c r="Q31" i="2"/>
  <c r="C17" i="2"/>
  <c r="Q29" i="2"/>
  <c r="Q21" i="2"/>
  <c r="Q22" i="2"/>
  <c r="Q23" i="2"/>
  <c r="Q24" i="2"/>
  <c r="Q25" i="2"/>
  <c r="K26" i="2"/>
  <c r="Q26" i="2"/>
  <c r="Q27" i="2"/>
  <c r="Q28" i="2"/>
  <c r="C11" i="2"/>
  <c r="C11" i="4"/>
  <c r="C12" i="4"/>
  <c r="C12" i="2"/>
  <c r="O44" i="4" l="1"/>
  <c r="O43" i="4"/>
  <c r="O42" i="4"/>
  <c r="O45" i="4"/>
  <c r="C16" i="2"/>
  <c r="D18" i="2" s="1"/>
  <c r="C16" i="4"/>
  <c r="D18" i="4" s="1"/>
  <c r="O28" i="4"/>
  <c r="O39" i="4"/>
  <c r="O22" i="4"/>
  <c r="O36" i="4"/>
  <c r="O26" i="4"/>
  <c r="O29" i="4"/>
  <c r="O40" i="4"/>
  <c r="O30" i="4"/>
  <c r="O34" i="4"/>
  <c r="O27" i="4"/>
  <c r="O35" i="4"/>
  <c r="O38" i="4"/>
  <c r="O21" i="4"/>
  <c r="O37" i="4"/>
  <c r="C15" i="4"/>
  <c r="O41" i="4"/>
  <c r="O25" i="4"/>
  <c r="O24" i="4"/>
  <c r="O23" i="4"/>
  <c r="O33" i="4"/>
  <c r="O32" i="4"/>
  <c r="O31" i="4"/>
  <c r="C15" i="2"/>
  <c r="O30" i="2"/>
  <c r="O23" i="2"/>
  <c r="O26" i="2"/>
  <c r="O41" i="2"/>
  <c r="O37" i="2"/>
  <c r="O35" i="2"/>
  <c r="O38" i="2"/>
  <c r="O33" i="2"/>
  <c r="O21" i="2"/>
  <c r="O31" i="2"/>
  <c r="O40" i="2"/>
  <c r="O24" i="2"/>
  <c r="O36" i="2"/>
  <c r="O25" i="2"/>
  <c r="O27" i="2"/>
  <c r="O22" i="2"/>
  <c r="O34" i="2"/>
  <c r="O32" i="2"/>
  <c r="O39" i="2"/>
  <c r="O29" i="2"/>
  <c r="O28" i="2"/>
  <c r="F18" i="2" l="1"/>
  <c r="F19" i="2" s="1"/>
  <c r="C18" i="2"/>
  <c r="C18" i="4"/>
  <c r="F18" i="4"/>
  <c r="F19" i="4" s="1"/>
</calcChain>
</file>

<file path=xl/sharedStrings.xml><?xml version="1.0" encoding="utf-8"?>
<sst xmlns="http://schemas.openxmlformats.org/spreadsheetml/2006/main" count="209" uniqueCount="81">
  <si>
    <t>VSB-066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</si>
  <si>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</si>
  <si>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</si>
  <si>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</si>
  <si>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</si>
  <si>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</si>
  <si>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</si>
  <si>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</si>
  <si>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</si>
  <si>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</si>
  <si>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</si>
  <si>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</si>
  <si>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</si>
  <si>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</si>
  <si>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</si>
  <si>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</si>
  <si>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</si>
  <si>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</si>
  <si>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</si>
  <si>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</si>
  <si>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</si>
  <si>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</si>
  <si>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</si>
  <si>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</si>
  <si>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</si>
  <si>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</si>
  <si>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</si>
  <si>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</si>
  <si>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</si>
  <si>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 5305</t>
  </si>
  <si>
    <t>not avail.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</si>
  <si>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</si>
  <si>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</si>
  <si>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</si>
  <si>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</si>
  <si>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</si>
  <si>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</si>
  <si>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</si>
  <si>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</si>
  <si>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</si>
  <si>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</si>
  <si>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</si>
  <si>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</si>
  <si>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</si>
  <si>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</si>
  <si>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</si>
  <si>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</si>
  <si>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</si>
  <si>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</si>
  <si>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</si>
  <si>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</si>
  <si>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</si>
  <si>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</si>
  <si>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</si>
  <si>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</si>
  <si>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</si>
  <si>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Russ Robb (pc)</t>
  </si>
  <si>
    <t># of data points:</t>
  </si>
  <si>
    <t>MW UMa / GSC 4153-0634</t>
  </si>
  <si>
    <t>EA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</si>
  <si>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</si>
  <si>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</si>
  <si>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</si>
  <si>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</si>
  <si>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</si>
  <si>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</si>
  <si>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</si>
  <si>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IBVS 6084</t>
  </si>
  <si>
    <t>OEJV 0165</t>
  </si>
  <si>
    <t>OEJV 0179</t>
  </si>
  <si>
    <t>pg</t>
  </si>
  <si>
    <t>vis</t>
  </si>
  <si>
    <t>PE</t>
  </si>
  <si>
    <t>CCD</t>
  </si>
  <si>
    <t>Add cycle</t>
  </si>
  <si>
    <t>Old Cycle</t>
  </si>
  <si>
    <t>VSB, 91</t>
  </si>
  <si>
    <t>JBAV, 63</t>
  </si>
  <si>
    <t>V</t>
  </si>
  <si>
    <t>B</t>
  </si>
  <si>
    <t>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</si>
</sst>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8" formatCode="0.00000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4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28" fillId="0" borderId="0"/>
    <xf numFmtId="0" fontId="17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Fill="1" applyBorder="1" applyAlignment="1"/>
    <xf numFmtId="0" fontId="0" fillId="0" borderId="8" xfId="0" applyFill="1" applyBorder="1" applyAlignment="1"/>
    <xf numFmtId="0" fontId="8" fillId="0" borderId="11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Continuous"/>
    </xf>
    <xf numFmtId="0" fontId="9" fillId="0" borderId="0" xfId="0" applyFont="1" applyAlignment="1">
      <alignment horizontal="center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6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32" fillId="0" borderId="0" xfId="41" applyFont="1" applyAlignment="1">
      <alignment horizontal="center"/>
    </xf>
    <xf numFmtId="0" fontId="32" fillId="0" borderId="0" xfId="41" applyFont="1" applyAlignment="1">
      <alignment horizontal="left"/>
    </xf>
    <xf numFmtId="0" fontId="14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5" fillId="0" borderId="0" xfId="41" applyFont="1"/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0" fontId="0" fillId="0" borderId="0" xfId="0" applyBorder="1" applyAlignment="1"/>
    <xf numFmtId="0" fontId="8" fillId="0" borderId="0" xfId="0" applyFont="1" applyFill="1" applyBorder="1" applyAlignment="1">
      <alignment horizontal="centerContinuous"/>
    </xf>
    <xf numFmtId="0" fontId="8" fillId="0" borderId="0" xfId="0" applyFont="1" applyFill="1" applyBorder="1" applyAlignment="1">
      <alignment horizontal="center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78" fontId="34" fillId="0" borderId="0" xfId="0" applyNumberFormat="1" applyFont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MW UMa - O-C Diagr.</a:t>
            </a:r>
          </a:p>
        </c:rich>
      </c:tx>
      <c:layout>
        <c:manualLayout>
          <c:xMode val="edge"/>
          <c:yMode val="edge"/>
          <c:x val="0.36995187394790513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870774963694407"/>
          <c:y val="0.14634168126798494"/>
          <c:w val="0.75605875471617745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0.5</c:v>
                </c:pt>
                <c:pt idx="1">
                  <c:v>2</c:v>
                </c:pt>
                <c:pt idx="2">
                  <c:v>7</c:v>
                </c:pt>
                <c:pt idx="3">
                  <c:v>25.5</c:v>
                </c:pt>
                <c:pt idx="4">
                  <c:v>28</c:v>
                </c:pt>
                <c:pt idx="5">
                  <c:v>51.5</c:v>
                </c:pt>
                <c:pt idx="6">
                  <c:v>53</c:v>
                </c:pt>
                <c:pt idx="7">
                  <c:v>62</c:v>
                </c:pt>
                <c:pt idx="8">
                  <c:v>873.5</c:v>
                </c:pt>
                <c:pt idx="9">
                  <c:v>3242</c:v>
                </c:pt>
                <c:pt idx="10">
                  <c:v>3244.5</c:v>
                </c:pt>
                <c:pt idx="11">
                  <c:v>4056</c:v>
                </c:pt>
                <c:pt idx="12">
                  <c:v>4689</c:v>
                </c:pt>
                <c:pt idx="13">
                  <c:v>4689</c:v>
                </c:pt>
                <c:pt idx="14">
                  <c:v>4689</c:v>
                </c:pt>
                <c:pt idx="15">
                  <c:v>4719</c:v>
                </c:pt>
                <c:pt idx="16">
                  <c:v>4719</c:v>
                </c:pt>
                <c:pt idx="17">
                  <c:v>4719</c:v>
                </c:pt>
                <c:pt idx="18">
                  <c:v>4746.5</c:v>
                </c:pt>
                <c:pt idx="19">
                  <c:v>4746.5</c:v>
                </c:pt>
                <c:pt idx="20">
                  <c:v>4746.5</c:v>
                </c:pt>
                <c:pt idx="21">
                  <c:v>5525</c:v>
                </c:pt>
                <c:pt idx="22">
                  <c:v>5525</c:v>
                </c:pt>
                <c:pt idx="23">
                  <c:v>5525</c:v>
                </c:pt>
                <c:pt idx="24">
                  <c:v>5909</c:v>
                </c:pt>
              </c:numCache>
            </c:numRef>
          </c:xVal>
          <c:yVal>
            <c:numRef>
              <c:f>Active!$H$21:$H$994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4A-4F33-A162-2EEFE169F3D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4.0000000000000002E-4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1.1000000000000001E-3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9">
                    <c:v>2.7E-4</c:v>
                  </c:pt>
                  <c:pt idx="10">
                    <c:v>1.6999999999999999E-3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2E-3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4.0000000000000002E-4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1.1000000000000001E-3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9">
                    <c:v>2.7E-4</c:v>
                  </c:pt>
                  <c:pt idx="10">
                    <c:v>1.6999999999999999E-3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0.5</c:v>
                </c:pt>
                <c:pt idx="1">
                  <c:v>2</c:v>
                </c:pt>
                <c:pt idx="2">
                  <c:v>7</c:v>
                </c:pt>
                <c:pt idx="3">
                  <c:v>25.5</c:v>
                </c:pt>
                <c:pt idx="4">
                  <c:v>28</c:v>
                </c:pt>
                <c:pt idx="5">
                  <c:v>51.5</c:v>
                </c:pt>
                <c:pt idx="6">
                  <c:v>53</c:v>
                </c:pt>
                <c:pt idx="7">
                  <c:v>62</c:v>
                </c:pt>
                <c:pt idx="8">
                  <c:v>873.5</c:v>
                </c:pt>
                <c:pt idx="9">
                  <c:v>3242</c:v>
                </c:pt>
                <c:pt idx="10">
                  <c:v>3244.5</c:v>
                </c:pt>
                <c:pt idx="11">
                  <c:v>4056</c:v>
                </c:pt>
                <c:pt idx="12">
                  <c:v>4689</c:v>
                </c:pt>
                <c:pt idx="13">
                  <c:v>4689</c:v>
                </c:pt>
                <c:pt idx="14">
                  <c:v>4689</c:v>
                </c:pt>
                <c:pt idx="15">
                  <c:v>4719</c:v>
                </c:pt>
                <c:pt idx="16">
                  <c:v>4719</c:v>
                </c:pt>
                <c:pt idx="17">
                  <c:v>4719</c:v>
                </c:pt>
                <c:pt idx="18">
                  <c:v>4746.5</c:v>
                </c:pt>
                <c:pt idx="19">
                  <c:v>4746.5</c:v>
                </c:pt>
                <c:pt idx="20">
                  <c:v>4746.5</c:v>
                </c:pt>
                <c:pt idx="21">
                  <c:v>5525</c:v>
                </c:pt>
                <c:pt idx="22">
                  <c:v>5525</c:v>
                </c:pt>
                <c:pt idx="23">
                  <c:v>5525</c:v>
                </c:pt>
                <c:pt idx="24">
                  <c:v>5909</c:v>
                </c:pt>
              </c:numCache>
            </c:numRef>
          </c:xVal>
          <c:yVal>
            <c:numRef>
              <c:f>Active!$I$21:$I$994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54A-4F33-A162-2EEFE169F3D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4.0000000000000002E-4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1.1000000000000001E-3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9">
                    <c:v>2.7E-4</c:v>
                  </c:pt>
                  <c:pt idx="10">
                    <c:v>1.6999999999999999E-3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2E-3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4.0000000000000002E-4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1.1000000000000001E-3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9">
                    <c:v>2.7E-4</c:v>
                  </c:pt>
                  <c:pt idx="10">
                    <c:v>1.6999999999999999E-3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0.5</c:v>
                </c:pt>
                <c:pt idx="1">
                  <c:v>2</c:v>
                </c:pt>
                <c:pt idx="2">
                  <c:v>7</c:v>
                </c:pt>
                <c:pt idx="3">
                  <c:v>25.5</c:v>
                </c:pt>
                <c:pt idx="4">
                  <c:v>28</c:v>
                </c:pt>
                <c:pt idx="5">
                  <c:v>51.5</c:v>
                </c:pt>
                <c:pt idx="6">
                  <c:v>53</c:v>
                </c:pt>
                <c:pt idx="7">
                  <c:v>62</c:v>
                </c:pt>
                <c:pt idx="8">
                  <c:v>873.5</c:v>
                </c:pt>
                <c:pt idx="9">
                  <c:v>3242</c:v>
                </c:pt>
                <c:pt idx="10">
                  <c:v>3244.5</c:v>
                </c:pt>
                <c:pt idx="11">
                  <c:v>4056</c:v>
                </c:pt>
                <c:pt idx="12">
                  <c:v>4689</c:v>
                </c:pt>
                <c:pt idx="13">
                  <c:v>4689</c:v>
                </c:pt>
                <c:pt idx="14">
                  <c:v>4689</c:v>
                </c:pt>
                <c:pt idx="15">
                  <c:v>4719</c:v>
                </c:pt>
                <c:pt idx="16">
                  <c:v>4719</c:v>
                </c:pt>
                <c:pt idx="17">
                  <c:v>4719</c:v>
                </c:pt>
                <c:pt idx="18">
                  <c:v>4746.5</c:v>
                </c:pt>
                <c:pt idx="19">
                  <c:v>4746.5</c:v>
                </c:pt>
                <c:pt idx="20">
                  <c:v>4746.5</c:v>
                </c:pt>
                <c:pt idx="21">
                  <c:v>5525</c:v>
                </c:pt>
                <c:pt idx="22">
                  <c:v>5525</c:v>
                </c:pt>
                <c:pt idx="23">
                  <c:v>5525</c:v>
                </c:pt>
                <c:pt idx="24">
                  <c:v>5909</c:v>
                </c:pt>
              </c:numCache>
            </c:numRef>
          </c:xVal>
          <c:yVal>
            <c:numRef>
              <c:f>Active!$J$21:$J$994</c:f>
              <c:numCache>
                <c:formatCode>General</c:formatCode>
                <c:ptCount val="974"/>
                <c:pt idx="10">
                  <c:v>-5.7589051721151918E-5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54A-4F33-A162-2EEFE169F3D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4.0000000000000002E-4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1.1000000000000001E-3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9">
                    <c:v>2.7E-4</c:v>
                  </c:pt>
                  <c:pt idx="10">
                    <c:v>1.6999999999999999E-3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2E-3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4.0000000000000002E-4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1.1000000000000001E-3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9">
                    <c:v>2.7E-4</c:v>
                  </c:pt>
                  <c:pt idx="10">
                    <c:v>1.6999999999999999E-3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0.5</c:v>
                </c:pt>
                <c:pt idx="1">
                  <c:v>2</c:v>
                </c:pt>
                <c:pt idx="2">
                  <c:v>7</c:v>
                </c:pt>
                <c:pt idx="3">
                  <c:v>25.5</c:v>
                </c:pt>
                <c:pt idx="4">
                  <c:v>28</c:v>
                </c:pt>
                <c:pt idx="5">
                  <c:v>51.5</c:v>
                </c:pt>
                <c:pt idx="6">
                  <c:v>53</c:v>
                </c:pt>
                <c:pt idx="7">
                  <c:v>62</c:v>
                </c:pt>
                <c:pt idx="8">
                  <c:v>873.5</c:v>
                </c:pt>
                <c:pt idx="9">
                  <c:v>3242</c:v>
                </c:pt>
                <c:pt idx="10">
                  <c:v>3244.5</c:v>
                </c:pt>
                <c:pt idx="11">
                  <c:v>4056</c:v>
                </c:pt>
                <c:pt idx="12">
                  <c:v>4689</c:v>
                </c:pt>
                <c:pt idx="13">
                  <c:v>4689</c:v>
                </c:pt>
                <c:pt idx="14">
                  <c:v>4689</c:v>
                </c:pt>
                <c:pt idx="15">
                  <c:v>4719</c:v>
                </c:pt>
                <c:pt idx="16">
                  <c:v>4719</c:v>
                </c:pt>
                <c:pt idx="17">
                  <c:v>4719</c:v>
                </c:pt>
                <c:pt idx="18">
                  <c:v>4746.5</c:v>
                </c:pt>
                <c:pt idx="19">
                  <c:v>4746.5</c:v>
                </c:pt>
                <c:pt idx="20">
                  <c:v>4746.5</c:v>
                </c:pt>
                <c:pt idx="21">
                  <c:v>5525</c:v>
                </c:pt>
                <c:pt idx="22">
                  <c:v>5525</c:v>
                </c:pt>
                <c:pt idx="23">
                  <c:v>5525</c:v>
                </c:pt>
                <c:pt idx="24">
                  <c:v>5909</c:v>
                </c:pt>
              </c:numCache>
            </c:numRef>
          </c:xVal>
          <c:yVal>
            <c:numRef>
              <c:f>Active!$K$21:$K$994</c:f>
              <c:numCache>
                <c:formatCode>General</c:formatCode>
                <c:ptCount val="974"/>
                <c:pt idx="0">
                  <c:v>-2.5453359048697166E-3</c:v>
                </c:pt>
                <c:pt idx="1">
                  <c:v>1.1221214372199029E-3</c:v>
                </c:pt>
                <c:pt idx="2">
                  <c:v>1.1469792443676852E-3</c:v>
                </c:pt>
                <c:pt idx="3">
                  <c:v>-2.10468570003286E-5</c:v>
                </c:pt>
                <c:pt idx="4">
                  <c:v>-1.5086179555510171E-3</c:v>
                </c:pt>
                <c:pt idx="5">
                  <c:v>-9.5178624906111509E-4</c:v>
                </c:pt>
                <c:pt idx="6">
                  <c:v>-1.3843288979842328E-3</c:v>
                </c:pt>
                <c:pt idx="7">
                  <c:v>-2.5795848487177864E-3</c:v>
                </c:pt>
                <c:pt idx="8">
                  <c:v>-2.3851623482187279E-3</c:v>
                </c:pt>
                <c:pt idx="9">
                  <c:v>1.8799820463755168E-3</c:v>
                </c:pt>
                <c:pt idx="11">
                  <c:v>-1.3131665546097793E-3</c:v>
                </c:pt>
                <c:pt idx="12">
                  <c:v>-9.9616798252100125E-4</c:v>
                </c:pt>
                <c:pt idx="13">
                  <c:v>-6.9616802647942677E-4</c:v>
                </c:pt>
                <c:pt idx="14">
                  <c:v>-5.9616773069137707E-4</c:v>
                </c:pt>
                <c:pt idx="15">
                  <c:v>-1.1470211466075853E-3</c:v>
                </c:pt>
                <c:pt idx="16">
                  <c:v>-6.4702106465119869E-4</c:v>
                </c:pt>
                <c:pt idx="17">
                  <c:v>-4.470209387363866E-4</c:v>
                </c:pt>
                <c:pt idx="18">
                  <c:v>-4.2103029336431064E-3</c:v>
                </c:pt>
                <c:pt idx="19">
                  <c:v>-4.1030286956811324E-4</c:v>
                </c:pt>
                <c:pt idx="20">
                  <c:v>-3.1030303944135085E-4</c:v>
                </c:pt>
                <c:pt idx="21">
                  <c:v>-9.9994220363441855E-4</c:v>
                </c:pt>
                <c:pt idx="22">
                  <c:v>-6.9994224759284407E-4</c:v>
                </c:pt>
                <c:pt idx="23">
                  <c:v>1.0000581241911277E-3</c:v>
                </c:pt>
                <c:pt idx="24">
                  <c:v>-1.1308623215882108E-3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54A-4F33-A162-2EEFE169F3D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4.0000000000000002E-4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1.1000000000000001E-3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9">
                    <c:v>2.7E-4</c:v>
                  </c:pt>
                  <c:pt idx="10">
                    <c:v>1.6999999999999999E-3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2E-3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4.0000000000000002E-4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1.1000000000000001E-3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9">
                    <c:v>2.7E-4</c:v>
                  </c:pt>
                  <c:pt idx="10">
                    <c:v>1.6999999999999999E-3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0.5</c:v>
                </c:pt>
                <c:pt idx="1">
                  <c:v>2</c:v>
                </c:pt>
                <c:pt idx="2">
                  <c:v>7</c:v>
                </c:pt>
                <c:pt idx="3">
                  <c:v>25.5</c:v>
                </c:pt>
                <c:pt idx="4">
                  <c:v>28</c:v>
                </c:pt>
                <c:pt idx="5">
                  <c:v>51.5</c:v>
                </c:pt>
                <c:pt idx="6">
                  <c:v>53</c:v>
                </c:pt>
                <c:pt idx="7">
                  <c:v>62</c:v>
                </c:pt>
                <c:pt idx="8">
                  <c:v>873.5</c:v>
                </c:pt>
                <c:pt idx="9">
                  <c:v>3242</c:v>
                </c:pt>
                <c:pt idx="10">
                  <c:v>3244.5</c:v>
                </c:pt>
                <c:pt idx="11">
                  <c:v>4056</c:v>
                </c:pt>
                <c:pt idx="12">
                  <c:v>4689</c:v>
                </c:pt>
                <c:pt idx="13">
                  <c:v>4689</c:v>
                </c:pt>
                <c:pt idx="14">
                  <c:v>4689</c:v>
                </c:pt>
                <c:pt idx="15">
                  <c:v>4719</c:v>
                </c:pt>
                <c:pt idx="16">
                  <c:v>4719</c:v>
                </c:pt>
                <c:pt idx="17">
                  <c:v>4719</c:v>
                </c:pt>
                <c:pt idx="18">
                  <c:v>4746.5</c:v>
                </c:pt>
                <c:pt idx="19">
                  <c:v>4746.5</c:v>
                </c:pt>
                <c:pt idx="20">
                  <c:v>4746.5</c:v>
                </c:pt>
                <c:pt idx="21">
                  <c:v>5525</c:v>
                </c:pt>
                <c:pt idx="22">
                  <c:v>5525</c:v>
                </c:pt>
                <c:pt idx="23">
                  <c:v>5525</c:v>
                </c:pt>
                <c:pt idx="24">
                  <c:v>5909</c:v>
                </c:pt>
              </c:numCache>
            </c:numRef>
          </c:xVal>
          <c:yVal>
            <c:numRef>
              <c:f>Active!$L$21:$L$994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54A-4F33-A162-2EEFE169F3D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4.0000000000000002E-4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1.1000000000000001E-3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9">
                    <c:v>2.7E-4</c:v>
                  </c:pt>
                  <c:pt idx="10">
                    <c:v>1.6999999999999999E-3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2E-3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4.0000000000000002E-4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1.1000000000000001E-3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9">
                    <c:v>2.7E-4</c:v>
                  </c:pt>
                  <c:pt idx="10">
                    <c:v>1.6999999999999999E-3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0.5</c:v>
                </c:pt>
                <c:pt idx="1">
                  <c:v>2</c:v>
                </c:pt>
                <c:pt idx="2">
                  <c:v>7</c:v>
                </c:pt>
                <c:pt idx="3">
                  <c:v>25.5</c:v>
                </c:pt>
                <c:pt idx="4">
                  <c:v>28</c:v>
                </c:pt>
                <c:pt idx="5">
                  <c:v>51.5</c:v>
                </c:pt>
                <c:pt idx="6">
                  <c:v>53</c:v>
                </c:pt>
                <c:pt idx="7">
                  <c:v>62</c:v>
                </c:pt>
                <c:pt idx="8">
                  <c:v>873.5</c:v>
                </c:pt>
                <c:pt idx="9">
                  <c:v>3242</c:v>
                </c:pt>
                <c:pt idx="10">
                  <c:v>3244.5</c:v>
                </c:pt>
                <c:pt idx="11">
                  <c:v>4056</c:v>
                </c:pt>
                <c:pt idx="12">
                  <c:v>4689</c:v>
                </c:pt>
                <c:pt idx="13">
                  <c:v>4689</c:v>
                </c:pt>
                <c:pt idx="14">
                  <c:v>4689</c:v>
                </c:pt>
                <c:pt idx="15">
                  <c:v>4719</c:v>
                </c:pt>
                <c:pt idx="16">
                  <c:v>4719</c:v>
                </c:pt>
                <c:pt idx="17">
                  <c:v>4719</c:v>
                </c:pt>
                <c:pt idx="18">
                  <c:v>4746.5</c:v>
                </c:pt>
                <c:pt idx="19">
                  <c:v>4746.5</c:v>
                </c:pt>
                <c:pt idx="20">
                  <c:v>4746.5</c:v>
                </c:pt>
                <c:pt idx="21">
                  <c:v>5525</c:v>
                </c:pt>
                <c:pt idx="22">
                  <c:v>5525</c:v>
                </c:pt>
                <c:pt idx="23">
                  <c:v>5525</c:v>
                </c:pt>
                <c:pt idx="24">
                  <c:v>5909</c:v>
                </c:pt>
              </c:numCache>
            </c:numRef>
          </c:xVal>
          <c:yVal>
            <c:numRef>
              <c:f>Active!$M$21:$M$994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54A-4F33-A162-2EEFE169F3D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4.0000000000000002E-4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1.1000000000000001E-3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9">
                    <c:v>2.7E-4</c:v>
                  </c:pt>
                  <c:pt idx="10">
                    <c:v>1.6999999999999999E-3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2E-3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4.0000000000000002E-4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1.1000000000000001E-3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9">
                    <c:v>2.7E-4</c:v>
                  </c:pt>
                  <c:pt idx="10">
                    <c:v>1.6999999999999999E-3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0.5</c:v>
                </c:pt>
                <c:pt idx="1">
                  <c:v>2</c:v>
                </c:pt>
                <c:pt idx="2">
                  <c:v>7</c:v>
                </c:pt>
                <c:pt idx="3">
                  <c:v>25.5</c:v>
                </c:pt>
                <c:pt idx="4">
                  <c:v>28</c:v>
                </c:pt>
                <c:pt idx="5">
                  <c:v>51.5</c:v>
                </c:pt>
                <c:pt idx="6">
                  <c:v>53</c:v>
                </c:pt>
                <c:pt idx="7">
                  <c:v>62</c:v>
                </c:pt>
                <c:pt idx="8">
                  <c:v>873.5</c:v>
                </c:pt>
                <c:pt idx="9">
                  <c:v>3242</c:v>
                </c:pt>
                <c:pt idx="10">
                  <c:v>3244.5</c:v>
                </c:pt>
                <c:pt idx="11">
                  <c:v>4056</c:v>
                </c:pt>
                <c:pt idx="12">
                  <c:v>4689</c:v>
                </c:pt>
                <c:pt idx="13">
                  <c:v>4689</c:v>
                </c:pt>
                <c:pt idx="14">
                  <c:v>4689</c:v>
                </c:pt>
                <c:pt idx="15">
                  <c:v>4719</c:v>
                </c:pt>
                <c:pt idx="16">
                  <c:v>4719</c:v>
                </c:pt>
                <c:pt idx="17">
                  <c:v>4719</c:v>
                </c:pt>
                <c:pt idx="18">
                  <c:v>4746.5</c:v>
                </c:pt>
                <c:pt idx="19">
                  <c:v>4746.5</c:v>
                </c:pt>
                <c:pt idx="20">
                  <c:v>4746.5</c:v>
                </c:pt>
                <c:pt idx="21">
                  <c:v>5525</c:v>
                </c:pt>
                <c:pt idx="22">
                  <c:v>5525</c:v>
                </c:pt>
                <c:pt idx="23">
                  <c:v>5525</c:v>
                </c:pt>
                <c:pt idx="24">
                  <c:v>5909</c:v>
                </c:pt>
              </c:numCache>
            </c:numRef>
          </c:xVal>
          <c:yVal>
            <c:numRef>
              <c:f>Active!$N$21:$N$994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54A-4F33-A162-2EEFE169F3D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0.5</c:v>
                </c:pt>
                <c:pt idx="1">
                  <c:v>2</c:v>
                </c:pt>
                <c:pt idx="2">
                  <c:v>7</c:v>
                </c:pt>
                <c:pt idx="3">
                  <c:v>25.5</c:v>
                </c:pt>
                <c:pt idx="4">
                  <c:v>28</c:v>
                </c:pt>
                <c:pt idx="5">
                  <c:v>51.5</c:v>
                </c:pt>
                <c:pt idx="6">
                  <c:v>53</c:v>
                </c:pt>
                <c:pt idx="7">
                  <c:v>62</c:v>
                </c:pt>
                <c:pt idx="8">
                  <c:v>873.5</c:v>
                </c:pt>
                <c:pt idx="9">
                  <c:v>3242</c:v>
                </c:pt>
                <c:pt idx="10">
                  <c:v>3244.5</c:v>
                </c:pt>
                <c:pt idx="11">
                  <c:v>4056</c:v>
                </c:pt>
                <c:pt idx="12">
                  <c:v>4689</c:v>
                </c:pt>
                <c:pt idx="13">
                  <c:v>4689</c:v>
                </c:pt>
                <c:pt idx="14">
                  <c:v>4689</c:v>
                </c:pt>
                <c:pt idx="15">
                  <c:v>4719</c:v>
                </c:pt>
                <c:pt idx="16">
                  <c:v>4719</c:v>
                </c:pt>
                <c:pt idx="17">
                  <c:v>4719</c:v>
                </c:pt>
                <c:pt idx="18">
                  <c:v>4746.5</c:v>
                </c:pt>
                <c:pt idx="19">
                  <c:v>4746.5</c:v>
                </c:pt>
                <c:pt idx="20">
                  <c:v>4746.5</c:v>
                </c:pt>
                <c:pt idx="21">
                  <c:v>5525</c:v>
                </c:pt>
                <c:pt idx="22">
                  <c:v>5525</c:v>
                </c:pt>
                <c:pt idx="23">
                  <c:v>5525</c:v>
                </c:pt>
                <c:pt idx="24">
                  <c:v>5909</c:v>
                </c:pt>
              </c:numCache>
            </c:numRef>
          </c:xVal>
          <c:yVal>
            <c:numRef>
              <c:f>Active!$O$21:$O$994</c:f>
              <c:numCache>
                <c:formatCode>General</c:formatCode>
                <c:ptCount val="974"/>
                <c:pt idx="0">
                  <c:v>-8.8609355012235545E-4</c:v>
                </c:pt>
                <c:pt idx="1">
                  <c:v>-8.8604921171181374E-4</c:v>
                </c:pt>
                <c:pt idx="2">
                  <c:v>-8.8590141701000826E-4</c:v>
                </c:pt>
                <c:pt idx="3">
                  <c:v>-8.853545766133276E-4</c:v>
                </c:pt>
                <c:pt idx="4">
                  <c:v>-8.8528067926242485E-4</c:v>
                </c:pt>
                <c:pt idx="5">
                  <c:v>-8.845860441639387E-4</c:v>
                </c:pt>
                <c:pt idx="6">
                  <c:v>-8.8454170575339699E-4</c:v>
                </c:pt>
                <c:pt idx="7">
                  <c:v>-8.8427567529014695E-4</c:v>
                </c:pt>
                <c:pt idx="8">
                  <c:v>-8.6028859518710345E-4</c:v>
                </c:pt>
                <c:pt idx="9">
                  <c:v>-7.9027824494180637E-4</c:v>
                </c:pt>
                <c:pt idx="10">
                  <c:v>-7.9020434759090351E-4</c:v>
                </c:pt>
                <c:pt idx="11">
                  <c:v>-7.6621726748786001E-4</c:v>
                </c:pt>
                <c:pt idx="12">
                  <c:v>-7.4750645823927519E-4</c:v>
                </c:pt>
                <c:pt idx="13">
                  <c:v>-7.4750645823927519E-4</c:v>
                </c:pt>
                <c:pt idx="14">
                  <c:v>-7.4750645823927519E-4</c:v>
                </c:pt>
                <c:pt idx="15">
                  <c:v>-7.4661969002844184E-4</c:v>
                </c:pt>
                <c:pt idx="16">
                  <c:v>-7.4661969002844184E-4</c:v>
                </c:pt>
                <c:pt idx="17">
                  <c:v>-7.4661969002844184E-4</c:v>
                </c:pt>
                <c:pt idx="18">
                  <c:v>-7.4580681916851113E-4</c:v>
                </c:pt>
                <c:pt idx="19">
                  <c:v>-7.4580681916851113E-4</c:v>
                </c:pt>
                <c:pt idx="20">
                  <c:v>-7.4580681916851113E-4</c:v>
                </c:pt>
                <c:pt idx="21">
                  <c:v>-7.227951840973844E-4</c:v>
                </c:pt>
                <c:pt idx="22">
                  <c:v>-7.227951840973844E-4</c:v>
                </c:pt>
                <c:pt idx="23">
                  <c:v>-7.227951840973844E-4</c:v>
                </c:pt>
                <c:pt idx="24">
                  <c:v>-7.114445509987168E-4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54A-4F33-A162-2EEFE169F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968320"/>
        <c:axId val="1"/>
      </c:scatterChart>
      <c:valAx>
        <c:axId val="905968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5573556536450719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59683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555752017266017"/>
          <c:y val="0.92073298764483702"/>
          <c:w val="0.67528322287662346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MW UMa - O-C Diagr.</a:t>
            </a:r>
          </a:p>
        </c:rich>
      </c:tx>
      <c:layout>
        <c:manualLayout>
          <c:xMode val="edge"/>
          <c:yMode val="edge"/>
          <c:x val="0.36995187394790513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870774963694407"/>
          <c:y val="0.14457831325301204"/>
          <c:w val="0.75605875471617745"/>
          <c:h val="0.6355421686746988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(old)'!$F$21:$F$994</c:f>
              <c:numCache>
                <c:formatCode>General</c:formatCode>
                <c:ptCount val="974"/>
                <c:pt idx="0">
                  <c:v>0.5</c:v>
                </c:pt>
                <c:pt idx="1">
                  <c:v>2</c:v>
                </c:pt>
                <c:pt idx="2">
                  <c:v>7</c:v>
                </c:pt>
                <c:pt idx="3">
                  <c:v>25.5</c:v>
                </c:pt>
                <c:pt idx="4">
                  <c:v>28</c:v>
                </c:pt>
                <c:pt idx="5">
                  <c:v>51.5</c:v>
                </c:pt>
                <c:pt idx="6">
                  <c:v>53</c:v>
                </c:pt>
                <c:pt idx="7">
                  <c:v>62</c:v>
                </c:pt>
                <c:pt idx="8">
                  <c:v>873.5</c:v>
                </c:pt>
                <c:pt idx="9">
                  <c:v>3242</c:v>
                </c:pt>
                <c:pt idx="10">
                  <c:v>3244.5</c:v>
                </c:pt>
                <c:pt idx="11">
                  <c:v>4056</c:v>
                </c:pt>
                <c:pt idx="12">
                  <c:v>4689</c:v>
                </c:pt>
                <c:pt idx="13">
                  <c:v>4689</c:v>
                </c:pt>
                <c:pt idx="14">
                  <c:v>4689</c:v>
                </c:pt>
                <c:pt idx="15">
                  <c:v>4719</c:v>
                </c:pt>
                <c:pt idx="16">
                  <c:v>4719</c:v>
                </c:pt>
                <c:pt idx="17">
                  <c:v>4719</c:v>
                </c:pt>
                <c:pt idx="18">
                  <c:v>4746.5</c:v>
                </c:pt>
                <c:pt idx="19">
                  <c:v>4746.5</c:v>
                </c:pt>
                <c:pt idx="20">
                  <c:v>4746.5</c:v>
                </c:pt>
              </c:numCache>
            </c:numRef>
          </c:xVal>
          <c:yVal>
            <c:numRef>
              <c:f>'A (old)'!$H$21:$H$994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0E-44F7-8EA7-0BE772B58189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(old)'!$D$21:$D$994</c:f>
                <c:numCache>
                  <c:formatCode>General</c:formatCode>
                  <c:ptCount val="974"/>
                  <c:pt idx="0">
                    <c:v>4.0000000000000002E-4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1.1000000000000001E-3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9">
                    <c:v>2.7E-4</c:v>
                  </c:pt>
                  <c:pt idx="10">
                    <c:v>1.6999999999999999E-3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'A (old)'!$D$21:$D$994</c:f>
                <c:numCache>
                  <c:formatCode>General</c:formatCode>
                  <c:ptCount val="974"/>
                  <c:pt idx="0">
                    <c:v>4.0000000000000002E-4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1.1000000000000001E-3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9">
                    <c:v>2.7E-4</c:v>
                  </c:pt>
                  <c:pt idx="10">
                    <c:v>1.6999999999999999E-3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(old)'!$F$21:$F$994</c:f>
              <c:numCache>
                <c:formatCode>General</c:formatCode>
                <c:ptCount val="974"/>
                <c:pt idx="0">
                  <c:v>0.5</c:v>
                </c:pt>
                <c:pt idx="1">
                  <c:v>2</c:v>
                </c:pt>
                <c:pt idx="2">
                  <c:v>7</c:v>
                </c:pt>
                <c:pt idx="3">
                  <c:v>25.5</c:v>
                </c:pt>
                <c:pt idx="4">
                  <c:v>28</c:v>
                </c:pt>
                <c:pt idx="5">
                  <c:v>51.5</c:v>
                </c:pt>
                <c:pt idx="6">
                  <c:v>53</c:v>
                </c:pt>
                <c:pt idx="7">
                  <c:v>62</c:v>
                </c:pt>
                <c:pt idx="8">
                  <c:v>873.5</c:v>
                </c:pt>
                <c:pt idx="9">
                  <c:v>3242</c:v>
                </c:pt>
                <c:pt idx="10">
                  <c:v>3244.5</c:v>
                </c:pt>
                <c:pt idx="11">
                  <c:v>4056</c:v>
                </c:pt>
                <c:pt idx="12">
                  <c:v>4689</c:v>
                </c:pt>
                <c:pt idx="13">
                  <c:v>4689</c:v>
                </c:pt>
                <c:pt idx="14">
                  <c:v>4689</c:v>
                </c:pt>
                <c:pt idx="15">
                  <c:v>4719</c:v>
                </c:pt>
                <c:pt idx="16">
                  <c:v>4719</c:v>
                </c:pt>
                <c:pt idx="17">
                  <c:v>4719</c:v>
                </c:pt>
                <c:pt idx="18">
                  <c:v>4746.5</c:v>
                </c:pt>
                <c:pt idx="19">
                  <c:v>4746.5</c:v>
                </c:pt>
                <c:pt idx="20">
                  <c:v>4746.5</c:v>
                </c:pt>
              </c:numCache>
            </c:numRef>
          </c:xVal>
          <c:yVal>
            <c:numRef>
              <c:f>'A (old)'!$I$21:$I$994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0E-44F7-8EA7-0BE772B58189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(old)'!$D$21:$D$994</c:f>
                <c:numCache>
                  <c:formatCode>General</c:formatCode>
                  <c:ptCount val="974"/>
                  <c:pt idx="0">
                    <c:v>4.0000000000000002E-4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1.1000000000000001E-3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9">
                    <c:v>2.7E-4</c:v>
                  </c:pt>
                  <c:pt idx="10">
                    <c:v>1.6999999999999999E-3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'A (old)'!$D$21:$D$994</c:f>
                <c:numCache>
                  <c:formatCode>General</c:formatCode>
                  <c:ptCount val="974"/>
                  <c:pt idx="0">
                    <c:v>4.0000000000000002E-4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1.1000000000000001E-3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9">
                    <c:v>2.7E-4</c:v>
                  </c:pt>
                  <c:pt idx="10">
                    <c:v>1.6999999999999999E-3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(old)'!$F$21:$F$994</c:f>
              <c:numCache>
                <c:formatCode>General</c:formatCode>
                <c:ptCount val="974"/>
                <c:pt idx="0">
                  <c:v>0.5</c:v>
                </c:pt>
                <c:pt idx="1">
                  <c:v>2</c:v>
                </c:pt>
                <c:pt idx="2">
                  <c:v>7</c:v>
                </c:pt>
                <c:pt idx="3">
                  <c:v>25.5</c:v>
                </c:pt>
                <c:pt idx="4">
                  <c:v>28</c:v>
                </c:pt>
                <c:pt idx="5">
                  <c:v>51.5</c:v>
                </c:pt>
                <c:pt idx="6">
                  <c:v>53</c:v>
                </c:pt>
                <c:pt idx="7">
                  <c:v>62</c:v>
                </c:pt>
                <c:pt idx="8">
                  <c:v>873.5</c:v>
                </c:pt>
                <c:pt idx="9">
                  <c:v>3242</c:v>
                </c:pt>
                <c:pt idx="10">
                  <c:v>3244.5</c:v>
                </c:pt>
                <c:pt idx="11">
                  <c:v>4056</c:v>
                </c:pt>
                <c:pt idx="12">
                  <c:v>4689</c:v>
                </c:pt>
                <c:pt idx="13">
                  <c:v>4689</c:v>
                </c:pt>
                <c:pt idx="14">
                  <c:v>4689</c:v>
                </c:pt>
                <c:pt idx="15">
                  <c:v>4719</c:v>
                </c:pt>
                <c:pt idx="16">
                  <c:v>4719</c:v>
                </c:pt>
                <c:pt idx="17">
                  <c:v>4719</c:v>
                </c:pt>
                <c:pt idx="18">
                  <c:v>4746.5</c:v>
                </c:pt>
                <c:pt idx="19">
                  <c:v>4746.5</c:v>
                </c:pt>
                <c:pt idx="20">
                  <c:v>4746.5</c:v>
                </c:pt>
              </c:numCache>
            </c:numRef>
          </c:xVal>
          <c:yVal>
            <c:numRef>
              <c:f>'A (old)'!$J$21:$J$994</c:f>
              <c:numCache>
                <c:formatCode>General</c:formatCode>
                <c:ptCount val="974"/>
                <c:pt idx="10">
                  <c:v>9.4967384400661103E-2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10E-44F7-8EA7-0BE772B58189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(old)'!$D$21:$D$994</c:f>
                <c:numCache>
                  <c:formatCode>General</c:formatCode>
                  <c:ptCount val="974"/>
                  <c:pt idx="0">
                    <c:v>4.0000000000000002E-4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1.1000000000000001E-3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9">
                    <c:v>2.7E-4</c:v>
                  </c:pt>
                  <c:pt idx="10">
                    <c:v>1.6999999999999999E-3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'A (old)'!$D$21:$D$994</c:f>
                <c:numCache>
                  <c:formatCode>General</c:formatCode>
                  <c:ptCount val="974"/>
                  <c:pt idx="0">
                    <c:v>4.0000000000000002E-4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1.1000000000000001E-3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9">
                    <c:v>2.7E-4</c:v>
                  </c:pt>
                  <c:pt idx="10">
                    <c:v>1.6999999999999999E-3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(old)'!$F$21:$F$994</c:f>
              <c:numCache>
                <c:formatCode>General</c:formatCode>
                <c:ptCount val="974"/>
                <c:pt idx="0">
                  <c:v>0.5</c:v>
                </c:pt>
                <c:pt idx="1">
                  <c:v>2</c:v>
                </c:pt>
                <c:pt idx="2">
                  <c:v>7</c:v>
                </c:pt>
                <c:pt idx="3">
                  <c:v>25.5</c:v>
                </c:pt>
                <c:pt idx="4">
                  <c:v>28</c:v>
                </c:pt>
                <c:pt idx="5">
                  <c:v>51.5</c:v>
                </c:pt>
                <c:pt idx="6">
                  <c:v>53</c:v>
                </c:pt>
                <c:pt idx="7">
                  <c:v>62</c:v>
                </c:pt>
                <c:pt idx="8">
                  <c:v>873.5</c:v>
                </c:pt>
                <c:pt idx="9">
                  <c:v>3242</c:v>
                </c:pt>
                <c:pt idx="10">
                  <c:v>3244.5</c:v>
                </c:pt>
                <c:pt idx="11">
                  <c:v>4056</c:v>
                </c:pt>
                <c:pt idx="12">
                  <c:v>4689</c:v>
                </c:pt>
                <c:pt idx="13">
                  <c:v>4689</c:v>
                </c:pt>
                <c:pt idx="14">
                  <c:v>4689</c:v>
                </c:pt>
                <c:pt idx="15">
                  <c:v>4719</c:v>
                </c:pt>
                <c:pt idx="16">
                  <c:v>4719</c:v>
                </c:pt>
                <c:pt idx="17">
                  <c:v>4719</c:v>
                </c:pt>
                <c:pt idx="18">
                  <c:v>4746.5</c:v>
                </c:pt>
                <c:pt idx="19">
                  <c:v>4746.5</c:v>
                </c:pt>
                <c:pt idx="20">
                  <c:v>4746.5</c:v>
                </c:pt>
              </c:numCache>
            </c:numRef>
          </c:xVal>
          <c:yVal>
            <c:numRef>
              <c:f>'A (old)'!$K$21:$K$994</c:f>
              <c:numCache>
                <c:formatCode>General</c:formatCode>
                <c:ptCount val="974"/>
                <c:pt idx="0">
                  <c:v>-2.530691897845827E-3</c:v>
                </c:pt>
                <c:pt idx="1">
                  <c:v>1.1806974725914188E-3</c:v>
                </c:pt>
                <c:pt idx="2">
                  <c:v>1.3519953718059696E-3</c:v>
                </c:pt>
                <c:pt idx="3">
                  <c:v>7.2579759580548853E-4</c:v>
                </c:pt>
                <c:pt idx="4">
                  <c:v>-6.8855346034979448E-4</c:v>
                </c:pt>
                <c:pt idx="5">
                  <c:v>5.5654666357440874E-4</c:v>
                </c:pt>
                <c:pt idx="6">
                  <c:v>1.6793603572295979E-4</c:v>
                </c:pt>
                <c:pt idx="7">
                  <c:v>-7.6372775220079347E-4</c:v>
                </c:pt>
                <c:pt idx="8">
                  <c:v>2.3197921116661746E-2</c:v>
                </c:pt>
                <c:pt idx="9">
                  <c:v>9.6831735456362367E-2</c:v>
                </c:pt>
                <c:pt idx="11">
                  <c:v>0.11747903326613596</c:v>
                </c:pt>
                <c:pt idx="12">
                  <c:v>0.13633534705149941</c:v>
                </c:pt>
                <c:pt idx="13">
                  <c:v>0.13663534700754099</c:v>
                </c:pt>
                <c:pt idx="14">
                  <c:v>0.13673534730332904</c:v>
                </c:pt>
                <c:pt idx="15">
                  <c:v>0.13706313441798557</c:v>
                </c:pt>
                <c:pt idx="16">
                  <c:v>0.13756313449994195</c:v>
                </c:pt>
                <c:pt idx="17">
                  <c:v>0.13776313462585676</c:v>
                </c:pt>
                <c:pt idx="18">
                  <c:v>0.13480527311185142</c:v>
                </c:pt>
                <c:pt idx="19">
                  <c:v>0.13860527317592641</c:v>
                </c:pt>
                <c:pt idx="20">
                  <c:v>0.13870527300605318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10E-44F7-8EA7-0BE772B58189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(old)'!$D$21:$D$994</c:f>
                <c:numCache>
                  <c:formatCode>General</c:formatCode>
                  <c:ptCount val="974"/>
                  <c:pt idx="0">
                    <c:v>4.0000000000000002E-4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1.1000000000000001E-3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9">
                    <c:v>2.7E-4</c:v>
                  </c:pt>
                  <c:pt idx="10">
                    <c:v>1.6999999999999999E-3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'A (old)'!$D$21:$D$994</c:f>
                <c:numCache>
                  <c:formatCode>General</c:formatCode>
                  <c:ptCount val="974"/>
                  <c:pt idx="0">
                    <c:v>4.0000000000000002E-4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1.1000000000000001E-3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9">
                    <c:v>2.7E-4</c:v>
                  </c:pt>
                  <c:pt idx="10">
                    <c:v>1.6999999999999999E-3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(old)'!$F$21:$F$994</c:f>
              <c:numCache>
                <c:formatCode>General</c:formatCode>
                <c:ptCount val="974"/>
                <c:pt idx="0">
                  <c:v>0.5</c:v>
                </c:pt>
                <c:pt idx="1">
                  <c:v>2</c:v>
                </c:pt>
                <c:pt idx="2">
                  <c:v>7</c:v>
                </c:pt>
                <c:pt idx="3">
                  <c:v>25.5</c:v>
                </c:pt>
                <c:pt idx="4">
                  <c:v>28</c:v>
                </c:pt>
                <c:pt idx="5">
                  <c:v>51.5</c:v>
                </c:pt>
                <c:pt idx="6">
                  <c:v>53</c:v>
                </c:pt>
                <c:pt idx="7">
                  <c:v>62</c:v>
                </c:pt>
                <c:pt idx="8">
                  <c:v>873.5</c:v>
                </c:pt>
                <c:pt idx="9">
                  <c:v>3242</c:v>
                </c:pt>
                <c:pt idx="10">
                  <c:v>3244.5</c:v>
                </c:pt>
                <c:pt idx="11">
                  <c:v>4056</c:v>
                </c:pt>
                <c:pt idx="12">
                  <c:v>4689</c:v>
                </c:pt>
                <c:pt idx="13">
                  <c:v>4689</c:v>
                </c:pt>
                <c:pt idx="14">
                  <c:v>4689</c:v>
                </c:pt>
                <c:pt idx="15">
                  <c:v>4719</c:v>
                </c:pt>
                <c:pt idx="16">
                  <c:v>4719</c:v>
                </c:pt>
                <c:pt idx="17">
                  <c:v>4719</c:v>
                </c:pt>
                <c:pt idx="18">
                  <c:v>4746.5</c:v>
                </c:pt>
                <c:pt idx="19">
                  <c:v>4746.5</c:v>
                </c:pt>
                <c:pt idx="20">
                  <c:v>4746.5</c:v>
                </c:pt>
              </c:numCache>
            </c:numRef>
          </c:xVal>
          <c:yVal>
            <c:numRef>
              <c:f>'A (old)'!$L$21:$L$994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10E-44F7-8EA7-0BE772B58189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(old)'!$D$21:$D$994</c:f>
                <c:numCache>
                  <c:formatCode>General</c:formatCode>
                  <c:ptCount val="974"/>
                  <c:pt idx="0">
                    <c:v>4.0000000000000002E-4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1.1000000000000001E-3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9">
                    <c:v>2.7E-4</c:v>
                  </c:pt>
                  <c:pt idx="10">
                    <c:v>1.6999999999999999E-3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'A (old)'!$D$21:$D$994</c:f>
                <c:numCache>
                  <c:formatCode>General</c:formatCode>
                  <c:ptCount val="974"/>
                  <c:pt idx="0">
                    <c:v>4.0000000000000002E-4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1.1000000000000001E-3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9">
                    <c:v>2.7E-4</c:v>
                  </c:pt>
                  <c:pt idx="10">
                    <c:v>1.6999999999999999E-3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(old)'!$F$21:$F$994</c:f>
              <c:numCache>
                <c:formatCode>General</c:formatCode>
                <c:ptCount val="974"/>
                <c:pt idx="0">
                  <c:v>0.5</c:v>
                </c:pt>
                <c:pt idx="1">
                  <c:v>2</c:v>
                </c:pt>
                <c:pt idx="2">
                  <c:v>7</c:v>
                </c:pt>
                <c:pt idx="3">
                  <c:v>25.5</c:v>
                </c:pt>
                <c:pt idx="4">
                  <c:v>28</c:v>
                </c:pt>
                <c:pt idx="5">
                  <c:v>51.5</c:v>
                </c:pt>
                <c:pt idx="6">
                  <c:v>53</c:v>
                </c:pt>
                <c:pt idx="7">
                  <c:v>62</c:v>
                </c:pt>
                <c:pt idx="8">
                  <c:v>873.5</c:v>
                </c:pt>
                <c:pt idx="9">
                  <c:v>3242</c:v>
                </c:pt>
                <c:pt idx="10">
                  <c:v>3244.5</c:v>
                </c:pt>
                <c:pt idx="11">
                  <c:v>4056</c:v>
                </c:pt>
                <c:pt idx="12">
                  <c:v>4689</c:v>
                </c:pt>
                <c:pt idx="13">
                  <c:v>4689</c:v>
                </c:pt>
                <c:pt idx="14">
                  <c:v>4689</c:v>
                </c:pt>
                <c:pt idx="15">
                  <c:v>4719</c:v>
                </c:pt>
                <c:pt idx="16">
                  <c:v>4719</c:v>
                </c:pt>
                <c:pt idx="17">
                  <c:v>4719</c:v>
                </c:pt>
                <c:pt idx="18">
                  <c:v>4746.5</c:v>
                </c:pt>
                <c:pt idx="19">
                  <c:v>4746.5</c:v>
                </c:pt>
                <c:pt idx="20">
                  <c:v>4746.5</c:v>
                </c:pt>
              </c:numCache>
            </c:numRef>
          </c:xVal>
          <c:yVal>
            <c:numRef>
              <c:f>'A (old)'!$M$21:$M$994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10E-44F7-8EA7-0BE772B58189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(old)'!$D$21:$D$994</c:f>
                <c:numCache>
                  <c:formatCode>General</c:formatCode>
                  <c:ptCount val="974"/>
                  <c:pt idx="0">
                    <c:v>4.0000000000000002E-4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1.1000000000000001E-3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9">
                    <c:v>2.7E-4</c:v>
                  </c:pt>
                  <c:pt idx="10">
                    <c:v>1.6999999999999999E-3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'A (old)'!$D$21:$D$994</c:f>
                <c:numCache>
                  <c:formatCode>General</c:formatCode>
                  <c:ptCount val="974"/>
                  <c:pt idx="0">
                    <c:v>4.0000000000000002E-4</c:v>
                  </c:pt>
                  <c:pt idx="1">
                    <c:v>2.0000000000000001E-4</c:v>
                  </c:pt>
                  <c:pt idx="2">
                    <c:v>4.0000000000000002E-4</c:v>
                  </c:pt>
                  <c:pt idx="3">
                    <c:v>1.1000000000000001E-3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9">
                    <c:v>2.7E-4</c:v>
                  </c:pt>
                  <c:pt idx="10">
                    <c:v>1.6999999999999999E-3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(old)'!$F$21:$F$994</c:f>
              <c:numCache>
                <c:formatCode>General</c:formatCode>
                <c:ptCount val="974"/>
                <c:pt idx="0">
                  <c:v>0.5</c:v>
                </c:pt>
                <c:pt idx="1">
                  <c:v>2</c:v>
                </c:pt>
                <c:pt idx="2">
                  <c:v>7</c:v>
                </c:pt>
                <c:pt idx="3">
                  <c:v>25.5</c:v>
                </c:pt>
                <c:pt idx="4">
                  <c:v>28</c:v>
                </c:pt>
                <c:pt idx="5">
                  <c:v>51.5</c:v>
                </c:pt>
                <c:pt idx="6">
                  <c:v>53</c:v>
                </c:pt>
                <c:pt idx="7">
                  <c:v>62</c:v>
                </c:pt>
                <c:pt idx="8">
                  <c:v>873.5</c:v>
                </c:pt>
                <c:pt idx="9">
                  <c:v>3242</c:v>
                </c:pt>
                <c:pt idx="10">
                  <c:v>3244.5</c:v>
                </c:pt>
                <c:pt idx="11">
                  <c:v>4056</c:v>
                </c:pt>
                <c:pt idx="12">
                  <c:v>4689</c:v>
                </c:pt>
                <c:pt idx="13">
                  <c:v>4689</c:v>
                </c:pt>
                <c:pt idx="14">
                  <c:v>4689</c:v>
                </c:pt>
                <c:pt idx="15">
                  <c:v>4719</c:v>
                </c:pt>
                <c:pt idx="16">
                  <c:v>4719</c:v>
                </c:pt>
                <c:pt idx="17">
                  <c:v>4719</c:v>
                </c:pt>
                <c:pt idx="18">
                  <c:v>4746.5</c:v>
                </c:pt>
                <c:pt idx="19">
                  <c:v>4746.5</c:v>
                </c:pt>
                <c:pt idx="20">
                  <c:v>4746.5</c:v>
                </c:pt>
              </c:numCache>
            </c:numRef>
          </c:xVal>
          <c:yVal>
            <c:numRef>
              <c:f>'A (old)'!$N$21:$N$994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10E-44F7-8EA7-0BE772B58189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(old)'!$F$21:$F$994</c:f>
              <c:numCache>
                <c:formatCode>General</c:formatCode>
                <c:ptCount val="974"/>
                <c:pt idx="0">
                  <c:v>0.5</c:v>
                </c:pt>
                <c:pt idx="1">
                  <c:v>2</c:v>
                </c:pt>
                <c:pt idx="2">
                  <c:v>7</c:v>
                </c:pt>
                <c:pt idx="3">
                  <c:v>25.5</c:v>
                </c:pt>
                <c:pt idx="4">
                  <c:v>28</c:v>
                </c:pt>
                <c:pt idx="5">
                  <c:v>51.5</c:v>
                </c:pt>
                <c:pt idx="6">
                  <c:v>53</c:v>
                </c:pt>
                <c:pt idx="7">
                  <c:v>62</c:v>
                </c:pt>
                <c:pt idx="8">
                  <c:v>873.5</c:v>
                </c:pt>
                <c:pt idx="9">
                  <c:v>3242</c:v>
                </c:pt>
                <c:pt idx="10">
                  <c:v>3244.5</c:v>
                </c:pt>
                <c:pt idx="11">
                  <c:v>4056</c:v>
                </c:pt>
                <c:pt idx="12">
                  <c:v>4689</c:v>
                </c:pt>
                <c:pt idx="13">
                  <c:v>4689</c:v>
                </c:pt>
                <c:pt idx="14">
                  <c:v>4689</c:v>
                </c:pt>
                <c:pt idx="15">
                  <c:v>4719</c:v>
                </c:pt>
                <c:pt idx="16">
                  <c:v>4719</c:v>
                </c:pt>
                <c:pt idx="17">
                  <c:v>4719</c:v>
                </c:pt>
                <c:pt idx="18">
                  <c:v>4746.5</c:v>
                </c:pt>
                <c:pt idx="19">
                  <c:v>4746.5</c:v>
                </c:pt>
                <c:pt idx="20">
                  <c:v>4746.5</c:v>
                </c:pt>
              </c:numCache>
            </c:numRef>
          </c:xVal>
          <c:yVal>
            <c:numRef>
              <c:f>'A (old)'!$O$21:$O$994</c:f>
              <c:numCache>
                <c:formatCode>General</c:formatCode>
                <c:ptCount val="974"/>
                <c:pt idx="0">
                  <c:v>-8.4526130898547678E-4</c:v>
                </c:pt>
                <c:pt idx="1">
                  <c:v>-8.0132928242399341E-4</c:v>
                </c:pt>
                <c:pt idx="2">
                  <c:v>-6.5488919388571561E-4</c:v>
                </c:pt>
                <c:pt idx="3">
                  <c:v>-1.1306086629408769E-4</c:v>
                </c:pt>
                <c:pt idx="4">
                  <c:v>-3.9840822024948732E-5</c:v>
                </c:pt>
                <c:pt idx="5">
                  <c:v>6.4842759410495688E-4</c:v>
                </c:pt>
                <c:pt idx="6">
                  <c:v>6.9235962066644036E-4</c:v>
                </c:pt>
                <c:pt idx="7">
                  <c:v>9.5595178003534038E-4</c:v>
                </c:pt>
                <c:pt idx="8">
                  <c:v>2.4723178149797832E-2</c:v>
                </c:pt>
                <c:pt idx="9">
                  <c:v>9.4091848090380029E-2</c:v>
                </c:pt>
                <c:pt idx="10">
                  <c:v>9.4165068134649171E-2</c:v>
                </c:pt>
                <c:pt idx="11">
                  <c:v>0.11793229450441166</c:v>
                </c:pt>
                <c:pt idx="12">
                  <c:v>0.13647160971335764</c:v>
                </c:pt>
                <c:pt idx="13">
                  <c:v>0.13647160971335764</c:v>
                </c:pt>
                <c:pt idx="14">
                  <c:v>0.13647160971335764</c:v>
                </c:pt>
                <c:pt idx="15">
                  <c:v>0.1373502502445873</c:v>
                </c:pt>
                <c:pt idx="16">
                  <c:v>0.1373502502445873</c:v>
                </c:pt>
                <c:pt idx="17">
                  <c:v>0.1373502502445873</c:v>
                </c:pt>
                <c:pt idx="18">
                  <c:v>0.13815567073154783</c:v>
                </c:pt>
                <c:pt idx="19">
                  <c:v>0.13815567073154783</c:v>
                </c:pt>
                <c:pt idx="20">
                  <c:v>0.13815567073154783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10E-44F7-8EA7-0BE772B58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968976"/>
        <c:axId val="1"/>
      </c:scatterChart>
      <c:valAx>
        <c:axId val="9059689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5573556536450719"/>
              <c:y val="0.840361445783132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481927710843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59689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4555752017266017"/>
          <c:y val="0.92168674698795183"/>
          <c:w val="0.92084074304928365"/>
          <c:h val="0.9819277108433734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0</xdr:rowOff>
    </xdr:from>
    <xdr:to>
      <xdr:col>16</xdr:col>
      <xdr:colOff>409575</xdr:colOff>
      <xdr:row>18</xdr:row>
      <xdr:rowOff>38100</xdr:rowOff>
    </xdr:to>
    <xdr:graphicFrame macro="">
      <xdr:nvGraphicFramePr>
        <xdr:cNvPr id="54274" name="Chart 1">
          <a:extLst>
            <a:ext uri="{FF2B5EF4-FFF2-40B4-BE49-F238E27FC236}">
              <a16:creationId xmlns:a16="http://schemas.microsoft.com/office/drawing/2014/main" id="{3F6A720D-90D6-7B43-2D42-312EB997D7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0</xdr:rowOff>
    </xdr:from>
    <xdr:to>
      <xdr:col>16</xdr:col>
      <xdr:colOff>409575</xdr:colOff>
      <xdr:row>18</xdr:row>
      <xdr:rowOff>38100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C9B2E340-95AE-E56F-5395-576B858E7F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B47"/>
  <sheetViews>
    <sheetView tabSelected="1" workbookViewId="0">
      <pane xSplit="14" ySplit="21" topLeftCell="O25" activePane="bottomRight" state="frozen"/>
      <selection pane="topRight" activeCell="O1" sqref="O1"/>
      <selection pane="bottomLeft" activeCell="A22" sqref="A22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9" width="10.28515625" customWidth="1"/>
    <col min="20" max="20" width="14" customWidth="1"/>
  </cols>
  <sheetData>
    <row r="1" spans="1:28" ht="20.25" x14ac:dyDescent="0.3">
      <c r="A1" s="1" t="s">
        <v>58</v>
      </c>
      <c r="B1" s="14"/>
      <c r="C1" s="1"/>
      <c r="S1" s="42"/>
      <c r="T1" s="42"/>
      <c r="U1" s="42"/>
      <c r="V1" s="42"/>
      <c r="W1" s="42"/>
      <c r="X1" s="42"/>
      <c r="Y1" s="42"/>
      <c r="Z1" s="42"/>
      <c r="AA1" s="42"/>
      <c r="AB1" s="42"/>
    </row>
    <row r="2" spans="1:28" x14ac:dyDescent="0.2">
      <c r="A2" t="s">
        <v>25</v>
      </c>
      <c r="B2" t="s">
        <v>59</v>
      </c>
      <c r="S2" s="42"/>
      <c r="T2" s="42"/>
      <c r="U2" s="42"/>
      <c r="V2" s="42"/>
      <c r="W2" s="42"/>
      <c r="X2" s="42"/>
      <c r="Y2" s="42"/>
      <c r="Z2" s="42"/>
      <c r="AA2" s="42"/>
      <c r="AB2" s="42"/>
    </row>
    <row r="3" spans="1:28" ht="13.5" thickBot="1" x14ac:dyDescent="0.25">
      <c r="S3" s="43"/>
      <c r="T3" s="43"/>
      <c r="U3" s="42"/>
      <c r="V3" s="42"/>
      <c r="W3" s="42"/>
      <c r="X3" s="42"/>
      <c r="Y3" s="42"/>
      <c r="Z3" s="42"/>
      <c r="AA3" s="42"/>
      <c r="AB3" s="42"/>
    </row>
    <row r="4" spans="1:28" ht="14.25" thickTop="1" thickBot="1" x14ac:dyDescent="0.25">
      <c r="A4" s="5" t="s">
        <v>2</v>
      </c>
      <c r="C4" s="8" t="s">
        <v>30</v>
      </c>
      <c r="D4" s="9" t="s">
        <v>30</v>
      </c>
      <c r="S4" s="10"/>
      <c r="T4" s="10"/>
      <c r="U4" s="42"/>
      <c r="V4" s="42"/>
      <c r="W4" s="42"/>
      <c r="X4" s="42"/>
      <c r="Y4" s="42"/>
      <c r="Z4" s="42"/>
      <c r="AA4" s="42"/>
      <c r="AB4" s="42"/>
    </row>
    <row r="5" spans="1:28" ht="13.5" thickTop="1" x14ac:dyDescent="0.2">
      <c r="A5" s="15" t="s">
        <v>60</v>
      </c>
      <c r="B5" s="16"/>
      <c r="C5" s="17">
        <v>-9.5</v>
      </c>
      <c r="D5" s="16" t="s">
        <v>61</v>
      </c>
      <c r="S5" s="10"/>
      <c r="T5" s="10"/>
      <c r="U5" s="42"/>
      <c r="V5" s="42"/>
      <c r="W5" s="42"/>
      <c r="X5" s="42"/>
      <c r="Y5" s="42"/>
      <c r="Z5" s="42"/>
      <c r="AA5" s="42"/>
      <c r="AB5" s="42"/>
    </row>
    <row r="6" spans="1:28" x14ac:dyDescent="0.2">
      <c r="A6" s="5" t="s">
        <v>3</v>
      </c>
      <c r="S6" s="10"/>
      <c r="T6" s="10"/>
      <c r="U6" s="42"/>
      <c r="V6" s="42"/>
      <c r="W6" s="42"/>
      <c r="X6" s="42"/>
      <c r="Y6" s="42"/>
      <c r="Z6" s="42"/>
      <c r="AA6" s="42"/>
      <c r="AB6" s="42"/>
    </row>
    <row r="7" spans="1:28" x14ac:dyDescent="0.2">
      <c r="A7" t="s">
        <v>4</v>
      </c>
      <c r="C7">
        <v>52402.327667821686</v>
      </c>
      <c r="D7" t="s">
        <v>29</v>
      </c>
      <c r="S7" s="10"/>
      <c r="T7" s="10"/>
      <c r="U7" s="42"/>
      <c r="V7" s="42"/>
      <c r="W7" s="42"/>
      <c r="X7" s="42"/>
      <c r="Y7" s="42"/>
      <c r="Z7" s="42"/>
      <c r="AA7" s="42"/>
      <c r="AB7" s="42"/>
    </row>
    <row r="8" spans="1:28" x14ac:dyDescent="0.2">
      <c r="A8" t="s">
        <v>5</v>
      </c>
      <c r="C8">
        <v>1.2347550284380837</v>
      </c>
      <c r="S8" s="10"/>
      <c r="T8" s="10"/>
      <c r="U8" s="42"/>
      <c r="V8" s="42"/>
      <c r="W8" s="42"/>
      <c r="X8" s="42"/>
      <c r="Y8" s="42"/>
      <c r="Z8" s="42"/>
      <c r="AA8" s="42"/>
      <c r="AB8" s="42"/>
    </row>
    <row r="9" spans="1:28" x14ac:dyDescent="0.2">
      <c r="A9" s="30" t="s">
        <v>65</v>
      </c>
      <c r="B9" s="31">
        <v>21</v>
      </c>
      <c r="C9" s="19" t="str">
        <f>"F"&amp;B9</f>
        <v>F21</v>
      </c>
      <c r="D9" s="20" t="str">
        <f>"G"&amp;B9</f>
        <v>G21</v>
      </c>
      <c r="S9" s="42"/>
      <c r="T9" s="42"/>
      <c r="U9" s="42"/>
      <c r="V9" s="42"/>
      <c r="W9" s="42"/>
      <c r="X9" s="42"/>
      <c r="Y9" s="42"/>
      <c r="Z9" s="42"/>
      <c r="AA9" s="42"/>
      <c r="AB9" s="42"/>
    </row>
    <row r="10" spans="1:28" ht="13.5" thickBot="1" x14ac:dyDescent="0.25">
      <c r="A10" s="16"/>
      <c r="B10" s="16"/>
      <c r="C10" s="4" t="s">
        <v>21</v>
      </c>
      <c r="D10" s="4" t="s">
        <v>22</v>
      </c>
      <c r="E10" s="16"/>
      <c r="S10" s="42"/>
      <c r="T10" s="42"/>
      <c r="U10" s="42"/>
      <c r="V10" s="42"/>
      <c r="W10" s="42"/>
      <c r="X10" s="42"/>
      <c r="Y10" s="42"/>
      <c r="Z10" s="42"/>
      <c r="AA10" s="42"/>
      <c r="AB10" s="42"/>
    </row>
    <row r="11" spans="1:28" x14ac:dyDescent="0.2">
      <c r="A11" s="16" t="s">
        <v>17</v>
      </c>
      <c r="B11" s="16"/>
      <c r="C11" s="18">
        <f ca="1">INTERCEPT(INDIRECT($D$9):G991,INDIRECT($C$9):F991)</f>
        <v>-8.8610832959253602E-4</v>
      </c>
      <c r="D11" s="3"/>
      <c r="E11" s="16"/>
      <c r="S11" s="44"/>
      <c r="T11" s="44"/>
      <c r="U11" s="44"/>
      <c r="V11" s="44"/>
      <c r="W11" s="44"/>
      <c r="X11" s="44"/>
      <c r="Y11" s="42"/>
      <c r="Z11" s="42"/>
      <c r="AA11" s="42"/>
      <c r="AB11" s="42"/>
    </row>
    <row r="12" spans="1:28" x14ac:dyDescent="0.2">
      <c r="A12" s="16" t="s">
        <v>18</v>
      </c>
      <c r="B12" s="16"/>
      <c r="C12" s="18">
        <f ca="1">SLOPE(INDIRECT($D$9):G991,INDIRECT($C$9):F991)</f>
        <v>2.9558940361113417E-8</v>
      </c>
      <c r="D12" s="3"/>
      <c r="E12" s="16"/>
      <c r="S12" s="10"/>
      <c r="T12" s="10"/>
      <c r="U12" s="10"/>
      <c r="V12" s="10"/>
      <c r="W12" s="10"/>
      <c r="X12" s="10"/>
      <c r="Y12" s="42"/>
      <c r="Z12" s="42"/>
      <c r="AA12" s="42"/>
      <c r="AB12" s="42"/>
    </row>
    <row r="13" spans="1:28" x14ac:dyDescent="0.2">
      <c r="A13" s="16" t="s">
        <v>20</v>
      </c>
      <c r="B13" s="16"/>
      <c r="C13" s="3" t="s">
        <v>15</v>
      </c>
      <c r="S13" s="10"/>
      <c r="T13" s="10"/>
      <c r="U13" s="10"/>
      <c r="V13" s="10"/>
      <c r="W13" s="10"/>
      <c r="X13" s="10"/>
      <c r="Y13" s="42"/>
      <c r="Z13" s="42"/>
      <c r="AA13" s="42"/>
      <c r="AB13" s="42"/>
    </row>
    <row r="14" spans="1:28" x14ac:dyDescent="0.2">
      <c r="A14" s="16"/>
      <c r="B14" s="16"/>
      <c r="C14" s="16"/>
      <c r="S14" s="10"/>
      <c r="T14" s="10"/>
      <c r="U14" s="10"/>
      <c r="V14" s="10"/>
      <c r="W14" s="10"/>
      <c r="X14" s="10"/>
      <c r="Y14" s="42"/>
      <c r="Z14" s="42"/>
      <c r="AA14" s="42"/>
      <c r="AB14" s="42"/>
    </row>
    <row r="15" spans="1:28" x14ac:dyDescent="0.2">
      <c r="A15" s="21" t="s">
        <v>19</v>
      </c>
      <c r="B15" s="16"/>
      <c r="C15" s="22">
        <f ca="1">(C7+C11)+(C8+C12)*INT(MAX(F21:F3532))</f>
        <v>59698.494419417773</v>
      </c>
      <c r="E15" s="23" t="s">
        <v>74</v>
      </c>
      <c r="F15" s="37">
        <v>1</v>
      </c>
      <c r="S15" s="42"/>
      <c r="T15" s="42"/>
      <c r="U15" s="42"/>
      <c r="V15" s="42"/>
      <c r="W15" s="42"/>
      <c r="X15" s="42"/>
      <c r="Y15" s="42"/>
      <c r="Z15" s="42"/>
      <c r="AA15" s="42"/>
      <c r="AB15" s="42"/>
    </row>
    <row r="16" spans="1:28" x14ac:dyDescent="0.2">
      <c r="A16" s="25" t="s">
        <v>6</v>
      </c>
      <c r="B16" s="16"/>
      <c r="C16" s="26">
        <f ca="1">+C8+C12</f>
        <v>1.2347550579970241</v>
      </c>
      <c r="E16" s="23" t="s">
        <v>62</v>
      </c>
      <c r="F16" s="38">
        <f ca="1">NOW()+15018.5+$C$5/24</f>
        <v>59969.760194560185</v>
      </c>
      <c r="S16" s="44"/>
      <c r="T16" s="44"/>
      <c r="U16" s="44"/>
      <c r="V16" s="44"/>
      <c r="W16" s="44"/>
      <c r="X16" s="44"/>
      <c r="Y16" s="44"/>
      <c r="Z16" s="44"/>
      <c r="AA16" s="44"/>
      <c r="AB16" s="42"/>
    </row>
    <row r="17" spans="1:28" ht="13.5" thickBot="1" x14ac:dyDescent="0.25">
      <c r="A17" s="23" t="s">
        <v>57</v>
      </c>
      <c r="B17" s="16"/>
      <c r="C17" s="16">
        <f>COUNT(C21:C2190)</f>
        <v>25</v>
      </c>
      <c r="E17" s="23" t="s">
        <v>75</v>
      </c>
      <c r="F17" s="24">
        <f ca="1">ROUND(2*(F16-$C$7)/$C$8,0)/2+F15</f>
        <v>6129.5</v>
      </c>
      <c r="S17" s="10"/>
      <c r="T17" s="10"/>
      <c r="U17" s="10"/>
      <c r="V17" s="10"/>
      <c r="W17" s="10"/>
      <c r="X17" s="10"/>
      <c r="Y17" s="10"/>
      <c r="Z17" s="10"/>
      <c r="AA17" s="10"/>
      <c r="AB17" s="42"/>
    </row>
    <row r="18" spans="1:28" ht="14.25" thickTop="1" thickBot="1" x14ac:dyDescent="0.25">
      <c r="A18" s="25" t="s">
        <v>7</v>
      </c>
      <c r="B18" s="16"/>
      <c r="C18" s="28">
        <f ca="1">+C15</f>
        <v>59698.494419417773</v>
      </c>
      <c r="D18" s="29">
        <f ca="1">+C16</f>
        <v>1.2347550579970241</v>
      </c>
      <c r="E18" s="23" t="s">
        <v>63</v>
      </c>
      <c r="F18" s="20">
        <f ca="1">ROUND(2*(F16-$C$15)/$C$16,0)/2+F15</f>
        <v>220.5</v>
      </c>
      <c r="S18" s="10"/>
      <c r="T18" s="10"/>
      <c r="U18" s="10"/>
      <c r="V18" s="10"/>
      <c r="W18" s="10"/>
      <c r="X18" s="10"/>
      <c r="Y18" s="10"/>
      <c r="Z18" s="10"/>
      <c r="AA18" s="10"/>
      <c r="AB18" s="42"/>
    </row>
    <row r="19" spans="1:28" ht="13.5" thickTop="1" x14ac:dyDescent="0.2">
      <c r="E19" s="23" t="s">
        <v>64</v>
      </c>
      <c r="F19" s="27">
        <f ca="1">+$C$15+$C$16*F18-15018.5-$C$5/24</f>
        <v>44952.653743039453</v>
      </c>
      <c r="S19" s="42"/>
      <c r="T19" s="42"/>
      <c r="U19" s="42"/>
      <c r="V19" s="42"/>
      <c r="W19" s="42"/>
      <c r="X19" s="42"/>
      <c r="Y19" s="42"/>
      <c r="Z19" s="42"/>
      <c r="AA19" s="42"/>
      <c r="AB19" s="42"/>
    </row>
    <row r="20" spans="1:28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70</v>
      </c>
      <c r="I20" s="7" t="s">
        <v>71</v>
      </c>
      <c r="J20" s="7" t="s">
        <v>72</v>
      </c>
      <c r="K20" s="7" t="s">
        <v>73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S20" s="42"/>
      <c r="T20" s="42"/>
      <c r="U20" s="42"/>
      <c r="V20" s="42"/>
      <c r="W20" s="42"/>
      <c r="X20" s="42"/>
      <c r="Y20" s="42"/>
      <c r="Z20" s="42"/>
      <c r="AA20" s="42"/>
      <c r="AB20" s="42"/>
    </row>
    <row r="21" spans="1:28" x14ac:dyDescent="0.2">
      <c r="A21" t="s">
        <v>29</v>
      </c>
      <c r="C21" s="32">
        <v>52402.942499999997</v>
      </c>
      <c r="D21" s="32">
        <v>4.0000000000000002E-4</v>
      </c>
      <c r="E21">
        <f t="shared" ref="E21:E41" si="0">+(C21-C$7)/C$8</f>
        <v>0.4979385903687536</v>
      </c>
      <c r="F21">
        <f t="shared" ref="F21:F41" si="1">ROUND(2*E21,0)/2</f>
        <v>0.5</v>
      </c>
      <c r="G21">
        <f t="shared" ref="G21:G41" si="2">+C21-(C$7+F21*C$8)</f>
        <v>-2.5453359048697166E-3</v>
      </c>
      <c r="K21">
        <f t="shared" ref="K21:K30" si="3">+G21</f>
        <v>-2.5453359048697166E-3</v>
      </c>
      <c r="O21">
        <f t="shared" ref="O21:O41" ca="1" si="4">+C$11+C$12*$F21</f>
        <v>-8.8609355012235545E-4</v>
      </c>
      <c r="Q21" s="2">
        <f t="shared" ref="Q21:Q41" si="5">+C21-15018.5</f>
        <v>37384.442499999997</v>
      </c>
      <c r="S21" s="42"/>
      <c r="T21" s="42"/>
      <c r="U21" s="42"/>
      <c r="V21" s="42"/>
      <c r="W21" s="42"/>
      <c r="X21" s="42"/>
      <c r="Y21" s="42"/>
      <c r="Z21" s="42"/>
      <c r="AA21" s="42"/>
      <c r="AB21" s="42"/>
    </row>
    <row r="22" spans="1:28" x14ac:dyDescent="0.2">
      <c r="A22" t="s">
        <v>29</v>
      </c>
      <c r="C22" s="32">
        <v>52404.798300000002</v>
      </c>
      <c r="D22" s="32">
        <v>2.0000000000000001E-4</v>
      </c>
      <c r="E22">
        <f t="shared" si="0"/>
        <v>2.0009087806196355</v>
      </c>
      <c r="F22">
        <f t="shared" si="1"/>
        <v>2</v>
      </c>
      <c r="G22">
        <f t="shared" si="2"/>
        <v>1.1221214372199029E-3</v>
      </c>
      <c r="K22">
        <f t="shared" si="3"/>
        <v>1.1221214372199029E-3</v>
      </c>
      <c r="O22">
        <f t="shared" ca="1" si="4"/>
        <v>-8.8604921171181374E-4</v>
      </c>
      <c r="Q22" s="2">
        <f t="shared" si="5"/>
        <v>37386.298300000002</v>
      </c>
    </row>
    <row r="23" spans="1:28" x14ac:dyDescent="0.2">
      <c r="A23" t="s">
        <v>29</v>
      </c>
      <c r="C23" s="32">
        <v>52410.972099999999</v>
      </c>
      <c r="D23" s="32">
        <v>4.0000000000000002E-4</v>
      </c>
      <c r="E23">
        <f t="shared" si="0"/>
        <v>7.0009289123914069</v>
      </c>
      <c r="F23">
        <f t="shared" si="1"/>
        <v>7</v>
      </c>
      <c r="G23">
        <f t="shared" si="2"/>
        <v>1.1469792443676852E-3</v>
      </c>
      <c r="K23">
        <f t="shared" si="3"/>
        <v>1.1469792443676852E-3</v>
      </c>
      <c r="O23">
        <f t="shared" ca="1" si="4"/>
        <v>-8.8590141701000826E-4</v>
      </c>
      <c r="Q23" s="2">
        <f t="shared" si="5"/>
        <v>37392.472099999999</v>
      </c>
    </row>
    <row r="24" spans="1:28" x14ac:dyDescent="0.2">
      <c r="A24" t="s">
        <v>29</v>
      </c>
      <c r="C24" s="32">
        <v>52433.813900000001</v>
      </c>
      <c r="D24" s="32">
        <v>1.1000000000000001E-3</v>
      </c>
      <c r="E24">
        <f t="shared" si="0"/>
        <v>25.499982954630006</v>
      </c>
      <c r="F24">
        <f t="shared" si="1"/>
        <v>25.5</v>
      </c>
      <c r="G24">
        <f t="shared" si="2"/>
        <v>-2.10468570003286E-5</v>
      </c>
      <c r="K24">
        <f t="shared" si="3"/>
        <v>-2.10468570003286E-5</v>
      </c>
      <c r="O24">
        <f t="shared" ca="1" si="4"/>
        <v>-8.853545766133276E-4</v>
      </c>
      <c r="Q24" s="2">
        <f t="shared" si="5"/>
        <v>37415.313900000001</v>
      </c>
    </row>
    <row r="25" spans="1:28" x14ac:dyDescent="0.2">
      <c r="A25" t="s">
        <v>29</v>
      </c>
      <c r="C25" s="32">
        <v>52436.899299999997</v>
      </c>
      <c r="D25" s="32">
        <v>1.2999999999999999E-3</v>
      </c>
      <c r="E25">
        <f t="shared" si="0"/>
        <v>27.998778204647497</v>
      </c>
      <c r="F25">
        <f t="shared" si="1"/>
        <v>28</v>
      </c>
      <c r="G25">
        <f t="shared" si="2"/>
        <v>-1.5086179555510171E-3</v>
      </c>
      <c r="K25">
        <f t="shared" si="3"/>
        <v>-1.5086179555510171E-3</v>
      </c>
      <c r="O25">
        <f t="shared" ca="1" si="4"/>
        <v>-8.8528067926242485E-4</v>
      </c>
      <c r="Q25" s="2">
        <f t="shared" si="5"/>
        <v>37418.399299999997</v>
      </c>
    </row>
    <row r="26" spans="1:28" x14ac:dyDescent="0.2">
      <c r="A26" t="s">
        <v>29</v>
      </c>
      <c r="C26" s="32">
        <v>52465.916599999997</v>
      </c>
      <c r="D26" s="32">
        <v>5.0000000000000001E-4</v>
      </c>
      <c r="E26">
        <f t="shared" si="0"/>
        <v>51.499229169974008</v>
      </c>
      <c r="F26">
        <f t="shared" si="1"/>
        <v>51.5</v>
      </c>
      <c r="G26">
        <f t="shared" si="2"/>
        <v>-9.5178624906111509E-4</v>
      </c>
      <c r="K26">
        <f t="shared" si="3"/>
        <v>-9.5178624906111509E-4</v>
      </c>
      <c r="O26">
        <f t="shared" ca="1" si="4"/>
        <v>-8.845860441639387E-4</v>
      </c>
      <c r="Q26" s="2">
        <f t="shared" si="5"/>
        <v>37447.416599999997</v>
      </c>
    </row>
    <row r="27" spans="1:28" x14ac:dyDescent="0.2">
      <c r="A27" t="s">
        <v>29</v>
      </c>
      <c r="C27" s="32">
        <v>52467.768300000003</v>
      </c>
      <c r="D27" s="32">
        <v>2.0000000000000001E-4</v>
      </c>
      <c r="E27">
        <f t="shared" si="0"/>
        <v>52.998878863524034</v>
      </c>
      <c r="F27">
        <f t="shared" si="1"/>
        <v>53</v>
      </c>
      <c r="G27">
        <f t="shared" si="2"/>
        <v>-1.3843288979842328E-3</v>
      </c>
      <c r="K27">
        <f t="shared" si="3"/>
        <v>-1.3843288979842328E-3</v>
      </c>
      <c r="O27">
        <f t="shared" ca="1" si="4"/>
        <v>-8.8454170575339699E-4</v>
      </c>
      <c r="Q27" s="2">
        <f t="shared" si="5"/>
        <v>37449.268300000003</v>
      </c>
    </row>
    <row r="28" spans="1:28" x14ac:dyDescent="0.2">
      <c r="A28" t="s">
        <v>29</v>
      </c>
      <c r="C28" s="32">
        <v>52478.8799</v>
      </c>
      <c r="D28" s="32">
        <v>2.0000000000000001E-4</v>
      </c>
      <c r="E28">
        <f t="shared" si="0"/>
        <v>61.997910852931909</v>
      </c>
      <c r="F28">
        <f t="shared" si="1"/>
        <v>62</v>
      </c>
      <c r="G28">
        <f t="shared" si="2"/>
        <v>-2.5795848487177864E-3</v>
      </c>
      <c r="K28">
        <f t="shared" si="3"/>
        <v>-2.5795848487177864E-3</v>
      </c>
      <c r="O28">
        <f t="shared" ca="1" si="4"/>
        <v>-8.8427567529014695E-4</v>
      </c>
      <c r="Q28" s="2">
        <f t="shared" si="5"/>
        <v>37460.3799</v>
      </c>
    </row>
    <row r="29" spans="1:28" x14ac:dyDescent="0.2">
      <c r="A29" t="s">
        <v>56</v>
      </c>
      <c r="C29" s="32">
        <v>53480.883800000003</v>
      </c>
      <c r="D29" s="32"/>
      <c r="E29">
        <f t="shared" si="0"/>
        <v>873.49806831128922</v>
      </c>
      <c r="F29">
        <f t="shared" si="1"/>
        <v>873.5</v>
      </c>
      <c r="G29">
        <f t="shared" si="2"/>
        <v>-2.3851623482187279E-3</v>
      </c>
      <c r="K29">
        <f t="shared" si="3"/>
        <v>-2.3851623482187279E-3</v>
      </c>
      <c r="O29">
        <f t="shared" ca="1" si="4"/>
        <v>-8.6028859518710345E-4</v>
      </c>
      <c r="Q29" s="2">
        <f t="shared" si="5"/>
        <v>38462.383800000003</v>
      </c>
    </row>
    <row r="30" spans="1:28" x14ac:dyDescent="0.2">
      <c r="A30" s="33" t="s">
        <v>68</v>
      </c>
      <c r="B30" s="34"/>
      <c r="C30" s="33">
        <v>56405.405350000001</v>
      </c>
      <c r="D30" s="33">
        <v>2.7E-4</v>
      </c>
      <c r="E30">
        <f t="shared" si="0"/>
        <v>3242.0015225546799</v>
      </c>
      <c r="F30">
        <f t="shared" si="1"/>
        <v>3242</v>
      </c>
      <c r="G30">
        <f t="shared" si="2"/>
        <v>1.8799820463755168E-3</v>
      </c>
      <c r="K30">
        <f t="shared" si="3"/>
        <v>1.8799820463755168E-3</v>
      </c>
      <c r="O30">
        <f t="shared" ca="1" si="4"/>
        <v>-7.9027824494180637E-4</v>
      </c>
      <c r="Q30" s="2">
        <f t="shared" si="5"/>
        <v>41386.905350000001</v>
      </c>
    </row>
    <row r="31" spans="1:28" x14ac:dyDescent="0.2">
      <c r="A31" s="33" t="s">
        <v>67</v>
      </c>
      <c r="B31" s="34" t="s">
        <v>66</v>
      </c>
      <c r="C31" s="33">
        <v>56408.490299999998</v>
      </c>
      <c r="D31" s="33">
        <v>1.6999999999999999E-3</v>
      </c>
      <c r="E31">
        <f t="shared" si="0"/>
        <v>3244.499953359938</v>
      </c>
      <c r="F31">
        <f t="shared" si="1"/>
        <v>3244.5</v>
      </c>
      <c r="G31">
        <f t="shared" si="2"/>
        <v>-5.7589051721151918E-5</v>
      </c>
      <c r="J31">
        <f>+G31</f>
        <v>-5.7589051721151918E-5</v>
      </c>
      <c r="O31">
        <f t="shared" ca="1" si="4"/>
        <v>-7.9020434759090351E-4</v>
      </c>
      <c r="Q31" s="2">
        <f t="shared" si="5"/>
        <v>41389.990299999998</v>
      </c>
    </row>
    <row r="32" spans="1:28" x14ac:dyDescent="0.2">
      <c r="A32" s="39" t="s">
        <v>69</v>
      </c>
      <c r="B32" s="40" t="s">
        <v>66</v>
      </c>
      <c r="C32" s="41">
        <v>57410.492749999998</v>
      </c>
      <c r="D32" s="41">
        <v>0</v>
      </c>
      <c r="E32">
        <f t="shared" si="0"/>
        <v>4055.998936496288</v>
      </c>
      <c r="F32">
        <f t="shared" si="1"/>
        <v>4056</v>
      </c>
      <c r="G32">
        <f t="shared" si="2"/>
        <v>-1.3131665546097793E-3</v>
      </c>
      <c r="K32">
        <f t="shared" ref="K32:K41" si="6">+G32</f>
        <v>-1.3131665546097793E-3</v>
      </c>
      <c r="O32">
        <f t="shared" ca="1" si="4"/>
        <v>-7.6621726748786001E-4</v>
      </c>
      <c r="Q32" s="2">
        <f t="shared" si="5"/>
        <v>42391.992749999998</v>
      </c>
    </row>
    <row r="33" spans="1:17" x14ac:dyDescent="0.2">
      <c r="A33" s="36" t="s">
        <v>0</v>
      </c>
      <c r="B33" s="35" t="s">
        <v>66</v>
      </c>
      <c r="C33" s="36">
        <v>58192.092999999877</v>
      </c>
      <c r="D33" s="36" t="s">
        <v>15</v>
      </c>
      <c r="E33">
        <f t="shared" si="0"/>
        <v>4688.9991932262183</v>
      </c>
      <c r="F33">
        <f t="shared" si="1"/>
        <v>4689</v>
      </c>
      <c r="G33">
        <f t="shared" si="2"/>
        <v>-9.9616798252100125E-4</v>
      </c>
      <c r="K33">
        <f t="shared" si="6"/>
        <v>-9.9616798252100125E-4</v>
      </c>
      <c r="O33">
        <f t="shared" ca="1" si="4"/>
        <v>-7.4750645823927519E-4</v>
      </c>
      <c r="Q33" s="2">
        <f t="shared" si="5"/>
        <v>43173.592999999877</v>
      </c>
    </row>
    <row r="34" spans="1:17" x14ac:dyDescent="0.2">
      <c r="A34" s="36" t="s">
        <v>0</v>
      </c>
      <c r="B34" s="35" t="s">
        <v>66</v>
      </c>
      <c r="C34" s="36">
        <v>58192.093299999833</v>
      </c>
      <c r="D34" s="36" t="s">
        <v>15</v>
      </c>
      <c r="E34">
        <f t="shared" si="0"/>
        <v>4688.9994361893559</v>
      </c>
      <c r="F34">
        <f t="shared" si="1"/>
        <v>4689</v>
      </c>
      <c r="G34">
        <f t="shared" si="2"/>
        <v>-6.9616802647942677E-4</v>
      </c>
      <c r="K34">
        <f t="shared" si="6"/>
        <v>-6.9616802647942677E-4</v>
      </c>
      <c r="O34">
        <f t="shared" ca="1" si="4"/>
        <v>-7.4750645823927519E-4</v>
      </c>
      <c r="Q34" s="2">
        <f t="shared" si="5"/>
        <v>43173.593299999833</v>
      </c>
    </row>
    <row r="35" spans="1:17" x14ac:dyDescent="0.2">
      <c r="A35" s="36" t="s">
        <v>0</v>
      </c>
      <c r="B35" s="35" t="s">
        <v>66</v>
      </c>
      <c r="C35" s="36">
        <v>58192.093400000129</v>
      </c>
      <c r="D35" s="36" t="s">
        <v>15</v>
      </c>
      <c r="E35">
        <f t="shared" si="0"/>
        <v>4688.9995171773198</v>
      </c>
      <c r="F35">
        <f t="shared" si="1"/>
        <v>4689</v>
      </c>
      <c r="G35">
        <f t="shared" si="2"/>
        <v>-5.9616773069137707E-4</v>
      </c>
      <c r="K35">
        <f t="shared" si="6"/>
        <v>-5.9616773069137707E-4</v>
      </c>
      <c r="O35">
        <f t="shared" ca="1" si="4"/>
        <v>-7.4750645823927519E-4</v>
      </c>
      <c r="Q35" s="2">
        <f t="shared" si="5"/>
        <v>43173.593400000129</v>
      </c>
    </row>
    <row r="36" spans="1:17" x14ac:dyDescent="0.2">
      <c r="A36" s="36" t="s">
        <v>0</v>
      </c>
      <c r="B36" s="35" t="s">
        <v>66</v>
      </c>
      <c r="C36" s="36">
        <v>58229.135499999858</v>
      </c>
      <c r="D36" s="36" t="s">
        <v>15</v>
      </c>
      <c r="E36">
        <f t="shared" si="0"/>
        <v>4718.9990710536758</v>
      </c>
      <c r="F36">
        <f t="shared" si="1"/>
        <v>4719</v>
      </c>
      <c r="G36">
        <f t="shared" si="2"/>
        <v>-1.1470211466075853E-3</v>
      </c>
      <c r="K36">
        <f t="shared" si="6"/>
        <v>-1.1470211466075853E-3</v>
      </c>
      <c r="O36">
        <f t="shared" ca="1" si="4"/>
        <v>-7.4661969002844184E-4</v>
      </c>
      <c r="Q36" s="2">
        <f t="shared" si="5"/>
        <v>43210.635499999858</v>
      </c>
    </row>
    <row r="37" spans="1:17" x14ac:dyDescent="0.2">
      <c r="A37" s="36" t="s">
        <v>0</v>
      </c>
      <c r="B37" s="35" t="s">
        <v>66</v>
      </c>
      <c r="C37" s="36">
        <v>58229.13599999994</v>
      </c>
      <c r="D37" s="36" t="s">
        <v>15</v>
      </c>
      <c r="E37">
        <f t="shared" si="0"/>
        <v>4718.9994759923648</v>
      </c>
      <c r="F37">
        <f t="shared" si="1"/>
        <v>4719</v>
      </c>
      <c r="G37">
        <f t="shared" si="2"/>
        <v>-6.4702106465119869E-4</v>
      </c>
      <c r="K37">
        <f t="shared" si="6"/>
        <v>-6.4702106465119869E-4</v>
      </c>
      <c r="O37">
        <f t="shared" ca="1" si="4"/>
        <v>-7.4661969002844184E-4</v>
      </c>
      <c r="Q37" s="2">
        <f t="shared" si="5"/>
        <v>43210.63599999994</v>
      </c>
    </row>
    <row r="38" spans="1:17" x14ac:dyDescent="0.2">
      <c r="A38" s="36" t="s">
        <v>0</v>
      </c>
      <c r="B38" s="35" t="s">
        <v>66</v>
      </c>
      <c r="C38" s="36">
        <v>58229.136200000066</v>
      </c>
      <c r="D38" s="36" t="s">
        <v>15</v>
      </c>
      <c r="E38">
        <f t="shared" si="0"/>
        <v>4718.9996379679151</v>
      </c>
      <c r="F38">
        <f t="shared" si="1"/>
        <v>4719</v>
      </c>
      <c r="G38">
        <f t="shared" si="2"/>
        <v>-4.470209387363866E-4</v>
      </c>
      <c r="K38">
        <f t="shared" si="6"/>
        <v>-4.470209387363866E-4</v>
      </c>
      <c r="O38">
        <f t="shared" ca="1" si="4"/>
        <v>-7.4661969002844184E-4</v>
      </c>
      <c r="Q38" s="2">
        <f t="shared" si="5"/>
        <v>43210.636200000066</v>
      </c>
    </row>
    <row r="39" spans="1:17" x14ac:dyDescent="0.2">
      <c r="A39" s="36" t="s">
        <v>0</v>
      </c>
      <c r="B39" s="35" t="s">
        <v>1</v>
      </c>
      <c r="C39" s="36">
        <v>58263.088200000115</v>
      </c>
      <c r="D39" s="36" t="s">
        <v>15</v>
      </c>
      <c r="E39">
        <f t="shared" si="0"/>
        <v>4746.4965901714604</v>
      </c>
      <c r="F39">
        <f t="shared" si="1"/>
        <v>4746.5</v>
      </c>
      <c r="G39">
        <f t="shared" si="2"/>
        <v>-4.2103029336431064E-3</v>
      </c>
      <c r="K39">
        <f t="shared" si="6"/>
        <v>-4.2103029336431064E-3</v>
      </c>
      <c r="O39">
        <f t="shared" ca="1" si="4"/>
        <v>-7.4580681916851113E-4</v>
      </c>
      <c r="Q39" s="2">
        <f t="shared" si="5"/>
        <v>43244.588200000115</v>
      </c>
    </row>
    <row r="40" spans="1:17" x14ac:dyDescent="0.2">
      <c r="A40" s="36" t="s">
        <v>0</v>
      </c>
      <c r="B40" s="35" t="s">
        <v>1</v>
      </c>
      <c r="C40" s="36">
        <v>58263.092000000179</v>
      </c>
      <c r="D40" s="36" t="s">
        <v>15</v>
      </c>
      <c r="E40">
        <f t="shared" si="0"/>
        <v>4746.4996677050412</v>
      </c>
      <c r="F40">
        <f t="shared" si="1"/>
        <v>4746.5</v>
      </c>
      <c r="G40">
        <f t="shared" si="2"/>
        <v>-4.1030286956811324E-4</v>
      </c>
      <c r="K40">
        <f t="shared" si="6"/>
        <v>-4.1030286956811324E-4</v>
      </c>
      <c r="O40">
        <f t="shared" ca="1" si="4"/>
        <v>-7.4580681916851113E-4</v>
      </c>
      <c r="Q40" s="2">
        <f t="shared" si="5"/>
        <v>43244.592000000179</v>
      </c>
    </row>
    <row r="41" spans="1:17" x14ac:dyDescent="0.2">
      <c r="A41" s="36" t="s">
        <v>0</v>
      </c>
      <c r="B41" s="35" t="s">
        <v>1</v>
      </c>
      <c r="C41" s="36">
        <v>58263.092100000009</v>
      </c>
      <c r="D41" s="36" t="s">
        <v>15</v>
      </c>
      <c r="E41">
        <f t="shared" si="0"/>
        <v>4746.4997486926277</v>
      </c>
      <c r="F41">
        <f t="shared" si="1"/>
        <v>4746.5</v>
      </c>
      <c r="G41">
        <f t="shared" si="2"/>
        <v>-3.1030303944135085E-4</v>
      </c>
      <c r="K41">
        <f t="shared" si="6"/>
        <v>-3.1030303944135085E-4</v>
      </c>
      <c r="O41">
        <f t="shared" ca="1" si="4"/>
        <v>-7.4580681916851113E-4</v>
      </c>
      <c r="Q41" s="2">
        <f t="shared" si="5"/>
        <v>43244.592100000009</v>
      </c>
    </row>
    <row r="42" spans="1:17" x14ac:dyDescent="0.2">
      <c r="A42" s="45" t="s">
        <v>76</v>
      </c>
      <c r="B42" s="46" t="s">
        <v>66</v>
      </c>
      <c r="C42" s="47">
        <v>59224.348199999891</v>
      </c>
      <c r="D42" s="45" t="s">
        <v>78</v>
      </c>
      <c r="E42">
        <f t="shared" ref="E42:E45" si="7">+(C42-C$7)/C$8</f>
        <v>5524.9991901695603</v>
      </c>
      <c r="F42">
        <f t="shared" ref="F42:F45" si="8">ROUND(2*E42,0)/2</f>
        <v>5525</v>
      </c>
      <c r="G42">
        <f t="shared" ref="G42:G45" si="9">+C42-(C$7+F42*C$8)</f>
        <v>-9.9994220363441855E-4</v>
      </c>
      <c r="K42">
        <f t="shared" ref="K42:K45" si="10">+G42</f>
        <v>-9.9994220363441855E-4</v>
      </c>
      <c r="O42">
        <f t="shared" ref="O42:O45" ca="1" si="11">+C$11+C$12*$F42</f>
        <v>-7.227951840973844E-4</v>
      </c>
      <c r="Q42" s="2">
        <f t="shared" ref="Q42:Q45" si="12">+C42-15018.5</f>
        <v>44205.848199999891</v>
      </c>
    </row>
    <row r="43" spans="1:17" x14ac:dyDescent="0.2">
      <c r="A43" s="45" t="s">
        <v>76</v>
      </c>
      <c r="B43" s="46" t="s">
        <v>66</v>
      </c>
      <c r="C43" s="47">
        <v>59224.348499999847</v>
      </c>
      <c r="D43" s="45" t="s">
        <v>79</v>
      </c>
      <c r="E43">
        <f t="shared" si="7"/>
        <v>5524.999433132698</v>
      </c>
      <c r="F43">
        <f t="shared" si="8"/>
        <v>5525</v>
      </c>
      <c r="G43">
        <f t="shared" si="9"/>
        <v>-6.9994224759284407E-4</v>
      </c>
      <c r="K43">
        <f t="shared" si="10"/>
        <v>-6.9994224759284407E-4</v>
      </c>
      <c r="O43">
        <f t="shared" ca="1" si="11"/>
        <v>-7.227951840973844E-4</v>
      </c>
      <c r="Q43" s="2">
        <f t="shared" si="12"/>
        <v>44205.848499999847</v>
      </c>
    </row>
    <row r="44" spans="1:17" x14ac:dyDescent="0.2">
      <c r="A44" s="45" t="s">
        <v>76</v>
      </c>
      <c r="B44" s="46" t="s">
        <v>66</v>
      </c>
      <c r="C44" s="47">
        <v>59224.350200000219</v>
      </c>
      <c r="D44" s="45" t="s">
        <v>80</v>
      </c>
      <c r="E44">
        <f t="shared" si="7"/>
        <v>5525.000809924315</v>
      </c>
      <c r="F44">
        <f t="shared" si="8"/>
        <v>5525</v>
      </c>
      <c r="G44">
        <f t="shared" si="9"/>
        <v>1.0000581241911277E-3</v>
      </c>
      <c r="K44">
        <f t="shared" si="10"/>
        <v>1.0000581241911277E-3</v>
      </c>
      <c r="O44">
        <f t="shared" ca="1" si="11"/>
        <v>-7.227951840973844E-4</v>
      </c>
      <c r="Q44" s="2">
        <f t="shared" si="12"/>
        <v>44205.850200000219</v>
      </c>
    </row>
    <row r="45" spans="1:17" x14ac:dyDescent="0.2">
      <c r="A45" s="45" t="s">
        <v>77</v>
      </c>
      <c r="B45" s="46" t="s">
        <v>1</v>
      </c>
      <c r="C45" s="47">
        <v>59698.493999999999</v>
      </c>
      <c r="D45" s="45">
        <v>2E-3</v>
      </c>
      <c r="E45">
        <f t="shared" si="7"/>
        <v>5908.9990841403369</v>
      </c>
      <c r="F45">
        <f t="shared" si="8"/>
        <v>5909</v>
      </c>
      <c r="G45">
        <f t="shared" si="9"/>
        <v>-1.1308623215882108E-3</v>
      </c>
      <c r="K45">
        <f t="shared" si="10"/>
        <v>-1.1308623215882108E-3</v>
      </c>
      <c r="O45">
        <f t="shared" ca="1" si="11"/>
        <v>-7.114445509987168E-4</v>
      </c>
      <c r="Q45" s="2">
        <f t="shared" si="12"/>
        <v>44679.993999999999</v>
      </c>
    </row>
    <row r="46" spans="1:17" x14ac:dyDescent="0.2">
      <c r="D46" s="3"/>
    </row>
    <row r="47" spans="1:17" x14ac:dyDescent="0.2">
      <c r="D47" s="3"/>
    </row>
  </sheetData>
  <phoneticPr fontId="7" type="noConversion"/>
  <hyperlinks>
    <hyperlink ref="H62473" r:id="rId1" display="http://vsolj.cetus-net.org/bulletin.html"/>
    <hyperlink ref="H62466" r:id="rId2" display="https://www.aavso.org/ejaavso"/>
    <hyperlink ref="I62473" r:id="rId3" display="http://vsolj.cetus-net.org/bulletin.html"/>
    <hyperlink ref="AQ56116" r:id="rId4" display="http://cdsbib.u-strasbg.fr/cgi-bin/cdsbib?1990RMxAA..21..381G"/>
    <hyperlink ref="H62470" r:id="rId5" display="https://www.aavso.org/ejaavso"/>
    <hyperlink ref="AP3480" r:id="rId6" display="http://cdsbib.u-strasbg.fr/cgi-bin/cdsbib?1990RMxAA..21..381G"/>
    <hyperlink ref="AP3483" r:id="rId7" display="http://cdsbib.u-strasbg.fr/cgi-bin/cdsbib?1990RMxAA..21..381G"/>
    <hyperlink ref="AP3481" r:id="rId8" display="http://cdsbib.u-strasbg.fr/cgi-bin/cdsbib?1990RMxAA..21..381G"/>
    <hyperlink ref="AP3465" r:id="rId9" display="http://cdsbib.u-strasbg.fr/cgi-bin/cdsbib?1990RMxAA..21..381G"/>
    <hyperlink ref="AQ3694" r:id="rId10" display="http://cdsbib.u-strasbg.fr/cgi-bin/cdsbib?1990RMxAA..21..381G"/>
    <hyperlink ref="AQ3698" r:id="rId11" display="http://cdsbib.u-strasbg.fr/cgi-bin/cdsbib?1990RMxAA..21..381G"/>
    <hyperlink ref="AQ63386" r:id="rId12" display="http://cdsbib.u-strasbg.fr/cgi-bin/cdsbib?1990RMxAA..21..381G"/>
    <hyperlink ref="I586" r:id="rId13" display="http://vsolj.cetus-net.org/bulletin.html"/>
    <hyperlink ref="H586" r:id="rId14" display="http://vsolj.cetus-net.org/bulletin.html"/>
    <hyperlink ref="AQ64047" r:id="rId15" display="http://cdsbib.u-strasbg.fr/cgi-bin/cdsbib?1990RMxAA..21..381G"/>
    <hyperlink ref="AQ64046" r:id="rId16" display="http://cdsbib.u-strasbg.fr/cgi-bin/cdsbib?1990RMxAA..21..381G"/>
    <hyperlink ref="AP1756" r:id="rId17" display="http://cdsbib.u-strasbg.fr/cgi-bin/cdsbib?1990RMxAA..21..381G"/>
    <hyperlink ref="AP1774" r:id="rId18" display="http://cdsbib.u-strasbg.fr/cgi-bin/cdsbib?1990RMxAA..21..381G"/>
    <hyperlink ref="AP1775" r:id="rId19" display="http://cdsbib.u-strasbg.fr/cgi-bin/cdsbib?1990RMxAA..21..381G"/>
    <hyperlink ref="AP1771" r:id="rId20" display="http://cdsbib.u-strasbg.fr/cgi-bin/cdsbib?1990RMxAA..21..381G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AA47"/>
  <sheetViews>
    <sheetView workbookViewId="0">
      <selection activeCell="C53" sqref="C53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9" width="10.28515625" customWidth="1"/>
    <col min="20" max="20" width="14" customWidth="1"/>
  </cols>
  <sheetData>
    <row r="1" spans="1:27" ht="20.25" x14ac:dyDescent="0.3">
      <c r="A1" s="1" t="s">
        <v>58</v>
      </c>
      <c r="B1" s="14"/>
      <c r="C1" s="1"/>
      <c r="S1" t="s">
        <v>31</v>
      </c>
    </row>
    <row r="2" spans="1:27" ht="13.5" thickBot="1" x14ac:dyDescent="0.25">
      <c r="A2" t="s">
        <v>25</v>
      </c>
      <c r="B2" t="s">
        <v>59</v>
      </c>
    </row>
    <row r="3" spans="1:27" ht="13.5" thickBot="1" x14ac:dyDescent="0.25">
      <c r="S3" s="13" t="s">
        <v>32</v>
      </c>
      <c r="T3" s="13"/>
    </row>
    <row r="4" spans="1:27" ht="14.25" thickTop="1" thickBot="1" x14ac:dyDescent="0.25">
      <c r="A4" s="5" t="s">
        <v>2</v>
      </c>
      <c r="C4" s="8" t="s">
        <v>30</v>
      </c>
      <c r="D4" s="9" t="s">
        <v>30</v>
      </c>
      <c r="S4" s="10" t="s">
        <v>33</v>
      </c>
      <c r="T4" s="10">
        <v>0</v>
      </c>
    </row>
    <row r="5" spans="1:27" ht="13.5" thickTop="1" x14ac:dyDescent="0.2">
      <c r="A5" s="15" t="s">
        <v>60</v>
      </c>
      <c r="B5" s="16"/>
      <c r="C5" s="17">
        <v>8</v>
      </c>
      <c r="D5" s="16" t="s">
        <v>61</v>
      </c>
      <c r="S5" s="10" t="s">
        <v>34</v>
      </c>
      <c r="T5" s="10">
        <v>0</v>
      </c>
    </row>
    <row r="6" spans="1:27" x14ac:dyDescent="0.2">
      <c r="A6" s="5" t="s">
        <v>3</v>
      </c>
      <c r="S6" s="10" t="s">
        <v>35</v>
      </c>
      <c r="T6" s="10">
        <v>-0.16666666666666666</v>
      </c>
    </row>
    <row r="7" spans="1:27" x14ac:dyDescent="0.2">
      <c r="A7" t="s">
        <v>4</v>
      </c>
      <c r="C7">
        <v>52402.327667821686</v>
      </c>
      <c r="D7" t="s">
        <v>29</v>
      </c>
      <c r="S7" s="10" t="s">
        <v>36</v>
      </c>
      <c r="T7" s="10">
        <v>1.3873508500699915E-3</v>
      </c>
    </row>
    <row r="8" spans="1:27" ht="13.5" thickBot="1" x14ac:dyDescent="0.25">
      <c r="A8" t="s">
        <v>5</v>
      </c>
      <c r="C8">
        <v>1.234725740420376</v>
      </c>
      <c r="S8" s="11" t="s">
        <v>37</v>
      </c>
      <c r="T8" s="11">
        <v>8</v>
      </c>
    </row>
    <row r="9" spans="1:27" x14ac:dyDescent="0.2">
      <c r="A9" s="30" t="s">
        <v>65</v>
      </c>
      <c r="B9" s="31">
        <v>21</v>
      </c>
      <c r="C9" s="19" t="str">
        <f>"F"&amp;B9</f>
        <v>F21</v>
      </c>
      <c r="D9" s="20" t="str">
        <f>"G"&amp;B9</f>
        <v>G21</v>
      </c>
    </row>
    <row r="10" spans="1:27" ht="13.5" thickBot="1" x14ac:dyDescent="0.25">
      <c r="A10" s="16"/>
      <c r="B10" s="16"/>
      <c r="C10" s="4" t="s">
        <v>21</v>
      </c>
      <c r="D10" s="4" t="s">
        <v>22</v>
      </c>
      <c r="E10" s="16"/>
      <c r="S10" t="s">
        <v>38</v>
      </c>
    </row>
    <row r="11" spans="1:27" x14ac:dyDescent="0.2">
      <c r="A11" s="16" t="s">
        <v>17</v>
      </c>
      <c r="B11" s="16"/>
      <c r="C11" s="18">
        <f ca="1">INTERCEPT(INDIRECT($D$9):G991,INDIRECT($C$9):F991)</f>
        <v>-8.5990531783930457E-4</v>
      </c>
      <c r="D11" s="3"/>
      <c r="E11" s="16"/>
      <c r="S11" s="12"/>
      <c r="T11" s="12" t="s">
        <v>43</v>
      </c>
      <c r="U11" s="12" t="s">
        <v>44</v>
      </c>
      <c r="V11" s="12" t="s">
        <v>45</v>
      </c>
      <c r="W11" s="12" t="s">
        <v>46</v>
      </c>
      <c r="X11" s="12" t="s">
        <v>47</v>
      </c>
    </row>
    <row r="12" spans="1:27" x14ac:dyDescent="0.2">
      <c r="A12" s="16" t="s">
        <v>18</v>
      </c>
      <c r="B12" s="16"/>
      <c r="C12" s="18">
        <f ca="1">SLOPE(INDIRECT($D$9):G991,INDIRECT($C$9):F991)</f>
        <v>2.9288017707655564E-5</v>
      </c>
      <c r="D12" s="3"/>
      <c r="E12" s="16"/>
      <c r="S12" s="10" t="s">
        <v>39</v>
      </c>
      <c r="T12" s="10">
        <v>1</v>
      </c>
      <c r="U12" s="10">
        <v>0</v>
      </c>
      <c r="V12" s="10">
        <v>0</v>
      </c>
      <c r="W12" s="10">
        <v>0</v>
      </c>
      <c r="X12" s="10">
        <v>1</v>
      </c>
    </row>
    <row r="13" spans="1:27" x14ac:dyDescent="0.2">
      <c r="A13" s="16" t="s">
        <v>20</v>
      </c>
      <c r="B13" s="16"/>
      <c r="C13" s="3" t="s">
        <v>15</v>
      </c>
      <c r="S13" s="10" t="s">
        <v>40</v>
      </c>
      <c r="T13" s="10">
        <v>6</v>
      </c>
      <c r="U13" s="10">
        <v>1.1548454287139569E-5</v>
      </c>
      <c r="V13" s="10">
        <v>1.9247423811899279E-6</v>
      </c>
      <c r="W13" s="10"/>
      <c r="X13" s="10"/>
    </row>
    <row r="14" spans="1:27" ht="13.5" thickBot="1" x14ac:dyDescent="0.25">
      <c r="A14" s="16"/>
      <c r="B14" s="16"/>
      <c r="C14" s="16"/>
      <c r="S14" s="11" t="s">
        <v>41</v>
      </c>
      <c r="T14" s="11">
        <v>7</v>
      </c>
      <c r="U14" s="11">
        <v>1.1548454287139569E-5</v>
      </c>
      <c r="V14" s="11"/>
      <c r="W14" s="11"/>
      <c r="X14" s="11"/>
    </row>
    <row r="15" spans="1:27" ht="13.5" thickBot="1" x14ac:dyDescent="0.25">
      <c r="A15" s="21" t="s">
        <v>19</v>
      </c>
      <c r="B15" s="16"/>
      <c r="C15" s="22">
        <f ca="1">(C7+C11)+(C8+C12)*INT(MAX(F21:F3532))</f>
        <v>58262.474172883514</v>
      </c>
      <c r="E15" s="23" t="s">
        <v>74</v>
      </c>
      <c r="F15" s="37">
        <v>1</v>
      </c>
    </row>
    <row r="16" spans="1:27" x14ac:dyDescent="0.2">
      <c r="A16" s="25" t="s">
        <v>6</v>
      </c>
      <c r="B16" s="16"/>
      <c r="C16" s="26">
        <f ca="1">+C8+C12</f>
        <v>1.2347550284380837</v>
      </c>
      <c r="E16" s="23" t="s">
        <v>62</v>
      </c>
      <c r="F16" s="38">
        <f ca="1">NOW()+15018.5+$C$5/24</f>
        <v>59970.489361226857</v>
      </c>
      <c r="S16" s="12"/>
      <c r="T16" s="12" t="s">
        <v>48</v>
      </c>
      <c r="U16" s="12" t="s">
        <v>36</v>
      </c>
      <c r="V16" s="12" t="s">
        <v>49</v>
      </c>
      <c r="W16" s="12" t="s">
        <v>50</v>
      </c>
      <c r="X16" s="12" t="s">
        <v>51</v>
      </c>
      <c r="Y16" s="12" t="s">
        <v>52</v>
      </c>
      <c r="Z16" s="12" t="s">
        <v>53</v>
      </c>
      <c r="AA16" s="12" t="s">
        <v>54</v>
      </c>
    </row>
    <row r="17" spans="1:27" ht="13.5" thickBot="1" x14ac:dyDescent="0.25">
      <c r="A17" s="23" t="s">
        <v>57</v>
      </c>
      <c r="B17" s="16"/>
      <c r="C17" s="16">
        <f>COUNT(C21:C2190)</f>
        <v>21</v>
      </c>
      <c r="E17" s="23" t="s">
        <v>75</v>
      </c>
      <c r="F17" s="24">
        <f ca="1">ROUND(2*(F16-$C$7)/$C$8,0)/2+F15</f>
        <v>6130.5</v>
      </c>
      <c r="S17" s="10" t="s">
        <v>42</v>
      </c>
      <c r="T17" s="10">
        <v>3.6503766797331333E-12</v>
      </c>
      <c r="U17" s="10">
        <v>7.8545176351097477E-4</v>
      </c>
      <c r="V17" s="10">
        <v>4.6474867704363216E-9</v>
      </c>
      <c r="W17" s="10">
        <v>1</v>
      </c>
      <c r="X17" s="10">
        <v>-1.921932630515521E-3</v>
      </c>
      <c r="Y17" s="10">
        <v>1.9219326378162743E-3</v>
      </c>
      <c r="Z17" s="10">
        <v>-1.921932630515521E-3</v>
      </c>
      <c r="AA17" s="10">
        <v>1.9219326378162743E-3</v>
      </c>
    </row>
    <row r="18" spans="1:27" ht="14.25" thickTop="1" thickBot="1" x14ac:dyDescent="0.25">
      <c r="A18" s="25" t="s">
        <v>7</v>
      </c>
      <c r="B18" s="16"/>
      <c r="C18" s="28">
        <f ca="1">+C15</f>
        <v>58262.474172883514</v>
      </c>
      <c r="D18" s="29">
        <f ca="1">+C16</f>
        <v>1.2347550284380837</v>
      </c>
      <c r="E18" s="23" t="s">
        <v>63</v>
      </c>
      <c r="F18" s="20">
        <f ca="1">ROUND(2*(F16-$C$15)/$C$16,0)/2+F15</f>
        <v>1384.5</v>
      </c>
      <c r="S18" s="11" t="s">
        <v>55</v>
      </c>
      <c r="T18" s="11">
        <v>-4.3216985242425191E-16</v>
      </c>
      <c r="U18" s="11">
        <v>2.1384468175142396E-5</v>
      </c>
      <c r="V18" s="11">
        <v>-2.0209520708427631E-11</v>
      </c>
      <c r="W18" s="11">
        <v>1</v>
      </c>
      <c r="X18" s="11">
        <v>-5.2325946875098482E-5</v>
      </c>
      <c r="Y18" s="11">
        <v>5.2325946874234142E-5</v>
      </c>
      <c r="Z18" s="11">
        <v>-5.2325946875098482E-5</v>
      </c>
      <c r="AA18" s="11">
        <v>5.2325946874234142E-5</v>
      </c>
    </row>
    <row r="19" spans="1:27" ht="13.5" thickTop="1" x14ac:dyDescent="0.2">
      <c r="E19" s="23" t="s">
        <v>64</v>
      </c>
      <c r="F19" s="27">
        <f ca="1">+$C$15+$C$16*F18-15018.5-$C$5/24</f>
        <v>44953.159176422705</v>
      </c>
    </row>
    <row r="20" spans="1:27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70</v>
      </c>
      <c r="I20" s="7" t="s">
        <v>71</v>
      </c>
      <c r="J20" s="7" t="s">
        <v>72</v>
      </c>
      <c r="K20" s="7" t="s">
        <v>73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</row>
    <row r="21" spans="1:27" x14ac:dyDescent="0.2">
      <c r="A21" t="s">
        <v>29</v>
      </c>
      <c r="C21" s="32">
        <v>52402.942499999997</v>
      </c>
      <c r="D21" s="32">
        <v>4.0000000000000002E-4</v>
      </c>
      <c r="E21">
        <f t="shared" ref="E21:E26" si="0">+(C21-C$7)/C$8</f>
        <v>0.49795040160243459</v>
      </c>
      <c r="F21">
        <f t="shared" ref="F21:F26" si="1">ROUND(2*E21,0)/2</f>
        <v>0.5</v>
      </c>
      <c r="G21">
        <f t="shared" ref="G21:G26" si="2">+C21-(C$7+F21*C$8)</f>
        <v>-2.530691897845827E-3</v>
      </c>
      <c r="K21">
        <f t="shared" ref="K21:K30" si="3">+G21</f>
        <v>-2.530691897845827E-3</v>
      </c>
      <c r="O21">
        <f t="shared" ref="O21:O26" ca="1" si="4">+C$11+C$12*$F21</f>
        <v>-8.4526130898547678E-4</v>
      </c>
      <c r="Q21" s="2">
        <f t="shared" ref="Q21:Q26" si="5">+C21-15018.5</f>
        <v>37384.442499999997</v>
      </c>
    </row>
    <row r="22" spans="1:27" x14ac:dyDescent="0.2">
      <c r="A22" t="s">
        <v>29</v>
      </c>
      <c r="C22" s="32">
        <v>52404.798300000002</v>
      </c>
      <c r="D22" s="32">
        <v>2.0000000000000001E-4</v>
      </c>
      <c r="E22">
        <f t="shared" si="0"/>
        <v>2.0009562426995773</v>
      </c>
      <c r="F22">
        <f t="shared" si="1"/>
        <v>2</v>
      </c>
      <c r="G22">
        <f t="shared" si="2"/>
        <v>1.1806974725914188E-3</v>
      </c>
      <c r="K22">
        <f t="shared" si="3"/>
        <v>1.1806974725914188E-3</v>
      </c>
      <c r="O22">
        <f t="shared" ca="1" si="4"/>
        <v>-8.0132928242399341E-4</v>
      </c>
      <c r="Q22" s="2">
        <f t="shared" si="5"/>
        <v>37386.298300000002</v>
      </c>
    </row>
    <row r="23" spans="1:27" x14ac:dyDescent="0.2">
      <c r="A23" t="s">
        <v>29</v>
      </c>
      <c r="C23" s="32">
        <v>52410.972099999999</v>
      </c>
      <c r="D23" s="32">
        <v>4.0000000000000002E-4</v>
      </c>
      <c r="E23">
        <f t="shared" si="0"/>
        <v>7.0010949762574501</v>
      </c>
      <c r="F23">
        <f t="shared" si="1"/>
        <v>7</v>
      </c>
      <c r="G23">
        <f t="shared" si="2"/>
        <v>1.3519953718059696E-3</v>
      </c>
      <c r="K23">
        <f t="shared" si="3"/>
        <v>1.3519953718059696E-3</v>
      </c>
      <c r="O23">
        <f t="shared" ca="1" si="4"/>
        <v>-6.5488919388571561E-4</v>
      </c>
      <c r="Q23" s="2">
        <f t="shared" si="5"/>
        <v>37392.472099999999</v>
      </c>
    </row>
    <row r="24" spans="1:27" x14ac:dyDescent="0.2">
      <c r="A24" t="s">
        <v>29</v>
      </c>
      <c r="C24" s="32">
        <v>52433.813900000001</v>
      </c>
      <c r="D24" s="32">
        <v>1.1000000000000001E-3</v>
      </c>
      <c r="E24">
        <f t="shared" si="0"/>
        <v>25.500587820899391</v>
      </c>
      <c r="F24">
        <f t="shared" si="1"/>
        <v>25.5</v>
      </c>
      <c r="G24">
        <f t="shared" si="2"/>
        <v>7.2579759580548853E-4</v>
      </c>
      <c r="K24">
        <f t="shared" si="3"/>
        <v>7.2579759580548853E-4</v>
      </c>
      <c r="O24">
        <f t="shared" ca="1" si="4"/>
        <v>-1.1306086629408769E-4</v>
      </c>
      <c r="Q24" s="2">
        <f t="shared" si="5"/>
        <v>37415.313900000001</v>
      </c>
    </row>
    <row r="25" spans="1:27" x14ac:dyDescent="0.2">
      <c r="A25" t="s">
        <v>29</v>
      </c>
      <c r="C25" s="32">
        <v>52436.899299999997</v>
      </c>
      <c r="D25" s="32">
        <v>1.2999999999999999E-3</v>
      </c>
      <c r="E25">
        <f t="shared" si="0"/>
        <v>27.999442342994183</v>
      </c>
      <c r="F25">
        <f t="shared" si="1"/>
        <v>28</v>
      </c>
      <c r="G25">
        <f t="shared" si="2"/>
        <v>-6.8855346034979448E-4</v>
      </c>
      <c r="K25">
        <f t="shared" si="3"/>
        <v>-6.8855346034979448E-4</v>
      </c>
      <c r="O25">
        <f t="shared" ca="1" si="4"/>
        <v>-3.9840822024948732E-5</v>
      </c>
      <c r="Q25" s="2">
        <f t="shared" si="5"/>
        <v>37418.399299999997</v>
      </c>
    </row>
    <row r="26" spans="1:27" x14ac:dyDescent="0.2">
      <c r="A26" t="s">
        <v>29</v>
      </c>
      <c r="C26" s="32">
        <v>52465.916599999997</v>
      </c>
      <c r="D26" s="32">
        <v>5.0000000000000001E-4</v>
      </c>
      <c r="E26">
        <f t="shared" si="0"/>
        <v>51.500450745167981</v>
      </c>
      <c r="F26">
        <f t="shared" si="1"/>
        <v>51.5</v>
      </c>
      <c r="G26">
        <f t="shared" si="2"/>
        <v>5.5654666357440874E-4</v>
      </c>
      <c r="K26">
        <f t="shared" si="3"/>
        <v>5.5654666357440874E-4</v>
      </c>
      <c r="O26">
        <f t="shared" ca="1" si="4"/>
        <v>6.4842759410495688E-4</v>
      </c>
      <c r="Q26" s="2">
        <f t="shared" si="5"/>
        <v>37447.416599999997</v>
      </c>
    </row>
    <row r="27" spans="1:27" x14ac:dyDescent="0.2">
      <c r="A27" t="s">
        <v>29</v>
      </c>
      <c r="C27" s="32">
        <v>52467.768300000003</v>
      </c>
      <c r="D27" s="32">
        <v>2.0000000000000001E-4</v>
      </c>
      <c r="E27">
        <f t="shared" ref="E27:E32" si="6">+(C27-C$7)/C$8</f>
        <v>53.000136010801228</v>
      </c>
      <c r="F27">
        <f t="shared" ref="F27:F41" si="7">ROUND(2*E27,0)/2</f>
        <v>53</v>
      </c>
      <c r="G27">
        <f t="shared" ref="G27:G32" si="8">+C27-(C$7+F27*C$8)</f>
        <v>1.6793603572295979E-4</v>
      </c>
      <c r="K27">
        <f t="shared" si="3"/>
        <v>1.6793603572295979E-4</v>
      </c>
      <c r="O27">
        <f t="shared" ref="O27:O32" ca="1" si="9">+C$11+C$12*$F27</f>
        <v>6.9235962066644036E-4</v>
      </c>
      <c r="Q27" s="2">
        <f t="shared" ref="Q27:Q32" si="10">+C27-15018.5</f>
        <v>37449.268300000003</v>
      </c>
    </row>
    <row r="28" spans="1:27" x14ac:dyDescent="0.2">
      <c r="A28" t="s">
        <v>29</v>
      </c>
      <c r="C28" s="32">
        <v>52478.8799</v>
      </c>
      <c r="D28" s="32">
        <v>2.0000000000000001E-4</v>
      </c>
      <c r="E28">
        <f t="shared" si="6"/>
        <v>61.999381459603057</v>
      </c>
      <c r="F28">
        <f t="shared" si="7"/>
        <v>62</v>
      </c>
      <c r="G28">
        <f t="shared" si="8"/>
        <v>-7.6372775220079347E-4</v>
      </c>
      <c r="K28">
        <f t="shared" si="3"/>
        <v>-7.6372775220079347E-4</v>
      </c>
      <c r="O28">
        <f t="shared" ca="1" si="9"/>
        <v>9.5595178003534038E-4</v>
      </c>
      <c r="Q28" s="2">
        <f t="shared" si="10"/>
        <v>37460.3799</v>
      </c>
    </row>
    <row r="29" spans="1:27" x14ac:dyDescent="0.2">
      <c r="A29" t="s">
        <v>56</v>
      </c>
      <c r="C29" s="32">
        <v>53480.883800000003</v>
      </c>
      <c r="D29" s="32"/>
      <c r="E29">
        <f t="shared" si="6"/>
        <v>873.51878791407614</v>
      </c>
      <c r="F29">
        <f t="shared" si="7"/>
        <v>873.5</v>
      </c>
      <c r="G29">
        <f t="shared" si="8"/>
        <v>2.3197921116661746E-2</v>
      </c>
      <c r="K29">
        <f t="shared" si="3"/>
        <v>2.3197921116661746E-2</v>
      </c>
      <c r="O29">
        <f t="shared" ca="1" si="9"/>
        <v>2.4723178149797832E-2</v>
      </c>
      <c r="Q29" s="2">
        <f t="shared" si="10"/>
        <v>38462.383800000003</v>
      </c>
    </row>
    <row r="30" spans="1:27" x14ac:dyDescent="0.2">
      <c r="A30" s="33" t="s">
        <v>68</v>
      </c>
      <c r="B30" s="34"/>
      <c r="C30" s="33">
        <v>56405.405350000001</v>
      </c>
      <c r="D30" s="33">
        <v>2.7E-4</v>
      </c>
      <c r="E30">
        <f t="shared" si="6"/>
        <v>3242.078423679272</v>
      </c>
      <c r="F30">
        <f t="shared" si="7"/>
        <v>3242</v>
      </c>
      <c r="G30">
        <f t="shared" si="8"/>
        <v>9.6831735456362367E-2</v>
      </c>
      <c r="K30">
        <f t="shared" si="3"/>
        <v>9.6831735456362367E-2</v>
      </c>
      <c r="O30">
        <f t="shared" ca="1" si="9"/>
        <v>9.4091848090380029E-2</v>
      </c>
      <c r="Q30" s="2">
        <f t="shared" si="10"/>
        <v>41386.905350000001</v>
      </c>
    </row>
    <row r="31" spans="1:27" x14ac:dyDescent="0.2">
      <c r="A31" s="33" t="s">
        <v>67</v>
      </c>
      <c r="B31" s="34" t="s">
        <v>66</v>
      </c>
      <c r="C31" s="33">
        <v>56408.490299999998</v>
      </c>
      <c r="D31" s="33">
        <v>1.6999999999999999E-3</v>
      </c>
      <c r="E31">
        <f t="shared" si="6"/>
        <v>3244.5769137479624</v>
      </c>
      <c r="F31">
        <f t="shared" si="7"/>
        <v>3244.5</v>
      </c>
      <c r="G31">
        <f t="shared" si="8"/>
        <v>9.4967384400661103E-2</v>
      </c>
      <c r="J31">
        <f>+G31</f>
        <v>9.4967384400661103E-2</v>
      </c>
      <c r="O31">
        <f t="shared" ca="1" si="9"/>
        <v>9.4165068134649171E-2</v>
      </c>
      <c r="Q31" s="2">
        <f t="shared" si="10"/>
        <v>41389.990299999998</v>
      </c>
    </row>
    <row r="32" spans="1:27" x14ac:dyDescent="0.2">
      <c r="A32" s="39" t="s">
        <v>69</v>
      </c>
      <c r="B32" s="40" t="s">
        <v>66</v>
      </c>
      <c r="C32" s="41">
        <v>57410.492749999998</v>
      </c>
      <c r="D32" s="41">
        <v>0</v>
      </c>
      <c r="E32">
        <f t="shared" si="6"/>
        <v>4056.0951458525733</v>
      </c>
      <c r="F32">
        <f t="shared" si="7"/>
        <v>4056</v>
      </c>
      <c r="G32">
        <f t="shared" si="8"/>
        <v>0.11747903326613596</v>
      </c>
      <c r="K32">
        <f>+G32</f>
        <v>0.11747903326613596</v>
      </c>
      <c r="O32">
        <f t="shared" ca="1" si="9"/>
        <v>0.11793229450441166</v>
      </c>
      <c r="Q32" s="2">
        <f t="shared" si="10"/>
        <v>42391.992749999998</v>
      </c>
    </row>
    <row r="33" spans="1:17" x14ac:dyDescent="0.2">
      <c r="A33" s="36" t="s">
        <v>0</v>
      </c>
      <c r="B33" s="35" t="s">
        <v>66</v>
      </c>
      <c r="C33" s="36">
        <v>58192.092999999877</v>
      </c>
      <c r="D33" s="36" t="s">
        <v>15</v>
      </c>
      <c r="E33">
        <f t="shared" ref="E33:E41" si="11">+(C33-C$7)/C$8</f>
        <v>4689.1104175142582</v>
      </c>
      <c r="F33">
        <f t="shared" si="7"/>
        <v>4689</v>
      </c>
      <c r="G33">
        <f t="shared" ref="G33:G41" si="12">+C33-(C$7+F33*C$8)</f>
        <v>0.13633534705149941</v>
      </c>
      <c r="K33">
        <f t="shared" ref="K33:K41" si="13">+G33</f>
        <v>0.13633534705149941</v>
      </c>
      <c r="O33">
        <f t="shared" ref="O33:O41" ca="1" si="14">+C$11+C$12*$F33</f>
        <v>0.13647160971335764</v>
      </c>
      <c r="Q33" s="2">
        <f t="shared" ref="Q33:Q41" si="15">+C33-15018.5</f>
        <v>43173.592999999877</v>
      </c>
    </row>
    <row r="34" spans="1:17" x14ac:dyDescent="0.2">
      <c r="A34" s="36" t="s">
        <v>0</v>
      </c>
      <c r="B34" s="35" t="s">
        <v>66</v>
      </c>
      <c r="C34" s="36">
        <v>58192.093299999833</v>
      </c>
      <c r="D34" s="36" t="s">
        <v>15</v>
      </c>
      <c r="E34">
        <f t="shared" si="11"/>
        <v>4689.1106604831593</v>
      </c>
      <c r="F34">
        <f t="shared" si="7"/>
        <v>4689</v>
      </c>
      <c r="G34">
        <f t="shared" si="12"/>
        <v>0.13663534700754099</v>
      </c>
      <c r="K34">
        <f t="shared" si="13"/>
        <v>0.13663534700754099</v>
      </c>
      <c r="O34">
        <f t="shared" ca="1" si="14"/>
        <v>0.13647160971335764</v>
      </c>
      <c r="Q34" s="2">
        <f t="shared" si="15"/>
        <v>43173.593299999833</v>
      </c>
    </row>
    <row r="35" spans="1:17" x14ac:dyDescent="0.2">
      <c r="A35" s="36" t="s">
        <v>0</v>
      </c>
      <c r="B35" s="35" t="s">
        <v>66</v>
      </c>
      <c r="C35" s="36">
        <v>58192.093400000129</v>
      </c>
      <c r="D35" s="36" t="s">
        <v>15</v>
      </c>
      <c r="E35">
        <f t="shared" si="11"/>
        <v>4689.1107414730441</v>
      </c>
      <c r="F35">
        <f t="shared" si="7"/>
        <v>4689</v>
      </c>
      <c r="G35">
        <f t="shared" si="12"/>
        <v>0.13673534730332904</v>
      </c>
      <c r="K35">
        <f t="shared" si="13"/>
        <v>0.13673534730332904</v>
      </c>
      <c r="O35">
        <f t="shared" ca="1" si="14"/>
        <v>0.13647160971335764</v>
      </c>
      <c r="Q35" s="2">
        <f t="shared" si="15"/>
        <v>43173.593400000129</v>
      </c>
    </row>
    <row r="36" spans="1:17" x14ac:dyDescent="0.2">
      <c r="A36" s="36" t="s">
        <v>0</v>
      </c>
      <c r="B36" s="35" t="s">
        <v>66</v>
      </c>
      <c r="C36" s="36">
        <v>58229.135499999858</v>
      </c>
      <c r="D36" s="36" t="s">
        <v>15</v>
      </c>
      <c r="E36">
        <f t="shared" si="11"/>
        <v>4719.1110069466695</v>
      </c>
      <c r="F36">
        <f t="shared" si="7"/>
        <v>4719</v>
      </c>
      <c r="G36">
        <f t="shared" si="12"/>
        <v>0.13706313441798557</v>
      </c>
      <c r="K36">
        <f t="shared" si="13"/>
        <v>0.13706313441798557</v>
      </c>
      <c r="O36">
        <f t="shared" ca="1" si="14"/>
        <v>0.1373502502445873</v>
      </c>
      <c r="Q36" s="2">
        <f t="shared" si="15"/>
        <v>43210.635499999858</v>
      </c>
    </row>
    <row r="37" spans="1:17" x14ac:dyDescent="0.2">
      <c r="A37" s="36" t="s">
        <v>0</v>
      </c>
      <c r="B37" s="35" t="s">
        <v>66</v>
      </c>
      <c r="C37" s="36">
        <v>58229.13599999994</v>
      </c>
      <c r="D37" s="36" t="s">
        <v>15</v>
      </c>
      <c r="E37">
        <f t="shared" si="11"/>
        <v>4719.1114118949636</v>
      </c>
      <c r="F37">
        <f t="shared" si="7"/>
        <v>4719</v>
      </c>
      <c r="G37">
        <f t="shared" si="12"/>
        <v>0.13756313449994195</v>
      </c>
      <c r="K37">
        <f t="shared" si="13"/>
        <v>0.13756313449994195</v>
      </c>
      <c r="O37">
        <f t="shared" ca="1" si="14"/>
        <v>0.1373502502445873</v>
      </c>
      <c r="Q37" s="2">
        <f t="shared" si="15"/>
        <v>43210.63599999994</v>
      </c>
    </row>
    <row r="38" spans="1:17" x14ac:dyDescent="0.2">
      <c r="A38" s="36" t="s">
        <v>0</v>
      </c>
      <c r="B38" s="35" t="s">
        <v>66</v>
      </c>
      <c r="C38" s="36">
        <v>58229.136200000066</v>
      </c>
      <c r="D38" s="36" t="s">
        <v>15</v>
      </c>
      <c r="E38">
        <f t="shared" si="11"/>
        <v>4719.1115738743565</v>
      </c>
      <c r="F38">
        <f t="shared" si="7"/>
        <v>4719</v>
      </c>
      <c r="G38">
        <f t="shared" si="12"/>
        <v>0.13776313462585676</v>
      </c>
      <c r="K38">
        <f t="shared" si="13"/>
        <v>0.13776313462585676</v>
      </c>
      <c r="O38">
        <f t="shared" ca="1" si="14"/>
        <v>0.1373502502445873</v>
      </c>
      <c r="Q38" s="2">
        <f t="shared" si="15"/>
        <v>43210.636200000066</v>
      </c>
    </row>
    <row r="39" spans="1:17" x14ac:dyDescent="0.2">
      <c r="A39" s="36" t="s">
        <v>0</v>
      </c>
      <c r="B39" s="35" t="s">
        <v>1</v>
      </c>
      <c r="C39" s="36">
        <v>58263.088200000115</v>
      </c>
      <c r="D39" s="36" t="s">
        <v>15</v>
      </c>
      <c r="E39">
        <f t="shared" si="11"/>
        <v>4746.6091783128031</v>
      </c>
      <c r="F39">
        <f t="shared" si="7"/>
        <v>4746.5</v>
      </c>
      <c r="G39">
        <f t="shared" si="12"/>
        <v>0.13480527311185142</v>
      </c>
      <c r="K39">
        <f t="shared" si="13"/>
        <v>0.13480527311185142</v>
      </c>
      <c r="O39">
        <f t="shared" ca="1" si="14"/>
        <v>0.13815567073154783</v>
      </c>
      <c r="Q39" s="2">
        <f t="shared" si="15"/>
        <v>43244.588200000115</v>
      </c>
    </row>
    <row r="40" spans="1:17" x14ac:dyDescent="0.2">
      <c r="A40" s="36" t="s">
        <v>0</v>
      </c>
      <c r="B40" s="35" t="s">
        <v>1</v>
      </c>
      <c r="C40" s="36">
        <v>58263.092000000179</v>
      </c>
      <c r="D40" s="36" t="s">
        <v>15</v>
      </c>
      <c r="E40">
        <f t="shared" si="11"/>
        <v>4746.6122559193836</v>
      </c>
      <c r="F40">
        <f t="shared" si="7"/>
        <v>4746.5</v>
      </c>
      <c r="G40">
        <f t="shared" si="12"/>
        <v>0.13860527317592641</v>
      </c>
      <c r="K40">
        <f t="shared" si="13"/>
        <v>0.13860527317592641</v>
      </c>
      <c r="O40">
        <f t="shared" ca="1" si="14"/>
        <v>0.13815567073154783</v>
      </c>
      <c r="Q40" s="2">
        <f t="shared" si="15"/>
        <v>43244.592000000179</v>
      </c>
    </row>
    <row r="41" spans="1:17" x14ac:dyDescent="0.2">
      <c r="A41" s="36" t="s">
        <v>0</v>
      </c>
      <c r="B41" s="35" t="s">
        <v>1</v>
      </c>
      <c r="C41" s="36">
        <v>58263.092100000009</v>
      </c>
      <c r="D41" s="36" t="s">
        <v>15</v>
      </c>
      <c r="E41">
        <f t="shared" si="11"/>
        <v>4746.6123369088918</v>
      </c>
      <c r="F41">
        <f t="shared" si="7"/>
        <v>4746.5</v>
      </c>
      <c r="G41">
        <f t="shared" si="12"/>
        <v>0.13870527300605318</v>
      </c>
      <c r="K41">
        <f t="shared" si="13"/>
        <v>0.13870527300605318</v>
      </c>
      <c r="O41">
        <f t="shared" ca="1" si="14"/>
        <v>0.13815567073154783</v>
      </c>
      <c r="Q41" s="2">
        <f t="shared" si="15"/>
        <v>43244.592100000009</v>
      </c>
    </row>
    <row r="42" spans="1:17" x14ac:dyDescent="0.2">
      <c r="D42" s="3"/>
    </row>
    <row r="43" spans="1:17" x14ac:dyDescent="0.2">
      <c r="D43" s="3"/>
    </row>
    <row r="44" spans="1:17" x14ac:dyDescent="0.2">
      <c r="D44" s="3"/>
    </row>
    <row r="45" spans="1:17" x14ac:dyDescent="0.2">
      <c r="D45" s="3"/>
    </row>
    <row r="46" spans="1:17" x14ac:dyDescent="0.2">
      <c r="D46" s="3"/>
    </row>
    <row r="47" spans="1:17" x14ac:dyDescent="0.2">
      <c r="D47" s="3"/>
    </row>
  </sheetData>
  <sheetProtection sheet="1"/>
  <phoneticPr fontId="7" type="noConversion"/>
  <hyperlinks>
    <hyperlink ref="H62473" r:id="rId1" display="http://vsolj.cetus-net.org/bulletin.html"/>
    <hyperlink ref="H62466" r:id="rId2" display="https://www.aavso.org/ejaavso"/>
    <hyperlink ref="I62473" r:id="rId3" display="http://vsolj.cetus-net.org/bulletin.html"/>
    <hyperlink ref="AQ56116" r:id="rId4" display="http://cdsbib.u-strasbg.fr/cgi-bin/cdsbib?1990RMxAA..21..381G"/>
    <hyperlink ref="H62470" r:id="rId5" display="https://www.aavso.org/ejaavso"/>
    <hyperlink ref="AP3480" r:id="rId6" display="http://cdsbib.u-strasbg.fr/cgi-bin/cdsbib?1990RMxAA..21..381G"/>
    <hyperlink ref="AP3483" r:id="rId7" display="http://cdsbib.u-strasbg.fr/cgi-bin/cdsbib?1990RMxAA..21..381G"/>
    <hyperlink ref="AP3481" r:id="rId8" display="http://cdsbib.u-strasbg.fr/cgi-bin/cdsbib?1990RMxAA..21..381G"/>
    <hyperlink ref="AP3465" r:id="rId9" display="http://cdsbib.u-strasbg.fr/cgi-bin/cdsbib?1990RMxAA..21..381G"/>
    <hyperlink ref="AQ3694" r:id="rId10" display="http://cdsbib.u-strasbg.fr/cgi-bin/cdsbib?1990RMxAA..21..381G"/>
    <hyperlink ref="AQ3698" r:id="rId11" display="http://cdsbib.u-strasbg.fr/cgi-bin/cdsbib?1990RMxAA..21..381G"/>
    <hyperlink ref="AQ63386" r:id="rId12" display="http://cdsbib.u-strasbg.fr/cgi-bin/cdsbib?1990RMxAA..21..381G"/>
    <hyperlink ref="I586" r:id="rId13" display="http://vsolj.cetus-net.org/bulletin.html"/>
    <hyperlink ref="H586" r:id="rId14" display="http://vsolj.cetus-net.org/bulletin.html"/>
    <hyperlink ref="AQ64047" r:id="rId15" display="http://cdsbib.u-strasbg.fr/cgi-bin/cdsbib?1990RMxAA..21..381G"/>
    <hyperlink ref="AQ64046" r:id="rId16" display="http://cdsbib.u-strasbg.fr/cgi-bin/cdsbib?1990RMxAA..21..381G"/>
    <hyperlink ref="AP1756" r:id="rId17" display="http://cdsbib.u-strasbg.fr/cgi-bin/cdsbib?1990RMxAA..21..381G"/>
    <hyperlink ref="AP1774" r:id="rId18" display="http://cdsbib.u-strasbg.fr/cgi-bin/cdsbib?1990RMxAA..21..381G"/>
    <hyperlink ref="AP1775" r:id="rId19" display="http://cdsbib.u-strasbg.fr/cgi-bin/cdsbib?1990RMxAA..21..381G"/>
    <hyperlink ref="AP1771" r:id="rId20" display="http://cdsbib.u-strasbg.fr/cgi-bin/cdsbib?1990RMxAA..21..381G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A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2023-01-25T05:14:40Z</dcterms:modified>
</cp:coreProperties>
</file>