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FFF614E-8AB3-4EB5-B3D1-E4B774CCC5CE}" xr6:coauthVersionLast="47" xr6:coauthVersionMax="47" xr10:uidLastSave="{00000000-0000-0000-0000-000000000000}"/>
  <bookViews>
    <workbookView xWindow="13305" yWindow="990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1" i="1" l="1"/>
  <c r="F51" i="1" s="1"/>
  <c r="U51" i="1" s="1"/>
  <c r="Q51" i="1"/>
  <c r="E52" i="1"/>
  <c r="F52" i="1" s="1"/>
  <c r="G52" i="1" s="1"/>
  <c r="K52" i="1" s="1"/>
  <c r="Q52" i="1"/>
  <c r="E53" i="1"/>
  <c r="F53" i="1"/>
  <c r="G53" i="1" s="1"/>
  <c r="K53" i="1" s="1"/>
  <c r="Q53" i="1"/>
  <c r="F2" i="1"/>
  <c r="C9" i="1"/>
  <c r="D9" i="1"/>
  <c r="F16" i="1"/>
  <c r="C17" i="1"/>
  <c r="A21" i="1"/>
  <c r="C21" i="1"/>
  <c r="E21" i="1"/>
  <c r="F21" i="1"/>
  <c r="E22" i="1"/>
  <c r="F22" i="1"/>
  <c r="G22" i="1"/>
  <c r="J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E37" i="1"/>
  <c r="F37" i="1"/>
  <c r="G37" i="1"/>
  <c r="K37" i="1"/>
  <c r="Q37" i="1"/>
  <c r="E38" i="1"/>
  <c r="F38" i="1"/>
  <c r="G38" i="1"/>
  <c r="K38" i="1"/>
  <c r="Q38" i="1"/>
  <c r="E39" i="1"/>
  <c r="F39" i="1"/>
  <c r="G39" i="1"/>
  <c r="K39" i="1"/>
  <c r="Q39" i="1"/>
  <c r="E40" i="1"/>
  <c r="F40" i="1"/>
  <c r="G40" i="1"/>
  <c r="K40" i="1"/>
  <c r="Q40" i="1"/>
  <c r="E41" i="1"/>
  <c r="F41" i="1"/>
  <c r="G41" i="1"/>
  <c r="K41" i="1"/>
  <c r="Q41" i="1"/>
  <c r="E42" i="1"/>
  <c r="F42" i="1"/>
  <c r="G42" i="1"/>
  <c r="K42" i="1"/>
  <c r="Q42" i="1"/>
  <c r="E43" i="1"/>
  <c r="F43" i="1"/>
  <c r="G43" i="1"/>
  <c r="K43" i="1"/>
  <c r="Q43" i="1"/>
  <c r="E44" i="1"/>
  <c r="F44" i="1"/>
  <c r="U44" i="1"/>
  <c r="Q44" i="1"/>
  <c r="E45" i="1"/>
  <c r="F45" i="1"/>
  <c r="U45" i="1"/>
  <c r="Q45" i="1"/>
  <c r="E46" i="1"/>
  <c r="F46" i="1"/>
  <c r="U46" i="1"/>
  <c r="Q46" i="1"/>
  <c r="E47" i="1"/>
  <c r="F47" i="1"/>
  <c r="U47" i="1"/>
  <c r="Q47" i="1"/>
  <c r="E48" i="1"/>
  <c r="F48" i="1"/>
  <c r="U48" i="1"/>
  <c r="Q48" i="1"/>
  <c r="E49" i="1"/>
  <c r="F49" i="1"/>
  <c r="U49" i="1"/>
  <c r="Q49" i="1"/>
  <c r="E50" i="1"/>
  <c r="F50" i="1"/>
  <c r="U50" i="1"/>
  <c r="Q50" i="1"/>
  <c r="G21" i="1"/>
  <c r="H21" i="1"/>
  <c r="Q21" i="1"/>
  <c r="C11" i="1"/>
  <c r="C12" i="1"/>
  <c r="O53" i="1" l="1"/>
  <c r="O52" i="1"/>
  <c r="O51" i="1"/>
  <c r="C16" i="1"/>
  <c r="D18" i="1" s="1"/>
  <c r="O33" i="1"/>
  <c r="O28" i="1"/>
  <c r="O38" i="1"/>
  <c r="O25" i="1"/>
  <c r="O46" i="1"/>
  <c r="O36" i="1"/>
  <c r="O39" i="1"/>
  <c r="O26" i="1"/>
  <c r="C15" i="1"/>
  <c r="O27" i="1"/>
  <c r="O44" i="1"/>
  <c r="O31" i="1"/>
  <c r="O23" i="1"/>
  <c r="O43" i="1"/>
  <c r="O35" i="1"/>
  <c r="O48" i="1"/>
  <c r="O34" i="1"/>
  <c r="O30" i="1"/>
  <c r="O21" i="1"/>
  <c r="O22" i="1"/>
  <c r="O37" i="1"/>
  <c r="O41" i="1"/>
  <c r="O45" i="1"/>
  <c r="O40" i="1"/>
  <c r="O29" i="1"/>
  <c r="O47" i="1"/>
  <c r="O32" i="1"/>
  <c r="O42" i="1"/>
  <c r="O24" i="1"/>
  <c r="O49" i="1"/>
  <c r="O50" i="1"/>
  <c r="F17" i="1"/>
  <c r="C18" i="1" l="1"/>
  <c r="F18" i="1"/>
  <c r="F19" i="1" s="1"/>
</calcChain>
</file>

<file path=xl/sharedStrings.xml><?xml version="1.0" encoding="utf-8"?>
<sst xmlns="http://schemas.openxmlformats.org/spreadsheetml/2006/main" count="110" uniqueCount="62">
  <si>
    <t>V0354 UMa / GSC 3466-0629</t>
  </si>
  <si>
    <t>System Type:</t>
  </si>
  <si>
    <t>EW</t>
  </si>
  <si>
    <t>V0354 UMa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</si>
  <si>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</si>
  <si>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</si>
  <si>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</si>
  <si>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</si>
  <si>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</si>
  <si>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</si>
  <si>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</si>
  <si>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</si>
  <si>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</si>
  <si>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</si>
  <si>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</si>
  <si>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</si>
  <si>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</si>
  <si>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</si>
  <si>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</si>
  <si>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</si>
  <si>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</si>
  <si>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</si>
  <si>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</si>
  <si>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</si>
  <si>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</si>
  <si>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</si>
  <si>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</si>
  <si>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</si>
  <si>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</si>
  <si>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</si>
  <si>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</si>
  <si>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</si>
  <si>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</si>
  <si>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</si>
  <si>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</si>
  <si>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</si>
  <si>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</si>
  <si>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</si>
  <si>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</si>
  <si>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</si>
  <si>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</si>
  <si>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</si>
  <si>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</si>
  <si>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</si>
  <si>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</si>
  <si>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IBVS 6048</t>
  </si>
  <si>
    <t>I</t>
  </si>
  <si>
    <t>IBVS 6075</t>
  </si>
  <si>
    <t>II</t>
  </si>
  <si>
    <t>IBVS 6157</t>
  </si>
  <si>
    <t>JAVSO..44..164</t>
  </si>
  <si>
    <t>OEJV 0179</t>
  </si>
  <si>
    <t>VSB 060</t>
  </si>
  <si>
    <t>V</t>
  </si>
  <si>
    <t>IBVS 6196</t>
  </si>
  <si>
    <t>IBVS 6244</t>
  </si>
  <si>
    <t>IBVS 6262</t>
  </si>
  <si>
    <t>RHN 2020</t>
  </si>
  <si>
    <t>OEJV 0211</t>
  </si>
  <si>
    <t>IBVS, 63, 6262</t>
  </si>
  <si>
    <t>JBAV, 60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</si>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</sst>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5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" fillId="0" borderId="0"/>
    <xf numFmtId="0" fontId="13" fillId="0" borderId="0"/>
    <xf numFmtId="0" fontId="13" fillId="0" borderId="0"/>
    <xf numFmtId="0" fontId="13" fillId="0" borderId="0"/>
  </cellStyleXfs>
  <cellXfs count="5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Font="1">
      <alignment vertical="top"/>
    </xf>
    <xf numFmtId="0" fontId="3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9" fillId="0" borderId="0" xfId="6" applyFont="1"/>
    <xf numFmtId="0" fontId="9" fillId="0" borderId="0" xfId="6" applyFont="1" applyAlignment="1">
      <alignment horizontal="center"/>
    </xf>
    <xf numFmtId="0" fontId="9" fillId="0" borderId="0" xfId="6" applyFont="1" applyAlignment="1">
      <alignment horizontal="left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/>
    </xf>
    <xf numFmtId="0" fontId="9" fillId="0" borderId="0" xfId="5" applyFont="1" applyAlignment="1">
      <alignment wrapText="1"/>
    </xf>
    <xf numFmtId="0" fontId="9" fillId="0" borderId="0" xfId="5" applyFont="1" applyAlignment="1">
      <alignment horizontal="center" wrapText="1"/>
    </xf>
    <xf numFmtId="0" fontId="9" fillId="0" borderId="0" xfId="5" applyFont="1" applyAlignment="1">
      <alignment horizontal="left" wrapText="1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 wrapText="1"/>
    </xf>
    <xf numFmtId="0" fontId="11" fillId="0" borderId="0" xfId="8" applyFont="1" applyAlignment="1">
      <alignment horizontal="left" wrapText="1"/>
    </xf>
    <xf numFmtId="0" fontId="12" fillId="0" borderId="0" xfId="6" applyFont="1"/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  <xf numFmtId="168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9" fontId="14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  <cellStyle name="Normal_A_2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V0354 UMa - O-C Diagr.</a:t>
            </a:r>
          </a:p>
        </c:rich>
      </c:tx>
      <c:layout>
        <c:manualLayout>
          <c:xMode val="edge"/>
          <c:yMode val="edge"/>
          <c:x val="0.3538234032590004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22822889753688513"/>
          <c:w val="0.81559280095752973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Active!$H$21:$H$50</c:f>
              <c:numCache>
                <c:formatCode>General</c:formatCode>
                <c:ptCount val="3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A5-4610-9912-5882CE5891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Active!$I$21:$I$50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A5-4610-9912-5882CE58919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Active!$J$21:$J$50</c:f>
              <c:numCache>
                <c:formatCode>General</c:formatCode>
                <c:ptCount val="30"/>
                <c:pt idx="1">
                  <c:v>4.1950000006181654E-2</c:v>
                </c:pt>
                <c:pt idx="4">
                  <c:v>4.5225000001664739E-2</c:v>
                </c:pt>
                <c:pt idx="5">
                  <c:v>4.5612499998242129E-2</c:v>
                </c:pt>
                <c:pt idx="6">
                  <c:v>5.0400000000081491E-2</c:v>
                </c:pt>
                <c:pt idx="7">
                  <c:v>4.8249999999825377E-2</c:v>
                </c:pt>
                <c:pt idx="8">
                  <c:v>4.8437500001455192E-2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A5-4610-9912-5882CE58919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Active!$K$21:$K$50</c:f>
              <c:numCache>
                <c:formatCode>General</c:formatCode>
                <c:ptCount val="30"/>
                <c:pt idx="2">
                  <c:v>4.4487500003015157E-2</c:v>
                </c:pt>
                <c:pt idx="3">
                  <c:v>4.1474999998172279E-2</c:v>
                </c:pt>
                <c:pt idx="9">
                  <c:v>4.9250000003667083E-2</c:v>
                </c:pt>
                <c:pt idx="10">
                  <c:v>4.7337500007415656E-2</c:v>
                </c:pt>
                <c:pt idx="11">
                  <c:v>4.8434999996970873E-2</c:v>
                </c:pt>
                <c:pt idx="12">
                  <c:v>4.8504999998840503E-2</c:v>
                </c:pt>
                <c:pt idx="13">
                  <c:v>4.9750000005587935E-2</c:v>
                </c:pt>
                <c:pt idx="14">
                  <c:v>4.5837500008929055E-2</c:v>
                </c:pt>
                <c:pt idx="15">
                  <c:v>4.8400000006949995E-2</c:v>
                </c:pt>
                <c:pt idx="16">
                  <c:v>5.1787500007776543E-2</c:v>
                </c:pt>
                <c:pt idx="17">
                  <c:v>5.4067500001110602E-2</c:v>
                </c:pt>
                <c:pt idx="18">
                  <c:v>4.6095000005152542E-2</c:v>
                </c:pt>
                <c:pt idx="19">
                  <c:v>5.626250000204891E-2</c:v>
                </c:pt>
                <c:pt idx="20">
                  <c:v>4.7850000002654269E-2</c:v>
                </c:pt>
                <c:pt idx="21">
                  <c:v>6.1712500006251503E-2</c:v>
                </c:pt>
                <c:pt idx="22">
                  <c:v>8.3115118046407588E-2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A5-4610-9912-5882CE58919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Active!$L$21:$L$50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A5-4610-9912-5882CE5891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Active!$M$21:$M$50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A5-4610-9912-5882CE5891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Active!$N$21:$N$50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A5-4610-9912-5882CE5891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Active!$O$21:$O$50</c:f>
              <c:numCache>
                <c:formatCode>General</c:formatCode>
                <c:ptCount val="30"/>
                <c:pt idx="0">
                  <c:v>-2.1823881658826864E-2</c:v>
                </c:pt>
                <c:pt idx="1">
                  <c:v>3.6755162485325961E-2</c:v>
                </c:pt>
                <c:pt idx="2">
                  <c:v>3.6854582535910056E-2</c:v>
                </c:pt>
                <c:pt idx="3">
                  <c:v>3.6856458385921075E-2</c:v>
                </c:pt>
                <c:pt idx="4">
                  <c:v>3.6893975386141489E-2</c:v>
                </c:pt>
                <c:pt idx="5">
                  <c:v>3.6895851236152508E-2</c:v>
                </c:pt>
                <c:pt idx="6">
                  <c:v>5.0658962767011005E-2</c:v>
                </c:pt>
                <c:pt idx="7">
                  <c:v>5.0696479767231427E-2</c:v>
                </c:pt>
                <c:pt idx="8">
                  <c:v>5.0698355617242445E-2</c:v>
                </c:pt>
                <c:pt idx="9">
                  <c:v>5.0561418566437942E-2</c:v>
                </c:pt>
                <c:pt idx="10">
                  <c:v>5.056329441644896E-2</c:v>
                </c:pt>
                <c:pt idx="11">
                  <c:v>5.088781646835553E-2</c:v>
                </c:pt>
                <c:pt idx="12">
                  <c:v>5.088781646835553E-2</c:v>
                </c:pt>
                <c:pt idx="13">
                  <c:v>5.1266738170581701E-2</c:v>
                </c:pt>
                <c:pt idx="14">
                  <c:v>5.1268614020592719E-2</c:v>
                </c:pt>
                <c:pt idx="15">
                  <c:v>5.5791288397163498E-2</c:v>
                </c:pt>
                <c:pt idx="16">
                  <c:v>5.579316424717453E-2</c:v>
                </c:pt>
                <c:pt idx="17">
                  <c:v>5.5995756048364757E-2</c:v>
                </c:pt>
                <c:pt idx="18">
                  <c:v>5.5997631898375776E-2</c:v>
                </c:pt>
                <c:pt idx="19">
                  <c:v>5.9953799571618331E-2</c:v>
                </c:pt>
                <c:pt idx="20">
                  <c:v>5.9955675421629349E-2</c:v>
                </c:pt>
                <c:pt idx="21">
                  <c:v>6.8094988619447933E-2</c:v>
                </c:pt>
                <c:pt idx="22">
                  <c:v>7.3953268203865441E-2</c:v>
                </c:pt>
                <c:pt idx="23">
                  <c:v>5.9773717970560337E-2</c:v>
                </c:pt>
                <c:pt idx="24">
                  <c:v>5.9798104020703617E-2</c:v>
                </c:pt>
                <c:pt idx="25">
                  <c:v>5.9799979870714635E-2</c:v>
                </c:pt>
                <c:pt idx="26">
                  <c:v>5.9811234970780759E-2</c:v>
                </c:pt>
                <c:pt idx="27">
                  <c:v>6.0193908373028966E-2</c:v>
                </c:pt>
                <c:pt idx="28">
                  <c:v>6.0193908373028966E-2</c:v>
                </c:pt>
                <c:pt idx="29">
                  <c:v>6.0602843675431471E-2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A5-4610-9912-5882CE58919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0</c:v>
                </c:pt>
                <c:pt idx="1">
                  <c:v>15614</c:v>
                </c:pt>
                <c:pt idx="2">
                  <c:v>15640.5</c:v>
                </c:pt>
                <c:pt idx="3">
                  <c:v>15641</c:v>
                </c:pt>
                <c:pt idx="4">
                  <c:v>15651</c:v>
                </c:pt>
                <c:pt idx="5">
                  <c:v>15651.5</c:v>
                </c:pt>
                <c:pt idx="6">
                  <c:v>19320</c:v>
                </c:pt>
                <c:pt idx="7">
                  <c:v>19330</c:v>
                </c:pt>
                <c:pt idx="8">
                  <c:v>19330.5</c:v>
                </c:pt>
                <c:pt idx="9">
                  <c:v>19294</c:v>
                </c:pt>
                <c:pt idx="10">
                  <c:v>19294.5</c:v>
                </c:pt>
                <c:pt idx="11">
                  <c:v>19381</c:v>
                </c:pt>
                <c:pt idx="12">
                  <c:v>19381</c:v>
                </c:pt>
                <c:pt idx="13">
                  <c:v>19482</c:v>
                </c:pt>
                <c:pt idx="14">
                  <c:v>19482.5</c:v>
                </c:pt>
                <c:pt idx="15">
                  <c:v>20688</c:v>
                </c:pt>
                <c:pt idx="16">
                  <c:v>20688.5</c:v>
                </c:pt>
                <c:pt idx="17">
                  <c:v>20742.5</c:v>
                </c:pt>
                <c:pt idx="18">
                  <c:v>20743</c:v>
                </c:pt>
                <c:pt idx="19">
                  <c:v>21797.5</c:v>
                </c:pt>
                <c:pt idx="20">
                  <c:v>21798</c:v>
                </c:pt>
                <c:pt idx="21">
                  <c:v>23967.5</c:v>
                </c:pt>
                <c:pt idx="22">
                  <c:v>25529</c:v>
                </c:pt>
                <c:pt idx="23">
                  <c:v>21749.5</c:v>
                </c:pt>
                <c:pt idx="24">
                  <c:v>21756</c:v>
                </c:pt>
                <c:pt idx="25">
                  <c:v>21756.5</c:v>
                </c:pt>
                <c:pt idx="26">
                  <c:v>21759.5</c:v>
                </c:pt>
                <c:pt idx="27">
                  <c:v>21861.5</c:v>
                </c:pt>
                <c:pt idx="28">
                  <c:v>21861.5</c:v>
                </c:pt>
                <c:pt idx="29">
                  <c:v>21970.5</c:v>
                </c:pt>
              </c:numCache>
            </c:numRef>
          </c:xVal>
          <c:yVal>
            <c:numRef>
              <c:f>Active!$U$21:$U$43</c:f>
              <c:numCache>
                <c:formatCode>General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A5-4610-9912-5882CE589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1680"/>
        <c:axId val="1"/>
      </c:scatterChart>
      <c:valAx>
        <c:axId val="934911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69411357312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1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90420537762615"/>
          <c:y val="0.91291543512015949"/>
          <c:w val="0.7121444002408245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210E563-4A8C-ADEE-D6AA-73620AE41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/>
      <c r="D2" s="3"/>
      <c r="E2" s="4" t="s">
        <v>3</v>
      </c>
      <c r="F2" s="1" t="e">
        <f>NA()</f>
        <v>#N/A</v>
      </c>
    </row>
    <row r="4" spans="1:6" x14ac:dyDescent="0.2">
      <c r="A4" s="5" t="s">
        <v>4</v>
      </c>
      <c r="C4" s="6" t="s">
        <v>5</v>
      </c>
      <c r="D4" s="7" t="s">
        <v>5</v>
      </c>
    </row>
    <row r="5" spans="1:6" x14ac:dyDescent="0.2">
      <c r="A5" s="8" t="s">
        <v>6</v>
      </c>
      <c r="B5" s="4"/>
      <c r="C5" s="9">
        <v>-9.5</v>
      </c>
      <c r="D5" s="4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0">
        <v>51420.7</v>
      </c>
      <c r="D7" s="11" t="s">
        <v>10</v>
      </c>
    </row>
    <row r="8" spans="1:6" x14ac:dyDescent="0.2">
      <c r="A8" s="1" t="s">
        <v>11</v>
      </c>
      <c r="C8" s="10">
        <v>0.293825</v>
      </c>
      <c r="D8" s="11" t="s">
        <v>10</v>
      </c>
    </row>
    <row r="9" spans="1:6" x14ac:dyDescent="0.2">
      <c r="A9" s="12" t="s">
        <v>12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x14ac:dyDescent="0.2">
      <c r="A10" s="4"/>
      <c r="B10" s="4"/>
      <c r="C10" s="16" t="s">
        <v>13</v>
      </c>
      <c r="D10" s="16" t="s">
        <v>14</v>
      </c>
      <c r="E10" s="4"/>
    </row>
    <row r="11" spans="1:6" x14ac:dyDescent="0.2">
      <c r="A11" s="4" t="s">
        <v>15</v>
      </c>
      <c r="B11" s="4"/>
      <c r="C11" s="17">
        <f ca="1">INTERCEPT(INDIRECT($D$9):G988,INDIRECT($C$9):F988)</f>
        <v>-2.1823881658826864E-2</v>
      </c>
      <c r="D11" s="3"/>
      <c r="E11" s="4"/>
    </row>
    <row r="12" spans="1:6" x14ac:dyDescent="0.2">
      <c r="A12" s="4" t="s">
        <v>16</v>
      </c>
      <c r="B12" s="4"/>
      <c r="C12" s="17">
        <f ca="1">SLOPE(INDIRECT($D$9):G988,INDIRECT($C$9):F988)</f>
        <v>3.7517000220412978E-6</v>
      </c>
      <c r="D12" s="3"/>
      <c r="E12" s="4"/>
    </row>
    <row r="13" spans="1:6" x14ac:dyDescent="0.2">
      <c r="A13" s="4" t="s">
        <v>17</v>
      </c>
      <c r="B13" s="4"/>
      <c r="C13" s="3" t="s">
        <v>18</v>
      </c>
    </row>
    <row r="14" spans="1:6" x14ac:dyDescent="0.2">
      <c r="A14" s="4"/>
      <c r="B14" s="4"/>
      <c r="C14" s="4"/>
    </row>
    <row r="15" spans="1:6" x14ac:dyDescent="0.2">
      <c r="A15" s="18" t="s">
        <v>19</v>
      </c>
      <c r="B15" s="4"/>
      <c r="C15" s="19">
        <f ca="1">(C7+C11)+(C8+C12)*INT(MAX(F21:F3529))</f>
        <v>59298.520837947624</v>
      </c>
      <c r="E15" s="20" t="s">
        <v>20</v>
      </c>
      <c r="F15" s="9">
        <v>1</v>
      </c>
    </row>
    <row r="16" spans="1:6" x14ac:dyDescent="0.2">
      <c r="A16" s="18" t="s">
        <v>21</v>
      </c>
      <c r="B16" s="4"/>
      <c r="C16" s="19">
        <f ca="1">+C8+C12</f>
        <v>0.29382875170002204</v>
      </c>
      <c r="E16" s="20" t="s">
        <v>22</v>
      </c>
      <c r="F16" s="17">
        <f ca="1">NOW()+15018.5+$C$5/24</f>
        <v>59969.77150185185</v>
      </c>
    </row>
    <row r="17" spans="1:21" x14ac:dyDescent="0.2">
      <c r="A17" s="20" t="s">
        <v>23</v>
      </c>
      <c r="B17" s="4"/>
      <c r="C17" s="4">
        <f>COUNT(C21:C2187)</f>
        <v>33</v>
      </c>
      <c r="E17" s="20" t="s">
        <v>24</v>
      </c>
      <c r="F17" s="17">
        <f ca="1">ROUND(2*(F16-$C$7)/$C$8,0)/2+F15</f>
        <v>29097</v>
      </c>
    </row>
    <row r="18" spans="1:21" x14ac:dyDescent="0.2">
      <c r="A18" s="18" t="s">
        <v>25</v>
      </c>
      <c r="B18" s="4"/>
      <c r="C18" s="21">
        <f ca="1">+C15</f>
        <v>59298.520837947624</v>
      </c>
      <c r="D18" s="22">
        <f ca="1">+C16</f>
        <v>0.29382875170002204</v>
      </c>
      <c r="E18" s="20" t="s">
        <v>26</v>
      </c>
      <c r="F18" s="15">
        <f ca="1">ROUND(2*(F16-$C$15)/$C$16,0)/2+F15</f>
        <v>2285.5</v>
      </c>
    </row>
    <row r="19" spans="1:21" x14ac:dyDescent="0.2">
      <c r="E19" s="20" t="s">
        <v>27</v>
      </c>
      <c r="F19" s="23">
        <f ca="1">+$C$15+$C$16*F18-15018.5-$C$5/24</f>
        <v>44951.962283291359</v>
      </c>
    </row>
    <row r="20" spans="1:21" x14ac:dyDescent="0.2">
      <c r="A20" s="16" t="s">
        <v>28</v>
      </c>
      <c r="B20" s="16" t="s">
        <v>29</v>
      </c>
      <c r="C20" s="16" t="s">
        <v>30</v>
      </c>
      <c r="D20" s="16" t="s">
        <v>31</v>
      </c>
      <c r="E20" s="16" t="s">
        <v>32</v>
      </c>
      <c r="F20" s="16" t="s">
        <v>33</v>
      </c>
      <c r="G20" s="16" t="s">
        <v>34</v>
      </c>
      <c r="H20" s="24" t="s">
        <v>35</v>
      </c>
      <c r="I20" s="24" t="s">
        <v>36</v>
      </c>
      <c r="J20" s="24" t="s">
        <v>37</v>
      </c>
      <c r="K20" s="24" t="s">
        <v>38</v>
      </c>
      <c r="L20" s="24" t="s">
        <v>39</v>
      </c>
      <c r="M20" s="24" t="s">
        <v>40</v>
      </c>
      <c r="N20" s="24" t="s">
        <v>41</v>
      </c>
      <c r="O20" s="24" t="s">
        <v>42</v>
      </c>
      <c r="P20" s="24" t="s">
        <v>43</v>
      </c>
      <c r="Q20" s="16" t="s">
        <v>44</v>
      </c>
      <c r="U20" s="25" t="s">
        <v>61</v>
      </c>
    </row>
    <row r="21" spans="1:21" x14ac:dyDescent="0.2">
      <c r="A21" s="1" t="str">
        <f>D$7</f>
        <v>VSX</v>
      </c>
      <c r="C21" s="10">
        <f>C$7</f>
        <v>51420.7</v>
      </c>
      <c r="D21" s="10" t="s">
        <v>18</v>
      </c>
      <c r="E21" s="1">
        <f t="shared" ref="E21:E29" si="0">+(C21-C$7)/C$8</f>
        <v>0</v>
      </c>
      <c r="F21" s="1">
        <f t="shared" ref="F21:F42" si="1">ROUND(2*E21,0)/2</f>
        <v>0</v>
      </c>
      <c r="G21" s="1">
        <f t="shared" ref="G21:G29" si="2">+C21-(C$7+F21*C$8)</f>
        <v>0</v>
      </c>
      <c r="H21" s="1">
        <f>+G21</f>
        <v>0</v>
      </c>
      <c r="O21" s="1">
        <f t="shared" ref="O21:O29" ca="1" si="3">+C$11+C$12*$F21</f>
        <v>-2.1823881658826864E-2</v>
      </c>
      <c r="Q21" s="48">
        <f t="shared" ref="Q21:Q29" si="4">+C21-15018.5</f>
        <v>36402.199999999997</v>
      </c>
    </row>
    <row r="22" spans="1:21" x14ac:dyDescent="0.2">
      <c r="A22" s="26" t="s">
        <v>45</v>
      </c>
      <c r="B22" s="27" t="s">
        <v>46</v>
      </c>
      <c r="C22" s="28">
        <v>56008.525500000003</v>
      </c>
      <c r="D22" s="28">
        <v>1.5E-3</v>
      </c>
      <c r="E22" s="1">
        <f t="shared" si="0"/>
        <v>15614.14277205822</v>
      </c>
      <c r="F22" s="1">
        <f t="shared" si="1"/>
        <v>15614</v>
      </c>
      <c r="G22" s="1">
        <f t="shared" si="2"/>
        <v>4.1950000006181654E-2</v>
      </c>
      <c r="J22" s="1">
        <f>+G22</f>
        <v>4.1950000006181654E-2</v>
      </c>
      <c r="O22" s="1">
        <f t="shared" ca="1" si="3"/>
        <v>3.6755162485325961E-2</v>
      </c>
      <c r="Q22" s="48">
        <f t="shared" si="4"/>
        <v>40990.025500000003</v>
      </c>
    </row>
    <row r="23" spans="1:21" x14ac:dyDescent="0.2">
      <c r="A23" s="26" t="s">
        <v>47</v>
      </c>
      <c r="B23" s="29" t="s">
        <v>48</v>
      </c>
      <c r="C23" s="30">
        <v>56016.314400000003</v>
      </c>
      <c r="D23" s="30">
        <v>1.1999999999999999E-3</v>
      </c>
      <c r="E23" s="1">
        <f t="shared" si="0"/>
        <v>15640.65140815113</v>
      </c>
      <c r="F23" s="1">
        <f t="shared" si="1"/>
        <v>15640.5</v>
      </c>
      <c r="G23" s="1">
        <f t="shared" si="2"/>
        <v>4.4487500003015157E-2</v>
      </c>
      <c r="K23" s="1">
        <f>+G23</f>
        <v>4.4487500003015157E-2</v>
      </c>
      <c r="O23" s="1">
        <f t="shared" ca="1" si="3"/>
        <v>3.6854582535910056E-2</v>
      </c>
      <c r="Q23" s="48">
        <f t="shared" si="4"/>
        <v>40997.814400000003</v>
      </c>
    </row>
    <row r="24" spans="1:21" x14ac:dyDescent="0.2">
      <c r="A24" s="26" t="s">
        <v>47</v>
      </c>
      <c r="B24" s="29" t="s">
        <v>46</v>
      </c>
      <c r="C24" s="30">
        <v>56016.458299999998</v>
      </c>
      <c r="D24" s="30">
        <v>8.0000000000000004E-4</v>
      </c>
      <c r="E24" s="1">
        <f t="shared" si="0"/>
        <v>15641.141155449677</v>
      </c>
      <c r="F24" s="1">
        <f t="shared" si="1"/>
        <v>15641</v>
      </c>
      <c r="G24" s="1">
        <f t="shared" si="2"/>
        <v>4.1474999998172279E-2</v>
      </c>
      <c r="K24" s="1">
        <f>+G24</f>
        <v>4.1474999998172279E-2</v>
      </c>
      <c r="O24" s="1">
        <f t="shared" ca="1" si="3"/>
        <v>3.6856458385921075E-2</v>
      </c>
      <c r="Q24" s="48">
        <f t="shared" si="4"/>
        <v>40997.958299999998</v>
      </c>
    </row>
    <row r="25" spans="1:21" x14ac:dyDescent="0.2">
      <c r="A25" s="26" t="s">
        <v>45</v>
      </c>
      <c r="B25" s="27" t="s">
        <v>46</v>
      </c>
      <c r="C25" s="28">
        <v>56019.400300000001</v>
      </c>
      <c r="D25" s="28">
        <v>2.3999999999999998E-3</v>
      </c>
      <c r="E25" s="1">
        <f t="shared" si="0"/>
        <v>15651.153918148571</v>
      </c>
      <c r="F25" s="1">
        <f t="shared" si="1"/>
        <v>15651</v>
      </c>
      <c r="G25" s="1">
        <f t="shared" si="2"/>
        <v>4.5225000001664739E-2</v>
      </c>
      <c r="J25" s="1">
        <f>+G25</f>
        <v>4.5225000001664739E-2</v>
      </c>
      <c r="O25" s="1">
        <f t="shared" ca="1" si="3"/>
        <v>3.6893975386141489E-2</v>
      </c>
      <c r="Q25" s="48">
        <f t="shared" si="4"/>
        <v>41000.900300000001</v>
      </c>
    </row>
    <row r="26" spans="1:21" x14ac:dyDescent="0.2">
      <c r="A26" s="26" t="s">
        <v>45</v>
      </c>
      <c r="B26" s="27" t="s">
        <v>48</v>
      </c>
      <c r="C26" s="28">
        <v>56019.547599999998</v>
      </c>
      <c r="D26" s="28">
        <v>1.8E-3</v>
      </c>
      <c r="E26" s="1">
        <f t="shared" si="0"/>
        <v>15651.65523696078</v>
      </c>
      <c r="F26" s="1">
        <f t="shared" si="1"/>
        <v>15651.5</v>
      </c>
      <c r="G26" s="1">
        <f t="shared" si="2"/>
        <v>4.5612499998242129E-2</v>
      </c>
      <c r="J26" s="1">
        <f>+G26</f>
        <v>4.5612499998242129E-2</v>
      </c>
      <c r="O26" s="1">
        <f t="shared" ca="1" si="3"/>
        <v>3.6895851236152508E-2</v>
      </c>
      <c r="Q26" s="48">
        <f t="shared" si="4"/>
        <v>41001.047599999998</v>
      </c>
    </row>
    <row r="27" spans="1:21" x14ac:dyDescent="0.2">
      <c r="A27" s="28" t="s">
        <v>49</v>
      </c>
      <c r="B27" s="27"/>
      <c r="C27" s="28">
        <v>57097.449399999998</v>
      </c>
      <c r="D27" s="28">
        <v>4.8999999999999998E-3</v>
      </c>
      <c r="E27" s="1">
        <f t="shared" si="0"/>
        <v>19320.171530673022</v>
      </c>
      <c r="F27" s="1">
        <f t="shared" si="1"/>
        <v>19320</v>
      </c>
      <c r="G27" s="1">
        <f t="shared" si="2"/>
        <v>5.0400000000081491E-2</v>
      </c>
      <c r="J27" s="1">
        <f>+G27</f>
        <v>5.0400000000081491E-2</v>
      </c>
      <c r="O27" s="1">
        <f t="shared" ca="1" si="3"/>
        <v>5.0658962767011005E-2</v>
      </c>
      <c r="Q27" s="48">
        <f t="shared" si="4"/>
        <v>42078.949399999998</v>
      </c>
    </row>
    <row r="28" spans="1:21" x14ac:dyDescent="0.2">
      <c r="A28" s="28" t="s">
        <v>49</v>
      </c>
      <c r="B28" s="27"/>
      <c r="C28" s="28">
        <v>57100.385499999997</v>
      </c>
      <c r="D28" s="28">
        <v>2.5999999999999999E-3</v>
      </c>
      <c r="E28" s="1">
        <f t="shared" si="0"/>
        <v>19330.164213392323</v>
      </c>
      <c r="F28" s="1">
        <f t="shared" si="1"/>
        <v>19330</v>
      </c>
      <c r="G28" s="1">
        <f t="shared" si="2"/>
        <v>4.8249999999825377E-2</v>
      </c>
      <c r="J28" s="1">
        <f>+G28</f>
        <v>4.8249999999825377E-2</v>
      </c>
      <c r="O28" s="1">
        <f t="shared" ca="1" si="3"/>
        <v>5.0696479767231427E-2</v>
      </c>
      <c r="Q28" s="48">
        <f t="shared" si="4"/>
        <v>42081.885499999997</v>
      </c>
    </row>
    <row r="29" spans="1:21" x14ac:dyDescent="0.2">
      <c r="A29" s="28" t="s">
        <v>49</v>
      </c>
      <c r="B29" s="27"/>
      <c r="C29" s="28">
        <v>57100.532599999999</v>
      </c>
      <c r="D29" s="28">
        <v>3.0999999999999999E-3</v>
      </c>
      <c r="E29" s="1">
        <f t="shared" si="0"/>
        <v>19330.664851527275</v>
      </c>
      <c r="F29" s="1">
        <f t="shared" si="1"/>
        <v>19330.5</v>
      </c>
      <c r="G29" s="1">
        <f t="shared" si="2"/>
        <v>4.8437500001455192E-2</v>
      </c>
      <c r="J29" s="1">
        <f>+G29</f>
        <v>4.8437500001455192E-2</v>
      </c>
      <c r="O29" s="1">
        <f t="shared" ca="1" si="3"/>
        <v>5.0698355617242445E-2</v>
      </c>
      <c r="Q29" s="48">
        <f t="shared" si="4"/>
        <v>42082.032599999999</v>
      </c>
    </row>
    <row r="30" spans="1:21" x14ac:dyDescent="0.2">
      <c r="A30" s="31" t="s">
        <v>50</v>
      </c>
      <c r="B30" s="32" t="s">
        <v>46</v>
      </c>
      <c r="C30" s="31">
        <v>57089.808799999999</v>
      </c>
      <c r="D30" s="31">
        <v>5.9999999999999995E-4</v>
      </c>
      <c r="E30" s="1">
        <f t="shared" ref="E30:E42" si="5">+(C30-C$7)/C$8</f>
        <v>19294.167616778701</v>
      </c>
      <c r="F30" s="1">
        <f t="shared" si="1"/>
        <v>19294</v>
      </c>
      <c r="G30" s="1">
        <f t="shared" ref="G30:G42" si="6">+C30-(C$7+F30*C$8)</f>
        <v>4.9250000003667083E-2</v>
      </c>
      <c r="K30" s="1">
        <f t="shared" ref="K30:K42" si="7">+G30</f>
        <v>4.9250000003667083E-2</v>
      </c>
      <c r="O30" s="1">
        <f t="shared" ref="O30:O42" ca="1" si="8">+C$11+C$12*$F30</f>
        <v>5.0561418566437942E-2</v>
      </c>
      <c r="Q30" s="48">
        <f t="shared" ref="Q30:Q42" si="9">+C30-15018.5</f>
        <v>42071.308799999999</v>
      </c>
    </row>
    <row r="31" spans="1:21" x14ac:dyDescent="0.2">
      <c r="A31" s="31" t="s">
        <v>50</v>
      </c>
      <c r="B31" s="32" t="s">
        <v>48</v>
      </c>
      <c r="C31" s="31">
        <v>57089.953800000003</v>
      </c>
      <c r="D31" s="31">
        <v>5.9999999999999995E-4</v>
      </c>
      <c r="E31" s="1">
        <f t="shared" si="5"/>
        <v>19294.661107802283</v>
      </c>
      <c r="F31" s="1">
        <f t="shared" si="1"/>
        <v>19294.5</v>
      </c>
      <c r="G31" s="1">
        <f t="shared" si="6"/>
        <v>4.7337500007415656E-2</v>
      </c>
      <c r="K31" s="1">
        <f t="shared" si="7"/>
        <v>4.7337500007415656E-2</v>
      </c>
      <c r="O31" s="1">
        <f t="shared" ca="1" si="8"/>
        <v>5.056329441644896E-2</v>
      </c>
      <c r="Q31" s="48">
        <f t="shared" si="9"/>
        <v>42071.453800000003</v>
      </c>
    </row>
    <row r="32" spans="1:21" x14ac:dyDescent="0.2">
      <c r="A32" s="33" t="s">
        <v>51</v>
      </c>
      <c r="B32" s="34" t="s">
        <v>46</v>
      </c>
      <c r="C32" s="35">
        <v>57115.370759999998</v>
      </c>
      <c r="D32" s="35">
        <v>6.9999999999999999E-4</v>
      </c>
      <c r="E32" s="1">
        <f t="shared" si="5"/>
        <v>19381.164843018807</v>
      </c>
      <c r="F32" s="1">
        <f t="shared" si="1"/>
        <v>19381</v>
      </c>
      <c r="G32" s="1">
        <f t="shared" si="6"/>
        <v>4.8434999996970873E-2</v>
      </c>
      <c r="K32" s="1">
        <f t="shared" si="7"/>
        <v>4.8434999996970873E-2</v>
      </c>
      <c r="O32" s="1">
        <f t="shared" ca="1" si="8"/>
        <v>5.088781646835553E-2</v>
      </c>
      <c r="Q32" s="48">
        <f t="shared" si="9"/>
        <v>42096.870759999998</v>
      </c>
    </row>
    <row r="33" spans="1:21" x14ac:dyDescent="0.2">
      <c r="A33" s="33" t="s">
        <v>51</v>
      </c>
      <c r="B33" s="34" t="s">
        <v>46</v>
      </c>
      <c r="C33" s="35">
        <v>57115.37083</v>
      </c>
      <c r="D33" s="35">
        <v>8.9999999999999998E-4</v>
      </c>
      <c r="E33" s="1">
        <f t="shared" si="5"/>
        <v>19381.165081255858</v>
      </c>
      <c r="F33" s="1">
        <f t="shared" si="1"/>
        <v>19381</v>
      </c>
      <c r="G33" s="1">
        <f t="shared" si="6"/>
        <v>4.8504999998840503E-2</v>
      </c>
      <c r="K33" s="1">
        <f t="shared" si="7"/>
        <v>4.8504999998840503E-2</v>
      </c>
      <c r="O33" s="1">
        <f t="shared" ca="1" si="8"/>
        <v>5.088781646835553E-2</v>
      </c>
      <c r="Q33" s="48">
        <f t="shared" si="9"/>
        <v>42096.87083</v>
      </c>
    </row>
    <row r="34" spans="1:21" x14ac:dyDescent="0.2">
      <c r="A34" s="36" t="s">
        <v>52</v>
      </c>
      <c r="B34" s="37" t="s">
        <v>46</v>
      </c>
      <c r="C34" s="36">
        <v>57145.0484</v>
      </c>
      <c r="D34" s="36" t="s">
        <v>53</v>
      </c>
      <c r="E34" s="1">
        <f t="shared" si="5"/>
        <v>19482.16931847189</v>
      </c>
      <c r="F34" s="1">
        <f t="shared" si="1"/>
        <v>19482</v>
      </c>
      <c r="G34" s="1">
        <f t="shared" si="6"/>
        <v>4.9750000005587935E-2</v>
      </c>
      <c r="K34" s="1">
        <f t="shared" si="7"/>
        <v>4.9750000005587935E-2</v>
      </c>
      <c r="O34" s="1">
        <f t="shared" ca="1" si="8"/>
        <v>5.1266738170581701E-2</v>
      </c>
      <c r="Q34" s="48">
        <f t="shared" si="9"/>
        <v>42126.5484</v>
      </c>
    </row>
    <row r="35" spans="1:21" x14ac:dyDescent="0.2">
      <c r="A35" s="36" t="s">
        <v>52</v>
      </c>
      <c r="B35" s="37" t="s">
        <v>48</v>
      </c>
      <c r="C35" s="36">
        <v>57145.191400000003</v>
      </c>
      <c r="D35" s="36" t="s">
        <v>53</v>
      </c>
      <c r="E35" s="1">
        <f t="shared" si="5"/>
        <v>19482.656002722732</v>
      </c>
      <c r="F35" s="1">
        <f t="shared" si="1"/>
        <v>19482.5</v>
      </c>
      <c r="G35" s="1">
        <f t="shared" si="6"/>
        <v>4.5837500008929055E-2</v>
      </c>
      <c r="K35" s="1">
        <f t="shared" si="7"/>
        <v>4.5837500008929055E-2</v>
      </c>
      <c r="O35" s="1">
        <f t="shared" ca="1" si="8"/>
        <v>5.1268614020592719E-2</v>
      </c>
      <c r="Q35" s="48">
        <f t="shared" si="9"/>
        <v>42126.691400000003</v>
      </c>
    </row>
    <row r="36" spans="1:21" x14ac:dyDescent="0.2">
      <c r="A36" s="38" t="s">
        <v>54</v>
      </c>
      <c r="B36" s="39" t="s">
        <v>46</v>
      </c>
      <c r="C36" s="40">
        <v>57499.4</v>
      </c>
      <c r="D36" s="40">
        <v>6.7000000000000002E-3</v>
      </c>
      <c r="E36" s="1">
        <f t="shared" si="5"/>
        <v>20688.164723900296</v>
      </c>
      <c r="F36" s="1">
        <f t="shared" si="1"/>
        <v>20688</v>
      </c>
      <c r="G36" s="1">
        <f t="shared" si="6"/>
        <v>4.8400000006949995E-2</v>
      </c>
      <c r="K36" s="1">
        <f t="shared" si="7"/>
        <v>4.8400000006949995E-2</v>
      </c>
      <c r="O36" s="1">
        <f t="shared" ca="1" si="8"/>
        <v>5.5791288397163498E-2</v>
      </c>
      <c r="Q36" s="48">
        <f t="shared" si="9"/>
        <v>42480.9</v>
      </c>
    </row>
    <row r="37" spans="1:21" x14ac:dyDescent="0.2">
      <c r="A37" s="38" t="s">
        <v>54</v>
      </c>
      <c r="B37" s="39" t="s">
        <v>46</v>
      </c>
      <c r="C37" s="40">
        <v>57499.550300000003</v>
      </c>
      <c r="D37" s="40">
        <v>4.1999999999999997E-3</v>
      </c>
      <c r="E37" s="1">
        <f t="shared" si="5"/>
        <v>20688.676252871624</v>
      </c>
      <c r="F37" s="1">
        <f t="shared" si="1"/>
        <v>20688.5</v>
      </c>
      <c r="G37" s="1">
        <f t="shared" si="6"/>
        <v>5.1787500007776543E-2</v>
      </c>
      <c r="K37" s="1">
        <f t="shared" si="7"/>
        <v>5.1787500007776543E-2</v>
      </c>
      <c r="O37" s="1">
        <f t="shared" ca="1" si="8"/>
        <v>5.579316424717453E-2</v>
      </c>
      <c r="Q37" s="48">
        <f t="shared" si="9"/>
        <v>42481.050300000003</v>
      </c>
    </row>
    <row r="38" spans="1:21" x14ac:dyDescent="0.2">
      <c r="A38" s="33" t="s">
        <v>51</v>
      </c>
      <c r="B38" s="34" t="s">
        <v>48</v>
      </c>
      <c r="C38" s="35">
        <v>57515.419130000002</v>
      </c>
      <c r="D38" s="35">
        <v>8.0000000000000004E-4</v>
      </c>
      <c r="E38" s="1">
        <f t="shared" si="5"/>
        <v>20742.684012592545</v>
      </c>
      <c r="F38" s="1">
        <f t="shared" si="1"/>
        <v>20742.5</v>
      </c>
      <c r="G38" s="1">
        <f t="shared" si="6"/>
        <v>5.4067500001110602E-2</v>
      </c>
      <c r="K38" s="1">
        <f t="shared" si="7"/>
        <v>5.4067500001110602E-2</v>
      </c>
      <c r="O38" s="1">
        <f t="shared" ca="1" si="8"/>
        <v>5.5995756048364757E-2</v>
      </c>
      <c r="Q38" s="48">
        <f t="shared" si="9"/>
        <v>42496.919130000002</v>
      </c>
    </row>
    <row r="39" spans="1:21" x14ac:dyDescent="0.2">
      <c r="A39" s="33" t="s">
        <v>51</v>
      </c>
      <c r="B39" s="34" t="s">
        <v>46</v>
      </c>
      <c r="C39" s="35">
        <v>57515.558069999999</v>
      </c>
      <c r="D39" s="35">
        <v>4.0000000000000002E-4</v>
      </c>
      <c r="E39" s="1">
        <f t="shared" si="5"/>
        <v>20743.156879094706</v>
      </c>
      <c r="F39" s="1">
        <f t="shared" si="1"/>
        <v>20743</v>
      </c>
      <c r="G39" s="1">
        <f t="shared" si="6"/>
        <v>4.6095000005152542E-2</v>
      </c>
      <c r="K39" s="1">
        <f t="shared" si="7"/>
        <v>4.6095000005152542E-2</v>
      </c>
      <c r="O39" s="1">
        <f t="shared" ca="1" si="8"/>
        <v>5.5997631898375776E-2</v>
      </c>
      <c r="Q39" s="48">
        <f t="shared" si="9"/>
        <v>42497.058069999999</v>
      </c>
    </row>
    <row r="40" spans="1:21" x14ac:dyDescent="0.2">
      <c r="A40" s="41" t="s">
        <v>55</v>
      </c>
      <c r="B40" s="42" t="s">
        <v>46</v>
      </c>
      <c r="C40" s="43">
        <v>57825.4067</v>
      </c>
      <c r="D40" s="43">
        <v>2.3999999999999998E-3</v>
      </c>
      <c r="E40" s="1">
        <f t="shared" si="5"/>
        <v>21797.691483025617</v>
      </c>
      <c r="F40" s="1">
        <f t="shared" si="1"/>
        <v>21797.5</v>
      </c>
      <c r="G40" s="1">
        <f t="shared" si="6"/>
        <v>5.626250000204891E-2</v>
      </c>
      <c r="K40" s="1">
        <f t="shared" si="7"/>
        <v>5.626250000204891E-2</v>
      </c>
      <c r="O40" s="1">
        <f t="shared" ca="1" si="8"/>
        <v>5.9953799571618331E-2</v>
      </c>
      <c r="Q40" s="48">
        <f t="shared" si="9"/>
        <v>42806.9067</v>
      </c>
    </row>
    <row r="41" spans="1:21" x14ac:dyDescent="0.2">
      <c r="A41" s="41" t="s">
        <v>55</v>
      </c>
      <c r="B41" s="42" t="s">
        <v>46</v>
      </c>
      <c r="C41" s="43">
        <v>57825.5452</v>
      </c>
      <c r="D41" s="43">
        <v>1.5E-3</v>
      </c>
      <c r="E41" s="1">
        <f t="shared" si="5"/>
        <v>21798.162852037789</v>
      </c>
      <c r="F41" s="1">
        <f t="shared" si="1"/>
        <v>21798</v>
      </c>
      <c r="G41" s="1">
        <f t="shared" si="6"/>
        <v>4.7850000002654269E-2</v>
      </c>
      <c r="K41" s="1">
        <f t="shared" si="7"/>
        <v>4.7850000002654269E-2</v>
      </c>
      <c r="O41" s="1">
        <f t="shared" ca="1" si="8"/>
        <v>5.9955675421629349E-2</v>
      </c>
      <c r="Q41" s="48">
        <f t="shared" si="9"/>
        <v>42807.0452</v>
      </c>
    </row>
    <row r="42" spans="1:21" x14ac:dyDescent="0.2">
      <c r="A42" s="44" t="s">
        <v>56</v>
      </c>
      <c r="C42" s="10">
        <v>58463.0124</v>
      </c>
      <c r="D42" s="10">
        <v>8.0000000000000004E-4</v>
      </c>
      <c r="E42" s="1">
        <f t="shared" si="5"/>
        <v>23967.710031481332</v>
      </c>
      <c r="F42" s="1">
        <f t="shared" si="1"/>
        <v>23967.5</v>
      </c>
      <c r="G42" s="1">
        <f t="shared" si="6"/>
        <v>6.1712500006251503E-2</v>
      </c>
      <c r="K42" s="1">
        <f t="shared" si="7"/>
        <v>6.1712500006251503E-2</v>
      </c>
      <c r="O42" s="1">
        <f t="shared" ca="1" si="8"/>
        <v>6.8094988619447933E-2</v>
      </c>
      <c r="Q42" s="48">
        <f t="shared" si="9"/>
        <v>43444.5124</v>
      </c>
    </row>
    <row r="43" spans="1:21" x14ac:dyDescent="0.2">
      <c r="A43" s="5" t="s">
        <v>57</v>
      </c>
      <c r="C43" s="10">
        <v>58921.841540118046</v>
      </c>
      <c r="D43" s="10">
        <v>5.0000000000000001E-3</v>
      </c>
      <c r="E43" s="1">
        <f>+(C43-C$7)/C$8</f>
        <v>25529.282872859862</v>
      </c>
      <c r="F43" s="1">
        <f>ROUND(2*E43,0)/2-0.5</f>
        <v>25529</v>
      </c>
      <c r="G43" s="1">
        <f>+C43-(C$7+F43*C$8)</f>
        <v>8.3115118046407588E-2</v>
      </c>
      <c r="K43" s="1">
        <f>+G43</f>
        <v>8.3115118046407588E-2</v>
      </c>
      <c r="O43" s="1">
        <f ca="1">+C$11+C$12*$F43</f>
        <v>7.3953268203865441E-2</v>
      </c>
      <c r="Q43" s="48">
        <f>+C43-15018.5</f>
        <v>43903.341540118046</v>
      </c>
    </row>
    <row r="44" spans="1:21" x14ac:dyDescent="0.2">
      <c r="A44" s="45" t="s">
        <v>58</v>
      </c>
      <c r="B44" s="46" t="s">
        <v>46</v>
      </c>
      <c r="C44" s="47">
        <v>57811.443409999833</v>
      </c>
      <c r="D44" s="47">
        <v>5.0000000000000001E-4</v>
      </c>
      <c r="E44" s="1">
        <f t="shared" ref="E44:E50" si="10">+(C44-C$7)/C$8</f>
        <v>21750.169012166545</v>
      </c>
      <c r="F44" s="1">
        <f t="shared" ref="F44:F50" si="11">ROUND(2*E44,0)/2-0.5</f>
        <v>21749.5</v>
      </c>
      <c r="O44" s="1">
        <f t="shared" ref="O44:O50" ca="1" si="12">+C$11+C$12*$F44</f>
        <v>5.9773717970560337E-2</v>
      </c>
      <c r="Q44" s="48">
        <f t="shared" ref="Q44:Q50" si="13">+C44-15018.5</f>
        <v>42792.943409999833</v>
      </c>
      <c r="U44" s="1">
        <f>+C44-(C$7+F44*C$8)</f>
        <v>0.19657249983720249</v>
      </c>
    </row>
    <row r="45" spans="1:21" x14ac:dyDescent="0.2">
      <c r="A45" s="45" t="s">
        <v>58</v>
      </c>
      <c r="B45" s="46" t="s">
        <v>48</v>
      </c>
      <c r="C45" s="47">
        <v>57813.361390000209</v>
      </c>
      <c r="D45" s="47">
        <v>5.9999999999999995E-4</v>
      </c>
      <c r="E45" s="1">
        <f t="shared" si="10"/>
        <v>21756.696639156682</v>
      </c>
      <c r="F45" s="1">
        <f t="shared" si="11"/>
        <v>21756</v>
      </c>
      <c r="O45" s="1">
        <f t="shared" ca="1" si="12"/>
        <v>5.9798104020703617E-2</v>
      </c>
      <c r="Q45" s="48">
        <f t="shared" si="13"/>
        <v>42794.861390000209</v>
      </c>
      <c r="U45" s="1">
        <f>+C45-(C$7+F45*C$8)</f>
        <v>0.20469000020966632</v>
      </c>
    </row>
    <row r="46" spans="1:21" x14ac:dyDescent="0.2">
      <c r="A46" s="45" t="s">
        <v>58</v>
      </c>
      <c r="B46" s="46" t="s">
        <v>46</v>
      </c>
      <c r="C46" s="47">
        <v>57813.502650000155</v>
      </c>
      <c r="D46" s="47">
        <v>2.0000000000000001E-4</v>
      </c>
      <c r="E46" s="1">
        <f t="shared" si="10"/>
        <v>21757.177401515044</v>
      </c>
      <c r="F46" s="1">
        <f t="shared" si="11"/>
        <v>21756.5</v>
      </c>
      <c r="O46" s="1">
        <f t="shared" ca="1" si="12"/>
        <v>5.9799979870714635E-2</v>
      </c>
      <c r="Q46" s="48">
        <f t="shared" si="13"/>
        <v>42795.002650000155</v>
      </c>
      <c r="U46" s="1">
        <f>+C46-(C$7+F46*C$8)</f>
        <v>0.19903750015510013</v>
      </c>
    </row>
    <row r="47" spans="1:21" x14ac:dyDescent="0.2">
      <c r="A47" s="45" t="s">
        <v>58</v>
      </c>
      <c r="B47" s="46" t="s">
        <v>46</v>
      </c>
      <c r="C47" s="47">
        <v>57814.384219999891</v>
      </c>
      <c r="D47" s="47">
        <v>4.0000000000000002E-4</v>
      </c>
      <c r="E47" s="1">
        <f t="shared" si="10"/>
        <v>21760.177724835848</v>
      </c>
      <c r="F47" s="1">
        <f t="shared" si="11"/>
        <v>21759.5</v>
      </c>
      <c r="O47" s="1">
        <f t="shared" ca="1" si="12"/>
        <v>5.9811234970780759E-2</v>
      </c>
      <c r="Q47" s="48">
        <f t="shared" si="13"/>
        <v>42795.884219999891</v>
      </c>
      <c r="U47" s="1">
        <f>+C47-(C$7+F47*C$8)</f>
        <v>0.19913249989622273</v>
      </c>
    </row>
    <row r="48" spans="1:21" x14ac:dyDescent="0.2">
      <c r="A48" s="45" t="s">
        <v>58</v>
      </c>
      <c r="B48" s="46" t="s">
        <v>46</v>
      </c>
      <c r="C48" s="47">
        <v>57844.354590000119</v>
      </c>
      <c r="D48" s="47">
        <v>2.9999999999999997E-4</v>
      </c>
      <c r="E48" s="1">
        <f t="shared" si="10"/>
        <v>21862.178473581629</v>
      </c>
      <c r="F48" s="1">
        <f t="shared" si="11"/>
        <v>21861.5</v>
      </c>
      <c r="O48" s="1">
        <f t="shared" ca="1" si="12"/>
        <v>6.0193908373028966E-2</v>
      </c>
      <c r="Q48" s="48">
        <f t="shared" si="13"/>
        <v>42825.854590000119</v>
      </c>
      <c r="U48" s="1">
        <f>+C48-(C$7+F48*C$8)</f>
        <v>0.1993525001234957</v>
      </c>
    </row>
    <row r="49" spans="1:21" x14ac:dyDescent="0.2">
      <c r="A49" s="45" t="s">
        <v>58</v>
      </c>
      <c r="B49" s="46" t="s">
        <v>46</v>
      </c>
      <c r="C49" s="47">
        <v>57844.356560000218</v>
      </c>
      <c r="D49" s="47">
        <v>4.0000000000000002E-4</v>
      </c>
      <c r="E49" s="1">
        <f t="shared" si="10"/>
        <v>21862.185178253116</v>
      </c>
      <c r="F49" s="1">
        <f t="shared" si="11"/>
        <v>21861.5</v>
      </c>
      <c r="O49" s="1">
        <f t="shared" ca="1" si="12"/>
        <v>6.0193908373028966E-2</v>
      </c>
      <c r="Q49" s="48">
        <f t="shared" si="13"/>
        <v>42825.856560000218</v>
      </c>
      <c r="U49" s="1">
        <f>+C49-(C$7+F49*C$8)</f>
        <v>0.20132250022288645</v>
      </c>
    </row>
    <row r="50" spans="1:21" x14ac:dyDescent="0.2">
      <c r="A50" s="45" t="s">
        <v>58</v>
      </c>
      <c r="B50" s="46" t="s">
        <v>46</v>
      </c>
      <c r="C50" s="47">
        <v>57876.381190000102</v>
      </c>
      <c r="D50" s="47">
        <v>2.0000000000000001E-4</v>
      </c>
      <c r="E50" s="1">
        <f t="shared" si="10"/>
        <v>21971.177367480999</v>
      </c>
      <c r="F50" s="1">
        <f t="shared" si="11"/>
        <v>21970.5</v>
      </c>
      <c r="O50" s="1">
        <f t="shared" ca="1" si="12"/>
        <v>6.0602843675431471E-2</v>
      </c>
      <c r="Q50" s="48">
        <f t="shared" si="13"/>
        <v>42857.881190000102</v>
      </c>
      <c r="U50" s="1">
        <f>+C50-(C$7+F50*C$8)</f>
        <v>0.19902750010078307</v>
      </c>
    </row>
    <row r="51" spans="1:21" x14ac:dyDescent="0.2">
      <c r="A51" s="49" t="s">
        <v>59</v>
      </c>
      <c r="B51" s="50" t="s">
        <v>48</v>
      </c>
      <c r="C51" s="51">
        <v>58463.0124</v>
      </c>
      <c r="D51" s="49">
        <v>8.0000000000000004E-4</v>
      </c>
      <c r="E51" s="1">
        <f t="shared" ref="E51:E53" si="14">+(C51-C$7)/C$8</f>
        <v>23967.710031481332</v>
      </c>
      <c r="F51" s="1">
        <f t="shared" ref="F51:F53" si="15">ROUND(2*E51,0)/2-0.5</f>
        <v>23967</v>
      </c>
      <c r="O51" s="1">
        <f t="shared" ref="O51:O53" ca="1" si="16">+C$11+C$12*$F51</f>
        <v>6.8093112769436914E-2</v>
      </c>
      <c r="Q51" s="48">
        <f t="shared" ref="Q51:Q53" si="17">+C51-15018.5</f>
        <v>43444.5124</v>
      </c>
      <c r="U51" s="1">
        <f>+C51-(C$7+F51*C$8)</f>
        <v>0.20862499999930151</v>
      </c>
    </row>
    <row r="52" spans="1:21" x14ac:dyDescent="0.2">
      <c r="A52" s="49" t="s">
        <v>60</v>
      </c>
      <c r="B52" s="50" t="s">
        <v>46</v>
      </c>
      <c r="C52" s="51">
        <v>59298.3868</v>
      </c>
      <c r="D52" s="49">
        <v>1.6000000000000001E-3</v>
      </c>
      <c r="E52" s="1">
        <f t="shared" si="14"/>
        <v>26810.81187781844</v>
      </c>
      <c r="F52" s="1">
        <f t="shared" si="15"/>
        <v>26810.5</v>
      </c>
      <c r="G52" s="1">
        <f t="shared" ref="G51:G53" si="18">+C52-(C$7+F52*C$8)</f>
        <v>9.1637500001525041E-2</v>
      </c>
      <c r="K52" s="1">
        <f t="shared" ref="K51:K53" si="19">+G52</f>
        <v>9.1637500001525041E-2</v>
      </c>
      <c r="O52" s="1">
        <f t="shared" ca="1" si="16"/>
        <v>7.8761071782111364E-2</v>
      </c>
      <c r="Q52" s="48">
        <f t="shared" si="17"/>
        <v>44279.8868</v>
      </c>
    </row>
    <row r="53" spans="1:21" x14ac:dyDescent="0.2">
      <c r="A53" s="49" t="s">
        <v>60</v>
      </c>
      <c r="B53" s="50" t="s">
        <v>46</v>
      </c>
      <c r="C53" s="51">
        <v>59298.531000000003</v>
      </c>
      <c r="D53" s="49">
        <v>1.5E-3</v>
      </c>
      <c r="E53" s="1">
        <f t="shared" si="14"/>
        <v>26811.302646132921</v>
      </c>
      <c r="F53" s="1">
        <f t="shared" si="15"/>
        <v>26811</v>
      </c>
      <c r="G53" s="1">
        <f t="shared" si="18"/>
        <v>8.8925000003655441E-2</v>
      </c>
      <c r="K53" s="1">
        <f t="shared" si="19"/>
        <v>8.8925000003655441E-2</v>
      </c>
      <c r="O53" s="1">
        <f t="shared" ca="1" si="16"/>
        <v>7.8762947632122382E-2</v>
      </c>
      <c r="Q53" s="48">
        <f t="shared" si="17"/>
        <v>44280.031000000003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2023-01-25T05:30:28Z</dcterms:created>
  <dcterms:modified xsi:type="dcterms:W3CDTF">2023-01-25T05:30:57Z</dcterms:modified>
</cp:coreProperties>
</file>