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30D1E5FA-77C5-4C98-A29F-5640AF8BA7AB}" xr6:coauthVersionLast="47" xr6:coauthVersionMax="47" xr10:uidLastSave="{00000000-0000-0000-0000-000000000000}"/>
  <bookViews>
    <workbookView xWindow="12690" yWindow="1125" windowWidth="1215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6" i="1"/>
  <c r="F26" i="1" s="1"/>
  <c r="G26" i="1" s="1"/>
  <c r="K26" i="1" s="1"/>
  <c r="Q26" i="1"/>
  <c r="Q24" i="1"/>
  <c r="Q22" i="1"/>
  <c r="Q23" i="1"/>
  <c r="E22" i="1"/>
  <c r="F22" i="1" s="1"/>
  <c r="G22" i="1" s="1"/>
  <c r="I22" i="1" s="1"/>
  <c r="E24" i="1"/>
  <c r="F24" i="1"/>
  <c r="G24" i="1"/>
  <c r="K24" i="1" s="1"/>
  <c r="E21" i="1"/>
  <c r="F21" i="1" s="1"/>
  <c r="G21" i="1" s="1"/>
  <c r="I21" i="1" s="1"/>
  <c r="F16" i="1"/>
  <c r="F17" i="1" s="1"/>
  <c r="C17" i="1"/>
  <c r="Q21" i="1"/>
  <c r="E23" i="1"/>
  <c r="F23" i="1"/>
  <c r="G23" i="1"/>
  <c r="I23" i="1"/>
  <c r="C12" i="1"/>
  <c r="C11" i="1"/>
  <c r="O26" i="1" l="1"/>
  <c r="O25" i="1"/>
  <c r="C15" i="1"/>
  <c r="O23" i="1"/>
  <c r="O21" i="1"/>
  <c r="O24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<sst xmlns="http://schemas.openxmlformats.org/spreadsheetml/2006/main" count="65" uniqueCount="55">
  <si>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</si>
  <si>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</si>
  <si>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</si>
  <si>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</si>
  <si>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</si>
  <si>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</si>
  <si>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</si>
  <si>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</si>
  <si>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</si>
  <si>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</si>
  <si>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</si>
  <si>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</si>
  <si>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</si>
  <si>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</si>
  <si>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</si>
  <si>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</si>
  <si>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</si>
  <si>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</si>
  <si>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</si>
  <si>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</si>
  <si>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</si>
  <si>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</si>
  <si>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</si>
  <si>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</si>
  <si>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</si>
  <si>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</si>
  <si>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</si>
  <si>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</si>
  <si>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</si>
  <si>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</si>
  <si>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</si>
  <si>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</si>
  <si>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</si>
  <si>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</si>
  <si>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</si>
  <si>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</si>
  <si>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</si>
  <si>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</si>
  <si>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</si>
  <si>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</si>
  <si>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</si>
  <si>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</si>
  <si>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G4386-0604</t>
  </si>
  <si>
    <t>2015K</t>
  </si>
  <si>
    <t>E?</t>
  </si>
  <si>
    <t>OEJV 179</t>
  </si>
  <si>
    <t>OEJV 0172</t>
  </si>
  <si>
    <t>I</t>
  </si>
  <si>
    <t>OEJV 0179</t>
  </si>
  <si>
    <t>UMa</t>
  </si>
  <si>
    <t>RHN 2016</t>
  </si>
  <si>
    <t>V0453_UMa / G4386-0604</t>
  </si>
  <si>
    <t>JBAV, 60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</si>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</sst>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"/>
    <numFmt numFmtId="173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2" borderId="0" xfId="0" applyFont="1" applyFill="1">
      <alignment vertical="top"/>
    </xf>
    <xf numFmtId="0" fontId="16" fillId="0" borderId="1" xfId="0" applyFont="1" applyBorder="1" applyAlignment="1">
      <alignment horizontal="center"/>
    </xf>
    <xf numFmtId="0" fontId="5" fillId="0" borderId="0" xfId="0" applyFont="1">
      <alignment vertical="top"/>
    </xf>
    <xf numFmtId="0" fontId="5" fillId="2" borderId="6" xfId="0" applyFont="1" applyFill="1" applyBorder="1" applyAlignment="1">
      <alignment horizontal="left"/>
    </xf>
    <xf numFmtId="0" fontId="16" fillId="0" borderId="1" xfId="0" applyFont="1" applyBorder="1">
      <alignment vertical="top"/>
    </xf>
    <xf numFmtId="0" fontId="5" fillId="3" borderId="1" xfId="0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7" fillId="0" borderId="0" xfId="0" applyNumberFormat="1" applyFont="1" applyFill="1" applyBorder="1" applyAlignment="1" applyProtection="1">
      <alignment horizontal="left" vertical="top"/>
    </xf>
    <xf numFmtId="0" fontId="18" fillId="0" borderId="0" xfId="0" applyNumberFormat="1" applyFont="1" applyFill="1" applyBorder="1" applyAlignment="1" applyProtection="1">
      <alignment horizontal="center" vertical="top"/>
    </xf>
    <xf numFmtId="172" fontId="18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3" fontId="19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V0453_UMa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CD-4D96-B86C-7B4D39888F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-0.22780000000057044</c:v>
                </c:pt>
                <c:pt idx="2">
                  <c:v>-0.23439999999391148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CD-4D96-B86C-7B4D39888F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CD-4D96-B86C-7B4D39888F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-0.2760000000052969</c:v>
                </c:pt>
                <c:pt idx="4">
                  <c:v>0.21964999999909196</c:v>
                </c:pt>
                <c:pt idx="5">
                  <c:v>0.21835000000282889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CD-4D96-B86C-7B4D39888F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CD-4D96-B86C-7B4D39888F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CD-4D96-B86C-7B4D39888F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0.03</c:v>
                  </c:pt>
                  <c:pt idx="2">
                    <c:v>0.01</c:v>
                  </c:pt>
                  <c:pt idx="3">
                    <c:v>2.0000000000000001E-4</c:v>
                  </c:pt>
                  <c:pt idx="4">
                    <c:v>4.3E-3</c:v>
                  </c:pt>
                  <c:pt idx="5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CD-4D96-B86C-7B4D39888F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-0.18302768356904905</c:v>
                </c:pt>
                <c:pt idx="1">
                  <c:v>-5.542336226498043E-2</c:v>
                </c:pt>
                <c:pt idx="2">
                  <c:v>-5.527063417245609E-2</c:v>
                </c:pt>
                <c:pt idx="3">
                  <c:v>-3.442324954288653E-2</c:v>
                </c:pt>
                <c:pt idx="4">
                  <c:v>1.3705190613839513E-2</c:v>
                </c:pt>
                <c:pt idx="5">
                  <c:v>1.4239738937674634E-2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CD-4D96-B86C-7B4D39888F9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3342</c:v>
                </c:pt>
                <c:pt idx="2">
                  <c:v>3346</c:v>
                </c:pt>
                <c:pt idx="3">
                  <c:v>3892</c:v>
                </c:pt>
                <c:pt idx="4">
                  <c:v>5152.5</c:v>
                </c:pt>
                <c:pt idx="5">
                  <c:v>5166.5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CD-4D96-B86C-7B4D39888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02168"/>
        <c:axId val="1"/>
      </c:scatterChart>
      <c:valAx>
        <c:axId val="934902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021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AFBFC34-5A9C-1E71-76D7-6F42F9E85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51</v>
      </c>
      <c r="F1" s="34" t="s">
        <v>42</v>
      </c>
      <c r="G1" s="35" t="s">
        <v>43</v>
      </c>
      <c r="H1" s="35"/>
      <c r="I1" s="36" t="s">
        <v>42</v>
      </c>
      <c r="J1" s="37" t="s">
        <v>42</v>
      </c>
      <c r="K1" s="38">
        <v>9.4754924099999993</v>
      </c>
      <c r="L1" s="38">
        <v>70.012816000000001</v>
      </c>
      <c r="M1" s="39">
        <v>53082.080999999998</v>
      </c>
      <c r="N1" s="40">
        <v>1.1989000000000001</v>
      </c>
      <c r="O1" s="38"/>
    </row>
    <row r="2" spans="1:15" x14ac:dyDescent="0.2">
      <c r="A2" t="s">
        <v>23</v>
      </c>
      <c r="B2" t="s">
        <v>44</v>
      </c>
      <c r="C2" s="30"/>
      <c r="D2" s="3" t="s">
        <v>49</v>
      </c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53082.080999999998</v>
      </c>
      <c r="D7" s="31" t="s">
        <v>45</v>
      </c>
    </row>
    <row r="8" spans="1:15" x14ac:dyDescent="0.2">
      <c r="A8" t="s">
        <v>3</v>
      </c>
      <c r="C8" s="8">
        <v>1.1989000000000001</v>
      </c>
      <c r="D8" s="29" t="s">
        <v>45</v>
      </c>
    </row>
    <row r="9" spans="1:15" x14ac:dyDescent="0.2">
      <c r="A9" s="24" t="s">
        <v>32</v>
      </c>
      <c r="C9" s="25">
        <v>21</v>
      </c>
      <c r="D9" s="22" t="s">
        <v>53</v>
      </c>
      <c r="E9" s="23" t="s">
        <v>54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-0.18302768356904905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3.8182023131079783E-5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59275.612620647924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1.1989381820231311</v>
      </c>
      <c r="E16" s="14" t="s">
        <v>30</v>
      </c>
      <c r="F16" s="33">
        <f ca="1">NOW()+15018.5+$C$5/24</f>
        <v>59969.780730208331</v>
      </c>
    </row>
    <row r="17" spans="1:18" ht="13.5" thickBot="1" x14ac:dyDescent="0.25">
      <c r="A17" s="14" t="s">
        <v>27</v>
      </c>
      <c r="B17" s="10"/>
      <c r="C17" s="10">
        <f>COUNT(C21:C2191)</f>
        <v>6</v>
      </c>
      <c r="E17" s="14" t="s">
        <v>35</v>
      </c>
      <c r="F17" s="15">
        <f ca="1">ROUND(2*(F16-$C$7)/$C$8,0)/2+F15</f>
        <v>5746</v>
      </c>
    </row>
    <row r="18" spans="1:18" ht="14.25" thickTop="1" thickBot="1" x14ac:dyDescent="0.25">
      <c r="A18" s="16" t="s">
        <v>5</v>
      </c>
      <c r="B18" s="10"/>
      <c r="C18" s="19">
        <f ca="1">+C15</f>
        <v>59275.612620647924</v>
      </c>
      <c r="D18" s="20">
        <f ca="1">+C16</f>
        <v>1.1989381820231311</v>
      </c>
      <c r="E18" s="14" t="s">
        <v>36</v>
      </c>
      <c r="F18" s="23">
        <f ca="1">ROUND(2*(F16-$C$15)/$C$16,0)/2+F15</f>
        <v>580</v>
      </c>
    </row>
    <row r="19" spans="1:18" ht="13.5" thickTop="1" x14ac:dyDescent="0.2">
      <c r="E19" s="14" t="s">
        <v>31</v>
      </c>
      <c r="F19" s="18">
        <f ca="1">+$C$15+$C$16*F18-15018.5-$C$5/24</f>
        <v>44952.892599554674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6" t="s">
        <v>33</v>
      </c>
    </row>
    <row r="21" spans="1:18" x14ac:dyDescent="0.2">
      <c r="A21" t="s">
        <v>48</v>
      </c>
      <c r="C21" s="8">
        <v>53082.080999999998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-0.18302768356904905</v>
      </c>
      <c r="Q21" s="2">
        <f>+C21-15018.5</f>
        <v>38063.580999999998</v>
      </c>
    </row>
    <row r="22" spans="1:18" x14ac:dyDescent="0.2">
      <c r="A22" s="41" t="s">
        <v>46</v>
      </c>
      <c r="B22" s="42" t="s">
        <v>47</v>
      </c>
      <c r="C22" s="43">
        <v>57088.576999999997</v>
      </c>
      <c r="D22" s="43">
        <v>0.03</v>
      </c>
      <c r="E22">
        <f>+(C22-C$7)/C$8</f>
        <v>3341.809992493118</v>
      </c>
      <c r="F22">
        <f>ROUND(2*E22,0)/2</f>
        <v>3342</v>
      </c>
      <c r="G22">
        <f>+C22-(C$7+F22*C$8)</f>
        <v>-0.22780000000057044</v>
      </c>
      <c r="I22">
        <f>+G22</f>
        <v>-0.22780000000057044</v>
      </c>
      <c r="O22">
        <f ca="1">+C$11+C$12*$F22</f>
        <v>-5.542336226498043E-2</v>
      </c>
      <c r="Q22" s="2">
        <f>+C22-15018.5</f>
        <v>42070.076999999997</v>
      </c>
    </row>
    <row r="23" spans="1:18" x14ac:dyDescent="0.2">
      <c r="A23" s="41" t="s">
        <v>46</v>
      </c>
      <c r="B23" s="42" t="s">
        <v>47</v>
      </c>
      <c r="C23" s="43">
        <v>57093.366000000002</v>
      </c>
      <c r="D23" s="43">
        <v>0.01</v>
      </c>
      <c r="E23">
        <f>+(C23-C$7)/C$8</f>
        <v>3345.8044874468292</v>
      </c>
      <c r="F23">
        <f>ROUND(2*E23,0)/2</f>
        <v>3346</v>
      </c>
      <c r="G23">
        <f>+C23-(C$7+F23*C$8)</f>
        <v>-0.23439999999391148</v>
      </c>
      <c r="I23">
        <f>+G23</f>
        <v>-0.23439999999391148</v>
      </c>
      <c r="O23">
        <f ca="1">+C$11+C$12*$F23</f>
        <v>-5.527063417245609E-2</v>
      </c>
      <c r="Q23" s="2">
        <f>+C23-15018.5</f>
        <v>42074.866000000002</v>
      </c>
    </row>
    <row r="24" spans="1:18" x14ac:dyDescent="0.2">
      <c r="A24" s="5" t="s">
        <v>50</v>
      </c>
      <c r="C24" s="8">
        <v>57747.923799999997</v>
      </c>
      <c r="D24" s="8">
        <v>2.0000000000000001E-4</v>
      </c>
      <c r="E24">
        <f>+(C24-C$7)/C$8</f>
        <v>3891.769788973224</v>
      </c>
      <c r="F24">
        <f>ROUND(2*E24,0)/2</f>
        <v>3892</v>
      </c>
      <c r="G24">
        <f>+C24-(C$7+F24*C$8)</f>
        <v>-0.2760000000052969</v>
      </c>
      <c r="K24">
        <f>+G24</f>
        <v>-0.2760000000052969</v>
      </c>
      <c r="O24">
        <f ca="1">+C$11+C$12*$F24</f>
        <v>-3.442324954288653E-2</v>
      </c>
      <c r="Q24" s="2">
        <f>+C24-15018.5</f>
        <v>42729.423799999997</v>
      </c>
    </row>
    <row r="25" spans="1:18" x14ac:dyDescent="0.2">
      <c r="A25" s="44" t="s">
        <v>52</v>
      </c>
      <c r="B25" s="45" t="s">
        <v>47</v>
      </c>
      <c r="C25" s="46">
        <v>59259.632899999997</v>
      </c>
      <c r="D25" s="44">
        <v>4.3E-3</v>
      </c>
      <c r="E25">
        <f t="shared" ref="E25:E26" si="0">+(C25-C$7)/C$8</f>
        <v>5152.6832096088065</v>
      </c>
      <c r="F25">
        <f t="shared" ref="F25:F26" si="1">ROUND(2*E25,0)/2</f>
        <v>5152.5</v>
      </c>
      <c r="G25">
        <f t="shared" ref="G25:G26" si="2">+C25-(C$7+F25*C$8)</f>
        <v>0.21964999999909196</v>
      </c>
      <c r="K25">
        <f t="shared" ref="K25:K26" si="3">+G25</f>
        <v>0.21964999999909196</v>
      </c>
      <c r="O25">
        <f t="shared" ref="O25:O26" ca="1" si="4">+C$11+C$12*$F25</f>
        <v>1.3705190613839513E-2</v>
      </c>
      <c r="Q25" s="2">
        <f t="shared" ref="Q25:Q26" si="5">+C25-15018.5</f>
        <v>44241.132899999997</v>
      </c>
    </row>
    <row r="26" spans="1:18" x14ac:dyDescent="0.2">
      <c r="A26" s="44" t="s">
        <v>52</v>
      </c>
      <c r="B26" s="45" t="s">
        <v>47</v>
      </c>
      <c r="C26" s="46">
        <v>59276.4162</v>
      </c>
      <c r="D26" s="44">
        <v>1.8E-3</v>
      </c>
      <c r="E26">
        <f t="shared" si="0"/>
        <v>5166.6821252815089</v>
      </c>
      <c r="F26">
        <f t="shared" si="1"/>
        <v>5166.5</v>
      </c>
      <c r="G26">
        <f t="shared" si="2"/>
        <v>0.21835000000282889</v>
      </c>
      <c r="K26">
        <f t="shared" si="3"/>
        <v>0.21835000000282889</v>
      </c>
      <c r="O26">
        <f t="shared" ca="1" si="4"/>
        <v>1.4239738937674634E-2</v>
      </c>
      <c r="Q26" s="2">
        <f t="shared" si="5"/>
        <v>44257.9162</v>
      </c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2023-01-25T05:44:15Z</dcterms:modified>
</cp:coreProperties>
</file>