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A6977027-AFF8-46FE-8AF9-16AA4646D28E}" xr6:coauthVersionLast="47" xr6:coauthVersionMax="47" xr10:uidLastSave="{00000000-0000-0000-0000-000000000000}"/>
  <bookViews>
    <workbookView xWindow="13050" yWindow="540" windowWidth="12150" windowHeight="142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I28" i="1" s="1"/>
  <c r="Q28" i="1"/>
  <c r="E29" i="1"/>
  <c r="F29" i="1" s="1"/>
  <c r="G29" i="1" s="1"/>
  <c r="I29" i="1" s="1"/>
  <c r="Q29" i="1"/>
  <c r="E30" i="1"/>
  <c r="F30" i="1"/>
  <c r="G30" i="1" s="1"/>
  <c r="I30" i="1" s="1"/>
  <c r="Q30" i="1"/>
  <c r="E27" i="1"/>
  <c r="F27" i="1"/>
  <c r="G27" i="1"/>
  <c r="I27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1" i="1"/>
  <c r="F21" i="1"/>
  <c r="G21" i="1"/>
  <c r="I21" i="1"/>
  <c r="Q27" i="1"/>
  <c r="Q22" i="1"/>
  <c r="Q23" i="1"/>
  <c r="Q24" i="1"/>
  <c r="Q25" i="1"/>
  <c r="Q26" i="1"/>
  <c r="D9" i="1"/>
  <c r="E9" i="1"/>
  <c r="F16" i="1"/>
  <c r="F17" i="1" s="1"/>
  <c r="C17" i="1"/>
  <c r="Q21" i="1"/>
  <c r="C11" i="1"/>
  <c r="C12" i="1"/>
  <c r="O30" i="1" l="1"/>
  <c r="O29" i="1"/>
  <c r="O28" i="1"/>
  <c r="C16" i="1"/>
  <c r="D18" i="1" s="1"/>
  <c r="O21" i="1"/>
  <c r="O23" i="1"/>
  <c r="O24" i="1"/>
  <c r="C15" i="1"/>
  <c r="O22" i="1"/>
  <c r="O26" i="1"/>
  <c r="O27" i="1"/>
  <c r="O25" i="1"/>
  <c r="C18" i="1" l="1"/>
  <c r="F18" i="1"/>
  <c r="F19" i="1" s="1"/>
</calcChain>
</file>

<file path=xl/sharedStrings.xml><?xml version="1.0" encoding="utf-8"?>
<sst xmlns="http://schemas.openxmlformats.org/spreadsheetml/2006/main" count="69" uniqueCount="55">
  <si>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</si>
  <si>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</si>
  <si>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</si>
  <si>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</si>
  <si>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</si>
  <si>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</si>
  <si>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</si>
  <si>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</si>
  <si>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</si>
  <si>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</si>
  <si>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</si>
  <si>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</si>
  <si>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</si>
  <si>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</si>
  <si>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</si>
  <si>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</si>
  <si>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</si>
  <si>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</si>
  <si>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</si>
  <si>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</si>
  <si>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</si>
  <si>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</si>
  <si>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</si>
  <si>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</si>
  <si>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</si>
  <si>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</si>
  <si>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</si>
  <si>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</si>
  <si>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</si>
  <si>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</si>
  <si>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</si>
  <si>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</si>
  <si>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</si>
  <si>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</si>
  <si>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</si>
  <si>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</si>
  <si>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</si>
  <si>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</si>
  <si>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</si>
  <si>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</si>
  <si>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</si>
  <si>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V0480 UMa</t>
  </si>
  <si>
    <t>2019G</t>
  </si>
  <si>
    <t>G3454-1194</t>
  </si>
  <si>
    <t>EW</t>
  </si>
  <si>
    <t>pr_6</t>
  </si>
  <si>
    <t>V0480 UMa / GSC 3454-1194</t>
  </si>
  <si>
    <t>VSX</t>
  </si>
  <si>
    <t>GCVS</t>
  </si>
  <si>
    <t>IBVS 6157</t>
  </si>
  <si>
    <t>VSB, 91</t>
  </si>
  <si>
    <t>I</t>
  </si>
  <si>
    <t>B</t>
  </si>
  <si>
    <t>V</t>
  </si>
  <si>
    <t>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</si>
</sst>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5" fillId="24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16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3" fillId="0" borderId="0" xfId="41" applyFont="1" applyAlignment="1">
      <alignment horizontal="left" vertical="center"/>
    </xf>
    <xf numFmtId="0" fontId="33" fillId="0" borderId="0" xfId="41" applyFont="1" applyAlignment="1">
      <alignment horizontal="center" vertical="center"/>
    </xf>
    <xf numFmtId="0" fontId="33" fillId="0" borderId="0" xfId="41" applyFont="1" applyAlignment="1">
      <alignment horizontal="left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72" fontId="34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V0480 UMa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3.2000000000000002E-3</c:v>
                  </c:pt>
                  <c:pt idx="2">
                    <c:v>2.3999999999999998E-3</c:v>
                  </c:pt>
                  <c:pt idx="3">
                    <c:v>2E-3</c:v>
                  </c:pt>
                  <c:pt idx="4">
                    <c:v>2.8E-3</c:v>
                  </c:pt>
                  <c:pt idx="5">
                    <c:v>8.3999999999999995E-3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3.2000000000000002E-3</c:v>
                  </c:pt>
                  <c:pt idx="2">
                    <c:v>2.3999999999999998E-3</c:v>
                  </c:pt>
                  <c:pt idx="3">
                    <c:v>2E-3</c:v>
                  </c:pt>
                  <c:pt idx="4">
                    <c:v>2.8E-3</c:v>
                  </c:pt>
                  <c:pt idx="5">
                    <c:v>8.3999999999999995E-3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114</c:v>
                </c:pt>
                <c:pt idx="7">
                  <c:v>7625.5</c:v>
                </c:pt>
                <c:pt idx="8">
                  <c:v>7625.5</c:v>
                </c:pt>
                <c:pt idx="9">
                  <c:v>7625.5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08-4773-B048-796B63CB58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2.3999999999999998E-3</c:v>
                  </c:pt>
                  <c:pt idx="3">
                    <c:v>2E-3</c:v>
                  </c:pt>
                  <c:pt idx="4">
                    <c:v>2.8E-3</c:v>
                  </c:pt>
                  <c:pt idx="5">
                    <c:v>8.3999999999999995E-3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2.3999999999999998E-3</c:v>
                  </c:pt>
                  <c:pt idx="3">
                    <c:v>2E-3</c:v>
                  </c:pt>
                  <c:pt idx="4">
                    <c:v>2.8E-3</c:v>
                  </c:pt>
                  <c:pt idx="5">
                    <c:v>8.3999999999999995E-3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114</c:v>
                </c:pt>
                <c:pt idx="7">
                  <c:v>7625.5</c:v>
                </c:pt>
                <c:pt idx="8">
                  <c:v>7625.5</c:v>
                </c:pt>
                <c:pt idx="9">
                  <c:v>7625.5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2.2727499963366427E-3</c:v>
                </c:pt>
                <c:pt idx="3">
                  <c:v>1.5642500002286397E-3</c:v>
                </c:pt>
                <c:pt idx="4">
                  <c:v>-2.0629999999073334E-3</c:v>
                </c:pt>
                <c:pt idx="5">
                  <c:v>1.6097500047180802E-3</c:v>
                </c:pt>
                <c:pt idx="6">
                  <c:v>-8.1299999874318019E-4</c:v>
                </c:pt>
                <c:pt idx="7">
                  <c:v>-6.7089750125887804E-2</c:v>
                </c:pt>
                <c:pt idx="8">
                  <c:v>-6.6789750169846229E-2</c:v>
                </c:pt>
                <c:pt idx="9">
                  <c:v>-6.5589749880018644E-2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08-4773-B048-796B63CB58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2.3999999999999998E-3</c:v>
                  </c:pt>
                  <c:pt idx="3">
                    <c:v>2E-3</c:v>
                  </c:pt>
                  <c:pt idx="4">
                    <c:v>2.8E-3</c:v>
                  </c:pt>
                  <c:pt idx="5">
                    <c:v>8.3999999999999995E-3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2.3999999999999998E-3</c:v>
                  </c:pt>
                  <c:pt idx="3">
                    <c:v>2E-3</c:v>
                  </c:pt>
                  <c:pt idx="4">
                    <c:v>2.8E-3</c:v>
                  </c:pt>
                  <c:pt idx="5">
                    <c:v>8.3999999999999995E-3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114</c:v>
                </c:pt>
                <c:pt idx="7">
                  <c:v>7625.5</c:v>
                </c:pt>
                <c:pt idx="8">
                  <c:v>7625.5</c:v>
                </c:pt>
                <c:pt idx="9">
                  <c:v>7625.5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08-4773-B048-796B63CB58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2.3999999999999998E-3</c:v>
                  </c:pt>
                  <c:pt idx="3">
                    <c:v>2E-3</c:v>
                  </c:pt>
                  <c:pt idx="4">
                    <c:v>2.8E-3</c:v>
                  </c:pt>
                  <c:pt idx="5">
                    <c:v>8.3999999999999995E-3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2.3999999999999998E-3</c:v>
                  </c:pt>
                  <c:pt idx="3">
                    <c:v>2E-3</c:v>
                  </c:pt>
                  <c:pt idx="4">
                    <c:v>2.8E-3</c:v>
                  </c:pt>
                  <c:pt idx="5">
                    <c:v>8.3999999999999995E-3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114</c:v>
                </c:pt>
                <c:pt idx="7">
                  <c:v>7625.5</c:v>
                </c:pt>
                <c:pt idx="8">
                  <c:v>7625.5</c:v>
                </c:pt>
                <c:pt idx="9">
                  <c:v>7625.5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08-4773-B048-796B63CB58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2.3999999999999998E-3</c:v>
                  </c:pt>
                  <c:pt idx="3">
                    <c:v>2E-3</c:v>
                  </c:pt>
                  <c:pt idx="4">
                    <c:v>2.8E-3</c:v>
                  </c:pt>
                  <c:pt idx="5">
                    <c:v>8.3999999999999995E-3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2.3999999999999998E-3</c:v>
                  </c:pt>
                  <c:pt idx="3">
                    <c:v>2E-3</c:v>
                  </c:pt>
                  <c:pt idx="4">
                    <c:v>2.8E-3</c:v>
                  </c:pt>
                  <c:pt idx="5">
                    <c:v>8.3999999999999995E-3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114</c:v>
                </c:pt>
                <c:pt idx="7">
                  <c:v>7625.5</c:v>
                </c:pt>
                <c:pt idx="8">
                  <c:v>7625.5</c:v>
                </c:pt>
                <c:pt idx="9">
                  <c:v>7625.5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08-4773-B048-796B63CB58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2.3999999999999998E-3</c:v>
                  </c:pt>
                  <c:pt idx="3">
                    <c:v>2E-3</c:v>
                  </c:pt>
                  <c:pt idx="4">
                    <c:v>2.8E-3</c:v>
                  </c:pt>
                  <c:pt idx="5">
                    <c:v>8.3999999999999995E-3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2.3999999999999998E-3</c:v>
                  </c:pt>
                  <c:pt idx="3">
                    <c:v>2E-3</c:v>
                  </c:pt>
                  <c:pt idx="4">
                    <c:v>2.8E-3</c:v>
                  </c:pt>
                  <c:pt idx="5">
                    <c:v>8.3999999999999995E-3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114</c:v>
                </c:pt>
                <c:pt idx="7">
                  <c:v>7625.5</c:v>
                </c:pt>
                <c:pt idx="8">
                  <c:v>7625.5</c:v>
                </c:pt>
                <c:pt idx="9">
                  <c:v>7625.5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08-4773-B048-796B63CB58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2.3999999999999998E-3</c:v>
                  </c:pt>
                  <c:pt idx="3">
                    <c:v>2E-3</c:v>
                  </c:pt>
                  <c:pt idx="4">
                    <c:v>2.8E-3</c:v>
                  </c:pt>
                  <c:pt idx="5">
                    <c:v>8.3999999999999995E-3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2.3999999999999998E-3</c:v>
                  </c:pt>
                  <c:pt idx="3">
                    <c:v>2E-3</c:v>
                  </c:pt>
                  <c:pt idx="4">
                    <c:v>2.8E-3</c:v>
                  </c:pt>
                  <c:pt idx="5">
                    <c:v>8.3999999999999995E-3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114</c:v>
                </c:pt>
                <c:pt idx="7">
                  <c:v>7625.5</c:v>
                </c:pt>
                <c:pt idx="8">
                  <c:v>7625.5</c:v>
                </c:pt>
                <c:pt idx="9">
                  <c:v>7625.5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08-4773-B048-796B63CB58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114</c:v>
                </c:pt>
                <c:pt idx="7">
                  <c:v>7625.5</c:v>
                </c:pt>
                <c:pt idx="8">
                  <c:v>7625.5</c:v>
                </c:pt>
                <c:pt idx="9">
                  <c:v>7625.5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5.6469298612215474E-4</c:v>
                </c:pt>
                <c:pt idx="1">
                  <c:v>5.6469298612215474E-4</c:v>
                </c:pt>
                <c:pt idx="2">
                  <c:v>5.6029613312787825E-4</c:v>
                </c:pt>
                <c:pt idx="3">
                  <c:v>4.4597795527668915E-4</c:v>
                </c:pt>
                <c:pt idx="4">
                  <c:v>4.4158110228241265E-4</c:v>
                </c:pt>
                <c:pt idx="5">
                  <c:v>4.3718424928813616E-4</c:v>
                </c:pt>
                <c:pt idx="6">
                  <c:v>-4.377894965728879E-4</c:v>
                </c:pt>
                <c:pt idx="7">
                  <c:v>-6.6491712029588784E-2</c:v>
                </c:pt>
                <c:pt idx="8">
                  <c:v>-6.6491712029588784E-2</c:v>
                </c:pt>
                <c:pt idx="9">
                  <c:v>-6.6491712029588784E-2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08-4773-B048-796B63CB589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114</c:v>
                </c:pt>
                <c:pt idx="7">
                  <c:v>7625.5</c:v>
                </c:pt>
                <c:pt idx="8">
                  <c:v>7625.5</c:v>
                </c:pt>
                <c:pt idx="9">
                  <c:v>7625.5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D08-4773-B048-796B63CB5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15616"/>
        <c:axId val="1"/>
      </c:scatterChart>
      <c:valAx>
        <c:axId val="934915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15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55639097744362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C4CA9EB-4202-98ED-EAD3-E8CFF3B79A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C18" sqref="C18:D1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5" t="s">
        <v>41</v>
      </c>
      <c r="G1" s="31" t="s">
        <v>42</v>
      </c>
      <c r="H1" s="32"/>
      <c r="I1" s="36" t="s">
        <v>43</v>
      </c>
      <c r="J1" s="37" t="s">
        <v>41</v>
      </c>
      <c r="K1" s="38">
        <v>11.4536</v>
      </c>
      <c r="L1" s="38">
        <v>51.304099999999998</v>
      </c>
      <c r="M1" s="39">
        <v>57097.357799999998</v>
      </c>
      <c r="N1" s="39">
        <v>0.29384700000000002</v>
      </c>
      <c r="O1" s="40" t="s">
        <v>44</v>
      </c>
      <c r="P1" s="40">
        <v>11.6</v>
      </c>
      <c r="Q1" s="40">
        <v>11.97</v>
      </c>
      <c r="R1" s="41" t="s">
        <v>45</v>
      </c>
      <c r="S1" s="42" t="s">
        <v>13</v>
      </c>
    </row>
    <row r="2" spans="1:19" x14ac:dyDescent="0.2">
      <c r="A2" t="s">
        <v>23</v>
      </c>
      <c r="B2" t="s">
        <v>44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7">
        <v>57130.856399999997</v>
      </c>
      <c r="D4" s="28">
        <v>0.29385450000000002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57097.357799999998</v>
      </c>
      <c r="D7" s="29" t="s">
        <v>47</v>
      </c>
    </row>
    <row r="8" spans="1:19" x14ac:dyDescent="0.2">
      <c r="A8" t="s">
        <v>3</v>
      </c>
      <c r="C8" s="8">
        <v>0.29385450000000002</v>
      </c>
      <c r="D8" s="29" t="s">
        <v>48</v>
      </c>
    </row>
    <row r="9" spans="1:19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INTERCEPT(INDIRECT($E$9):G992,INDIRECT($D$9):F992)</f>
        <v>5.6469298612215474E-4</v>
      </c>
      <c r="D11" s="3"/>
      <c r="E11" s="10"/>
    </row>
    <row r="12" spans="1:19" x14ac:dyDescent="0.2">
      <c r="A12" s="10" t="s">
        <v>16</v>
      </c>
      <c r="B12" s="10"/>
      <c r="C12" s="21">
        <f ca="1">SLOPE(INDIRECT($E$9):G992,INDIRECT($D$9):F992)</f>
        <v>-8.7937059885530053E-6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59337.931875184819</v>
      </c>
      <c r="E15" s="14" t="s">
        <v>34</v>
      </c>
      <c r="F15" s="33">
        <v>1</v>
      </c>
    </row>
    <row r="16" spans="1:19" x14ac:dyDescent="0.2">
      <c r="A16" s="16" t="s">
        <v>4</v>
      </c>
      <c r="B16" s="10"/>
      <c r="C16" s="17">
        <f ca="1">+C8+C12</f>
        <v>0.29384570629401147</v>
      </c>
      <c r="E16" s="14" t="s">
        <v>30</v>
      </c>
      <c r="F16" s="34">
        <f ca="1">NOW()+15018.5+$C$5/24</f>
        <v>59969.783574652778</v>
      </c>
    </row>
    <row r="17" spans="1:21" ht="13.5" thickBot="1" x14ac:dyDescent="0.25">
      <c r="A17" s="14" t="s">
        <v>27</v>
      </c>
      <c r="B17" s="10"/>
      <c r="C17" s="10">
        <f>COUNT(C21:C2191)</f>
        <v>10</v>
      </c>
      <c r="E17" s="14" t="s">
        <v>35</v>
      </c>
      <c r="F17" s="15">
        <f ca="1">ROUND(2*(F16-$C$7)/$C$8,0)/2+F15</f>
        <v>9776</v>
      </c>
    </row>
    <row r="18" spans="1:21" ht="14.25" thickTop="1" thickBot="1" x14ac:dyDescent="0.25">
      <c r="A18" s="16" t="s">
        <v>5</v>
      </c>
      <c r="B18" s="10"/>
      <c r="C18" s="19">
        <f ca="1">+C15</f>
        <v>59337.931875184819</v>
      </c>
      <c r="D18" s="20">
        <f ca="1">+C16</f>
        <v>0.29384570629401147</v>
      </c>
      <c r="E18" s="14" t="s">
        <v>36</v>
      </c>
      <c r="F18" s="23">
        <f ca="1">ROUND(2*(F16-$C$15)/$C$16,0)/2+F15</f>
        <v>2151.5</v>
      </c>
    </row>
    <row r="19" spans="1:21" ht="13.5" thickTop="1" x14ac:dyDescent="0.2">
      <c r="E19" s="14" t="s">
        <v>31</v>
      </c>
      <c r="F19" s="18">
        <f ca="1">+$C$15+$C$16*F18-15018.5-$C$5/24</f>
        <v>44952.036745609723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47</v>
      </c>
      <c r="C21" s="8">
        <v>57097.357799999998</v>
      </c>
      <c r="D21" s="8" t="s">
        <v>13</v>
      </c>
      <c r="E21">
        <f t="shared" ref="E21:E27" si="0">+(C21-C$7)/C$8</f>
        <v>0</v>
      </c>
      <c r="F21">
        <f t="shared" ref="F21:F27" si="1">ROUND(2*E21,0)/2</f>
        <v>0</v>
      </c>
      <c r="G21">
        <f t="shared" ref="G21:G27" si="2">+C21-(C$7+F21*C$8)</f>
        <v>0</v>
      </c>
      <c r="I21">
        <f t="shared" ref="I21:I27" si="3">+G21</f>
        <v>0</v>
      </c>
      <c r="O21">
        <f t="shared" ref="O21:O27" ca="1" si="4">+C$11+C$12*$F21</f>
        <v>5.6469298612215474E-4</v>
      </c>
      <c r="Q21" s="2">
        <f t="shared" ref="Q21:Q27" si="5">+C21-15018.5</f>
        <v>42078.857799999998</v>
      </c>
    </row>
    <row r="22" spans="1:21" x14ac:dyDescent="0.2">
      <c r="A22" s="43" t="s">
        <v>49</v>
      </c>
      <c r="B22" s="44"/>
      <c r="C22" s="45">
        <v>57097.357799999998</v>
      </c>
      <c r="D22" s="45">
        <v>3.2000000000000002E-3</v>
      </c>
      <c r="E22">
        <f t="shared" si="0"/>
        <v>0</v>
      </c>
      <c r="F22">
        <f t="shared" si="1"/>
        <v>0</v>
      </c>
      <c r="G22">
        <f t="shared" si="2"/>
        <v>0</v>
      </c>
      <c r="I22">
        <f t="shared" si="3"/>
        <v>0</v>
      </c>
      <c r="O22">
        <f t="shared" ca="1" si="4"/>
        <v>5.6469298612215474E-4</v>
      </c>
      <c r="Q22" s="2">
        <f t="shared" si="5"/>
        <v>42078.857799999998</v>
      </c>
    </row>
    <row r="23" spans="1:21" x14ac:dyDescent="0.2">
      <c r="A23" s="43" t="s">
        <v>49</v>
      </c>
      <c r="B23" s="44"/>
      <c r="C23" s="45">
        <v>57097.506999999998</v>
      </c>
      <c r="D23" s="45">
        <v>2.3999999999999998E-3</v>
      </c>
      <c r="E23">
        <f t="shared" si="0"/>
        <v>0.50773426985068126</v>
      </c>
      <c r="F23">
        <f t="shared" si="1"/>
        <v>0.5</v>
      </c>
      <c r="G23">
        <f t="shared" si="2"/>
        <v>2.2727499963366427E-3</v>
      </c>
      <c r="I23">
        <f t="shared" si="3"/>
        <v>2.2727499963366427E-3</v>
      </c>
      <c r="O23">
        <f t="shared" ca="1" si="4"/>
        <v>5.6029613312787825E-4</v>
      </c>
      <c r="Q23" s="2">
        <f t="shared" si="5"/>
        <v>42079.006999999998</v>
      </c>
    </row>
    <row r="24" spans="1:21" x14ac:dyDescent="0.2">
      <c r="A24" s="43" t="s">
        <v>49</v>
      </c>
      <c r="B24" s="44"/>
      <c r="C24" s="45">
        <v>57101.326399999998</v>
      </c>
      <c r="D24" s="45">
        <v>2E-3</v>
      </c>
      <c r="E24">
        <f t="shared" si="0"/>
        <v>13.505323212678897</v>
      </c>
      <c r="F24">
        <f t="shared" si="1"/>
        <v>13.5</v>
      </c>
      <c r="G24">
        <f t="shared" si="2"/>
        <v>1.5642500002286397E-3</v>
      </c>
      <c r="I24">
        <f t="shared" si="3"/>
        <v>1.5642500002286397E-3</v>
      </c>
      <c r="O24">
        <f t="shared" ca="1" si="4"/>
        <v>4.4597795527668915E-4</v>
      </c>
      <c r="Q24" s="2">
        <f t="shared" si="5"/>
        <v>42082.826399999998</v>
      </c>
    </row>
    <row r="25" spans="1:21" x14ac:dyDescent="0.2">
      <c r="A25" s="43" t="s">
        <v>49</v>
      </c>
      <c r="B25" s="44"/>
      <c r="C25" s="45">
        <v>57101.469700000001</v>
      </c>
      <c r="D25" s="45">
        <v>2.8E-3</v>
      </c>
      <c r="E25">
        <f t="shared" si="0"/>
        <v>13.992979518787411</v>
      </c>
      <c r="F25">
        <f t="shared" si="1"/>
        <v>14</v>
      </c>
      <c r="G25">
        <f t="shared" si="2"/>
        <v>-2.0629999999073334E-3</v>
      </c>
      <c r="I25">
        <f t="shared" si="3"/>
        <v>-2.0629999999073334E-3</v>
      </c>
      <c r="O25">
        <f t="shared" ca="1" si="4"/>
        <v>4.4158110228241265E-4</v>
      </c>
      <c r="Q25" s="2">
        <f t="shared" si="5"/>
        <v>42082.969700000001</v>
      </c>
    </row>
    <row r="26" spans="1:21" x14ac:dyDescent="0.2">
      <c r="A26" s="43" t="s">
        <v>49</v>
      </c>
      <c r="B26" s="44"/>
      <c r="C26" s="45">
        <v>57101.620300000002</v>
      </c>
      <c r="D26" s="45">
        <v>8.3999999999999995E-3</v>
      </c>
      <c r="E26">
        <f t="shared" si="0"/>
        <v>14.505478051227275</v>
      </c>
      <c r="F26">
        <f t="shared" si="1"/>
        <v>14.5</v>
      </c>
      <c r="G26">
        <f t="shared" si="2"/>
        <v>1.6097500047180802E-3</v>
      </c>
      <c r="I26">
        <f t="shared" si="3"/>
        <v>1.6097500047180802E-3</v>
      </c>
      <c r="O26">
        <f t="shared" ca="1" si="4"/>
        <v>4.3718424928813616E-4</v>
      </c>
      <c r="Q26" s="2">
        <f t="shared" si="5"/>
        <v>42083.120300000002</v>
      </c>
    </row>
    <row r="27" spans="1:21" x14ac:dyDescent="0.2">
      <c r="A27" t="s">
        <v>48</v>
      </c>
      <c r="C27" s="8">
        <v>57130.856399999997</v>
      </c>
      <c r="D27" s="8"/>
      <c r="E27">
        <f t="shared" si="0"/>
        <v>113.99723332465211</v>
      </c>
      <c r="F27">
        <f t="shared" si="1"/>
        <v>114</v>
      </c>
      <c r="G27">
        <f t="shared" si="2"/>
        <v>-8.1299999874318019E-4</v>
      </c>
      <c r="I27">
        <f t="shared" si="3"/>
        <v>-8.1299999874318019E-4</v>
      </c>
      <c r="O27">
        <f t="shared" ca="1" si="4"/>
        <v>-4.377894965728879E-4</v>
      </c>
      <c r="Q27" s="2">
        <f t="shared" si="5"/>
        <v>42112.356399999997</v>
      </c>
    </row>
    <row r="28" spans="1:21" x14ac:dyDescent="0.2">
      <c r="A28" s="46" t="s">
        <v>50</v>
      </c>
      <c r="B28" s="47" t="s">
        <v>51</v>
      </c>
      <c r="C28" s="48">
        <v>59338.078199999873</v>
      </c>
      <c r="D28" s="46" t="s">
        <v>52</v>
      </c>
      <c r="E28">
        <f t="shared" ref="E28:E30" si="6">+(C28-C$7)/C$8</f>
        <v>7625.2716905811367</v>
      </c>
      <c r="F28">
        <f t="shared" ref="F28:F30" si="7">ROUND(2*E28,0)/2</f>
        <v>7625.5</v>
      </c>
      <c r="G28">
        <f t="shared" ref="G28:G30" si="8">+C28-(C$7+F28*C$8)</f>
        <v>-6.7089750125887804E-2</v>
      </c>
      <c r="I28">
        <f t="shared" ref="I28:I30" si="9">+G28</f>
        <v>-6.7089750125887804E-2</v>
      </c>
      <c r="O28">
        <f t="shared" ref="O28:O30" ca="1" si="10">+C$11+C$12*$F28</f>
        <v>-6.6491712029588784E-2</v>
      </c>
      <c r="Q28" s="2">
        <f t="shared" ref="Q28:Q30" si="11">+C28-15018.5</f>
        <v>44319.578199999873</v>
      </c>
    </row>
    <row r="29" spans="1:21" x14ac:dyDescent="0.2">
      <c r="A29" s="46" t="s">
        <v>50</v>
      </c>
      <c r="B29" s="47" t="s">
        <v>51</v>
      </c>
      <c r="C29" s="48">
        <v>59338.078499999829</v>
      </c>
      <c r="D29" s="46" t="s">
        <v>53</v>
      </c>
      <c r="E29">
        <f t="shared" si="6"/>
        <v>7625.2727114943982</v>
      </c>
      <c r="F29">
        <f t="shared" si="7"/>
        <v>7625.5</v>
      </c>
      <c r="G29">
        <f t="shared" si="8"/>
        <v>-6.6789750169846229E-2</v>
      </c>
      <c r="I29">
        <f t="shared" si="9"/>
        <v>-6.6789750169846229E-2</v>
      </c>
      <c r="O29">
        <f t="shared" ca="1" si="10"/>
        <v>-6.6491712029588784E-2</v>
      </c>
      <c r="Q29" s="2">
        <f t="shared" si="11"/>
        <v>44319.578499999829</v>
      </c>
    </row>
    <row r="30" spans="1:21" x14ac:dyDescent="0.2">
      <c r="A30" s="46" t="s">
        <v>50</v>
      </c>
      <c r="B30" s="47" t="s">
        <v>51</v>
      </c>
      <c r="C30" s="48">
        <v>59338.079700000118</v>
      </c>
      <c r="D30" s="46" t="s">
        <v>54</v>
      </c>
      <c r="E30">
        <f t="shared" si="6"/>
        <v>7625.2767951490287</v>
      </c>
      <c r="F30">
        <f t="shared" si="7"/>
        <v>7625.5</v>
      </c>
      <c r="G30">
        <f t="shared" si="8"/>
        <v>-6.5589749880018644E-2</v>
      </c>
      <c r="I30">
        <f t="shared" si="9"/>
        <v>-6.5589749880018644E-2</v>
      </c>
      <c r="O30">
        <f t="shared" ca="1" si="10"/>
        <v>-6.6491712029588784E-2</v>
      </c>
      <c r="Q30" s="2">
        <f t="shared" si="11"/>
        <v>44319.579700000118</v>
      </c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2023-01-25T05:48:20Z</dcterms:modified>
</cp:coreProperties>
</file>