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96F9132A-55EF-41DE-A400-8DEC5A3C075D}" xr6:coauthVersionLast="47" xr6:coauthVersionMax="47" xr10:uidLastSave="{00000000-0000-0000-0000-000000000000}"/>
  <bookViews>
    <workbookView xWindow="13575" yWindow="855" windowWidth="12150" windowHeight="142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F16" i="1"/>
  <c r="F17" i="1" s="1"/>
  <c r="D9" i="1"/>
  <c r="C9" i="1"/>
  <c r="Q24" i="1"/>
  <c r="Q23" i="1"/>
  <c r="Q22" i="1"/>
  <c r="C8" i="1"/>
  <c r="C7" i="1"/>
  <c r="C17" i="1"/>
  <c r="Q21" i="1"/>
  <c r="E21" i="1"/>
  <c r="F21" i="1"/>
  <c r="G21" i="1"/>
  <c r="E22" i="1"/>
  <c r="F22" i="1"/>
  <c r="G22" i="1"/>
  <c r="J22" i="1"/>
  <c r="E23" i="1"/>
  <c r="F23" i="1"/>
  <c r="G23" i="1"/>
  <c r="K23" i="1"/>
  <c r="E24" i="1"/>
  <c r="F24" i="1"/>
  <c r="G24" i="1"/>
  <c r="I24" i="1"/>
  <c r="H21" i="1"/>
  <c r="C11" i="1"/>
  <c r="C12" i="1"/>
  <c r="O25" i="1" l="1"/>
  <c r="C16" i="1"/>
  <c r="D18" i="1" s="1"/>
  <c r="O24" i="1"/>
  <c r="C15" i="1"/>
  <c r="F18" i="1" s="1"/>
  <c r="O21" i="1"/>
  <c r="O23" i="1"/>
  <c r="O22" i="1"/>
  <c r="C18" i="1" l="1"/>
  <c r="F19" i="1"/>
</calcChain>
</file>

<file path=xl/sharedStrings.xml><?xml version="1.0" encoding="utf-8"?>
<sst xmlns="http://schemas.openxmlformats.org/spreadsheetml/2006/main" count="56" uniqueCount="49">
  <si>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</si>
  <si>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</si>
  <si>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</si>
  <si>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</si>
  <si>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</si>
  <si>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</si>
  <si>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</si>
  <si>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</si>
  <si>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</si>
  <si>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</si>
  <si>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</si>
  <si>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</si>
  <si>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</si>
  <si>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</si>
  <si>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</si>
  <si>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</si>
  <si>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</si>
  <si>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</si>
  <si>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</si>
  <si>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</si>
  <si>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</si>
  <si>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</si>
  <si>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</si>
  <si>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</si>
  <si>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</si>
  <si>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</si>
  <si>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</si>
  <si>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</si>
  <si>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</si>
  <si>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</si>
  <si>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</si>
  <si>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</si>
  <si>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</si>
  <si>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</si>
  <si>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</si>
  <si>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AS Vel / GSC 7661-1225</t>
  </si>
  <si>
    <t>IBVS 1702</t>
  </si>
  <si>
    <t>I</t>
  </si>
  <si>
    <t>EA</t>
  </si>
  <si>
    <t>OEJV 0168</t>
  </si>
  <si>
    <t>OEJV 0181</t>
  </si>
  <si>
    <t>pg</t>
  </si>
  <si>
    <t>vis</t>
  </si>
  <si>
    <t>PE</t>
  </si>
  <si>
    <t>CCD</t>
  </si>
  <si>
    <t>Add cycle</t>
  </si>
  <si>
    <t>Old Cycle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</si>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</sst>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15" fillId="0" borderId="0"/>
    <xf numFmtId="0" fontId="15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8" fillId="0" borderId="0" applyNumberFormat="0" applyFill="0" applyBorder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29" fillId="0" borderId="0" xfId="41" applyFont="1"/>
    <xf numFmtId="0" fontId="29" fillId="0" borderId="0" xfId="41" applyFont="1" applyAlignment="1">
      <alignment horizontal="center"/>
    </xf>
    <xf numFmtId="0" fontId="29" fillId="0" borderId="0" xfId="41" applyFont="1" applyAlignment="1">
      <alignment horizontal="left"/>
    </xf>
    <xf numFmtId="0" fontId="8" fillId="0" borderId="0" xfId="41" applyFont="1" applyAlignment="1">
      <alignment horizontal="left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172" fontId="31" fillId="0" borderId="0" xfId="0" applyNumberFormat="1" applyFont="1" applyAlignment="1">
      <alignment vertical="center" wrapText="1"/>
    </xf>
    <xf numFmtId="0" fontId="30" fillId="0" borderId="0" xfId="0" applyFont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Vel - O-C Diagr.</a:t>
            </a:r>
          </a:p>
        </c:rich>
      </c:tx>
      <c:layout>
        <c:manualLayout>
          <c:xMode val="edge"/>
          <c:yMode val="edge"/>
          <c:x val="0.3909774436090225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10480</c:v>
                </c:pt>
                <c:pt idx="2">
                  <c:v>19347</c:v>
                </c:pt>
                <c:pt idx="3">
                  <c:v>20119</c:v>
                </c:pt>
                <c:pt idx="4">
                  <c:v>21318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B7-4C34-98FD-1E13E17439D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10480</c:v>
                </c:pt>
                <c:pt idx="2">
                  <c:v>19347</c:v>
                </c:pt>
                <c:pt idx="3">
                  <c:v>20119</c:v>
                </c:pt>
                <c:pt idx="4">
                  <c:v>21318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3">
                  <c:v>-7.9560060003132094E-2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B7-4C34-98FD-1E13E17439D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10480</c:v>
                </c:pt>
                <c:pt idx="2">
                  <c:v>19347</c:v>
                </c:pt>
                <c:pt idx="3">
                  <c:v>20119</c:v>
                </c:pt>
                <c:pt idx="4">
                  <c:v>21318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-4.3995200001518242E-2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B7-4C34-98FD-1E13E17439D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10480</c:v>
                </c:pt>
                <c:pt idx="2">
                  <c:v>19347</c:v>
                </c:pt>
                <c:pt idx="3">
                  <c:v>20119</c:v>
                </c:pt>
                <c:pt idx="4">
                  <c:v>21318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-7.9242780004278757E-2</c:v>
                </c:pt>
                <c:pt idx="4">
                  <c:v>-8.0159320001257583E-2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B7-4C34-98FD-1E13E17439D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10480</c:v>
                </c:pt>
                <c:pt idx="2">
                  <c:v>19347</c:v>
                </c:pt>
                <c:pt idx="3">
                  <c:v>20119</c:v>
                </c:pt>
                <c:pt idx="4">
                  <c:v>21318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AB7-4C34-98FD-1E13E17439D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10480</c:v>
                </c:pt>
                <c:pt idx="2">
                  <c:v>19347</c:v>
                </c:pt>
                <c:pt idx="3">
                  <c:v>20119</c:v>
                </c:pt>
                <c:pt idx="4">
                  <c:v>21318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AB7-4C34-98FD-1E13E17439D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10480</c:v>
                </c:pt>
                <c:pt idx="2">
                  <c:v>19347</c:v>
                </c:pt>
                <c:pt idx="3">
                  <c:v>20119</c:v>
                </c:pt>
                <c:pt idx="4">
                  <c:v>21318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AB7-4C34-98FD-1E13E17439D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10480</c:v>
                </c:pt>
                <c:pt idx="2">
                  <c:v>19347</c:v>
                </c:pt>
                <c:pt idx="3">
                  <c:v>20119</c:v>
                </c:pt>
                <c:pt idx="4">
                  <c:v>21318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-1.31484148058926E-3</c:v>
                </c:pt>
                <c:pt idx="1">
                  <c:v>-4.1959422746359901E-2</c:v>
                </c:pt>
                <c:pt idx="2">
                  <c:v>-7.6348306532961832E-2</c:v>
                </c:pt>
                <c:pt idx="3">
                  <c:v>-7.9342353931547233E-2</c:v>
                </c:pt>
                <c:pt idx="4">
                  <c:v>-8.3992435318728437E-2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AB7-4C34-98FD-1E13E1743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1404144"/>
        <c:axId val="1"/>
      </c:scatterChart>
      <c:valAx>
        <c:axId val="871404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1404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46616541353383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1114425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EF233EE-D88A-EA82-D80A-1616550E0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2" sqref="F12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35</v>
      </c>
    </row>
    <row r="2" spans="1:6">
      <c r="A2" t="s">
        <v>24</v>
      </c>
      <c r="B2" t="s">
        <v>38</v>
      </c>
      <c r="C2" s="3"/>
      <c r="D2" s="3"/>
    </row>
    <row r="3" spans="1:6" ht="13.5" thickBot="1"/>
    <row r="4" spans="1:6" ht="14.25" thickTop="1" thickBot="1">
      <c r="A4" s="5" t="s">
        <v>0</v>
      </c>
      <c r="C4" s="8">
        <v>26454.44</v>
      </c>
      <c r="D4" s="9">
        <v>1.5578887400000001</v>
      </c>
    </row>
    <row r="5" spans="1:6" ht="13.5" thickTop="1">
      <c r="A5" s="11" t="s">
        <v>29</v>
      </c>
      <c r="B5" s="12"/>
      <c r="C5" s="13">
        <v>-9.5</v>
      </c>
      <c r="D5" s="12" t="s">
        <v>30</v>
      </c>
    </row>
    <row r="6" spans="1:6">
      <c r="A6" s="5" t="s">
        <v>1</v>
      </c>
    </row>
    <row r="7" spans="1:6">
      <c r="A7" t="s">
        <v>2</v>
      </c>
      <c r="C7">
        <f>+C4</f>
        <v>26454.44</v>
      </c>
    </row>
    <row r="8" spans="1:6">
      <c r="A8" t="s">
        <v>3</v>
      </c>
      <c r="C8">
        <f>+D4</f>
        <v>1.5578887400000001</v>
      </c>
    </row>
    <row r="9" spans="1:6">
      <c r="A9" s="26" t="s">
        <v>34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>
      <c r="A10" s="12"/>
      <c r="B10" s="12"/>
      <c r="C10" s="4" t="s">
        <v>20</v>
      </c>
      <c r="D10" s="4" t="s">
        <v>21</v>
      </c>
      <c r="E10" s="12"/>
    </row>
    <row r="11" spans="1:6">
      <c r="A11" s="12" t="s">
        <v>16</v>
      </c>
      <c r="B11" s="12"/>
      <c r="C11" s="23">
        <f ca="1">INTERCEPT(INDIRECT($D$9):G992,INDIRECT($C$9):F992)</f>
        <v>-1.31484148058926E-3</v>
      </c>
      <c r="D11" s="3"/>
      <c r="E11" s="12"/>
    </row>
    <row r="12" spans="1:6">
      <c r="A12" s="12" t="s">
        <v>17</v>
      </c>
      <c r="B12" s="12"/>
      <c r="C12" s="23">
        <f ca="1">SLOPE(INDIRECT($D$9):G992,INDIRECT($C$9):F992)</f>
        <v>-3.8782997391002521E-6</v>
      </c>
      <c r="D12" s="3"/>
      <c r="E12" s="12"/>
    </row>
    <row r="13" spans="1:6">
      <c r="A13" s="12" t="s">
        <v>19</v>
      </c>
      <c r="B13" s="12"/>
      <c r="C13" s="3" t="s">
        <v>14</v>
      </c>
    </row>
    <row r="14" spans="1:6">
      <c r="A14" s="12"/>
      <c r="B14" s="12"/>
      <c r="C14" s="12"/>
    </row>
    <row r="15" spans="1:6">
      <c r="A15" s="14" t="s">
        <v>18</v>
      </c>
      <c r="B15" s="12"/>
      <c r="C15" s="15">
        <f ca="1">(C7+C11)+(C8+C12)*INT(MAX(F21:F3533))</f>
        <v>59665.428166884682</v>
      </c>
      <c r="E15" s="16" t="s">
        <v>45</v>
      </c>
      <c r="F15" s="37">
        <v>1</v>
      </c>
    </row>
    <row r="16" spans="1:6">
      <c r="A16" s="18" t="s">
        <v>4</v>
      </c>
      <c r="B16" s="12"/>
      <c r="C16" s="19">
        <f ca="1">+C8+C12</f>
        <v>1.557884861700261</v>
      </c>
      <c r="E16" s="16" t="s">
        <v>31</v>
      </c>
      <c r="F16" s="38">
        <f ca="1">NOW()+15018.5+$C$5/24</f>
        <v>59969.806729976852</v>
      </c>
    </row>
    <row r="17" spans="1:18" ht="13.5" thickBot="1">
      <c r="A17" s="16" t="s">
        <v>28</v>
      </c>
      <c r="B17" s="12"/>
      <c r="C17" s="12">
        <f>COUNT(C21:C2191)</f>
        <v>5</v>
      </c>
      <c r="E17" s="16" t="s">
        <v>46</v>
      </c>
      <c r="F17" s="17">
        <f ca="1">ROUND(2*(F16-$C$7)/$C$8,0)/2+F15</f>
        <v>21514.5</v>
      </c>
    </row>
    <row r="18" spans="1:18" ht="14.25" thickTop="1" thickBot="1">
      <c r="A18" s="18" t="s">
        <v>5</v>
      </c>
      <c r="B18" s="12"/>
      <c r="C18" s="21">
        <f ca="1">+C15</f>
        <v>59665.428166884682</v>
      </c>
      <c r="D18" s="22">
        <f ca="1">+C16</f>
        <v>1.557884861700261</v>
      </c>
      <c r="E18" s="16" t="s">
        <v>32</v>
      </c>
      <c r="F18" s="25">
        <f ca="1">ROUND(2*(F16-$C$15)/$C$16,0)/2+F15</f>
        <v>196.5</v>
      </c>
    </row>
    <row r="19" spans="1:18" ht="13.5" thickTop="1">
      <c r="E19" s="16" t="s">
        <v>33</v>
      </c>
      <c r="F19" s="20">
        <f ca="1">+$C$15+$C$16*F18-15018.5-$C$5/24</f>
        <v>44953.448375542117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42</v>
      </c>
      <c r="J20" s="7" t="s">
        <v>43</v>
      </c>
      <c r="K20" s="7" t="s">
        <v>44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8">
      <c r="A21" t="s">
        <v>12</v>
      </c>
      <c r="C21" s="10">
        <v>26454.44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-1.31484148058926E-3</v>
      </c>
      <c r="Q21" s="2">
        <f>+C21-15018.5</f>
        <v>11435.939999999999</v>
      </c>
    </row>
    <row r="22" spans="1:18">
      <c r="A22" s="28" t="s">
        <v>36</v>
      </c>
      <c r="B22" s="29" t="s">
        <v>37</v>
      </c>
      <c r="C22" s="28">
        <v>42781.07</v>
      </c>
      <c r="D22" s="30"/>
      <c r="E22">
        <f>+(C22-C$7)/C$8</f>
        <v>10479.971759729131</v>
      </c>
      <c r="F22">
        <f>ROUND(2*E22,0)/2</f>
        <v>10480</v>
      </c>
      <c r="G22">
        <f>+C22-(C$7+F22*C$8)</f>
        <v>-4.3995200001518242E-2</v>
      </c>
      <c r="J22">
        <f>+G22</f>
        <v>-4.3995200001518242E-2</v>
      </c>
      <c r="O22">
        <f ca="1">+C$11+C$12*$F22</f>
        <v>-4.1959422746359901E-2</v>
      </c>
      <c r="Q22" s="2">
        <f>+C22-15018.5</f>
        <v>27762.57</v>
      </c>
      <c r="R22" t="s">
        <v>43</v>
      </c>
    </row>
    <row r="23" spans="1:18">
      <c r="A23" s="30" t="s">
        <v>39</v>
      </c>
      <c r="B23" s="31" t="s">
        <v>37</v>
      </c>
      <c r="C23" s="32">
        <v>56594.834210000001</v>
      </c>
      <c r="D23" s="30">
        <v>1.2999999999999999E-3</v>
      </c>
      <c r="E23">
        <f>+(C23-C$7)/C$8</f>
        <v>19346.949134506231</v>
      </c>
      <c r="F23">
        <f>ROUND(2*E23,0)/2</f>
        <v>19347</v>
      </c>
      <c r="G23">
        <f>+C23-(C$7+F23*C$8)</f>
        <v>-7.9242780004278757E-2</v>
      </c>
      <c r="K23">
        <f>+G23</f>
        <v>-7.9242780004278757E-2</v>
      </c>
      <c r="O23">
        <f ca="1">+C$11+C$12*$F23</f>
        <v>-7.6348306532961832E-2</v>
      </c>
      <c r="Q23" s="2">
        <f>+C23-15018.5</f>
        <v>41576.334210000001</v>
      </c>
      <c r="R23" t="s">
        <v>44</v>
      </c>
    </row>
    <row r="24" spans="1:18">
      <c r="A24" s="33" t="s">
        <v>40</v>
      </c>
      <c r="B24" s="34" t="s">
        <v>37</v>
      </c>
      <c r="C24" s="35">
        <v>57797.523999999998</v>
      </c>
      <c r="D24" s="36">
        <v>4.0000000000000001E-3</v>
      </c>
      <c r="E24">
        <f>+(C24-C$7)/C$8</f>
        <v>20118.948930845985</v>
      </c>
      <c r="F24">
        <f>ROUND(2*E24,0)/2</f>
        <v>20119</v>
      </c>
      <c r="G24">
        <f>+C24-(C$7+F24*C$8)</f>
        <v>-7.9560060003132094E-2</v>
      </c>
      <c r="I24">
        <f>+G24</f>
        <v>-7.9560060003132094E-2</v>
      </c>
      <c r="O24">
        <f ca="1">+C$11+C$12*$F24</f>
        <v>-7.9342353931547233E-2</v>
      </c>
      <c r="Q24" s="2">
        <f>+C24-15018.5</f>
        <v>42779.023999999998</v>
      </c>
      <c r="R24" t="s">
        <v>42</v>
      </c>
    </row>
    <row r="25" spans="1:18">
      <c r="A25" s="39" t="s">
        <v>47</v>
      </c>
      <c r="B25" s="40" t="s">
        <v>48</v>
      </c>
      <c r="C25" s="41">
        <v>59665.432000000001</v>
      </c>
      <c r="D25" s="39">
        <v>2E-3</v>
      </c>
      <c r="E25">
        <f>+(C25-C$7)/C$8</f>
        <v>21317.948546184369</v>
      </c>
      <c r="F25">
        <f>ROUND(2*E25,0)/2</f>
        <v>21318</v>
      </c>
      <c r="G25">
        <f>+C25-(C$7+F25*C$8)</f>
        <v>-8.0159320001257583E-2</v>
      </c>
      <c r="K25">
        <f>+G25</f>
        <v>-8.0159320001257583E-2</v>
      </c>
      <c r="O25">
        <f ca="1">+C$11+C$12*$F25</f>
        <v>-8.3992435318728437E-2</v>
      </c>
      <c r="Q25" s="2">
        <f>+C25-15018.5</f>
        <v>44646.932000000001</v>
      </c>
      <c r="R25" s="42" t="s">
        <v>44</v>
      </c>
    </row>
    <row r="26" spans="1:18">
      <c r="C26" s="10"/>
      <c r="D26" s="10"/>
      <c r="Q26" s="2"/>
    </row>
    <row r="27" spans="1:18">
      <c r="C27" s="10"/>
      <c r="D27" s="10"/>
      <c r="Q27" s="2"/>
    </row>
    <row r="28" spans="1:18">
      <c r="C28" s="10"/>
      <c r="D28" s="10"/>
      <c r="Q28" s="2"/>
    </row>
    <row r="29" spans="1:18">
      <c r="C29" s="10"/>
      <c r="D29" s="10"/>
      <c r="Q29" s="2"/>
    </row>
    <row r="30" spans="1:18">
      <c r="C30" s="10"/>
      <c r="D30" s="10"/>
      <c r="Q30" s="2"/>
    </row>
    <row r="31" spans="1:18">
      <c r="C31" s="10"/>
      <c r="D31" s="10"/>
      <c r="Q31" s="2"/>
    </row>
    <row r="32" spans="1:18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2023-01-25T06:21:41Z</dcterms:modified>
</cp:coreProperties>
</file>