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5D9B4E0-D324-4A6C-A1CB-9CD7AE09777C}" xr6:coauthVersionLast="47" xr6:coauthVersionMax="47" xr10:uidLastSave="{00000000-0000-0000-0000-000000000000}"/>
  <bookViews>
    <workbookView xWindow="13050" yWindow="570" windowWidth="1215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I26" i="1" s="1"/>
  <c r="Q26" i="1"/>
  <c r="E24" i="1"/>
  <c r="F24" i="1"/>
  <c r="Q22" i="1"/>
  <c r="Q23" i="1"/>
  <c r="Q24" i="1"/>
  <c r="Q25" i="1"/>
  <c r="E22" i="1"/>
  <c r="F22" i="1" s="1"/>
  <c r="G22" i="1" s="1"/>
  <c r="I22" i="1" s="1"/>
  <c r="E21" i="1"/>
  <c r="F21" i="1"/>
  <c r="G21" i="1" s="1"/>
  <c r="I21" i="1" s="1"/>
  <c r="E9" i="1"/>
  <c r="F16" i="1"/>
  <c r="F17" i="1" s="1"/>
  <c r="C17" i="1"/>
  <c r="Q21" i="1"/>
  <c r="E23" i="1"/>
  <c r="F23" i="1" s="1"/>
  <c r="G23" i="1" s="1"/>
  <c r="I23" i="1" s="1"/>
  <c r="E25" i="1"/>
  <c r="F25" i="1"/>
  <c r="G25" i="1"/>
  <c r="I25" i="1"/>
  <c r="G24" i="1"/>
  <c r="I24" i="1"/>
  <c r="C12" i="1"/>
  <c r="C11" i="1"/>
  <c r="O26" i="1" l="1"/>
  <c r="C15" i="1"/>
  <c r="O24" i="1"/>
  <c r="O21" i="1"/>
  <c r="O23" i="1"/>
  <c r="O22" i="1"/>
  <c r="O2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<sst xmlns="http://schemas.openxmlformats.org/spreadsheetml/2006/main" count="67" uniqueCount="55">
  <si>
    <t>OEJV 0182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</si>
  <si>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</si>
  <si>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</si>
  <si>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</si>
  <si>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</si>
  <si>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</si>
  <si>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</si>
  <si>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</si>
  <si>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</si>
  <si>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</si>
  <si>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</si>
  <si>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</si>
  <si>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</si>
  <si>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</si>
  <si>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</si>
  <si>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</si>
  <si>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</si>
  <si>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</si>
  <si>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</si>
  <si>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</si>
  <si>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</si>
  <si>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</si>
  <si>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</si>
  <si>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</si>
  <si>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</si>
  <si>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</si>
  <si>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</si>
  <si>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</si>
  <si>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</si>
  <si>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</si>
  <si>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</si>
  <si>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</si>
  <si>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</si>
  <si>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</si>
  <si>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</si>
  <si>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</si>
  <si>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</si>
  <si>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</si>
  <si>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</si>
  <si>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</si>
  <si>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</si>
  <si>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</si>
  <si>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</si>
  <si>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</si>
  <si>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QX Vel</t>
  </si>
  <si>
    <t>G8185-0991</t>
  </si>
  <si>
    <t>EB</t>
  </si>
  <si>
    <t>pr_0</t>
  </si>
  <si>
    <t>A0V</t>
  </si>
  <si>
    <t>as of 2019-07-09</t>
  </si>
  <si>
    <t>VSX</t>
  </si>
  <si>
    <t>JBAV, 63</t>
  </si>
  <si>
    <t>II</t>
  </si>
  <si>
    <t>QX Vel / GSC 8185-0991</t>
  </si>
  <si>
    <t>F21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</si>
</sst>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0" xfId="0" applyFont="1" applyFill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5" fillId="0" borderId="0" xfId="0" applyFont="1">
      <alignment vertical="top"/>
    </xf>
    <xf numFmtId="0" fontId="7" fillId="24" borderId="11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7" fillId="25" borderId="5" xfId="0" applyFont="1" applyFill="1" applyBorder="1" applyAlignment="1">
      <alignment vertical="center"/>
    </xf>
    <xf numFmtId="0" fontId="19" fillId="0" borderId="0" xfId="0" applyFont="1">
      <alignment vertical="top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2" fontId="36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Vel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12729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C5-47B2-9DC6-7540641160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12729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7.9059000003326219E-2</c:v>
                </c:pt>
                <c:pt idx="2">
                  <c:v>7.7522999999928288E-2</c:v>
                </c:pt>
                <c:pt idx="3">
                  <c:v>7.498699999996461E-2</c:v>
                </c:pt>
                <c:pt idx="4">
                  <c:v>8.1637000002956484E-2</c:v>
                </c:pt>
                <c:pt idx="5">
                  <c:v>9.8157000000355765E-2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C5-47B2-9DC6-7540641160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12729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C5-47B2-9DC6-7540641160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12729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C5-47B2-9DC6-7540641160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12729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C5-47B2-9DC6-7540641160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12729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C5-47B2-9DC6-7540641160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12729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C5-47B2-9DC6-7540641160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12729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-1.5930927469075262E-4</c:v>
                </c:pt>
                <c:pt idx="1">
                  <c:v>7.8318761536832981E-2</c:v>
                </c:pt>
                <c:pt idx="2">
                  <c:v>7.8380174484743784E-2</c:v>
                </c:pt>
                <c:pt idx="3">
                  <c:v>7.84415874326546E-2</c:v>
                </c:pt>
                <c:pt idx="4">
                  <c:v>7.8825418357097138E-2</c:v>
                </c:pt>
                <c:pt idx="5">
                  <c:v>9.7556367469893573E-2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C5-47B2-9DC6-7540641160D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12729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C5-47B2-9DC6-754064116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112304"/>
        <c:axId val="1"/>
      </c:scatterChart>
      <c:valAx>
        <c:axId val="1026112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112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BAD4DF9-B216-D8C6-A15C-082B9A001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53</v>
      </c>
      <c r="F1" s="33" t="s">
        <v>44</v>
      </c>
      <c r="G1" s="34">
        <v>2013</v>
      </c>
      <c r="H1" s="35"/>
      <c r="I1" s="36" t="s">
        <v>45</v>
      </c>
      <c r="J1" s="37" t="s">
        <v>44</v>
      </c>
      <c r="K1" s="38">
        <v>9.4856499999999997</v>
      </c>
      <c r="L1" s="39">
        <v>-47.544499999999999</v>
      </c>
      <c r="M1" s="40">
        <v>48500.457999999999</v>
      </c>
      <c r="N1" s="40">
        <v>0.87806700000000004</v>
      </c>
      <c r="O1" s="41" t="s">
        <v>46</v>
      </c>
      <c r="P1" s="42">
        <v>7.98</v>
      </c>
      <c r="Q1" s="42">
        <v>8.2100000000000009</v>
      </c>
      <c r="R1" s="43" t="s">
        <v>47</v>
      </c>
      <c r="S1" s="41" t="s">
        <v>48</v>
      </c>
    </row>
    <row r="2" spans="1:19" x14ac:dyDescent="0.2">
      <c r="A2" t="s">
        <v>25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 t="s">
        <v>39</v>
      </c>
      <c r="D4" s="28" t="s">
        <v>39</v>
      </c>
      <c r="E4" s="44" t="s">
        <v>49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48500.457999999999</v>
      </c>
      <c r="D7" s="29" t="s">
        <v>50</v>
      </c>
    </row>
    <row r="8" spans="1:19" x14ac:dyDescent="0.2">
      <c r="A8" t="s">
        <v>5</v>
      </c>
      <c r="C8" s="8">
        <v>0.87806700000000004</v>
      </c>
      <c r="D8" s="29" t="s">
        <v>50</v>
      </c>
    </row>
    <row r="9" spans="1:19" x14ac:dyDescent="0.2">
      <c r="A9" s="24" t="s">
        <v>34</v>
      </c>
      <c r="C9" s="25">
        <v>21</v>
      </c>
      <c r="D9" s="22" t="s">
        <v>54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-1.5930927469075262E-4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7.6766184888509958E-6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59677.47039936747</v>
      </c>
      <c r="E15" s="14" t="s">
        <v>36</v>
      </c>
      <c r="F15" s="31">
        <v>1</v>
      </c>
    </row>
    <row r="16" spans="1:19" x14ac:dyDescent="0.2">
      <c r="A16" s="16" t="s">
        <v>6</v>
      </c>
      <c r="B16" s="10"/>
      <c r="C16" s="17">
        <f ca="1">+C8+C12</f>
        <v>0.87807467661848893</v>
      </c>
      <c r="E16" s="14" t="s">
        <v>32</v>
      </c>
      <c r="F16" s="32">
        <f ca="1">NOW()+15018.5+$C$5/24</f>
        <v>59969.815168171292</v>
      </c>
    </row>
    <row r="17" spans="1:21" ht="13.5" thickBot="1" x14ac:dyDescent="0.25">
      <c r="A17" s="14" t="s">
        <v>29</v>
      </c>
      <c r="B17" s="10"/>
      <c r="C17" s="10">
        <f>COUNT(C21:C2191)</f>
        <v>6</v>
      </c>
      <c r="E17" s="14" t="s">
        <v>37</v>
      </c>
      <c r="F17" s="15">
        <f ca="1">ROUND(2*(F16-$C$7)/$C$8,0)/2+F15</f>
        <v>13063</v>
      </c>
    </row>
    <row r="18" spans="1:21" ht="14.25" thickTop="1" thickBot="1" x14ac:dyDescent="0.25">
      <c r="A18" s="16" t="s">
        <v>7</v>
      </c>
      <c r="B18" s="10"/>
      <c r="C18" s="19">
        <f ca="1">+C15</f>
        <v>59677.47039936747</v>
      </c>
      <c r="D18" s="20">
        <f ca="1">+C16</f>
        <v>0.87807467661848893</v>
      </c>
      <c r="E18" s="14" t="s">
        <v>38</v>
      </c>
      <c r="F18" s="23">
        <f ca="1">ROUND(2*(F16-$C$15)/$C$16,0)/2+F15</f>
        <v>334</v>
      </c>
    </row>
    <row r="19" spans="1:21" ht="13.5" thickTop="1" x14ac:dyDescent="0.2">
      <c r="E19" s="14" t="s">
        <v>33</v>
      </c>
      <c r="F19" s="18">
        <f ca="1">+$C$15+$C$16*F18-15018.5-$C$5/24</f>
        <v>44952.64317469138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50</v>
      </c>
      <c r="C21" s="8">
        <v>48500.457999999999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-1.5930927469075262E-4</v>
      </c>
      <c r="Q21" s="2">
        <f>+C21-15018.5</f>
        <v>33481.957999999999</v>
      </c>
    </row>
    <row r="22" spans="1:21" x14ac:dyDescent="0.2">
      <c r="A22" s="45" t="s">
        <v>0</v>
      </c>
      <c r="B22" s="46" t="s">
        <v>1</v>
      </c>
      <c r="C22" s="45">
        <v>57477.016000000003</v>
      </c>
      <c r="D22" s="45">
        <v>3.0000000000000001E-3</v>
      </c>
      <c r="E22">
        <f>+(C22-C$7)/C$8</f>
        <v>10223.090037548393</v>
      </c>
      <c r="F22">
        <f>ROUND(2*E22,0)/2</f>
        <v>10223</v>
      </c>
      <c r="G22">
        <f>+C22-(C$7+F22*C$8)</f>
        <v>7.9059000003326219E-2</v>
      </c>
      <c r="I22">
        <f>+G22</f>
        <v>7.9059000003326219E-2</v>
      </c>
      <c r="O22">
        <f ca="1">+C$11+C$12*$F22</f>
        <v>7.8318761536832981E-2</v>
      </c>
      <c r="Q22" s="2">
        <f>+C22-15018.5</f>
        <v>42458.516000000003</v>
      </c>
    </row>
    <row r="23" spans="1:21" x14ac:dyDescent="0.2">
      <c r="A23" s="45" t="s">
        <v>0</v>
      </c>
      <c r="B23" s="46" t="s">
        <v>1</v>
      </c>
      <c r="C23" s="45">
        <v>57484.038999999997</v>
      </c>
      <c r="D23" s="45">
        <v>4.0000000000000001E-3</v>
      </c>
      <c r="E23">
        <f>+(C23-C$7)/C$8</f>
        <v>10231.088288251351</v>
      </c>
      <c r="F23">
        <f>ROUND(2*E23,0)/2</f>
        <v>10231</v>
      </c>
      <c r="G23">
        <f>+C23-(C$7+F23*C$8)</f>
        <v>7.7522999999928288E-2</v>
      </c>
      <c r="I23">
        <f>+G23</f>
        <v>7.7522999999928288E-2</v>
      </c>
      <c r="O23">
        <f ca="1">+C$11+C$12*$F23</f>
        <v>7.8380174484743784E-2</v>
      </c>
      <c r="Q23" s="2">
        <f>+C23-15018.5</f>
        <v>42465.538999999997</v>
      </c>
    </row>
    <row r="24" spans="1:21" x14ac:dyDescent="0.2">
      <c r="A24" s="45" t="s">
        <v>0</v>
      </c>
      <c r="B24" s="46" t="s">
        <v>1</v>
      </c>
      <c r="C24" s="45">
        <v>57491.061000000002</v>
      </c>
      <c r="D24" s="45">
        <v>5.0000000000000001E-3</v>
      </c>
      <c r="E24">
        <f>+(C24-C$7)/C$8</f>
        <v>10239.085400089061</v>
      </c>
      <c r="F24">
        <f>ROUND(2*E24,0)/2</f>
        <v>10239</v>
      </c>
      <c r="G24">
        <f>+C24-(C$7+F24*C$8)</f>
        <v>7.498699999996461E-2</v>
      </c>
      <c r="I24">
        <f>+G24</f>
        <v>7.498699999996461E-2</v>
      </c>
      <c r="O24">
        <f ca="1">+C$11+C$12*$F24</f>
        <v>7.84415874326546E-2</v>
      </c>
      <c r="Q24" s="2">
        <f>+C24-15018.5</f>
        <v>42472.561000000002</v>
      </c>
    </row>
    <row r="25" spans="1:21" x14ac:dyDescent="0.2">
      <c r="A25" s="45" t="s">
        <v>0</v>
      </c>
      <c r="B25" s="46" t="s">
        <v>1</v>
      </c>
      <c r="C25" s="45">
        <v>57534.970999999998</v>
      </c>
      <c r="D25" s="45">
        <v>5.0000000000000001E-3</v>
      </c>
      <c r="E25">
        <f>+(C25-C$7)/C$8</f>
        <v>10289.09297354302</v>
      </c>
      <c r="F25">
        <f>ROUND(2*E25,0)/2</f>
        <v>10289</v>
      </c>
      <c r="G25">
        <f>+C25-(C$7+F25*C$8)</f>
        <v>8.1637000002956484E-2</v>
      </c>
      <c r="I25">
        <f>+G25</f>
        <v>8.1637000002956484E-2</v>
      </c>
      <c r="O25">
        <f ca="1">+C$11+C$12*$F25</f>
        <v>7.8825418357097138E-2</v>
      </c>
      <c r="Q25" s="2">
        <f>+C25-15018.5</f>
        <v>42516.470999999998</v>
      </c>
    </row>
    <row r="26" spans="1:21" x14ac:dyDescent="0.2">
      <c r="A26" s="47" t="s">
        <v>51</v>
      </c>
      <c r="B26" s="48" t="s">
        <v>52</v>
      </c>
      <c r="C26" s="49">
        <v>59677.470999999998</v>
      </c>
      <c r="D26" s="47">
        <v>5.0000000000000001E-3</v>
      </c>
      <c r="E26">
        <f>+(C26-C$7)/C$8</f>
        <v>12729.111787597072</v>
      </c>
      <c r="F26">
        <f>ROUND(2*E26,0)/2</f>
        <v>12729</v>
      </c>
      <c r="G26">
        <f>+C26-(C$7+F26*C$8)</f>
        <v>9.8157000000355765E-2</v>
      </c>
      <c r="I26">
        <f>+G26</f>
        <v>9.8157000000355765E-2</v>
      </c>
      <c r="O26">
        <f ca="1">+C$11+C$12*$F26</f>
        <v>9.7556367469893573E-2</v>
      </c>
      <c r="Q26" s="2">
        <f>+C26-15018.5</f>
        <v>44658.970999999998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2270" r:id="rId1" display="http://vsolj.cetus-net.org/bulletin.html"/>
    <hyperlink ref="H62263" r:id="rId2" display="https://www.aavso.org/ejaavso"/>
    <hyperlink ref="I62270" r:id="rId3" display="http://vsolj.cetus-net.org/bulletin.html"/>
    <hyperlink ref="AQ55913" r:id="rId4" display="http://cdsbib.u-strasbg.fr/cgi-bin/cdsbib?1990RMxAA..21..381G"/>
    <hyperlink ref="H62267" r:id="rId5" display="https://www.aavso.org/ejaavso"/>
    <hyperlink ref="AP3277" r:id="rId6" display="http://cdsbib.u-strasbg.fr/cgi-bin/cdsbib?1990RMxAA..21..381G"/>
    <hyperlink ref="AP3280" r:id="rId7" display="http://cdsbib.u-strasbg.fr/cgi-bin/cdsbib?1990RMxAA..21..381G"/>
    <hyperlink ref="AP3278" r:id="rId8" display="http://cdsbib.u-strasbg.fr/cgi-bin/cdsbib?1990RMxAA..21..381G"/>
    <hyperlink ref="AP3262" r:id="rId9" display="http://cdsbib.u-strasbg.fr/cgi-bin/cdsbib?1990RMxAA..21..381G"/>
    <hyperlink ref="AQ3491" r:id="rId10" display="http://cdsbib.u-strasbg.fr/cgi-bin/cdsbib?1990RMxAA..21..381G"/>
    <hyperlink ref="AQ3495" r:id="rId11" display="http://cdsbib.u-strasbg.fr/cgi-bin/cdsbib?1990RMxAA..21..381G"/>
    <hyperlink ref="AQ63183" r:id="rId12" display="http://cdsbib.u-strasbg.fr/cgi-bin/cdsbib?1990RMxAA..21..381G"/>
    <hyperlink ref="I383" r:id="rId13" display="http://vsolj.cetus-net.org/bulletin.html"/>
    <hyperlink ref="H383" r:id="rId14" display="http://vsolj.cetus-net.org/bulletin.html"/>
    <hyperlink ref="AQ63844" r:id="rId15" display="http://cdsbib.u-strasbg.fr/cgi-bin/cdsbib?1990RMxAA..21..381G"/>
    <hyperlink ref="AQ63843" r:id="rId16" display="http://cdsbib.u-strasbg.fr/cgi-bin/cdsbib?1990RMxAA..21..381G"/>
    <hyperlink ref="AP1553" r:id="rId17" display="http://cdsbib.u-strasbg.fr/cgi-bin/cdsbib?1990RMxAA..21..381G"/>
    <hyperlink ref="AP1571" r:id="rId18" display="http://cdsbib.u-strasbg.fr/cgi-bin/cdsbib?1990RMxAA..21..381G"/>
    <hyperlink ref="AP1572" r:id="rId19" display="http://cdsbib.u-strasbg.fr/cgi-bin/cdsbib?1990RMxAA..21..381G"/>
    <hyperlink ref="AP156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2023-01-25T06:33:50Z</dcterms:modified>
</cp:coreProperties>
</file>