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48AB17C-2352-4C6C-92F2-06EF6EC22A21}" xr6:coauthVersionLast="47" xr6:coauthVersionMax="47" xr10:uidLastSave="{00000000-0000-0000-0000-000000000000}"/>
  <bookViews>
    <workbookView xWindow="12915" yWindow="660" windowWidth="12585" windowHeight="14295"/>
  </bookViews>
  <sheets>
    <sheet name="Active" sheetId="1" r:id="rId1"/>
    <sheet name="Active 2" sheetId="3" r:id="rId2"/>
    <sheet name="B" sheetId="2" r:id="rId3"/>
    <sheet name="C" sheetId="4" r:id="rId4"/>
    <sheet name="BAV" sheetId="5" r:id="rId5"/>
  </sheets>
  <calcPr calcId="181029"/>
</workbook>
</file>

<file path=xl/calcChain.xml><?xml version="1.0" encoding="utf-8"?>
<calcChain xmlns="http://schemas.openxmlformats.org/spreadsheetml/2006/main">
  <c r="E305" i="3" l="1"/>
  <c r="F305" i="3" s="1"/>
  <c r="G305" i="3" s="1"/>
  <c r="K305" i="3" s="1"/>
  <c r="Q305" i="3"/>
  <c r="E306" i="3"/>
  <c r="F306" i="3" s="1"/>
  <c r="G306" i="3" s="1"/>
  <c r="K306" i="3" s="1"/>
  <c r="Q306" i="3"/>
  <c r="E307" i="3"/>
  <c r="F307" i="3" s="1"/>
  <c r="G307" i="3" s="1"/>
  <c r="K307" i="3" s="1"/>
  <c r="Q307" i="3"/>
  <c r="Q305" i="1"/>
  <c r="Q306" i="1"/>
  <c r="Q307" i="1"/>
  <c r="E293" i="3"/>
  <c r="F293" i="3" s="1"/>
  <c r="G293" i="3" s="1"/>
  <c r="K293" i="3" s="1"/>
  <c r="Q293" i="3"/>
  <c r="E296" i="3"/>
  <c r="F296" i="3" s="1"/>
  <c r="G296" i="3" s="1"/>
  <c r="K296" i="3"/>
  <c r="Q296" i="3"/>
  <c r="E297" i="3"/>
  <c r="F297" i="3" s="1"/>
  <c r="G297" i="3" s="1"/>
  <c r="K297" i="3" s="1"/>
  <c r="Q297" i="3"/>
  <c r="E298" i="3"/>
  <c r="F298" i="3" s="1"/>
  <c r="G298" i="3" s="1"/>
  <c r="K298" i="3" s="1"/>
  <c r="Q298" i="3"/>
  <c r="E299" i="3"/>
  <c r="F299" i="3" s="1"/>
  <c r="G299" i="3" s="1"/>
  <c r="K299" i="3" s="1"/>
  <c r="Q299" i="3"/>
  <c r="E300" i="3"/>
  <c r="F300" i="3" s="1"/>
  <c r="G300" i="3" s="1"/>
  <c r="K300" i="3" s="1"/>
  <c r="Q300" i="3"/>
  <c r="E301" i="3"/>
  <c r="F301" i="3" s="1"/>
  <c r="G301" i="3" s="1"/>
  <c r="K301" i="3" s="1"/>
  <c r="Q301" i="3"/>
  <c r="E302" i="3"/>
  <c r="F302" i="3"/>
  <c r="G302" i="3" s="1"/>
  <c r="K302" i="3" s="1"/>
  <c r="Q302" i="3"/>
  <c r="E303" i="3"/>
  <c r="F303" i="3" s="1"/>
  <c r="G303" i="3" s="1"/>
  <c r="K303" i="3" s="1"/>
  <c r="Q303" i="3"/>
  <c r="E304" i="3"/>
  <c r="F304" i="3" s="1"/>
  <c r="G304" i="3" s="1"/>
  <c r="K304" i="3"/>
  <c r="Q304" i="3"/>
  <c r="Q304" i="1"/>
  <c r="C7" i="1"/>
  <c r="E305" i="1" s="1"/>
  <c r="F305" i="1" s="1"/>
  <c r="G305" i="1" s="1"/>
  <c r="K305" i="1" s="1"/>
  <c r="C8" i="1"/>
  <c r="C9" i="1"/>
  <c r="D9" i="1"/>
  <c r="F16" i="1"/>
  <c r="Q21" i="1"/>
  <c r="E22" i="1"/>
  <c r="F22" i="1" s="1"/>
  <c r="G22" i="1" s="1"/>
  <c r="H22" i="1" s="1"/>
  <c r="Q22" i="1"/>
  <c r="Q23" i="1"/>
  <c r="Q24" i="1"/>
  <c r="Q25" i="1"/>
  <c r="E26" i="1"/>
  <c r="F26" i="1"/>
  <c r="G26" i="1" s="1"/>
  <c r="H26" i="1" s="1"/>
  <c r="Q26" i="1"/>
  <c r="Q27" i="1"/>
  <c r="Q28" i="1"/>
  <c r="E29" i="1"/>
  <c r="F29" i="1" s="1"/>
  <c r="Q29" i="1"/>
  <c r="Q30" i="1"/>
  <c r="Q31" i="1"/>
  <c r="E32" i="1"/>
  <c r="F32" i="1" s="1"/>
  <c r="G32" i="1" s="1"/>
  <c r="H32" i="1" s="1"/>
  <c r="Q32" i="1"/>
  <c r="Q33" i="1"/>
  <c r="Q34" i="1"/>
  <c r="E35" i="1"/>
  <c r="F35" i="1" s="1"/>
  <c r="G35" i="1" s="1"/>
  <c r="H35" i="1" s="1"/>
  <c r="Q35" i="1"/>
  <c r="Q36" i="1"/>
  <c r="Q37" i="1"/>
  <c r="Q38" i="1"/>
  <c r="Q39" i="1"/>
  <c r="Q40" i="1"/>
  <c r="E41" i="1"/>
  <c r="F41" i="1" s="1"/>
  <c r="G41" i="1" s="1"/>
  <c r="H41" i="1" s="1"/>
  <c r="Q41" i="1"/>
  <c r="Q42" i="1"/>
  <c r="Q43" i="1"/>
  <c r="Q44" i="1"/>
  <c r="Q45" i="1"/>
  <c r="Q46" i="1"/>
  <c r="E47" i="1"/>
  <c r="F47" i="1" s="1"/>
  <c r="G47" i="1" s="1"/>
  <c r="H47" i="1" s="1"/>
  <c r="Q47" i="1"/>
  <c r="Q48" i="1"/>
  <c r="Q49" i="1"/>
  <c r="Q50" i="1"/>
  <c r="E51" i="1"/>
  <c r="F51" i="1" s="1"/>
  <c r="G51" i="1" s="1"/>
  <c r="H51" i="1" s="1"/>
  <c r="Q51" i="1"/>
  <c r="Q52" i="1"/>
  <c r="Q53" i="1"/>
  <c r="Q54" i="1"/>
  <c r="Q55" i="1"/>
  <c r="Q56" i="1"/>
  <c r="E57" i="1"/>
  <c r="F57" i="1" s="1"/>
  <c r="G57" i="1" s="1"/>
  <c r="I57" i="1" s="1"/>
  <c r="Q57" i="1"/>
  <c r="Q58" i="1"/>
  <c r="Q59" i="1"/>
  <c r="Q60" i="1"/>
  <c r="Q61" i="1"/>
  <c r="Q62" i="1"/>
  <c r="E63" i="1"/>
  <c r="Q63" i="1"/>
  <c r="Q64" i="1"/>
  <c r="Q65" i="1"/>
  <c r="Q66" i="1"/>
  <c r="Q67" i="1"/>
  <c r="Q68" i="1"/>
  <c r="E69" i="1"/>
  <c r="F69" i="1" s="1"/>
  <c r="Q69" i="1"/>
  <c r="Q70" i="1"/>
  <c r="Q71" i="1"/>
  <c r="E72" i="1"/>
  <c r="Q72" i="1"/>
  <c r="Q73" i="1"/>
  <c r="Q74" i="1"/>
  <c r="Q75" i="1"/>
  <c r="E76" i="1"/>
  <c r="F76" i="1" s="1"/>
  <c r="G76" i="1" s="1"/>
  <c r="I76" i="1" s="1"/>
  <c r="Q76" i="1"/>
  <c r="Q77" i="1"/>
  <c r="E78" i="1"/>
  <c r="Q78" i="1"/>
  <c r="Q79" i="1"/>
  <c r="Q80" i="1"/>
  <c r="Q81" i="1"/>
  <c r="E82" i="1"/>
  <c r="F82" i="1" s="1"/>
  <c r="G82" i="1" s="1"/>
  <c r="I82" i="1" s="1"/>
  <c r="Q82" i="1"/>
  <c r="Q83" i="1"/>
  <c r="Q84" i="1"/>
  <c r="E85" i="1"/>
  <c r="F85" i="1"/>
  <c r="Q85" i="1"/>
  <c r="Q86" i="1"/>
  <c r="Q87" i="1"/>
  <c r="E88" i="1"/>
  <c r="Q88" i="1"/>
  <c r="Q89" i="1"/>
  <c r="Q90" i="1"/>
  <c r="Q91" i="1"/>
  <c r="E92" i="1"/>
  <c r="Q92" i="1"/>
  <c r="Q93" i="1"/>
  <c r="E94" i="1"/>
  <c r="Q94" i="1"/>
  <c r="Q95" i="1"/>
  <c r="Q96" i="1"/>
  <c r="Q97" i="1"/>
  <c r="E98" i="1"/>
  <c r="F98" i="1" s="1"/>
  <c r="G98" i="1" s="1"/>
  <c r="I98" i="1" s="1"/>
  <c r="Q98" i="1"/>
  <c r="Q99" i="1"/>
  <c r="Q100" i="1"/>
  <c r="Q101" i="1"/>
  <c r="Q102" i="1"/>
  <c r="E103" i="1"/>
  <c r="F103" i="1" s="1"/>
  <c r="U103" i="1" s="1"/>
  <c r="Q103" i="1"/>
  <c r="Q104" i="1"/>
  <c r="Q105" i="1"/>
  <c r="Q106" i="1"/>
  <c r="Q107" i="1"/>
  <c r="Q108" i="1"/>
  <c r="Q109" i="1"/>
  <c r="E110" i="1"/>
  <c r="Q110" i="1"/>
  <c r="Q111" i="1"/>
  <c r="Q112" i="1"/>
  <c r="E113" i="1"/>
  <c r="E67" i="5" s="1"/>
  <c r="Q113" i="1"/>
  <c r="Q114" i="1"/>
  <c r="Q115" i="1"/>
  <c r="E116" i="1"/>
  <c r="F116" i="1" s="1"/>
  <c r="G116" i="1" s="1"/>
  <c r="I116" i="1" s="1"/>
  <c r="Q116" i="1"/>
  <c r="Q117" i="1"/>
  <c r="Q118" i="1"/>
  <c r="C119" i="1"/>
  <c r="Q119" i="1" s="1"/>
  <c r="C17" i="1"/>
  <c r="E119" i="1"/>
  <c r="Q120" i="1"/>
  <c r="E121" i="1"/>
  <c r="F121" i="1" s="1"/>
  <c r="G121" i="1" s="1"/>
  <c r="I121" i="1" s="1"/>
  <c r="Q121" i="1"/>
  <c r="Q122" i="1"/>
  <c r="Q123" i="1"/>
  <c r="Q124" i="1"/>
  <c r="E125" i="1"/>
  <c r="F125" i="1" s="1"/>
  <c r="Q125" i="1"/>
  <c r="Q126" i="1"/>
  <c r="Q127" i="1"/>
  <c r="E128" i="1"/>
  <c r="Q128" i="1"/>
  <c r="Q129" i="1"/>
  <c r="Q130" i="1"/>
  <c r="E131" i="1"/>
  <c r="Q131" i="1"/>
  <c r="Q132" i="1"/>
  <c r="Q133" i="1"/>
  <c r="E134" i="1"/>
  <c r="Q134" i="1"/>
  <c r="Q135" i="1"/>
  <c r="Q136" i="1"/>
  <c r="E137" i="1"/>
  <c r="E88" i="5" s="1"/>
  <c r="Q137" i="1"/>
  <c r="Q138" i="1"/>
  <c r="Q139" i="1"/>
  <c r="E140" i="1"/>
  <c r="F140" i="1" s="1"/>
  <c r="G140" i="1" s="1"/>
  <c r="K140" i="1" s="1"/>
  <c r="Q140" i="1"/>
  <c r="Q141" i="1"/>
  <c r="E142" i="1"/>
  <c r="F142" i="1" s="1"/>
  <c r="G142" i="1" s="1"/>
  <c r="K142" i="1" s="1"/>
  <c r="Q142" i="1"/>
  <c r="Q143" i="1"/>
  <c r="Q144" i="1"/>
  <c r="Q145" i="1"/>
  <c r="Q146" i="1"/>
  <c r="Q147" i="1"/>
  <c r="E148" i="1"/>
  <c r="F148" i="1" s="1"/>
  <c r="G148" i="1" s="1"/>
  <c r="I148" i="1" s="1"/>
  <c r="Q148" i="1"/>
  <c r="Q149" i="1"/>
  <c r="E150" i="1"/>
  <c r="Q150" i="1"/>
  <c r="Q151" i="1"/>
  <c r="Q152" i="1"/>
  <c r="E153" i="1"/>
  <c r="F153" i="1" s="1"/>
  <c r="G153" i="1" s="1"/>
  <c r="I153" i="1" s="1"/>
  <c r="Q153" i="1"/>
  <c r="Q154" i="1"/>
  <c r="E155" i="1"/>
  <c r="Q155" i="1"/>
  <c r="Q156" i="1"/>
  <c r="Q157" i="1"/>
  <c r="Q158" i="1"/>
  <c r="Q159" i="1"/>
  <c r="E160" i="1"/>
  <c r="Q160" i="1"/>
  <c r="Q161" i="1"/>
  <c r="Q162" i="1"/>
  <c r="E163" i="1"/>
  <c r="F163" i="1" s="1"/>
  <c r="G163" i="1" s="1"/>
  <c r="I163" i="1" s="1"/>
  <c r="Q163" i="1"/>
  <c r="Q164" i="1"/>
  <c r="Q165" i="1"/>
  <c r="Q166" i="1"/>
  <c r="Q167" i="1"/>
  <c r="Q168" i="1"/>
  <c r="Q169" i="1"/>
  <c r="Q170" i="1"/>
  <c r="Q171" i="1"/>
  <c r="Q172" i="1"/>
  <c r="E173" i="1"/>
  <c r="E111" i="5" s="1"/>
  <c r="F173" i="1"/>
  <c r="Q173" i="1"/>
  <c r="Q174" i="1"/>
  <c r="Q175" i="1"/>
  <c r="Q176" i="1"/>
  <c r="Q177" i="1"/>
  <c r="E178" i="1"/>
  <c r="F178" i="1"/>
  <c r="Q178" i="1"/>
  <c r="Q179" i="1"/>
  <c r="Q180" i="1"/>
  <c r="Q181" i="1"/>
  <c r="Q182" i="1"/>
  <c r="Q183" i="1"/>
  <c r="Q184" i="1"/>
  <c r="E185" i="1"/>
  <c r="E118" i="5" s="1"/>
  <c r="F185" i="1"/>
  <c r="Q185" i="1"/>
  <c r="Q186" i="1"/>
  <c r="E187" i="1"/>
  <c r="Q187" i="1"/>
  <c r="Q188" i="1"/>
  <c r="Q189" i="1"/>
  <c r="E190" i="1"/>
  <c r="F190" i="1" s="1"/>
  <c r="G190" i="1" s="1"/>
  <c r="I190" i="1" s="1"/>
  <c r="Q190" i="1"/>
  <c r="Q191" i="1"/>
  <c r="Q192" i="1"/>
  <c r="E193" i="1"/>
  <c r="E126" i="5" s="1"/>
  <c r="F193" i="1"/>
  <c r="Q193" i="1"/>
  <c r="Q194" i="1"/>
  <c r="Q195" i="1"/>
  <c r="E196" i="1"/>
  <c r="F196" i="1" s="1"/>
  <c r="G196" i="1" s="1"/>
  <c r="K196" i="1" s="1"/>
  <c r="Q196" i="1"/>
  <c r="Q197" i="1"/>
  <c r="E198" i="1"/>
  <c r="F198" i="1" s="1"/>
  <c r="G198" i="1" s="1"/>
  <c r="K198" i="1" s="1"/>
  <c r="Q198" i="1"/>
  <c r="Q199" i="1"/>
  <c r="Q200" i="1"/>
  <c r="Q201" i="1"/>
  <c r="Q202" i="1"/>
  <c r="Q203" i="1"/>
  <c r="E204" i="1"/>
  <c r="F204" i="1" s="1"/>
  <c r="G204" i="1" s="1"/>
  <c r="K204" i="1" s="1"/>
  <c r="Q204" i="1"/>
  <c r="Q205" i="1"/>
  <c r="Q206" i="1"/>
  <c r="Q207" i="1"/>
  <c r="Q208" i="1"/>
  <c r="E209" i="1"/>
  <c r="E134" i="5" s="1"/>
  <c r="Q209" i="1"/>
  <c r="Q210" i="1"/>
  <c r="E211" i="1"/>
  <c r="F211" i="1" s="1"/>
  <c r="G211" i="1" s="1"/>
  <c r="K211" i="1" s="1"/>
  <c r="Q211" i="1"/>
  <c r="Q212" i="1"/>
  <c r="Q213" i="1"/>
  <c r="E214" i="1"/>
  <c r="F214" i="1" s="1"/>
  <c r="G214" i="1" s="1"/>
  <c r="K214" i="1" s="1"/>
  <c r="Q214" i="1"/>
  <c r="Q215" i="1"/>
  <c r="E216" i="1"/>
  <c r="F216" i="1" s="1"/>
  <c r="G216" i="1" s="1"/>
  <c r="I216" i="1" s="1"/>
  <c r="Q216" i="1"/>
  <c r="Q217" i="1"/>
  <c r="Q218" i="1"/>
  <c r="Q219" i="1"/>
  <c r="Q220" i="1"/>
  <c r="Q221" i="1"/>
  <c r="Q222" i="1"/>
  <c r="Q223" i="1"/>
  <c r="E224" i="1"/>
  <c r="F224" i="1" s="1"/>
  <c r="G224" i="1" s="1"/>
  <c r="K224" i="1" s="1"/>
  <c r="Q224" i="1"/>
  <c r="Q225" i="1"/>
  <c r="Q226" i="1"/>
  <c r="Q227" i="1"/>
  <c r="E228" i="1"/>
  <c r="F228" i="1" s="1"/>
  <c r="G228" i="1" s="1"/>
  <c r="K228" i="1" s="1"/>
  <c r="Q228" i="1"/>
  <c r="Q229" i="1"/>
  <c r="E230" i="1"/>
  <c r="F230" i="1" s="1"/>
  <c r="G230" i="1" s="1"/>
  <c r="K230" i="1" s="1"/>
  <c r="Q230" i="1"/>
  <c r="Q231" i="1"/>
  <c r="Q232" i="1"/>
  <c r="Q233" i="1"/>
  <c r="Q234" i="1"/>
  <c r="E235" i="1"/>
  <c r="F235" i="1" s="1"/>
  <c r="G235" i="1" s="1"/>
  <c r="K235" i="1" s="1"/>
  <c r="Q235" i="1"/>
  <c r="Q236" i="1"/>
  <c r="Q237" i="1"/>
  <c r="E238" i="1"/>
  <c r="F238" i="1" s="1"/>
  <c r="G238" i="1" s="1"/>
  <c r="K238" i="1" s="1"/>
  <c r="Q238" i="1"/>
  <c r="Q239" i="1"/>
  <c r="Q240" i="1"/>
  <c r="E241" i="1"/>
  <c r="E142" i="5" s="1"/>
  <c r="Q241" i="1"/>
  <c r="Q242" i="1"/>
  <c r="Q243" i="1"/>
  <c r="Q244" i="1"/>
  <c r="E245" i="1"/>
  <c r="F245" i="1" s="1"/>
  <c r="G245" i="1" s="1"/>
  <c r="K245" i="1" s="1"/>
  <c r="Q245" i="1"/>
  <c r="Q246" i="1"/>
  <c r="Q247" i="1"/>
  <c r="E248" i="1"/>
  <c r="F248" i="1"/>
  <c r="G248" i="1" s="1"/>
  <c r="K248" i="1" s="1"/>
  <c r="Q248" i="1"/>
  <c r="Q249" i="1"/>
  <c r="Q250" i="1"/>
  <c r="E251" i="1"/>
  <c r="F251" i="1"/>
  <c r="G251" i="1" s="1"/>
  <c r="K251" i="1" s="1"/>
  <c r="Q251" i="1"/>
  <c r="Q252" i="1"/>
  <c r="Q253" i="1"/>
  <c r="E254" i="1"/>
  <c r="F254" i="1" s="1"/>
  <c r="G254" i="1" s="1"/>
  <c r="K254" i="1" s="1"/>
  <c r="Q254" i="1"/>
  <c r="Q255" i="1"/>
  <c r="Q256" i="1"/>
  <c r="E257" i="1"/>
  <c r="F257" i="1" s="1"/>
  <c r="G257" i="1" s="1"/>
  <c r="K257" i="1" s="1"/>
  <c r="Q257" i="1"/>
  <c r="Q258" i="1"/>
  <c r="Q259" i="1"/>
  <c r="E260" i="1"/>
  <c r="F260" i="1" s="1"/>
  <c r="G260" i="1" s="1"/>
  <c r="K260" i="1" s="1"/>
  <c r="Q260" i="1"/>
  <c r="Q261" i="1"/>
  <c r="Q262" i="1"/>
  <c r="Q263" i="1"/>
  <c r="Q264" i="1"/>
  <c r="Q265" i="1"/>
  <c r="E266" i="1"/>
  <c r="F266" i="1" s="1"/>
  <c r="G266" i="1" s="1"/>
  <c r="K266" i="1" s="1"/>
  <c r="Q266" i="1"/>
  <c r="Q267" i="1"/>
  <c r="Q268" i="1"/>
  <c r="E269" i="1"/>
  <c r="F269" i="1" s="1"/>
  <c r="G269" i="1" s="1"/>
  <c r="K269" i="1" s="1"/>
  <c r="Q269" i="1"/>
  <c r="Q270" i="1"/>
  <c r="Q271" i="1"/>
  <c r="Q272" i="1"/>
  <c r="Q273" i="1"/>
  <c r="Q274" i="1"/>
  <c r="Q275" i="1"/>
  <c r="Q276" i="1"/>
  <c r="Q277" i="1"/>
  <c r="Q278" i="1"/>
  <c r="E279" i="1"/>
  <c r="F279" i="1" s="1"/>
  <c r="G279" i="1" s="1"/>
  <c r="K279" i="1" s="1"/>
  <c r="Q279" i="1"/>
  <c r="Q280" i="1"/>
  <c r="Q281" i="1"/>
  <c r="Q282" i="1"/>
  <c r="Q283" i="1"/>
  <c r="E284" i="1"/>
  <c r="F284" i="1" s="1"/>
  <c r="G284" i="1" s="1"/>
  <c r="K284" i="1" s="1"/>
  <c r="Q284" i="1"/>
  <c r="Q285" i="1"/>
  <c r="Q286" i="1"/>
  <c r="Q287" i="1"/>
  <c r="E288" i="1"/>
  <c r="F288" i="1" s="1"/>
  <c r="G288" i="1" s="1"/>
  <c r="K288" i="1" s="1"/>
  <c r="Q288" i="1"/>
  <c r="Q289" i="1"/>
  <c r="Q290" i="1"/>
  <c r="E291" i="1"/>
  <c r="F291" i="1" s="1"/>
  <c r="G291" i="1" s="1"/>
  <c r="K291" i="1" s="1"/>
  <c r="Q291" i="1"/>
  <c r="Q292" i="1"/>
  <c r="Q294" i="1"/>
  <c r="E295" i="1"/>
  <c r="F295" i="1" s="1"/>
  <c r="G295" i="1" s="1"/>
  <c r="K295" i="1" s="1"/>
  <c r="Q295" i="1"/>
  <c r="Q293" i="1"/>
  <c r="Q296" i="1"/>
  <c r="E297" i="1"/>
  <c r="F297" i="1" s="1"/>
  <c r="G297" i="1" s="1"/>
  <c r="K297" i="1" s="1"/>
  <c r="Q297" i="1"/>
  <c r="Q298" i="1"/>
  <c r="Q299" i="1"/>
  <c r="Q300" i="1"/>
  <c r="Q301" i="1"/>
  <c r="Q302" i="1"/>
  <c r="E303" i="1"/>
  <c r="F303" i="1"/>
  <c r="G303" i="1" s="1"/>
  <c r="K303" i="1" s="1"/>
  <c r="Q303" i="1"/>
  <c r="W2" i="2"/>
  <c r="Z2" i="2"/>
  <c r="X2" i="2"/>
  <c r="Y2" i="2"/>
  <c r="W3" i="2"/>
  <c r="Z3" i="2"/>
  <c r="X3" i="2"/>
  <c r="Y3" i="2"/>
  <c r="W4" i="2"/>
  <c r="X4" i="2"/>
  <c r="Y4" i="2"/>
  <c r="W5" i="2"/>
  <c r="X5" i="2"/>
  <c r="Y5" i="2"/>
  <c r="W6" i="2"/>
  <c r="Z6" i="2"/>
  <c r="X6" i="2"/>
  <c r="Y6" i="2"/>
  <c r="W7" i="2"/>
  <c r="X7" i="2"/>
  <c r="Y7" i="2"/>
  <c r="Z7" i="2"/>
  <c r="W8" i="2"/>
  <c r="Z8" i="2"/>
  <c r="X8" i="2"/>
  <c r="Y8" i="2"/>
  <c r="C9" i="2"/>
  <c r="D9" i="2"/>
  <c r="W9" i="2"/>
  <c r="X9" i="2"/>
  <c r="Z9" i="2"/>
  <c r="Y9" i="2"/>
  <c r="W10" i="2"/>
  <c r="Z10" i="2"/>
  <c r="X10" i="2"/>
  <c r="Y10" i="2"/>
  <c r="W11" i="2"/>
  <c r="Z11" i="2"/>
  <c r="X11" i="2"/>
  <c r="Y11" i="2"/>
  <c r="W12" i="2"/>
  <c r="X12" i="2"/>
  <c r="Y12" i="2"/>
  <c r="Z12" i="2"/>
  <c r="W13" i="2"/>
  <c r="Z13" i="2"/>
  <c r="X13" i="2"/>
  <c r="Y13" i="2"/>
  <c r="W14" i="2"/>
  <c r="X14" i="2"/>
  <c r="Y14" i="2"/>
  <c r="Z14" i="2"/>
  <c r="W15" i="2"/>
  <c r="X15" i="2"/>
  <c r="Y15" i="2"/>
  <c r="Z15" i="2"/>
  <c r="F16" i="2"/>
  <c r="F17" i="2" s="1"/>
  <c r="W16" i="2"/>
  <c r="Z16" i="2"/>
  <c r="X16" i="2"/>
  <c r="Y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E21" i="2"/>
  <c r="F21" i="2"/>
  <c r="G21" i="2"/>
  <c r="L21" i="2"/>
  <c r="Q21" i="2"/>
  <c r="W21" i="2"/>
  <c r="Z21" i="2"/>
  <c r="X21" i="2"/>
  <c r="Y21" i="2"/>
  <c r="E22" i="2"/>
  <c r="F22" i="2"/>
  <c r="G22" i="2"/>
  <c r="L22" i="2"/>
  <c r="Q22" i="2"/>
  <c r="W22" i="2"/>
  <c r="X22" i="2"/>
  <c r="Y22" i="2"/>
  <c r="Z22" i="2"/>
  <c r="E23" i="2"/>
  <c r="F23" i="2"/>
  <c r="G23" i="2"/>
  <c r="L23" i="2"/>
  <c r="Q23" i="2"/>
  <c r="W23" i="2"/>
  <c r="X23" i="2"/>
  <c r="Z23" i="2"/>
  <c r="Y23" i="2"/>
  <c r="E24" i="2"/>
  <c r="F24" i="2"/>
  <c r="G24" i="2"/>
  <c r="L24" i="2"/>
  <c r="Q24" i="2"/>
  <c r="W24" i="2"/>
  <c r="X24" i="2"/>
  <c r="Y24" i="2"/>
  <c r="Z24" i="2"/>
  <c r="E25" i="2"/>
  <c r="F25" i="2"/>
  <c r="G25" i="2"/>
  <c r="L25" i="2"/>
  <c r="Q25" i="2"/>
  <c r="W25" i="2"/>
  <c r="Z25" i="2"/>
  <c r="X25" i="2"/>
  <c r="Y25" i="2"/>
  <c r="E26" i="2"/>
  <c r="F26" i="2"/>
  <c r="G26" i="2"/>
  <c r="L26" i="2"/>
  <c r="Q26" i="2"/>
  <c r="W26" i="2"/>
  <c r="X26" i="2"/>
  <c r="Y26" i="2"/>
  <c r="Z26" i="2"/>
  <c r="E27" i="2"/>
  <c r="F27" i="2"/>
  <c r="G27" i="2"/>
  <c r="L27" i="2"/>
  <c r="Q27" i="2"/>
  <c r="W27" i="2"/>
  <c r="X27" i="2"/>
  <c r="Z27" i="2"/>
  <c r="Y27" i="2"/>
  <c r="E28" i="2"/>
  <c r="F28" i="2"/>
  <c r="G28" i="2"/>
  <c r="L28" i="2"/>
  <c r="Q28" i="2"/>
  <c r="W28" i="2"/>
  <c r="X28" i="2"/>
  <c r="Y28" i="2"/>
  <c r="Z28" i="2"/>
  <c r="E29" i="2"/>
  <c r="F29" i="2"/>
  <c r="G29" i="2"/>
  <c r="L29" i="2"/>
  <c r="Q29" i="2"/>
  <c r="W29" i="2"/>
  <c r="Z29" i="2"/>
  <c r="X29" i="2"/>
  <c r="Y29" i="2"/>
  <c r="E30" i="2"/>
  <c r="F30" i="2"/>
  <c r="G30" i="2"/>
  <c r="L30" i="2"/>
  <c r="Q30" i="2"/>
  <c r="W30" i="2"/>
  <c r="X30" i="2"/>
  <c r="Y30" i="2"/>
  <c r="Z30" i="2"/>
  <c r="E31" i="2"/>
  <c r="F31" i="2"/>
  <c r="G31" i="2"/>
  <c r="L31" i="2"/>
  <c r="Q31" i="2"/>
  <c r="W31" i="2"/>
  <c r="X31" i="2"/>
  <c r="Z31" i="2"/>
  <c r="Y31" i="2"/>
  <c r="E32" i="2"/>
  <c r="F32" i="2"/>
  <c r="G32" i="2"/>
  <c r="L32" i="2"/>
  <c r="Q32" i="2"/>
  <c r="W32" i="2"/>
  <c r="X32" i="2"/>
  <c r="Y32" i="2"/>
  <c r="Z32" i="2"/>
  <c r="E33" i="2"/>
  <c r="F33" i="2"/>
  <c r="G33" i="2"/>
  <c r="L33" i="2"/>
  <c r="Q33" i="2"/>
  <c r="W33" i="2"/>
  <c r="Z33" i="2"/>
  <c r="X33" i="2"/>
  <c r="Y33" i="2"/>
  <c r="C34" i="2"/>
  <c r="C17" i="2"/>
  <c r="E34" i="2"/>
  <c r="F34" i="2"/>
  <c r="G34" i="2"/>
  <c r="L34" i="2"/>
  <c r="Q34" i="2"/>
  <c r="W34" i="2"/>
  <c r="X34" i="2"/>
  <c r="Y34" i="2"/>
  <c r="Z34" i="2"/>
  <c r="E35" i="2"/>
  <c r="F35" i="2"/>
  <c r="G35" i="2"/>
  <c r="L35" i="2"/>
  <c r="Q35" i="2"/>
  <c r="W35" i="2"/>
  <c r="X35" i="2"/>
  <c r="Y35" i="2"/>
  <c r="Z35" i="2"/>
  <c r="E36" i="2"/>
  <c r="F36" i="2"/>
  <c r="G36" i="2"/>
  <c r="L36" i="2"/>
  <c r="Q36" i="2"/>
  <c r="W36" i="2"/>
  <c r="X36" i="2"/>
  <c r="Z36" i="2"/>
  <c r="Y36" i="2"/>
  <c r="E37" i="2"/>
  <c r="F37" i="2"/>
  <c r="G37" i="2"/>
  <c r="L37" i="2"/>
  <c r="Q37" i="2"/>
  <c r="W37" i="2"/>
  <c r="Z37" i="2"/>
  <c r="X37" i="2"/>
  <c r="Y37" i="2"/>
  <c r="E38" i="2"/>
  <c r="F38" i="2"/>
  <c r="G38" i="2"/>
  <c r="L38" i="2"/>
  <c r="Q38" i="2"/>
  <c r="W38" i="2"/>
  <c r="Z38" i="2"/>
  <c r="X38" i="2"/>
  <c r="Y38" i="2"/>
  <c r="E39" i="2"/>
  <c r="F39" i="2"/>
  <c r="G39" i="2"/>
  <c r="L39" i="2"/>
  <c r="Q39" i="2"/>
  <c r="W39" i="2"/>
  <c r="X39" i="2"/>
  <c r="Y39" i="2"/>
  <c r="Z39" i="2"/>
  <c r="E40" i="2"/>
  <c r="F40" i="2"/>
  <c r="G40" i="2"/>
  <c r="L40" i="2"/>
  <c r="Q40" i="2"/>
  <c r="W40" i="2"/>
  <c r="X40" i="2"/>
  <c r="Z40" i="2"/>
  <c r="Y40" i="2"/>
  <c r="E41" i="2"/>
  <c r="F41" i="2"/>
  <c r="G41" i="2"/>
  <c r="L41" i="2"/>
  <c r="Q41" i="2"/>
  <c r="W41" i="2"/>
  <c r="Z41" i="2"/>
  <c r="X41" i="2"/>
  <c r="Y41" i="2"/>
  <c r="E42" i="2"/>
  <c r="F42" i="2"/>
  <c r="G42" i="2"/>
  <c r="L42" i="2"/>
  <c r="Q42" i="2"/>
  <c r="W42" i="2"/>
  <c r="Z42" i="2"/>
  <c r="X42" i="2"/>
  <c r="Y42" i="2"/>
  <c r="E43" i="2"/>
  <c r="F43" i="2"/>
  <c r="G43" i="2"/>
  <c r="L43" i="2"/>
  <c r="Q43" i="2"/>
  <c r="W43" i="2"/>
  <c r="X43" i="2"/>
  <c r="Y43" i="2"/>
  <c r="Z43" i="2"/>
  <c r="E44" i="2"/>
  <c r="F44" i="2"/>
  <c r="G44" i="2"/>
  <c r="L44" i="2"/>
  <c r="Q44" i="2"/>
  <c r="W44" i="2"/>
  <c r="X44" i="2"/>
  <c r="Z44" i="2"/>
  <c r="Y44" i="2"/>
  <c r="E45" i="2"/>
  <c r="F45" i="2"/>
  <c r="G45" i="2"/>
  <c r="L45" i="2"/>
  <c r="Q45" i="2"/>
  <c r="W45" i="2"/>
  <c r="Z45" i="2"/>
  <c r="X45" i="2"/>
  <c r="Y45" i="2"/>
  <c r="E46" i="2"/>
  <c r="F46" i="2"/>
  <c r="G46" i="2"/>
  <c r="L46" i="2"/>
  <c r="Q46" i="2"/>
  <c r="W46" i="2"/>
  <c r="Z46" i="2"/>
  <c r="X46" i="2"/>
  <c r="Y46" i="2"/>
  <c r="E47" i="2"/>
  <c r="F47" i="2"/>
  <c r="G47" i="2"/>
  <c r="L47" i="2"/>
  <c r="Q47" i="2"/>
  <c r="W47" i="2"/>
  <c r="X47" i="2"/>
  <c r="Y47" i="2"/>
  <c r="Z47" i="2"/>
  <c r="E48" i="2"/>
  <c r="F48" i="2"/>
  <c r="G48" i="2"/>
  <c r="L48" i="2"/>
  <c r="Q48" i="2"/>
  <c r="W48" i="2"/>
  <c r="X48" i="2"/>
  <c r="Z48" i="2"/>
  <c r="Y48" i="2"/>
  <c r="E49" i="2"/>
  <c r="F49" i="2"/>
  <c r="G49" i="2"/>
  <c r="L49" i="2"/>
  <c r="Q49" i="2"/>
  <c r="W49" i="2"/>
  <c r="Z49" i="2"/>
  <c r="X49" i="2"/>
  <c r="Y49" i="2"/>
  <c r="E50" i="2"/>
  <c r="F50" i="2"/>
  <c r="G50" i="2"/>
  <c r="L50" i="2"/>
  <c r="Q50" i="2"/>
  <c r="W50" i="2"/>
  <c r="Z50" i="2"/>
  <c r="X50" i="2"/>
  <c r="Y50" i="2"/>
  <c r="E51" i="2"/>
  <c r="F51" i="2"/>
  <c r="G51" i="2"/>
  <c r="L51" i="2"/>
  <c r="Q51" i="2"/>
  <c r="W51" i="2"/>
  <c r="X51" i="2"/>
  <c r="Y51" i="2"/>
  <c r="Z51" i="2"/>
  <c r="E52" i="2"/>
  <c r="F52" i="2"/>
  <c r="G52" i="2"/>
  <c r="L52" i="2"/>
  <c r="Q52" i="2"/>
  <c r="W52" i="2"/>
  <c r="X52" i="2"/>
  <c r="Z52" i="2"/>
  <c r="Y52" i="2"/>
  <c r="E53" i="2"/>
  <c r="F53" i="2"/>
  <c r="G53" i="2"/>
  <c r="L53" i="2"/>
  <c r="Q53" i="2"/>
  <c r="W53" i="2"/>
  <c r="Z53" i="2"/>
  <c r="X53" i="2"/>
  <c r="Y53" i="2"/>
  <c r="E54" i="2"/>
  <c r="F54" i="2"/>
  <c r="G54" i="2"/>
  <c r="L54" i="2"/>
  <c r="Q54" i="2"/>
  <c r="W54" i="2"/>
  <c r="Z54" i="2"/>
  <c r="X54" i="2"/>
  <c r="Y54" i="2"/>
  <c r="E55" i="2"/>
  <c r="F55" i="2"/>
  <c r="G55" i="2"/>
  <c r="L55" i="2"/>
  <c r="Q55" i="2"/>
  <c r="W55" i="2"/>
  <c r="X55" i="2"/>
  <c r="Y55" i="2"/>
  <c r="Z55" i="2"/>
  <c r="E56" i="2"/>
  <c r="F56" i="2"/>
  <c r="G56" i="2"/>
  <c r="L56" i="2"/>
  <c r="Q56" i="2"/>
  <c r="W56" i="2"/>
  <c r="X56" i="2"/>
  <c r="Z56" i="2"/>
  <c r="Y56" i="2"/>
  <c r="E57" i="2"/>
  <c r="F57" i="2"/>
  <c r="G57" i="2"/>
  <c r="L57" i="2"/>
  <c r="Q57" i="2"/>
  <c r="W57" i="2"/>
  <c r="Z57" i="2"/>
  <c r="X57" i="2"/>
  <c r="Y57" i="2"/>
  <c r="E58" i="2"/>
  <c r="F58" i="2"/>
  <c r="G58" i="2"/>
  <c r="L58" i="2"/>
  <c r="Q58" i="2"/>
  <c r="W58" i="2"/>
  <c r="Z58" i="2"/>
  <c r="X58" i="2"/>
  <c r="Y58" i="2"/>
  <c r="E59" i="2"/>
  <c r="F59" i="2"/>
  <c r="G59" i="2"/>
  <c r="L59" i="2"/>
  <c r="Q59" i="2"/>
  <c r="W59" i="2"/>
  <c r="X59" i="2"/>
  <c r="Y59" i="2"/>
  <c r="Z59" i="2"/>
  <c r="E60" i="2"/>
  <c r="F60" i="2"/>
  <c r="G60" i="2"/>
  <c r="L60" i="2"/>
  <c r="Q60" i="2"/>
  <c r="W60" i="2"/>
  <c r="X60" i="2"/>
  <c r="Z60" i="2"/>
  <c r="Y60" i="2"/>
  <c r="E61" i="2"/>
  <c r="F61" i="2"/>
  <c r="G61" i="2"/>
  <c r="L61" i="2"/>
  <c r="Q61" i="2"/>
  <c r="W61" i="2"/>
  <c r="Z61" i="2"/>
  <c r="X61" i="2"/>
  <c r="Y61" i="2"/>
  <c r="E62" i="2"/>
  <c r="F62" i="2"/>
  <c r="G62" i="2"/>
  <c r="L62" i="2"/>
  <c r="Q62" i="2"/>
  <c r="W62" i="2"/>
  <c r="Z62" i="2"/>
  <c r="X62" i="2"/>
  <c r="Y62" i="2"/>
  <c r="E63" i="2"/>
  <c r="F63" i="2"/>
  <c r="G63" i="2"/>
  <c r="L63" i="2"/>
  <c r="Q63" i="2"/>
  <c r="W63" i="2"/>
  <c r="X63" i="2"/>
  <c r="Y63" i="2"/>
  <c r="Z63" i="2"/>
  <c r="E64" i="2"/>
  <c r="F64" i="2"/>
  <c r="G64" i="2"/>
  <c r="L64" i="2"/>
  <c r="Q64" i="2"/>
  <c r="W64" i="2"/>
  <c r="X64" i="2"/>
  <c r="Z64" i="2"/>
  <c r="Y64" i="2"/>
  <c r="E65" i="2"/>
  <c r="F65" i="2"/>
  <c r="G65" i="2"/>
  <c r="L65" i="2"/>
  <c r="Q65" i="2"/>
  <c r="W65" i="2"/>
  <c r="Z65" i="2"/>
  <c r="X65" i="2"/>
  <c r="Y65" i="2"/>
  <c r="E66" i="2"/>
  <c r="F66" i="2"/>
  <c r="G66" i="2"/>
  <c r="L66" i="2"/>
  <c r="Q66" i="2"/>
  <c r="W66" i="2"/>
  <c r="Z66" i="2"/>
  <c r="X66" i="2"/>
  <c r="Y66" i="2"/>
  <c r="E67" i="2"/>
  <c r="F67" i="2"/>
  <c r="G67" i="2"/>
  <c r="L67" i="2"/>
  <c r="Q67" i="2"/>
  <c r="W67" i="2"/>
  <c r="X67" i="2"/>
  <c r="Y67" i="2"/>
  <c r="Z67" i="2"/>
  <c r="E68" i="2"/>
  <c r="F68" i="2"/>
  <c r="G68" i="2"/>
  <c r="L68" i="2"/>
  <c r="Q68" i="2"/>
  <c r="W68" i="2"/>
  <c r="X68" i="2"/>
  <c r="Z68" i="2"/>
  <c r="Y68" i="2"/>
  <c r="E69" i="2"/>
  <c r="F69" i="2"/>
  <c r="G69" i="2"/>
  <c r="L69" i="2"/>
  <c r="Q69" i="2"/>
  <c r="W69" i="2"/>
  <c r="Z69" i="2"/>
  <c r="X69" i="2"/>
  <c r="Y69" i="2"/>
  <c r="E70" i="2"/>
  <c r="F70" i="2"/>
  <c r="G70" i="2"/>
  <c r="L70" i="2"/>
  <c r="Q70" i="2"/>
  <c r="W70" i="2"/>
  <c r="Z70" i="2"/>
  <c r="X70" i="2"/>
  <c r="Y70" i="2"/>
  <c r="E71" i="2"/>
  <c r="F71" i="2"/>
  <c r="G71" i="2"/>
  <c r="L71" i="2"/>
  <c r="Q71" i="2"/>
  <c r="W71" i="2"/>
  <c r="X71" i="2"/>
  <c r="Y71" i="2"/>
  <c r="Z71" i="2"/>
  <c r="E72" i="2"/>
  <c r="F72" i="2"/>
  <c r="G72" i="2"/>
  <c r="L72" i="2"/>
  <c r="Q72" i="2"/>
  <c r="E73" i="2"/>
  <c r="F73" i="2"/>
  <c r="G73" i="2"/>
  <c r="L73" i="2"/>
  <c r="Q73" i="2"/>
  <c r="E74" i="2"/>
  <c r="F74" i="2"/>
  <c r="G74" i="2"/>
  <c r="L74" i="2"/>
  <c r="Q74" i="2"/>
  <c r="W2" i="3"/>
  <c r="Z2" i="3" s="1"/>
  <c r="X2" i="3"/>
  <c r="Y2" i="3"/>
  <c r="W3" i="3"/>
  <c r="Z3" i="3" s="1"/>
  <c r="X3" i="3"/>
  <c r="Y3" i="3"/>
  <c r="W4" i="3"/>
  <c r="Z4" i="3" s="1"/>
  <c r="X4" i="3"/>
  <c r="Y4" i="3"/>
  <c r="W5" i="3"/>
  <c r="Z5" i="3" s="1"/>
  <c r="X5" i="3"/>
  <c r="Y5" i="3"/>
  <c r="W6" i="3"/>
  <c r="Z6" i="3" s="1"/>
  <c r="X6" i="3"/>
  <c r="Y6" i="3"/>
  <c r="W7" i="3"/>
  <c r="Z7" i="3" s="1"/>
  <c r="X7" i="3"/>
  <c r="Y7" i="3"/>
  <c r="W8" i="3"/>
  <c r="Z8" i="3" s="1"/>
  <c r="X8" i="3"/>
  <c r="Y8" i="3"/>
  <c r="C9" i="3"/>
  <c r="D9" i="3"/>
  <c r="W9" i="3"/>
  <c r="Z9" i="3"/>
  <c r="X9" i="3"/>
  <c r="Y9" i="3"/>
  <c r="W10" i="3"/>
  <c r="X10" i="3"/>
  <c r="Y10" i="3"/>
  <c r="Z10" i="3" s="1"/>
  <c r="W11" i="3"/>
  <c r="X11" i="3"/>
  <c r="Z11" i="3" s="1"/>
  <c r="Y11" i="3"/>
  <c r="W12" i="3"/>
  <c r="X12" i="3"/>
  <c r="Z12" i="3"/>
  <c r="Y12" i="3"/>
  <c r="W13" i="3"/>
  <c r="Z13" i="3"/>
  <c r="X13" i="3"/>
  <c r="Y13" i="3"/>
  <c r="W14" i="3"/>
  <c r="X14" i="3"/>
  <c r="Z14" i="3"/>
  <c r="Y14" i="3"/>
  <c r="W15" i="3"/>
  <c r="X15" i="3"/>
  <c r="Z15" i="3" s="1"/>
  <c r="Y15" i="3"/>
  <c r="F16" i="3"/>
  <c r="F17" i="3" s="1"/>
  <c r="W16" i="3"/>
  <c r="Z16" i="3" s="1"/>
  <c r="X16" i="3"/>
  <c r="Y16" i="3"/>
  <c r="W17" i="3"/>
  <c r="Z17" i="3" s="1"/>
  <c r="X17" i="3"/>
  <c r="Y17" i="3"/>
  <c r="W18" i="3"/>
  <c r="X18" i="3"/>
  <c r="Z18" i="3" s="1"/>
  <c r="Y18" i="3"/>
  <c r="W19" i="3"/>
  <c r="Z19" i="3" s="1"/>
  <c r="X19" i="3"/>
  <c r="Y19" i="3"/>
  <c r="W20" i="3"/>
  <c r="Z20" i="3"/>
  <c r="X20" i="3"/>
  <c r="Y20" i="3"/>
  <c r="E21" i="3"/>
  <c r="F21" i="3" s="1"/>
  <c r="G21" i="3" s="1"/>
  <c r="H21" i="3" s="1"/>
  <c r="Q21" i="3"/>
  <c r="W21" i="3"/>
  <c r="Z21" i="3" s="1"/>
  <c r="X21" i="3"/>
  <c r="Y21" i="3"/>
  <c r="E22" i="3"/>
  <c r="F22" i="3" s="1"/>
  <c r="G22" i="3" s="1"/>
  <c r="H22" i="3" s="1"/>
  <c r="Q22" i="3"/>
  <c r="W22" i="3"/>
  <c r="X22" i="3"/>
  <c r="Z22" i="3" s="1"/>
  <c r="Y22" i="3"/>
  <c r="E23" i="3"/>
  <c r="F23" i="3" s="1"/>
  <c r="G23" i="3" s="1"/>
  <c r="H23" i="3" s="1"/>
  <c r="Q23" i="3"/>
  <c r="W23" i="3"/>
  <c r="X23" i="3"/>
  <c r="Y23" i="3"/>
  <c r="Z23" i="3" s="1"/>
  <c r="E24" i="3"/>
  <c r="F24" i="3" s="1"/>
  <c r="G24" i="3" s="1"/>
  <c r="H24" i="3" s="1"/>
  <c r="Q24" i="3"/>
  <c r="W24" i="3"/>
  <c r="Z24" i="3" s="1"/>
  <c r="X24" i="3"/>
  <c r="Y24" i="3"/>
  <c r="E25" i="3"/>
  <c r="F25" i="3" s="1"/>
  <c r="G25" i="3" s="1"/>
  <c r="H25" i="3" s="1"/>
  <c r="Q25" i="3"/>
  <c r="W25" i="3"/>
  <c r="Z25" i="3" s="1"/>
  <c r="X25" i="3"/>
  <c r="Y25" i="3"/>
  <c r="E26" i="3"/>
  <c r="F26" i="3" s="1"/>
  <c r="G26" i="3" s="1"/>
  <c r="H26" i="3" s="1"/>
  <c r="Q26" i="3"/>
  <c r="W26" i="3"/>
  <c r="Z26" i="3" s="1"/>
  <c r="X26" i="3"/>
  <c r="Y26" i="3"/>
  <c r="E27" i="3"/>
  <c r="F27" i="3" s="1"/>
  <c r="G27" i="3" s="1"/>
  <c r="L27" i="3" s="1"/>
  <c r="Q27" i="3"/>
  <c r="W27" i="3"/>
  <c r="Z27" i="3" s="1"/>
  <c r="X27" i="3"/>
  <c r="Y27" i="3"/>
  <c r="E28" i="3"/>
  <c r="F28" i="3"/>
  <c r="G28" i="3" s="1"/>
  <c r="H28" i="3" s="1"/>
  <c r="Q28" i="3"/>
  <c r="W28" i="3"/>
  <c r="Z28" i="3" s="1"/>
  <c r="X28" i="3"/>
  <c r="Y28" i="3"/>
  <c r="E29" i="3"/>
  <c r="F29" i="3" s="1"/>
  <c r="G29" i="3"/>
  <c r="L29" i="3" s="1"/>
  <c r="Q29" i="3"/>
  <c r="W29" i="3"/>
  <c r="Z29" i="3" s="1"/>
  <c r="X29" i="3"/>
  <c r="Y29" i="3"/>
  <c r="E30" i="3"/>
  <c r="F30" i="3"/>
  <c r="G30" i="3" s="1"/>
  <c r="H30" i="3" s="1"/>
  <c r="Q30" i="3"/>
  <c r="W30" i="3"/>
  <c r="X30" i="3"/>
  <c r="Z30" i="3"/>
  <c r="Y30" i="3"/>
  <c r="E31" i="3"/>
  <c r="F31" i="3"/>
  <c r="G31" i="3" s="1"/>
  <c r="H31" i="3" s="1"/>
  <c r="Q31" i="3"/>
  <c r="W31" i="3"/>
  <c r="X31" i="3"/>
  <c r="Y31" i="3"/>
  <c r="Z31" i="3"/>
  <c r="E32" i="3"/>
  <c r="F32" i="3" s="1"/>
  <c r="G32" i="3" s="1"/>
  <c r="H32" i="3" s="1"/>
  <c r="Q32" i="3"/>
  <c r="W32" i="3"/>
  <c r="Z32" i="3" s="1"/>
  <c r="X32" i="3"/>
  <c r="Y32" i="3"/>
  <c r="E33" i="3"/>
  <c r="F33" i="3" s="1"/>
  <c r="G33" i="3" s="1"/>
  <c r="H33" i="3" s="1"/>
  <c r="Q33" i="3"/>
  <c r="W33" i="3"/>
  <c r="Z33" i="3" s="1"/>
  <c r="X33" i="3"/>
  <c r="Y33" i="3"/>
  <c r="E34" i="3"/>
  <c r="F34" i="3" s="1"/>
  <c r="G34" i="3" s="1"/>
  <c r="L34" i="3" s="1"/>
  <c r="Q34" i="3"/>
  <c r="W34" i="3"/>
  <c r="X34" i="3"/>
  <c r="Z34" i="3" s="1"/>
  <c r="Y34" i="3"/>
  <c r="E35" i="3"/>
  <c r="F35" i="3" s="1"/>
  <c r="G35" i="3" s="1"/>
  <c r="H35" i="3" s="1"/>
  <c r="Q35" i="3"/>
  <c r="W35" i="3"/>
  <c r="X35" i="3"/>
  <c r="Y35" i="3"/>
  <c r="Z35" i="3"/>
  <c r="E36" i="3"/>
  <c r="F36" i="3" s="1"/>
  <c r="G36" i="3" s="1"/>
  <c r="H36" i="3" s="1"/>
  <c r="Q36" i="3"/>
  <c r="W36" i="3"/>
  <c r="X36" i="3"/>
  <c r="Y36" i="3"/>
  <c r="Z36" i="3" s="1"/>
  <c r="E37" i="3"/>
  <c r="F37" i="3" s="1"/>
  <c r="G37" i="3" s="1"/>
  <c r="L37" i="3" s="1"/>
  <c r="Q37" i="3"/>
  <c r="W37" i="3"/>
  <c r="X37" i="3"/>
  <c r="Y37" i="3"/>
  <c r="Z37" i="3" s="1"/>
  <c r="E38" i="3"/>
  <c r="F38" i="3" s="1"/>
  <c r="G38" i="3" s="1"/>
  <c r="L38" i="3" s="1"/>
  <c r="Q38" i="3"/>
  <c r="W38" i="3"/>
  <c r="X38" i="3"/>
  <c r="Z38" i="3" s="1"/>
  <c r="Y38" i="3"/>
  <c r="E39" i="3"/>
  <c r="F39" i="3" s="1"/>
  <c r="G39" i="3" s="1"/>
  <c r="L39" i="3" s="1"/>
  <c r="Q39" i="3"/>
  <c r="W39" i="3"/>
  <c r="X39" i="3"/>
  <c r="Y39" i="3"/>
  <c r="Z39" i="3" s="1"/>
  <c r="E40" i="3"/>
  <c r="F40" i="3" s="1"/>
  <c r="G40" i="3" s="1"/>
  <c r="H40" i="3" s="1"/>
  <c r="Q40" i="3"/>
  <c r="W40" i="3"/>
  <c r="Z40" i="3"/>
  <c r="X40" i="3"/>
  <c r="Y40" i="3"/>
  <c r="E41" i="3"/>
  <c r="F41" i="3" s="1"/>
  <c r="G41" i="3" s="1"/>
  <c r="H41" i="3" s="1"/>
  <c r="Q41" i="3"/>
  <c r="W41" i="3"/>
  <c r="Z41" i="3" s="1"/>
  <c r="X41" i="3"/>
  <c r="Y41" i="3"/>
  <c r="E42" i="3"/>
  <c r="F42" i="3" s="1"/>
  <c r="G42" i="3" s="1"/>
  <c r="H42" i="3" s="1"/>
  <c r="Q42" i="3"/>
  <c r="W42" i="3"/>
  <c r="Z42" i="3" s="1"/>
  <c r="X42" i="3"/>
  <c r="Y42" i="3"/>
  <c r="E43" i="3"/>
  <c r="F43" i="3" s="1"/>
  <c r="G43" i="3" s="1"/>
  <c r="H43" i="3" s="1"/>
  <c r="Q43" i="3"/>
  <c r="W43" i="3"/>
  <c r="X43" i="3"/>
  <c r="Y43" i="3"/>
  <c r="Z43" i="3"/>
  <c r="E44" i="3"/>
  <c r="F44" i="3" s="1"/>
  <c r="G44" i="3" s="1"/>
  <c r="L44" i="3" s="1"/>
  <c r="Q44" i="3"/>
  <c r="W44" i="3"/>
  <c r="Z44" i="3" s="1"/>
  <c r="X44" i="3"/>
  <c r="Y44" i="3"/>
  <c r="E45" i="3"/>
  <c r="F45" i="3"/>
  <c r="G45" i="3" s="1"/>
  <c r="L45" i="3" s="1"/>
  <c r="Q45" i="3"/>
  <c r="W45" i="3"/>
  <c r="X45" i="3"/>
  <c r="Z45" i="3" s="1"/>
  <c r="Y45" i="3"/>
  <c r="E46" i="3"/>
  <c r="F46" i="3"/>
  <c r="G46" i="3" s="1"/>
  <c r="L46" i="3" s="1"/>
  <c r="Q46" i="3"/>
  <c r="W46" i="3"/>
  <c r="Z46" i="3" s="1"/>
  <c r="X46" i="3"/>
  <c r="Y46" i="3"/>
  <c r="E47" i="3"/>
  <c r="F47" i="3" s="1"/>
  <c r="G47" i="3" s="1"/>
  <c r="L47" i="3" s="1"/>
  <c r="Q47" i="3"/>
  <c r="W47" i="3"/>
  <c r="Z47" i="3" s="1"/>
  <c r="X47" i="3"/>
  <c r="Y47" i="3"/>
  <c r="E48" i="3"/>
  <c r="F48" i="3" s="1"/>
  <c r="G48" i="3" s="1"/>
  <c r="L48" i="3" s="1"/>
  <c r="Q48" i="3"/>
  <c r="W48" i="3"/>
  <c r="Z48" i="3" s="1"/>
  <c r="X48" i="3"/>
  <c r="Y48" i="3"/>
  <c r="E49" i="3"/>
  <c r="F49" i="3" s="1"/>
  <c r="G49" i="3" s="1"/>
  <c r="L49" i="3" s="1"/>
  <c r="Q49" i="3"/>
  <c r="W49" i="3"/>
  <c r="X49" i="3"/>
  <c r="Y49" i="3"/>
  <c r="Z49" i="3" s="1"/>
  <c r="E50" i="3"/>
  <c r="F50" i="3" s="1"/>
  <c r="G50" i="3" s="1"/>
  <c r="L50" i="3" s="1"/>
  <c r="Q50" i="3"/>
  <c r="W50" i="3"/>
  <c r="Z50" i="3" s="1"/>
  <c r="X50" i="3"/>
  <c r="Y50" i="3"/>
  <c r="E51" i="3"/>
  <c r="F51" i="3" s="1"/>
  <c r="G51" i="3" s="1"/>
  <c r="H51" i="3" s="1"/>
  <c r="Q51" i="3"/>
  <c r="W51" i="3"/>
  <c r="Z51" i="3" s="1"/>
  <c r="X51" i="3"/>
  <c r="Y51" i="3"/>
  <c r="E52" i="3"/>
  <c r="F52" i="3" s="1"/>
  <c r="G52" i="3" s="1"/>
  <c r="H52" i="3" s="1"/>
  <c r="Q52" i="3"/>
  <c r="W52" i="3"/>
  <c r="Z52" i="3"/>
  <c r="X52" i="3"/>
  <c r="Y52" i="3"/>
  <c r="E53" i="3"/>
  <c r="F53" i="3" s="1"/>
  <c r="G53" i="3" s="1"/>
  <c r="I53" i="3" s="1"/>
  <c r="Q53" i="3"/>
  <c r="W53" i="3"/>
  <c r="Z53" i="3" s="1"/>
  <c r="X53" i="3"/>
  <c r="Y53" i="3"/>
  <c r="E54" i="3"/>
  <c r="F54" i="3"/>
  <c r="G54" i="3"/>
  <c r="I54" i="3" s="1"/>
  <c r="Q54" i="3"/>
  <c r="W54" i="3"/>
  <c r="Z54" i="3" s="1"/>
  <c r="X54" i="3"/>
  <c r="Y54" i="3"/>
  <c r="E55" i="3"/>
  <c r="F55" i="3" s="1"/>
  <c r="G55" i="3" s="1"/>
  <c r="I55" i="3" s="1"/>
  <c r="Q55" i="3"/>
  <c r="W55" i="3"/>
  <c r="Z55" i="3" s="1"/>
  <c r="X55" i="3"/>
  <c r="Y55" i="3"/>
  <c r="E56" i="3"/>
  <c r="F56" i="3" s="1"/>
  <c r="G56" i="3" s="1"/>
  <c r="I56" i="3" s="1"/>
  <c r="Q56" i="3"/>
  <c r="W56" i="3"/>
  <c r="Z56" i="3" s="1"/>
  <c r="X56" i="3"/>
  <c r="Y56" i="3"/>
  <c r="E57" i="3"/>
  <c r="F57" i="3"/>
  <c r="G57" i="3" s="1"/>
  <c r="I57" i="3" s="1"/>
  <c r="Q57" i="3"/>
  <c r="W57" i="3"/>
  <c r="X57" i="3"/>
  <c r="Y57" i="3"/>
  <c r="Z57" i="3"/>
  <c r="E58" i="3"/>
  <c r="F58" i="3" s="1"/>
  <c r="G58" i="3" s="1"/>
  <c r="I58" i="3" s="1"/>
  <c r="Q58" i="3"/>
  <c r="W58" i="3"/>
  <c r="Z58" i="3" s="1"/>
  <c r="X58" i="3"/>
  <c r="Y58" i="3"/>
  <c r="E59" i="3"/>
  <c r="F59" i="3"/>
  <c r="G59" i="3" s="1"/>
  <c r="I59" i="3" s="1"/>
  <c r="Q59" i="3"/>
  <c r="W59" i="3"/>
  <c r="X59" i="3"/>
  <c r="Z59" i="3" s="1"/>
  <c r="Y59" i="3"/>
  <c r="E60" i="3"/>
  <c r="F60" i="3" s="1"/>
  <c r="G60" i="3" s="1"/>
  <c r="I60" i="3" s="1"/>
  <c r="Q60" i="3"/>
  <c r="W60" i="3"/>
  <c r="Z60" i="3" s="1"/>
  <c r="X60" i="3"/>
  <c r="Y60" i="3"/>
  <c r="E61" i="3"/>
  <c r="F61" i="3" s="1"/>
  <c r="G61" i="3" s="1"/>
  <c r="I61" i="3" s="1"/>
  <c r="Q61" i="3"/>
  <c r="W61" i="3"/>
  <c r="Z61" i="3" s="1"/>
  <c r="X61" i="3"/>
  <c r="Y61" i="3"/>
  <c r="E62" i="3"/>
  <c r="F62" i="3"/>
  <c r="G62" i="3" s="1"/>
  <c r="I62" i="3" s="1"/>
  <c r="Q62" i="3"/>
  <c r="W62" i="3"/>
  <c r="Z62" i="3"/>
  <c r="X62" i="3"/>
  <c r="Y62" i="3"/>
  <c r="E63" i="3"/>
  <c r="F63" i="3" s="1"/>
  <c r="G63" i="3" s="1"/>
  <c r="I63" i="3" s="1"/>
  <c r="Q63" i="3"/>
  <c r="W63" i="3"/>
  <c r="Z63" i="3" s="1"/>
  <c r="X63" i="3"/>
  <c r="Y63" i="3"/>
  <c r="E64" i="3"/>
  <c r="F64" i="3"/>
  <c r="G64" i="3"/>
  <c r="I64" i="3" s="1"/>
  <c r="Q64" i="3"/>
  <c r="W64" i="3"/>
  <c r="Z64" i="3" s="1"/>
  <c r="X64" i="3"/>
  <c r="Y64" i="3"/>
  <c r="E65" i="3"/>
  <c r="F65" i="3" s="1"/>
  <c r="G65" i="3" s="1"/>
  <c r="I65" i="3" s="1"/>
  <c r="Q65" i="3"/>
  <c r="W65" i="3"/>
  <c r="Z65" i="3" s="1"/>
  <c r="X65" i="3"/>
  <c r="Y65" i="3"/>
  <c r="E66" i="3"/>
  <c r="F66" i="3" s="1"/>
  <c r="G66" i="3" s="1"/>
  <c r="I66" i="3" s="1"/>
  <c r="Q66" i="3"/>
  <c r="W66" i="3"/>
  <c r="X66" i="3"/>
  <c r="Y66" i="3"/>
  <c r="E67" i="3"/>
  <c r="F67" i="3" s="1"/>
  <c r="G67" i="3" s="1"/>
  <c r="I67" i="3" s="1"/>
  <c r="Q67" i="3"/>
  <c r="W67" i="3"/>
  <c r="Z67" i="3" s="1"/>
  <c r="X67" i="3"/>
  <c r="Y67" i="3"/>
  <c r="E68" i="3"/>
  <c r="F68" i="3"/>
  <c r="G68" i="3" s="1"/>
  <c r="I68" i="3" s="1"/>
  <c r="Q68" i="3"/>
  <c r="W68" i="3"/>
  <c r="Z68" i="3" s="1"/>
  <c r="X68" i="3"/>
  <c r="Y68" i="3"/>
  <c r="E69" i="3"/>
  <c r="F69" i="3" s="1"/>
  <c r="G69" i="3" s="1"/>
  <c r="I69" i="3" s="1"/>
  <c r="Q69" i="3"/>
  <c r="W69" i="3"/>
  <c r="Z69" i="3" s="1"/>
  <c r="X69" i="3"/>
  <c r="Y69" i="3"/>
  <c r="E70" i="3"/>
  <c r="F70" i="3" s="1"/>
  <c r="G70" i="3" s="1"/>
  <c r="I70" i="3" s="1"/>
  <c r="Q70" i="3"/>
  <c r="W70" i="3"/>
  <c r="X70" i="3"/>
  <c r="Y70" i="3"/>
  <c r="E71" i="3"/>
  <c r="F71" i="3" s="1"/>
  <c r="G71" i="3" s="1"/>
  <c r="I71" i="3" s="1"/>
  <c r="Q71" i="3"/>
  <c r="W71" i="3"/>
  <c r="Z71" i="3" s="1"/>
  <c r="X71" i="3"/>
  <c r="Y71" i="3"/>
  <c r="E72" i="3"/>
  <c r="F72" i="3"/>
  <c r="G72" i="3" s="1"/>
  <c r="I72" i="3" s="1"/>
  <c r="Q72" i="3"/>
  <c r="E73" i="3"/>
  <c r="F73" i="3"/>
  <c r="G73" i="3" s="1"/>
  <c r="I73" i="3" s="1"/>
  <c r="Q73" i="3"/>
  <c r="E74" i="3"/>
  <c r="F74" i="3"/>
  <c r="G74" i="3" s="1"/>
  <c r="I74" i="3" s="1"/>
  <c r="Q74" i="3"/>
  <c r="E75" i="3"/>
  <c r="F75" i="3" s="1"/>
  <c r="G75" i="3" s="1"/>
  <c r="I75" i="3" s="1"/>
  <c r="Q75" i="3"/>
  <c r="E76" i="3"/>
  <c r="F76" i="3" s="1"/>
  <c r="G76" i="3" s="1"/>
  <c r="I76" i="3" s="1"/>
  <c r="Q76" i="3"/>
  <c r="E77" i="3"/>
  <c r="F77" i="3"/>
  <c r="G77" i="3" s="1"/>
  <c r="I77" i="3" s="1"/>
  <c r="Q77" i="3"/>
  <c r="E78" i="3"/>
  <c r="F78" i="3" s="1"/>
  <c r="G78" i="3" s="1"/>
  <c r="I78" i="3" s="1"/>
  <c r="Q78" i="3"/>
  <c r="E79" i="3"/>
  <c r="F79" i="3" s="1"/>
  <c r="G79" i="3" s="1"/>
  <c r="I79" i="3" s="1"/>
  <c r="Q79" i="3"/>
  <c r="E80" i="3"/>
  <c r="F80" i="3" s="1"/>
  <c r="G80" i="3" s="1"/>
  <c r="I80" i="3" s="1"/>
  <c r="Q80" i="3"/>
  <c r="E81" i="3"/>
  <c r="F81" i="3" s="1"/>
  <c r="G81" i="3" s="1"/>
  <c r="I81" i="3" s="1"/>
  <c r="Q81" i="3"/>
  <c r="E82" i="3"/>
  <c r="F82" i="3" s="1"/>
  <c r="G82" i="3" s="1"/>
  <c r="I82" i="3" s="1"/>
  <c r="Q82" i="3"/>
  <c r="E83" i="3"/>
  <c r="F83" i="3" s="1"/>
  <c r="G83" i="3" s="1"/>
  <c r="I83" i="3" s="1"/>
  <c r="Q83" i="3"/>
  <c r="E84" i="3"/>
  <c r="F84" i="3" s="1"/>
  <c r="G84" i="3" s="1"/>
  <c r="I84" i="3" s="1"/>
  <c r="Q84" i="3"/>
  <c r="E85" i="3"/>
  <c r="F85" i="3" s="1"/>
  <c r="G85" i="3" s="1"/>
  <c r="I85" i="3" s="1"/>
  <c r="Q85" i="3"/>
  <c r="E86" i="3"/>
  <c r="F86" i="3" s="1"/>
  <c r="G86" i="3" s="1"/>
  <c r="I86" i="3" s="1"/>
  <c r="Q86" i="3"/>
  <c r="E87" i="3"/>
  <c r="F87" i="3"/>
  <c r="G87" i="3" s="1"/>
  <c r="I87" i="3" s="1"/>
  <c r="Q87" i="3"/>
  <c r="E88" i="3"/>
  <c r="F88" i="3" s="1"/>
  <c r="G88" i="3" s="1"/>
  <c r="I88" i="3" s="1"/>
  <c r="Q88" i="3"/>
  <c r="E89" i="3"/>
  <c r="F89" i="3"/>
  <c r="G89" i="3" s="1"/>
  <c r="I89" i="3" s="1"/>
  <c r="Q89" i="3"/>
  <c r="E90" i="3"/>
  <c r="F90" i="3" s="1"/>
  <c r="G90" i="3" s="1"/>
  <c r="I90" i="3" s="1"/>
  <c r="Q90" i="3"/>
  <c r="E91" i="3"/>
  <c r="F91" i="3" s="1"/>
  <c r="G91" i="3" s="1"/>
  <c r="I91" i="3" s="1"/>
  <c r="Q91" i="3"/>
  <c r="E92" i="3"/>
  <c r="F92" i="3" s="1"/>
  <c r="G92" i="3" s="1"/>
  <c r="I92" i="3" s="1"/>
  <c r="Q92" i="3"/>
  <c r="E93" i="3"/>
  <c r="F93" i="3"/>
  <c r="G93" i="3" s="1"/>
  <c r="I93" i="3" s="1"/>
  <c r="Q93" i="3"/>
  <c r="E94" i="3"/>
  <c r="F94" i="3" s="1"/>
  <c r="G94" i="3" s="1"/>
  <c r="I94" i="3" s="1"/>
  <c r="Q94" i="3"/>
  <c r="E95" i="3"/>
  <c r="F95" i="3"/>
  <c r="G95" i="3" s="1"/>
  <c r="I95" i="3" s="1"/>
  <c r="Q95" i="3"/>
  <c r="E96" i="3"/>
  <c r="F96" i="3" s="1"/>
  <c r="G96" i="3" s="1"/>
  <c r="I96" i="3" s="1"/>
  <c r="Q96" i="3"/>
  <c r="E97" i="3"/>
  <c r="F97" i="3"/>
  <c r="G97" i="3" s="1"/>
  <c r="I97" i="3" s="1"/>
  <c r="Q97" i="3"/>
  <c r="E98" i="3"/>
  <c r="F98" i="3" s="1"/>
  <c r="G98" i="3" s="1"/>
  <c r="I98" i="3" s="1"/>
  <c r="Q98" i="3"/>
  <c r="E99" i="3"/>
  <c r="F99" i="3" s="1"/>
  <c r="G99" i="3" s="1"/>
  <c r="I99" i="3" s="1"/>
  <c r="Q99" i="3"/>
  <c r="E100" i="3"/>
  <c r="F100" i="3" s="1"/>
  <c r="G100" i="3" s="1"/>
  <c r="I100" i="3" s="1"/>
  <c r="Q100" i="3"/>
  <c r="E101" i="3"/>
  <c r="F101" i="3" s="1"/>
  <c r="G101" i="3" s="1"/>
  <c r="I101" i="3" s="1"/>
  <c r="Q101" i="3"/>
  <c r="E102" i="3"/>
  <c r="F102" i="3" s="1"/>
  <c r="G102" i="3" s="1"/>
  <c r="I102" i="3" s="1"/>
  <c r="Q102" i="3"/>
  <c r="E103" i="3"/>
  <c r="F103" i="3" s="1"/>
  <c r="U103" i="3" s="1"/>
  <c r="Q103" i="3"/>
  <c r="E104" i="3"/>
  <c r="F104" i="3" s="1"/>
  <c r="G104" i="3" s="1"/>
  <c r="I104" i="3" s="1"/>
  <c r="Q104" i="3"/>
  <c r="E105" i="3"/>
  <c r="F105" i="3" s="1"/>
  <c r="G105" i="3" s="1"/>
  <c r="I105" i="3" s="1"/>
  <c r="Q105" i="3"/>
  <c r="E106" i="3"/>
  <c r="F106" i="3" s="1"/>
  <c r="G106" i="3" s="1"/>
  <c r="I106" i="3" s="1"/>
  <c r="Q106" i="3"/>
  <c r="E107" i="3"/>
  <c r="F107" i="3" s="1"/>
  <c r="G107" i="3" s="1"/>
  <c r="I107" i="3" s="1"/>
  <c r="Q107" i="3"/>
  <c r="E108" i="3"/>
  <c r="F108" i="3"/>
  <c r="G108" i="3" s="1"/>
  <c r="I108" i="3" s="1"/>
  <c r="Q108" i="3"/>
  <c r="E109" i="3"/>
  <c r="F109" i="3"/>
  <c r="G109" i="3" s="1"/>
  <c r="I109" i="3" s="1"/>
  <c r="Q109" i="3"/>
  <c r="E110" i="3"/>
  <c r="F110" i="3"/>
  <c r="G110" i="3" s="1"/>
  <c r="I110" i="3" s="1"/>
  <c r="Q110" i="3"/>
  <c r="E111" i="3"/>
  <c r="F111" i="3"/>
  <c r="G111" i="3" s="1"/>
  <c r="I111" i="3" s="1"/>
  <c r="Q111" i="3"/>
  <c r="E112" i="3"/>
  <c r="F112" i="3" s="1"/>
  <c r="G112" i="3" s="1"/>
  <c r="I112" i="3" s="1"/>
  <c r="Q112" i="3"/>
  <c r="E113" i="3"/>
  <c r="F113" i="3" s="1"/>
  <c r="G113" i="3" s="1"/>
  <c r="I113" i="3" s="1"/>
  <c r="Q113" i="3"/>
  <c r="E114" i="3"/>
  <c r="F114" i="3"/>
  <c r="G114" i="3" s="1"/>
  <c r="I114" i="3" s="1"/>
  <c r="Q114" i="3"/>
  <c r="E115" i="3"/>
  <c r="F115" i="3" s="1"/>
  <c r="G115" i="3" s="1"/>
  <c r="I115" i="3" s="1"/>
  <c r="Q115" i="3"/>
  <c r="E116" i="3"/>
  <c r="F116" i="3" s="1"/>
  <c r="G116" i="3" s="1"/>
  <c r="I116" i="3" s="1"/>
  <c r="Q116" i="3"/>
  <c r="E117" i="3"/>
  <c r="F117" i="3"/>
  <c r="G117" i="3" s="1"/>
  <c r="I117" i="3" s="1"/>
  <c r="Q117" i="3"/>
  <c r="E118" i="3"/>
  <c r="F118" i="3"/>
  <c r="G118" i="3" s="1"/>
  <c r="I118" i="3" s="1"/>
  <c r="Q118" i="3"/>
  <c r="C119" i="3"/>
  <c r="C17" i="3"/>
  <c r="E119" i="3"/>
  <c r="F119" i="3" s="1"/>
  <c r="G119" i="3" s="1"/>
  <c r="L119" i="3" s="1"/>
  <c r="Q119" i="3"/>
  <c r="E120" i="3"/>
  <c r="F120" i="3" s="1"/>
  <c r="G120" i="3" s="1"/>
  <c r="L120" i="3" s="1"/>
  <c r="Q120" i="3"/>
  <c r="E121" i="3"/>
  <c r="F121" i="3" s="1"/>
  <c r="G121" i="3" s="1"/>
  <c r="L121" i="3" s="1"/>
  <c r="Q121" i="3"/>
  <c r="E122" i="3"/>
  <c r="F122" i="3"/>
  <c r="G122" i="3" s="1"/>
  <c r="I122" i="3" s="1"/>
  <c r="Q122" i="3"/>
  <c r="E123" i="3"/>
  <c r="F123" i="3"/>
  <c r="G123" i="3" s="1"/>
  <c r="I123" i="3" s="1"/>
  <c r="Q123" i="3"/>
  <c r="E124" i="3"/>
  <c r="F124" i="3"/>
  <c r="G124" i="3" s="1"/>
  <c r="I124" i="3" s="1"/>
  <c r="Q124" i="3"/>
  <c r="E125" i="3"/>
  <c r="F125" i="3"/>
  <c r="Q125" i="3"/>
  <c r="E126" i="3"/>
  <c r="F126" i="3"/>
  <c r="G126" i="3" s="1"/>
  <c r="I126" i="3" s="1"/>
  <c r="Q126" i="3"/>
  <c r="E127" i="3"/>
  <c r="F127" i="3" s="1"/>
  <c r="G127" i="3" s="1"/>
  <c r="I127" i="3" s="1"/>
  <c r="Q127" i="3"/>
  <c r="E128" i="3"/>
  <c r="F128" i="3" s="1"/>
  <c r="G128" i="3" s="1"/>
  <c r="I128" i="3" s="1"/>
  <c r="Q128" i="3"/>
  <c r="E129" i="3"/>
  <c r="F129" i="3" s="1"/>
  <c r="G129" i="3" s="1"/>
  <c r="I129" i="3" s="1"/>
  <c r="Q129" i="3"/>
  <c r="E130" i="3"/>
  <c r="F130" i="3"/>
  <c r="G130" i="3" s="1"/>
  <c r="I130" i="3" s="1"/>
  <c r="Q130" i="3"/>
  <c r="E131" i="3"/>
  <c r="F131" i="3" s="1"/>
  <c r="G131" i="3" s="1"/>
  <c r="I131" i="3" s="1"/>
  <c r="Q131" i="3"/>
  <c r="E132" i="3"/>
  <c r="F132" i="3"/>
  <c r="G132" i="3" s="1"/>
  <c r="I132" i="3" s="1"/>
  <c r="Q132" i="3"/>
  <c r="E133" i="3"/>
  <c r="F133" i="3" s="1"/>
  <c r="G133" i="3" s="1"/>
  <c r="I133" i="3" s="1"/>
  <c r="Q133" i="3"/>
  <c r="E134" i="3"/>
  <c r="F134" i="3"/>
  <c r="G134" i="3" s="1"/>
  <c r="I134" i="3" s="1"/>
  <c r="Q134" i="3"/>
  <c r="E135" i="3"/>
  <c r="F135" i="3" s="1"/>
  <c r="G135" i="3" s="1"/>
  <c r="I135" i="3" s="1"/>
  <c r="Q135" i="3"/>
  <c r="E136" i="3"/>
  <c r="F136" i="3" s="1"/>
  <c r="G136" i="3" s="1"/>
  <c r="I136" i="3" s="1"/>
  <c r="Q136" i="3"/>
  <c r="E137" i="3"/>
  <c r="F137" i="3" s="1"/>
  <c r="G137" i="3" s="1"/>
  <c r="I137" i="3" s="1"/>
  <c r="Q137" i="3"/>
  <c r="E138" i="3"/>
  <c r="F138" i="3" s="1"/>
  <c r="G138" i="3" s="1"/>
  <c r="I138" i="3" s="1"/>
  <c r="Q138" i="3"/>
  <c r="E139" i="3"/>
  <c r="F139" i="3" s="1"/>
  <c r="G139" i="3" s="1"/>
  <c r="L139" i="3" s="1"/>
  <c r="Q139" i="3"/>
  <c r="E140" i="3"/>
  <c r="F140" i="3" s="1"/>
  <c r="G140" i="3" s="1"/>
  <c r="L140" i="3" s="1"/>
  <c r="Q140" i="3"/>
  <c r="E141" i="3"/>
  <c r="F141" i="3" s="1"/>
  <c r="G141" i="3" s="1"/>
  <c r="L141" i="3" s="1"/>
  <c r="Q141" i="3"/>
  <c r="E142" i="3"/>
  <c r="F142" i="3" s="1"/>
  <c r="G142" i="3" s="1"/>
  <c r="L142" i="3" s="1"/>
  <c r="Q142" i="3"/>
  <c r="E143" i="3"/>
  <c r="F143" i="3" s="1"/>
  <c r="G143" i="3" s="1"/>
  <c r="I143" i="3" s="1"/>
  <c r="Q143" i="3"/>
  <c r="E144" i="3"/>
  <c r="F144" i="3" s="1"/>
  <c r="G144" i="3" s="1"/>
  <c r="I144" i="3" s="1"/>
  <c r="Q144" i="3"/>
  <c r="E145" i="3"/>
  <c r="F145" i="3" s="1"/>
  <c r="G145" i="3" s="1"/>
  <c r="I145" i="3" s="1"/>
  <c r="Q145" i="3"/>
  <c r="E146" i="3"/>
  <c r="F146" i="3" s="1"/>
  <c r="G146" i="3" s="1"/>
  <c r="I146" i="3" s="1"/>
  <c r="Q146" i="3"/>
  <c r="E147" i="3"/>
  <c r="F147" i="3" s="1"/>
  <c r="G147" i="3" s="1"/>
  <c r="I147" i="3" s="1"/>
  <c r="Q147" i="3"/>
  <c r="E148" i="3"/>
  <c r="F148" i="3"/>
  <c r="G148" i="3" s="1"/>
  <c r="I148" i="3" s="1"/>
  <c r="Q148" i="3"/>
  <c r="E149" i="3"/>
  <c r="F149" i="3"/>
  <c r="G149" i="3" s="1"/>
  <c r="I149" i="3" s="1"/>
  <c r="Q149" i="3"/>
  <c r="E150" i="3"/>
  <c r="F150" i="3"/>
  <c r="G150" i="3" s="1"/>
  <c r="I150" i="3" s="1"/>
  <c r="Q150" i="3"/>
  <c r="E151" i="3"/>
  <c r="F151" i="3"/>
  <c r="G151" i="3" s="1"/>
  <c r="I151" i="3" s="1"/>
  <c r="Q151" i="3"/>
  <c r="E152" i="3"/>
  <c r="F152" i="3" s="1"/>
  <c r="G152" i="3" s="1"/>
  <c r="I152" i="3" s="1"/>
  <c r="Q152" i="3"/>
  <c r="E153" i="3"/>
  <c r="F153" i="3" s="1"/>
  <c r="G153" i="3" s="1"/>
  <c r="I153" i="3" s="1"/>
  <c r="Q153" i="3"/>
  <c r="E154" i="3"/>
  <c r="F154" i="3"/>
  <c r="G154" i="3" s="1"/>
  <c r="I154" i="3" s="1"/>
  <c r="Q154" i="3"/>
  <c r="E155" i="3"/>
  <c r="F155" i="3" s="1"/>
  <c r="G155" i="3" s="1"/>
  <c r="I155" i="3" s="1"/>
  <c r="Q155" i="3"/>
  <c r="E156" i="3"/>
  <c r="F156" i="3" s="1"/>
  <c r="G156" i="3" s="1"/>
  <c r="I156" i="3" s="1"/>
  <c r="Q156" i="3"/>
  <c r="E157" i="3"/>
  <c r="F157" i="3"/>
  <c r="G157" i="3"/>
  <c r="I157" i="3" s="1"/>
  <c r="Q157" i="3"/>
  <c r="E158" i="3"/>
  <c r="F158" i="3" s="1"/>
  <c r="G158" i="3" s="1"/>
  <c r="I158" i="3" s="1"/>
  <c r="Q158" i="3"/>
  <c r="E159" i="3"/>
  <c r="F159" i="3"/>
  <c r="G159" i="3" s="1"/>
  <c r="I159" i="3" s="1"/>
  <c r="Q159" i="3"/>
  <c r="E160" i="3"/>
  <c r="F160" i="3" s="1"/>
  <c r="G160" i="3" s="1"/>
  <c r="I160" i="3" s="1"/>
  <c r="Q160" i="3"/>
  <c r="E161" i="3"/>
  <c r="F161" i="3" s="1"/>
  <c r="G161" i="3" s="1"/>
  <c r="I161" i="3" s="1"/>
  <c r="Q161" i="3"/>
  <c r="E162" i="3"/>
  <c r="F162" i="3" s="1"/>
  <c r="G162" i="3" s="1"/>
  <c r="I162" i="3" s="1"/>
  <c r="Q162" i="3"/>
  <c r="E163" i="3"/>
  <c r="F163" i="3" s="1"/>
  <c r="G163" i="3" s="1"/>
  <c r="I163" i="3" s="1"/>
  <c r="Q163" i="3"/>
  <c r="E164" i="3"/>
  <c r="F164" i="3" s="1"/>
  <c r="G164" i="3" s="1"/>
  <c r="J164" i="3" s="1"/>
  <c r="Q164" i="3"/>
  <c r="E165" i="3"/>
  <c r="F165" i="3"/>
  <c r="G165" i="3"/>
  <c r="J165" i="3" s="1"/>
  <c r="Q165" i="3"/>
  <c r="E166" i="3"/>
  <c r="F166" i="3" s="1"/>
  <c r="G166" i="3" s="1"/>
  <c r="J166" i="3" s="1"/>
  <c r="Q166" i="3"/>
  <c r="E167" i="3"/>
  <c r="F167" i="3"/>
  <c r="G167" i="3"/>
  <c r="J167" i="3" s="1"/>
  <c r="Q167" i="3"/>
  <c r="E168" i="3"/>
  <c r="F168" i="3" s="1"/>
  <c r="G168" i="3" s="1"/>
  <c r="J168" i="3" s="1"/>
  <c r="Q168" i="3"/>
  <c r="E169" i="3"/>
  <c r="F169" i="3" s="1"/>
  <c r="G169" i="3" s="1"/>
  <c r="J169" i="3" s="1"/>
  <c r="Q169" i="3"/>
  <c r="E170" i="3"/>
  <c r="F170" i="3"/>
  <c r="G170" i="3"/>
  <c r="J170" i="3" s="1"/>
  <c r="Q170" i="3"/>
  <c r="E171" i="3"/>
  <c r="F171" i="3" s="1"/>
  <c r="G171" i="3" s="1"/>
  <c r="I171" i="3" s="1"/>
  <c r="Q171" i="3"/>
  <c r="E172" i="3"/>
  <c r="F172" i="3" s="1"/>
  <c r="G172" i="3" s="1"/>
  <c r="J172" i="3" s="1"/>
  <c r="Q172" i="3"/>
  <c r="E173" i="3"/>
  <c r="F173" i="3"/>
  <c r="G173" i="3" s="1"/>
  <c r="J173" i="3" s="1"/>
  <c r="Q173" i="3"/>
  <c r="E174" i="3"/>
  <c r="F174" i="3"/>
  <c r="G174" i="3" s="1"/>
  <c r="J174" i="3" s="1"/>
  <c r="Q174" i="3"/>
  <c r="E175" i="3"/>
  <c r="F175" i="3"/>
  <c r="G175" i="3" s="1"/>
  <c r="I175" i="3" s="1"/>
  <c r="Q175" i="3"/>
  <c r="E176" i="3"/>
  <c r="F176" i="3" s="1"/>
  <c r="G176" i="3" s="1"/>
  <c r="I176" i="3" s="1"/>
  <c r="Q176" i="3"/>
  <c r="E177" i="3"/>
  <c r="F177" i="3" s="1"/>
  <c r="G177" i="3" s="1"/>
  <c r="I177" i="3" s="1"/>
  <c r="Q177" i="3"/>
  <c r="E178" i="3"/>
  <c r="F178" i="3"/>
  <c r="G178" i="3"/>
  <c r="I178" i="3" s="1"/>
  <c r="Q178" i="3"/>
  <c r="E179" i="3"/>
  <c r="F179" i="3" s="1"/>
  <c r="G179" i="3" s="1"/>
  <c r="L179" i="3" s="1"/>
  <c r="Q179" i="3"/>
  <c r="E180" i="3"/>
  <c r="F180" i="3" s="1"/>
  <c r="G180" i="3" s="1"/>
  <c r="L180" i="3" s="1"/>
  <c r="Q180" i="3"/>
  <c r="E181" i="3"/>
  <c r="F181" i="3" s="1"/>
  <c r="G181" i="3" s="1"/>
  <c r="L181" i="3" s="1"/>
  <c r="Q181" i="3"/>
  <c r="E182" i="3"/>
  <c r="F182" i="3"/>
  <c r="G182" i="3" s="1"/>
  <c r="L182" i="3" s="1"/>
  <c r="Q182" i="3"/>
  <c r="E183" i="3"/>
  <c r="F183" i="3"/>
  <c r="G183" i="3" s="1"/>
  <c r="I183" i="3" s="1"/>
  <c r="Q183" i="3"/>
  <c r="E184" i="3"/>
  <c r="F184" i="3" s="1"/>
  <c r="G184" i="3" s="1"/>
  <c r="I184" i="3" s="1"/>
  <c r="Q184" i="3"/>
  <c r="E185" i="3"/>
  <c r="F185" i="3" s="1"/>
  <c r="G185" i="3" s="1"/>
  <c r="I185" i="3" s="1"/>
  <c r="Q185" i="3"/>
  <c r="E186" i="3"/>
  <c r="F186" i="3"/>
  <c r="G186" i="3" s="1"/>
  <c r="I186" i="3" s="1"/>
  <c r="Q186" i="3"/>
  <c r="E187" i="3"/>
  <c r="F187" i="3" s="1"/>
  <c r="G187" i="3" s="1"/>
  <c r="I187" i="3" s="1"/>
  <c r="Q187" i="3"/>
  <c r="E188" i="3"/>
  <c r="F188" i="3"/>
  <c r="G188" i="3" s="1"/>
  <c r="I188" i="3" s="1"/>
  <c r="Q188" i="3"/>
  <c r="E189" i="3"/>
  <c r="F189" i="3"/>
  <c r="G189" i="3"/>
  <c r="I189" i="3" s="1"/>
  <c r="Q189" i="3"/>
  <c r="E190" i="3"/>
  <c r="F190" i="3"/>
  <c r="G190" i="3" s="1"/>
  <c r="I190" i="3" s="1"/>
  <c r="Q190" i="3"/>
  <c r="E191" i="3"/>
  <c r="F191" i="3"/>
  <c r="G191" i="3" s="1"/>
  <c r="I191" i="3" s="1"/>
  <c r="Q191" i="3"/>
  <c r="E192" i="3"/>
  <c r="F192" i="3" s="1"/>
  <c r="G192" i="3" s="1"/>
  <c r="I192" i="3"/>
  <c r="Q192" i="3"/>
  <c r="E193" i="3"/>
  <c r="F193" i="3" s="1"/>
  <c r="G193" i="3" s="1"/>
  <c r="I193" i="3" s="1"/>
  <c r="Q193" i="3"/>
  <c r="E194" i="3"/>
  <c r="F194" i="3"/>
  <c r="G194" i="3"/>
  <c r="I194" i="3" s="1"/>
  <c r="Q194" i="3"/>
  <c r="E195" i="3"/>
  <c r="F195" i="3" s="1"/>
  <c r="G195" i="3" s="1"/>
  <c r="L195" i="3" s="1"/>
  <c r="Q195" i="3"/>
  <c r="E196" i="3"/>
  <c r="F196" i="3"/>
  <c r="G196" i="3" s="1"/>
  <c r="L196" i="3" s="1"/>
  <c r="Q196" i="3"/>
  <c r="E197" i="3"/>
  <c r="F197" i="3"/>
  <c r="G197" i="3" s="1"/>
  <c r="L197" i="3" s="1"/>
  <c r="Q197" i="3"/>
  <c r="E198" i="3"/>
  <c r="F198" i="3"/>
  <c r="G198" i="3" s="1"/>
  <c r="L198" i="3" s="1"/>
  <c r="Q198" i="3"/>
  <c r="E199" i="3"/>
  <c r="F199" i="3" s="1"/>
  <c r="G199" i="3" s="1"/>
  <c r="K199" i="3" s="1"/>
  <c r="Q199" i="3"/>
  <c r="E200" i="3"/>
  <c r="F200" i="3" s="1"/>
  <c r="G200" i="3" s="1"/>
  <c r="I200" i="3" s="1"/>
  <c r="Q200" i="3"/>
  <c r="E201" i="3"/>
  <c r="F201" i="3" s="1"/>
  <c r="G201" i="3" s="1"/>
  <c r="K201" i="3" s="1"/>
  <c r="Q201" i="3"/>
  <c r="E202" i="3"/>
  <c r="F202" i="3" s="1"/>
  <c r="G202" i="3" s="1"/>
  <c r="K202" i="3" s="1"/>
  <c r="Q202" i="3"/>
  <c r="E203" i="3"/>
  <c r="F203" i="3" s="1"/>
  <c r="G203" i="3" s="1"/>
  <c r="I203" i="3" s="1"/>
  <c r="Q203" i="3"/>
  <c r="E204" i="3"/>
  <c r="F204" i="3" s="1"/>
  <c r="G204" i="3" s="1"/>
  <c r="L204" i="3" s="1"/>
  <c r="Q204" i="3"/>
  <c r="E205" i="3"/>
  <c r="F205" i="3" s="1"/>
  <c r="G205" i="3" s="1"/>
  <c r="I205" i="3" s="1"/>
  <c r="Q205" i="3"/>
  <c r="E206" i="3"/>
  <c r="F206" i="3" s="1"/>
  <c r="G206" i="3" s="1"/>
  <c r="I206" i="3" s="1"/>
  <c r="Q206" i="3"/>
  <c r="E207" i="3"/>
  <c r="F207" i="3" s="1"/>
  <c r="G207" i="3" s="1"/>
  <c r="I207" i="3" s="1"/>
  <c r="Q207" i="3"/>
  <c r="E208" i="3"/>
  <c r="F208" i="3" s="1"/>
  <c r="G208" i="3" s="1"/>
  <c r="L208" i="3"/>
  <c r="Q208" i="3"/>
  <c r="E209" i="3"/>
  <c r="F209" i="3" s="1"/>
  <c r="G209" i="3" s="1"/>
  <c r="I209" i="3" s="1"/>
  <c r="Q209" i="3"/>
  <c r="E210" i="3"/>
  <c r="F210" i="3"/>
  <c r="G210" i="3" s="1"/>
  <c r="L210" i="3" s="1"/>
  <c r="Q210" i="3"/>
  <c r="E211" i="3"/>
  <c r="F211" i="3" s="1"/>
  <c r="G211" i="3" s="1"/>
  <c r="L211" i="3" s="1"/>
  <c r="Q211" i="3"/>
  <c r="E212" i="3"/>
  <c r="F212" i="3" s="1"/>
  <c r="G212" i="3" s="1"/>
  <c r="L212" i="3" s="1"/>
  <c r="Q212" i="3"/>
  <c r="E213" i="3"/>
  <c r="F213" i="3"/>
  <c r="G213" i="3" s="1"/>
  <c r="K213" i="3" s="1"/>
  <c r="Q213" i="3"/>
  <c r="E214" i="3"/>
  <c r="F214" i="3" s="1"/>
  <c r="G214" i="3" s="1"/>
  <c r="K214" i="3" s="1"/>
  <c r="Q214" i="3"/>
  <c r="E215" i="3"/>
  <c r="F215" i="3" s="1"/>
  <c r="G215" i="3" s="1"/>
  <c r="K215" i="3" s="1"/>
  <c r="Q215" i="3"/>
  <c r="E216" i="3"/>
  <c r="F216" i="3" s="1"/>
  <c r="G216" i="3" s="1"/>
  <c r="I216" i="3" s="1"/>
  <c r="Q216" i="3"/>
  <c r="E217" i="3"/>
  <c r="F217" i="3" s="1"/>
  <c r="G217" i="3" s="1"/>
  <c r="I217" i="3" s="1"/>
  <c r="Q217" i="3"/>
  <c r="E218" i="3"/>
  <c r="F218" i="3"/>
  <c r="G218" i="3"/>
  <c r="L218" i="3" s="1"/>
  <c r="Q218" i="3"/>
  <c r="E219" i="3"/>
  <c r="F219" i="3" s="1"/>
  <c r="G219" i="3" s="1"/>
  <c r="L219" i="3" s="1"/>
  <c r="Q219" i="3"/>
  <c r="E220" i="3"/>
  <c r="F220" i="3" s="1"/>
  <c r="G220" i="3" s="1"/>
  <c r="L220" i="3" s="1"/>
  <c r="Q220" i="3"/>
  <c r="E221" i="3"/>
  <c r="F221" i="3" s="1"/>
  <c r="G221" i="3" s="1"/>
  <c r="K221" i="3" s="1"/>
  <c r="Q221" i="3"/>
  <c r="E222" i="3"/>
  <c r="F222" i="3" s="1"/>
  <c r="G222" i="3" s="1"/>
  <c r="K222" i="3" s="1"/>
  <c r="Q222" i="3"/>
  <c r="E223" i="3"/>
  <c r="F223" i="3" s="1"/>
  <c r="G223" i="3" s="1"/>
  <c r="L223" i="3" s="1"/>
  <c r="Q223" i="3"/>
  <c r="E224" i="3"/>
  <c r="F224" i="3" s="1"/>
  <c r="G224" i="3" s="1"/>
  <c r="L224" i="3"/>
  <c r="Q224" i="3"/>
  <c r="E225" i="3"/>
  <c r="F225" i="3" s="1"/>
  <c r="G225" i="3" s="1"/>
  <c r="K225" i="3" s="1"/>
  <c r="Q225" i="3"/>
  <c r="E226" i="3"/>
  <c r="F226" i="3" s="1"/>
  <c r="G226" i="3" s="1"/>
  <c r="L226" i="3" s="1"/>
  <c r="Q226" i="3"/>
  <c r="E227" i="3"/>
  <c r="F227" i="3" s="1"/>
  <c r="G227" i="3" s="1"/>
  <c r="K227" i="3" s="1"/>
  <c r="Q227" i="3"/>
  <c r="E228" i="3"/>
  <c r="F228" i="3" s="1"/>
  <c r="G228" i="3" s="1"/>
  <c r="L228" i="3" s="1"/>
  <c r="Q228" i="3"/>
  <c r="E229" i="3"/>
  <c r="F229" i="3"/>
  <c r="G229" i="3" s="1"/>
  <c r="L229" i="3" s="1"/>
  <c r="Q229" i="3"/>
  <c r="E230" i="3"/>
  <c r="F230" i="3"/>
  <c r="G230" i="3" s="1"/>
  <c r="K230" i="3" s="1"/>
  <c r="Q230" i="3"/>
  <c r="E231" i="3"/>
  <c r="F231" i="3" s="1"/>
  <c r="G231" i="3" s="1"/>
  <c r="K231" i="3" s="1"/>
  <c r="Q231" i="3"/>
  <c r="E232" i="3"/>
  <c r="F232" i="3" s="1"/>
  <c r="G232" i="3" s="1"/>
  <c r="K232" i="3" s="1"/>
  <c r="Q232" i="3"/>
  <c r="E233" i="3"/>
  <c r="F233" i="3" s="1"/>
  <c r="G233" i="3" s="1"/>
  <c r="K233" i="3" s="1"/>
  <c r="Q233" i="3"/>
  <c r="E234" i="3"/>
  <c r="F234" i="3" s="1"/>
  <c r="G234" i="3" s="1"/>
  <c r="L234" i="3" s="1"/>
  <c r="Q234" i="3"/>
  <c r="E235" i="3"/>
  <c r="F235" i="3" s="1"/>
  <c r="G235" i="3" s="1"/>
  <c r="L235" i="3" s="1"/>
  <c r="Q235" i="3"/>
  <c r="E236" i="3"/>
  <c r="F236" i="3" s="1"/>
  <c r="G236" i="3" s="1"/>
  <c r="K236" i="3" s="1"/>
  <c r="Q236" i="3"/>
  <c r="E237" i="3"/>
  <c r="F237" i="3" s="1"/>
  <c r="G237" i="3" s="1"/>
  <c r="J237" i="3" s="1"/>
  <c r="Q237" i="3"/>
  <c r="E238" i="3"/>
  <c r="F238" i="3" s="1"/>
  <c r="G238" i="3" s="1"/>
  <c r="L238" i="3" s="1"/>
  <c r="Q238" i="3"/>
  <c r="E239" i="3"/>
  <c r="F239" i="3" s="1"/>
  <c r="G239" i="3" s="1"/>
  <c r="L239" i="3" s="1"/>
  <c r="Q239" i="3"/>
  <c r="E240" i="3"/>
  <c r="F240" i="3" s="1"/>
  <c r="G240" i="3" s="1"/>
  <c r="K240" i="3" s="1"/>
  <c r="Q240" i="3"/>
  <c r="E241" i="3"/>
  <c r="F241" i="3" s="1"/>
  <c r="G241" i="3" s="1"/>
  <c r="J241" i="3" s="1"/>
  <c r="Q241" i="3"/>
  <c r="E242" i="3"/>
  <c r="F242" i="3" s="1"/>
  <c r="G242" i="3" s="1"/>
  <c r="L242" i="3" s="1"/>
  <c r="Q242" i="3"/>
  <c r="E243" i="3"/>
  <c r="F243" i="3"/>
  <c r="G243" i="3" s="1"/>
  <c r="L243" i="3" s="1"/>
  <c r="Q243" i="3"/>
  <c r="E244" i="3"/>
  <c r="F244" i="3" s="1"/>
  <c r="U244" i="3" s="1"/>
  <c r="Q244" i="3"/>
  <c r="E245" i="3"/>
  <c r="F245" i="3" s="1"/>
  <c r="G245" i="3" s="1"/>
  <c r="L245" i="3" s="1"/>
  <c r="Q245" i="3"/>
  <c r="E246" i="3"/>
  <c r="F246" i="3" s="1"/>
  <c r="G246" i="3" s="1"/>
  <c r="L246" i="3" s="1"/>
  <c r="Q246" i="3"/>
  <c r="E247" i="3"/>
  <c r="F247" i="3" s="1"/>
  <c r="G247" i="3" s="1"/>
  <c r="K247" i="3" s="1"/>
  <c r="Q247" i="3"/>
  <c r="E248" i="3"/>
  <c r="F248" i="3"/>
  <c r="G248" i="3" s="1"/>
  <c r="L248" i="3" s="1"/>
  <c r="Q248" i="3"/>
  <c r="E249" i="3"/>
  <c r="F249" i="3"/>
  <c r="G249" i="3" s="1"/>
  <c r="L249" i="3" s="1"/>
  <c r="Q249" i="3"/>
  <c r="E250" i="3"/>
  <c r="F250" i="3"/>
  <c r="G250" i="3" s="1"/>
  <c r="K250" i="3" s="1"/>
  <c r="Q250" i="3"/>
  <c r="E251" i="3"/>
  <c r="F251" i="3" s="1"/>
  <c r="G251" i="3" s="1"/>
  <c r="K251" i="3" s="1"/>
  <c r="Q251" i="3"/>
  <c r="E252" i="3"/>
  <c r="F252" i="3"/>
  <c r="G252" i="3"/>
  <c r="L252" i="3" s="1"/>
  <c r="Q252" i="3"/>
  <c r="E253" i="3"/>
  <c r="F253" i="3" s="1"/>
  <c r="G253" i="3" s="1"/>
  <c r="L253" i="3" s="1"/>
  <c r="Q253" i="3"/>
  <c r="E254" i="3"/>
  <c r="F254" i="3" s="1"/>
  <c r="G254" i="3" s="1"/>
  <c r="K254" i="3" s="1"/>
  <c r="Q254" i="3"/>
  <c r="E255" i="3"/>
  <c r="F255" i="3" s="1"/>
  <c r="G255" i="3" s="1"/>
  <c r="K255" i="3" s="1"/>
  <c r="Q255" i="3"/>
  <c r="E256" i="3"/>
  <c r="F256" i="3" s="1"/>
  <c r="G256" i="3" s="1"/>
  <c r="L256" i="3" s="1"/>
  <c r="Q256" i="3"/>
  <c r="E257" i="3"/>
  <c r="F257" i="3"/>
  <c r="G257" i="3" s="1"/>
  <c r="K257" i="3" s="1"/>
  <c r="Q257" i="3"/>
  <c r="E258" i="3"/>
  <c r="F258" i="3"/>
  <c r="G258" i="3" s="1"/>
  <c r="K258" i="3" s="1"/>
  <c r="Q258" i="3"/>
  <c r="E259" i="3"/>
  <c r="F259" i="3" s="1"/>
  <c r="G259" i="3" s="1"/>
  <c r="K259" i="3" s="1"/>
  <c r="Q259" i="3"/>
  <c r="E260" i="3"/>
  <c r="F260" i="3"/>
  <c r="G260" i="3"/>
  <c r="K260" i="3" s="1"/>
  <c r="Q260" i="3"/>
  <c r="E261" i="3"/>
  <c r="F261" i="3" s="1"/>
  <c r="G261" i="3" s="1"/>
  <c r="K261" i="3" s="1"/>
  <c r="Q261" i="3"/>
  <c r="E262" i="3"/>
  <c r="F262" i="3" s="1"/>
  <c r="G262" i="3" s="1"/>
  <c r="K262" i="3" s="1"/>
  <c r="Q262" i="3"/>
  <c r="E263" i="3"/>
  <c r="F263" i="3" s="1"/>
  <c r="G263" i="3" s="1"/>
  <c r="K263" i="3" s="1"/>
  <c r="Q263" i="3"/>
  <c r="E264" i="3"/>
  <c r="F264" i="3" s="1"/>
  <c r="G264" i="3" s="1"/>
  <c r="K264" i="3" s="1"/>
  <c r="Q264" i="3"/>
  <c r="E265" i="3"/>
  <c r="F265" i="3" s="1"/>
  <c r="G265" i="3" s="1"/>
  <c r="K265" i="3" s="1"/>
  <c r="Q265" i="3"/>
  <c r="E266" i="3"/>
  <c r="F266" i="3"/>
  <c r="G266" i="3" s="1"/>
  <c r="K266" i="3" s="1"/>
  <c r="Q266" i="3"/>
  <c r="E267" i="3"/>
  <c r="F267" i="3" s="1"/>
  <c r="G267" i="3" s="1"/>
  <c r="K267" i="3" s="1"/>
  <c r="Q267" i="3"/>
  <c r="E268" i="3"/>
  <c r="F268" i="3" s="1"/>
  <c r="G268" i="3" s="1"/>
  <c r="K268" i="3" s="1"/>
  <c r="Q268" i="3"/>
  <c r="E269" i="3"/>
  <c r="F269" i="3" s="1"/>
  <c r="G269" i="3" s="1"/>
  <c r="K269" i="3" s="1"/>
  <c r="Q269" i="3"/>
  <c r="E270" i="3"/>
  <c r="F270" i="3" s="1"/>
  <c r="U270" i="3" s="1"/>
  <c r="Q270" i="3"/>
  <c r="E271" i="3"/>
  <c r="F271" i="3" s="1"/>
  <c r="G271" i="3" s="1"/>
  <c r="K271" i="3" s="1"/>
  <c r="Q271" i="3"/>
  <c r="E272" i="3"/>
  <c r="F272" i="3" s="1"/>
  <c r="G272" i="3" s="1"/>
  <c r="K272" i="3" s="1"/>
  <c r="Q272" i="3"/>
  <c r="E273" i="3"/>
  <c r="F273" i="3" s="1"/>
  <c r="G273" i="3" s="1"/>
  <c r="K273" i="3" s="1"/>
  <c r="Q273" i="3"/>
  <c r="E274" i="3"/>
  <c r="F274" i="3" s="1"/>
  <c r="G274" i="3" s="1"/>
  <c r="K274" i="3" s="1"/>
  <c r="Q274" i="3"/>
  <c r="E275" i="3"/>
  <c r="F275" i="3" s="1"/>
  <c r="G275" i="3" s="1"/>
  <c r="K275" i="3" s="1"/>
  <c r="Q275" i="3"/>
  <c r="E276" i="3"/>
  <c r="F276" i="3" s="1"/>
  <c r="G276" i="3" s="1"/>
  <c r="K276" i="3" s="1"/>
  <c r="Q276" i="3"/>
  <c r="E277" i="3"/>
  <c r="F277" i="3"/>
  <c r="G277" i="3" s="1"/>
  <c r="K277" i="3" s="1"/>
  <c r="Q277" i="3"/>
  <c r="E278" i="3"/>
  <c r="F278" i="3" s="1"/>
  <c r="G278" i="3" s="1"/>
  <c r="J278" i="3" s="1"/>
  <c r="Q278" i="3"/>
  <c r="E279" i="3"/>
  <c r="F279" i="3" s="1"/>
  <c r="G279" i="3" s="1"/>
  <c r="K279" i="3" s="1"/>
  <c r="Q279" i="3"/>
  <c r="E280" i="3"/>
  <c r="F280" i="3" s="1"/>
  <c r="G280" i="3" s="1"/>
  <c r="K280" i="3" s="1"/>
  <c r="Q280" i="3"/>
  <c r="E281" i="3"/>
  <c r="F281" i="3" s="1"/>
  <c r="G281" i="3" s="1"/>
  <c r="K281" i="3" s="1"/>
  <c r="Q281" i="3"/>
  <c r="E282" i="3"/>
  <c r="F282" i="3" s="1"/>
  <c r="G282" i="3" s="1"/>
  <c r="K282" i="3" s="1"/>
  <c r="Q282" i="3"/>
  <c r="E283" i="3"/>
  <c r="F283" i="3" s="1"/>
  <c r="G283" i="3" s="1"/>
  <c r="K283" i="3" s="1"/>
  <c r="Q283" i="3"/>
  <c r="E284" i="3"/>
  <c r="F284" i="3" s="1"/>
  <c r="G284" i="3" s="1"/>
  <c r="K284" i="3" s="1"/>
  <c r="Q284" i="3"/>
  <c r="E285" i="3"/>
  <c r="F285" i="3"/>
  <c r="G285" i="3" s="1"/>
  <c r="K285" i="3" s="1"/>
  <c r="Q285" i="3"/>
  <c r="E286" i="3"/>
  <c r="F286" i="3"/>
  <c r="G286" i="3" s="1"/>
  <c r="K286" i="3" s="1"/>
  <c r="Q286" i="3"/>
  <c r="E287" i="3"/>
  <c r="F287" i="3" s="1"/>
  <c r="G287" i="3" s="1"/>
  <c r="K287" i="3" s="1"/>
  <c r="Q287" i="3"/>
  <c r="E288" i="3"/>
  <c r="F288" i="3" s="1"/>
  <c r="G288" i="3" s="1"/>
  <c r="K288" i="3" s="1"/>
  <c r="Q288" i="3"/>
  <c r="E289" i="3"/>
  <c r="F289" i="3"/>
  <c r="G289" i="3" s="1"/>
  <c r="K289" i="3" s="1"/>
  <c r="Q289" i="3"/>
  <c r="E290" i="3"/>
  <c r="F290" i="3" s="1"/>
  <c r="G290" i="3" s="1"/>
  <c r="K290" i="3" s="1"/>
  <c r="Q290" i="3"/>
  <c r="E291" i="3"/>
  <c r="F291" i="3" s="1"/>
  <c r="G291" i="3" s="1"/>
  <c r="K291" i="3" s="1"/>
  <c r="Q291" i="3"/>
  <c r="E292" i="3"/>
  <c r="F292" i="3" s="1"/>
  <c r="G292" i="3" s="1"/>
  <c r="K292" i="3" s="1"/>
  <c r="Q292" i="3"/>
  <c r="E294" i="3"/>
  <c r="F294" i="3"/>
  <c r="G294" i="3" s="1"/>
  <c r="K294" i="3" s="1"/>
  <c r="Q294" i="3"/>
  <c r="E295" i="3"/>
  <c r="F295" i="3"/>
  <c r="G295" i="3" s="1"/>
  <c r="K295" i="3" s="1"/>
  <c r="Q295" i="3"/>
  <c r="A11" i="5"/>
  <c r="B11" i="5"/>
  <c r="C11" i="5"/>
  <c r="D11" i="5"/>
  <c r="G11" i="5"/>
  <c r="H11" i="5"/>
  <c r="A12" i="5"/>
  <c r="C12" i="5"/>
  <c r="D12" i="5"/>
  <c r="G12" i="5"/>
  <c r="H12" i="5"/>
  <c r="B12" i="5"/>
  <c r="A13" i="5"/>
  <c r="B13" i="5"/>
  <c r="D13" i="5"/>
  <c r="G13" i="5"/>
  <c r="C13" i="5"/>
  <c r="H13" i="5"/>
  <c r="A14" i="5"/>
  <c r="D14" i="5"/>
  <c r="G14" i="5"/>
  <c r="C14" i="5"/>
  <c r="H14" i="5"/>
  <c r="B14" i="5"/>
  <c r="A15" i="5"/>
  <c r="D15" i="5"/>
  <c r="G15" i="5"/>
  <c r="C15" i="5"/>
  <c r="H15" i="5"/>
  <c r="B15" i="5"/>
  <c r="A16" i="5"/>
  <c r="C16" i="5"/>
  <c r="D16" i="5"/>
  <c r="G16" i="5"/>
  <c r="H16" i="5"/>
  <c r="B16" i="5"/>
  <c r="A17" i="5"/>
  <c r="B17" i="5"/>
  <c r="D17" i="5"/>
  <c r="G17" i="5"/>
  <c r="C17" i="5"/>
  <c r="H17" i="5"/>
  <c r="A18" i="5"/>
  <c r="B18" i="5"/>
  <c r="C18" i="5"/>
  <c r="D18" i="5"/>
  <c r="G18" i="5"/>
  <c r="H18" i="5"/>
  <c r="A19" i="5"/>
  <c r="B19" i="5"/>
  <c r="C19" i="5"/>
  <c r="D19" i="5"/>
  <c r="G19" i="5"/>
  <c r="H19" i="5"/>
  <c r="A20" i="5"/>
  <c r="C20" i="5"/>
  <c r="D20" i="5"/>
  <c r="G20" i="5"/>
  <c r="H20" i="5"/>
  <c r="B20" i="5"/>
  <c r="A21" i="5"/>
  <c r="B21" i="5"/>
  <c r="D21" i="5"/>
  <c r="G21" i="5"/>
  <c r="C21" i="5"/>
  <c r="H21" i="5"/>
  <c r="A22" i="5"/>
  <c r="D22" i="5"/>
  <c r="G22" i="5"/>
  <c r="C22" i="5"/>
  <c r="H22" i="5"/>
  <c r="B22" i="5"/>
  <c r="A23" i="5"/>
  <c r="D23" i="5"/>
  <c r="G23" i="5"/>
  <c r="C23" i="5"/>
  <c r="H23" i="5"/>
  <c r="B23" i="5"/>
  <c r="A24" i="5"/>
  <c r="C24" i="5"/>
  <c r="D24" i="5"/>
  <c r="G24" i="5"/>
  <c r="H24" i="5"/>
  <c r="B24" i="5"/>
  <c r="A25" i="5"/>
  <c r="B25" i="5"/>
  <c r="D25" i="5"/>
  <c r="G25" i="5"/>
  <c r="C25" i="5"/>
  <c r="E25" i="5"/>
  <c r="H25" i="5"/>
  <c r="A26" i="5"/>
  <c r="B26" i="5"/>
  <c r="C26" i="5"/>
  <c r="D26" i="5"/>
  <c r="G26" i="5"/>
  <c r="H26" i="5"/>
  <c r="A27" i="5"/>
  <c r="B27" i="5"/>
  <c r="C27" i="5"/>
  <c r="D27" i="5"/>
  <c r="G27" i="5"/>
  <c r="H27" i="5"/>
  <c r="A28" i="5"/>
  <c r="C28" i="5"/>
  <c r="D28" i="5"/>
  <c r="G28" i="5"/>
  <c r="H28" i="5"/>
  <c r="B28" i="5"/>
  <c r="A29" i="5"/>
  <c r="B29" i="5"/>
  <c r="D29" i="5"/>
  <c r="G29" i="5"/>
  <c r="C29" i="5"/>
  <c r="H29" i="5"/>
  <c r="A30" i="5"/>
  <c r="D30" i="5"/>
  <c r="G30" i="5"/>
  <c r="C30" i="5"/>
  <c r="H30" i="5"/>
  <c r="B30" i="5"/>
  <c r="A31" i="5"/>
  <c r="D31" i="5"/>
  <c r="G31" i="5"/>
  <c r="C31" i="5"/>
  <c r="H31" i="5"/>
  <c r="B31" i="5"/>
  <c r="A32" i="5"/>
  <c r="C32" i="5"/>
  <c r="D32" i="5"/>
  <c r="E32" i="5"/>
  <c r="G32" i="5"/>
  <c r="H32" i="5"/>
  <c r="B32" i="5"/>
  <c r="A33" i="5"/>
  <c r="B33" i="5"/>
  <c r="D33" i="5"/>
  <c r="G33" i="5"/>
  <c r="C33" i="5"/>
  <c r="H33" i="5"/>
  <c r="A34" i="5"/>
  <c r="B34" i="5"/>
  <c r="C34" i="5"/>
  <c r="D34" i="5"/>
  <c r="G34" i="5"/>
  <c r="H34" i="5"/>
  <c r="A35" i="5"/>
  <c r="B35" i="5"/>
  <c r="C35" i="5"/>
  <c r="D35" i="5"/>
  <c r="G35" i="5"/>
  <c r="H35" i="5"/>
  <c r="A36" i="5"/>
  <c r="C36" i="5"/>
  <c r="D36" i="5"/>
  <c r="G36" i="5"/>
  <c r="H36" i="5"/>
  <c r="B36" i="5"/>
  <c r="A37" i="5"/>
  <c r="B37" i="5"/>
  <c r="D37" i="5"/>
  <c r="G37" i="5"/>
  <c r="C37" i="5"/>
  <c r="H37" i="5"/>
  <c r="A38" i="5"/>
  <c r="D38" i="5"/>
  <c r="E38" i="5"/>
  <c r="G38" i="5"/>
  <c r="C38" i="5"/>
  <c r="H38" i="5"/>
  <c r="B38" i="5"/>
  <c r="A39" i="5"/>
  <c r="D39" i="5"/>
  <c r="G39" i="5"/>
  <c r="C39" i="5"/>
  <c r="H39" i="5"/>
  <c r="B39" i="5"/>
  <c r="A40" i="5"/>
  <c r="C40" i="5"/>
  <c r="D40" i="5"/>
  <c r="G40" i="5"/>
  <c r="H40" i="5"/>
  <c r="B40" i="5"/>
  <c r="A41" i="5"/>
  <c r="B41" i="5"/>
  <c r="D41" i="5"/>
  <c r="G41" i="5"/>
  <c r="C41" i="5"/>
  <c r="E41" i="5"/>
  <c r="H41" i="5"/>
  <c r="A42" i="5"/>
  <c r="B42" i="5"/>
  <c r="C42" i="5"/>
  <c r="D42" i="5"/>
  <c r="G42" i="5"/>
  <c r="H42" i="5"/>
  <c r="A43" i="5"/>
  <c r="B43" i="5"/>
  <c r="C43" i="5"/>
  <c r="D43" i="5"/>
  <c r="G43" i="5"/>
  <c r="H43" i="5"/>
  <c r="A44" i="5"/>
  <c r="C44" i="5"/>
  <c r="D44" i="5"/>
  <c r="G44" i="5"/>
  <c r="H44" i="5"/>
  <c r="B44" i="5"/>
  <c r="A45" i="5"/>
  <c r="B45" i="5"/>
  <c r="C45" i="5"/>
  <c r="D45" i="5"/>
  <c r="F45" i="5"/>
  <c r="G45" i="5"/>
  <c r="H45" i="5"/>
  <c r="A46" i="5"/>
  <c r="B46" i="5"/>
  <c r="C46" i="5"/>
  <c r="D46" i="5"/>
  <c r="F46" i="5"/>
  <c r="G46" i="5"/>
  <c r="H46" i="5"/>
  <c r="A47" i="5"/>
  <c r="B47" i="5"/>
  <c r="C47" i="5"/>
  <c r="D47" i="5"/>
  <c r="F47" i="5"/>
  <c r="G47" i="5"/>
  <c r="H47" i="5"/>
  <c r="A48" i="5"/>
  <c r="B48" i="5"/>
  <c r="C48" i="5"/>
  <c r="D48" i="5"/>
  <c r="F48" i="5"/>
  <c r="G48" i="5"/>
  <c r="H48" i="5"/>
  <c r="A49" i="5"/>
  <c r="B49" i="5"/>
  <c r="C49" i="5"/>
  <c r="D49" i="5"/>
  <c r="F49" i="5"/>
  <c r="G49" i="5"/>
  <c r="H49" i="5"/>
  <c r="A50" i="5"/>
  <c r="B50" i="5"/>
  <c r="D50" i="5"/>
  <c r="G50" i="5"/>
  <c r="C50" i="5"/>
  <c r="H50" i="5"/>
  <c r="A51" i="5"/>
  <c r="D51" i="5"/>
  <c r="G51" i="5"/>
  <c r="C51" i="5"/>
  <c r="H51" i="5"/>
  <c r="B51" i="5"/>
  <c r="A52" i="5"/>
  <c r="D52" i="5"/>
  <c r="G52" i="5"/>
  <c r="C52" i="5"/>
  <c r="H52" i="5"/>
  <c r="B52" i="5"/>
  <c r="A53" i="5"/>
  <c r="C53" i="5"/>
  <c r="D53" i="5"/>
  <c r="G53" i="5"/>
  <c r="H53" i="5"/>
  <c r="B53" i="5"/>
  <c r="A54" i="5"/>
  <c r="B54" i="5"/>
  <c r="D54" i="5"/>
  <c r="G54" i="5"/>
  <c r="C54" i="5"/>
  <c r="E54" i="5"/>
  <c r="H54" i="5"/>
  <c r="A55" i="5"/>
  <c r="B55" i="5"/>
  <c r="C55" i="5"/>
  <c r="D55" i="5"/>
  <c r="G55" i="5"/>
  <c r="H55" i="5"/>
  <c r="A56" i="5"/>
  <c r="B56" i="5"/>
  <c r="C56" i="5"/>
  <c r="D56" i="5"/>
  <c r="G56" i="5"/>
  <c r="H56" i="5"/>
  <c r="A57" i="5"/>
  <c r="C57" i="5"/>
  <c r="D57" i="5"/>
  <c r="G57" i="5"/>
  <c r="H57" i="5"/>
  <c r="B57" i="5"/>
  <c r="A58" i="5"/>
  <c r="B58" i="5"/>
  <c r="D58" i="5"/>
  <c r="G58" i="5"/>
  <c r="C58" i="5"/>
  <c r="H58" i="5"/>
  <c r="A59" i="5"/>
  <c r="C59" i="5"/>
  <c r="D59" i="5"/>
  <c r="G59" i="5"/>
  <c r="H59" i="5"/>
  <c r="B59" i="5"/>
  <c r="A60" i="5"/>
  <c r="D60" i="5"/>
  <c r="G60" i="5"/>
  <c r="C60" i="5"/>
  <c r="H60" i="5"/>
  <c r="B60" i="5"/>
  <c r="A61" i="5"/>
  <c r="C61" i="5"/>
  <c r="D61" i="5"/>
  <c r="G61" i="5"/>
  <c r="H61" i="5"/>
  <c r="B61" i="5"/>
  <c r="A62" i="5"/>
  <c r="B62" i="5"/>
  <c r="D62" i="5"/>
  <c r="G62" i="5"/>
  <c r="C62" i="5"/>
  <c r="H62" i="5"/>
  <c r="A63" i="5"/>
  <c r="B63" i="5"/>
  <c r="C63" i="5"/>
  <c r="D63" i="5"/>
  <c r="G63" i="5"/>
  <c r="H63" i="5"/>
  <c r="A64" i="5"/>
  <c r="B64" i="5"/>
  <c r="D64" i="5"/>
  <c r="G64" i="5"/>
  <c r="C64" i="5"/>
  <c r="H64" i="5"/>
  <c r="A65" i="5"/>
  <c r="C65" i="5"/>
  <c r="D65" i="5"/>
  <c r="G65" i="5"/>
  <c r="H65" i="5"/>
  <c r="B65" i="5"/>
  <c r="A66" i="5"/>
  <c r="B66" i="5"/>
  <c r="D66" i="5"/>
  <c r="G66" i="5"/>
  <c r="C66" i="5"/>
  <c r="H66" i="5"/>
  <c r="A67" i="5"/>
  <c r="C67" i="5"/>
  <c r="D67" i="5"/>
  <c r="G67" i="5"/>
  <c r="H67" i="5"/>
  <c r="B67" i="5"/>
  <c r="A68" i="5"/>
  <c r="D68" i="5"/>
  <c r="G68" i="5"/>
  <c r="C68" i="5"/>
  <c r="H68" i="5"/>
  <c r="B68" i="5"/>
  <c r="A69" i="5"/>
  <c r="C69" i="5"/>
  <c r="D69" i="5"/>
  <c r="G69" i="5"/>
  <c r="H69" i="5"/>
  <c r="B69" i="5"/>
  <c r="A70" i="5"/>
  <c r="B70" i="5"/>
  <c r="D70" i="5"/>
  <c r="G70" i="5"/>
  <c r="C70" i="5"/>
  <c r="E70" i="5"/>
  <c r="H70" i="5"/>
  <c r="A71" i="5"/>
  <c r="C71" i="5"/>
  <c r="D71" i="5"/>
  <c r="G71" i="5"/>
  <c r="H71" i="5"/>
  <c r="B71" i="5"/>
  <c r="A72" i="5"/>
  <c r="B72" i="5"/>
  <c r="D72" i="5"/>
  <c r="G72" i="5"/>
  <c r="C72" i="5"/>
  <c r="H72" i="5"/>
  <c r="A73" i="5"/>
  <c r="C73" i="5"/>
  <c r="D73" i="5"/>
  <c r="G73" i="5"/>
  <c r="H73" i="5"/>
  <c r="B73" i="5"/>
  <c r="A74" i="5"/>
  <c r="B74" i="5"/>
  <c r="D74" i="5"/>
  <c r="G74" i="5"/>
  <c r="C74" i="5"/>
  <c r="H74" i="5"/>
  <c r="A75" i="5"/>
  <c r="D75" i="5"/>
  <c r="G75" i="5"/>
  <c r="C75" i="5"/>
  <c r="H75" i="5"/>
  <c r="B75" i="5"/>
  <c r="A76" i="5"/>
  <c r="B76" i="5"/>
  <c r="D76" i="5"/>
  <c r="G76" i="5"/>
  <c r="C76" i="5"/>
  <c r="H76" i="5"/>
  <c r="A77" i="5"/>
  <c r="C77" i="5"/>
  <c r="D77" i="5"/>
  <c r="G77" i="5"/>
  <c r="H77" i="5"/>
  <c r="B77" i="5"/>
  <c r="A78" i="5"/>
  <c r="B78" i="5"/>
  <c r="D78" i="5"/>
  <c r="G78" i="5"/>
  <c r="C78" i="5"/>
  <c r="H78" i="5"/>
  <c r="A79" i="5"/>
  <c r="C79" i="5"/>
  <c r="D79" i="5"/>
  <c r="G79" i="5"/>
  <c r="H79" i="5"/>
  <c r="B79" i="5"/>
  <c r="A80" i="5"/>
  <c r="B80" i="5"/>
  <c r="C80" i="5"/>
  <c r="D80" i="5"/>
  <c r="G80" i="5"/>
  <c r="H80" i="5"/>
  <c r="A81" i="5"/>
  <c r="C81" i="5"/>
  <c r="D81" i="5"/>
  <c r="G81" i="5"/>
  <c r="H81" i="5"/>
  <c r="B81" i="5"/>
  <c r="A82" i="5"/>
  <c r="B82" i="5"/>
  <c r="D82" i="5"/>
  <c r="G82" i="5"/>
  <c r="C82" i="5"/>
  <c r="H82" i="5"/>
  <c r="A83" i="5"/>
  <c r="D83" i="5"/>
  <c r="G83" i="5"/>
  <c r="C83" i="5"/>
  <c r="H83" i="5"/>
  <c r="B83" i="5"/>
  <c r="A84" i="5"/>
  <c r="B84" i="5"/>
  <c r="D84" i="5"/>
  <c r="G84" i="5"/>
  <c r="C84" i="5"/>
  <c r="H84" i="5"/>
  <c r="A85" i="5"/>
  <c r="C85" i="5"/>
  <c r="D85" i="5"/>
  <c r="G85" i="5"/>
  <c r="H85" i="5"/>
  <c r="B85" i="5"/>
  <c r="A86" i="5"/>
  <c r="B86" i="5"/>
  <c r="D86" i="5"/>
  <c r="G86" i="5"/>
  <c r="C86" i="5"/>
  <c r="H86" i="5"/>
  <c r="A87" i="5"/>
  <c r="C87" i="5"/>
  <c r="D87" i="5"/>
  <c r="G87" i="5"/>
  <c r="H87" i="5"/>
  <c r="B87" i="5"/>
  <c r="A88" i="5"/>
  <c r="B88" i="5"/>
  <c r="D88" i="5"/>
  <c r="G88" i="5"/>
  <c r="C88" i="5"/>
  <c r="H88" i="5"/>
  <c r="A89" i="5"/>
  <c r="C89" i="5"/>
  <c r="D89" i="5"/>
  <c r="G89" i="5"/>
  <c r="H89" i="5"/>
  <c r="B89" i="5"/>
  <c r="A90" i="5"/>
  <c r="B90" i="5"/>
  <c r="D90" i="5"/>
  <c r="G90" i="5"/>
  <c r="C90" i="5"/>
  <c r="H90" i="5"/>
  <c r="A91" i="5"/>
  <c r="C91" i="5"/>
  <c r="D91" i="5"/>
  <c r="G91" i="5"/>
  <c r="H91" i="5"/>
  <c r="B91" i="5"/>
  <c r="A92" i="5"/>
  <c r="B92" i="5"/>
  <c r="D92" i="5"/>
  <c r="G92" i="5"/>
  <c r="C92" i="5"/>
  <c r="H92" i="5"/>
  <c r="A93" i="5"/>
  <c r="C93" i="5"/>
  <c r="D93" i="5"/>
  <c r="G93" i="5"/>
  <c r="H93" i="5"/>
  <c r="B93" i="5"/>
  <c r="A94" i="5"/>
  <c r="B94" i="5"/>
  <c r="D94" i="5"/>
  <c r="G94" i="5"/>
  <c r="C94" i="5"/>
  <c r="H94" i="5"/>
  <c r="A95" i="5"/>
  <c r="B95" i="5"/>
  <c r="C95" i="5"/>
  <c r="D95" i="5"/>
  <c r="G95" i="5"/>
  <c r="H95" i="5"/>
  <c r="A96" i="5"/>
  <c r="B96" i="5"/>
  <c r="D96" i="5"/>
  <c r="G96" i="5"/>
  <c r="C96" i="5"/>
  <c r="H96" i="5"/>
  <c r="A97" i="5"/>
  <c r="C97" i="5"/>
  <c r="D97" i="5"/>
  <c r="G97" i="5"/>
  <c r="H97" i="5"/>
  <c r="B97" i="5"/>
  <c r="A98" i="5"/>
  <c r="B98" i="5"/>
  <c r="D98" i="5"/>
  <c r="G98" i="5"/>
  <c r="C98" i="5"/>
  <c r="H98" i="5"/>
  <c r="A99" i="5"/>
  <c r="C99" i="5"/>
  <c r="D99" i="5"/>
  <c r="G99" i="5"/>
  <c r="H99" i="5"/>
  <c r="B99" i="5"/>
  <c r="A100" i="5"/>
  <c r="B100" i="5"/>
  <c r="D100" i="5"/>
  <c r="G100" i="5"/>
  <c r="C100" i="5"/>
  <c r="H100" i="5"/>
  <c r="A101" i="5"/>
  <c r="C101" i="5"/>
  <c r="D101" i="5"/>
  <c r="G101" i="5"/>
  <c r="H101" i="5"/>
  <c r="B101" i="5"/>
  <c r="A102" i="5"/>
  <c r="B102" i="5"/>
  <c r="D102" i="5"/>
  <c r="G102" i="5"/>
  <c r="C102" i="5"/>
  <c r="H102" i="5"/>
  <c r="A103" i="5"/>
  <c r="B103" i="5"/>
  <c r="C103" i="5"/>
  <c r="D103" i="5"/>
  <c r="G103" i="5"/>
  <c r="H103" i="5"/>
  <c r="A104" i="5"/>
  <c r="B104" i="5"/>
  <c r="C104" i="5"/>
  <c r="D104" i="5"/>
  <c r="G104" i="5"/>
  <c r="H104" i="5"/>
  <c r="A105" i="5"/>
  <c r="C105" i="5"/>
  <c r="D105" i="5"/>
  <c r="G105" i="5"/>
  <c r="H105" i="5"/>
  <c r="B105" i="5"/>
  <c r="A106" i="5"/>
  <c r="B106" i="5"/>
  <c r="D106" i="5"/>
  <c r="G106" i="5"/>
  <c r="C106" i="5"/>
  <c r="H106" i="5"/>
  <c r="A107" i="5"/>
  <c r="D107" i="5"/>
  <c r="G107" i="5"/>
  <c r="C107" i="5"/>
  <c r="H107" i="5"/>
  <c r="B107" i="5"/>
  <c r="A108" i="5"/>
  <c r="B108" i="5"/>
  <c r="D108" i="5"/>
  <c r="G108" i="5"/>
  <c r="C108" i="5"/>
  <c r="E108" i="5"/>
  <c r="H108" i="5"/>
  <c r="A109" i="5"/>
  <c r="C109" i="5"/>
  <c r="D109" i="5"/>
  <c r="G109" i="5"/>
  <c r="H109" i="5"/>
  <c r="B109" i="5"/>
  <c r="A110" i="5"/>
  <c r="B110" i="5"/>
  <c r="D110" i="5"/>
  <c r="G110" i="5"/>
  <c r="C110" i="5"/>
  <c r="H110" i="5"/>
  <c r="A111" i="5"/>
  <c r="C111" i="5"/>
  <c r="D111" i="5"/>
  <c r="G111" i="5"/>
  <c r="H111" i="5"/>
  <c r="B111" i="5"/>
  <c r="A112" i="5"/>
  <c r="C112" i="5"/>
  <c r="D112" i="5"/>
  <c r="G112" i="5"/>
  <c r="H112" i="5"/>
  <c r="B112" i="5"/>
  <c r="A113" i="5"/>
  <c r="C113" i="5"/>
  <c r="D113" i="5"/>
  <c r="G113" i="5"/>
  <c r="H113" i="5"/>
  <c r="B113" i="5"/>
  <c r="A114" i="5"/>
  <c r="C114" i="5"/>
  <c r="D114" i="5"/>
  <c r="G114" i="5"/>
  <c r="H114" i="5"/>
  <c r="B114" i="5"/>
  <c r="A115" i="5"/>
  <c r="B115" i="5"/>
  <c r="C115" i="5"/>
  <c r="D115" i="5"/>
  <c r="E115" i="5"/>
  <c r="G115" i="5"/>
  <c r="H115" i="5"/>
  <c r="A116" i="5"/>
  <c r="B116" i="5"/>
  <c r="D116" i="5"/>
  <c r="G116" i="5"/>
  <c r="C116" i="5"/>
  <c r="H116" i="5"/>
  <c r="A117" i="5"/>
  <c r="C117" i="5"/>
  <c r="D117" i="5"/>
  <c r="G117" i="5"/>
  <c r="H117" i="5"/>
  <c r="B117" i="5"/>
  <c r="A118" i="5"/>
  <c r="C118" i="5"/>
  <c r="D118" i="5"/>
  <c r="G118" i="5"/>
  <c r="H118" i="5"/>
  <c r="B118" i="5"/>
  <c r="A119" i="5"/>
  <c r="D119" i="5"/>
  <c r="G119" i="5"/>
  <c r="C119" i="5"/>
  <c r="H119" i="5"/>
  <c r="B119" i="5"/>
  <c r="A120" i="5"/>
  <c r="B120" i="5"/>
  <c r="D120" i="5"/>
  <c r="G120" i="5"/>
  <c r="C120" i="5"/>
  <c r="H120" i="5"/>
  <c r="A121" i="5"/>
  <c r="D121" i="5"/>
  <c r="G121" i="5"/>
  <c r="C121" i="5"/>
  <c r="H121" i="5"/>
  <c r="B121" i="5"/>
  <c r="A122" i="5"/>
  <c r="C122" i="5"/>
  <c r="D122" i="5"/>
  <c r="G122" i="5"/>
  <c r="H122" i="5"/>
  <c r="B122" i="5"/>
  <c r="A123" i="5"/>
  <c r="B123" i="5"/>
  <c r="C123" i="5"/>
  <c r="D123" i="5"/>
  <c r="E123" i="5"/>
  <c r="G123" i="5"/>
  <c r="H123" i="5"/>
  <c r="A124" i="5"/>
  <c r="B124" i="5"/>
  <c r="D124" i="5"/>
  <c r="G124" i="5"/>
  <c r="C124" i="5"/>
  <c r="H124" i="5"/>
  <c r="A125" i="5"/>
  <c r="C125" i="5"/>
  <c r="D125" i="5"/>
  <c r="G125" i="5"/>
  <c r="H125" i="5"/>
  <c r="B125" i="5"/>
  <c r="A126" i="5"/>
  <c r="C126" i="5"/>
  <c r="D126" i="5"/>
  <c r="G126" i="5"/>
  <c r="H126" i="5"/>
  <c r="B126" i="5"/>
  <c r="A127" i="5"/>
  <c r="D127" i="5"/>
  <c r="G127" i="5"/>
  <c r="C127" i="5"/>
  <c r="H127" i="5"/>
  <c r="B127" i="5"/>
  <c r="A128" i="5"/>
  <c r="B128" i="5"/>
  <c r="D128" i="5"/>
  <c r="G128" i="5"/>
  <c r="C128" i="5"/>
  <c r="H128" i="5"/>
  <c r="A129" i="5"/>
  <c r="C129" i="5"/>
  <c r="D129" i="5"/>
  <c r="G129" i="5"/>
  <c r="H129" i="5"/>
  <c r="B129" i="5"/>
  <c r="A130" i="5"/>
  <c r="C130" i="5"/>
  <c r="D130" i="5"/>
  <c r="G130" i="5"/>
  <c r="H130" i="5"/>
  <c r="B130" i="5"/>
  <c r="A131" i="5"/>
  <c r="B131" i="5"/>
  <c r="C131" i="5"/>
  <c r="D131" i="5"/>
  <c r="G131" i="5"/>
  <c r="H131" i="5"/>
  <c r="A132" i="5"/>
  <c r="B132" i="5"/>
  <c r="D132" i="5"/>
  <c r="G132" i="5"/>
  <c r="C132" i="5"/>
  <c r="H132" i="5"/>
  <c r="A133" i="5"/>
  <c r="C133" i="5"/>
  <c r="D133" i="5"/>
  <c r="G133" i="5"/>
  <c r="H133" i="5"/>
  <c r="B133" i="5"/>
  <c r="A134" i="5"/>
  <c r="C134" i="5"/>
  <c r="D134" i="5"/>
  <c r="G134" i="5"/>
  <c r="H134" i="5"/>
  <c r="B134" i="5"/>
  <c r="A135" i="5"/>
  <c r="D135" i="5"/>
  <c r="G135" i="5"/>
  <c r="C135" i="5"/>
  <c r="E135" i="5"/>
  <c r="H135" i="5"/>
  <c r="B135" i="5"/>
  <c r="A136" i="5"/>
  <c r="B136" i="5"/>
  <c r="D136" i="5"/>
  <c r="G136" i="5"/>
  <c r="C136" i="5"/>
  <c r="H136" i="5"/>
  <c r="A137" i="5"/>
  <c r="C137" i="5"/>
  <c r="D137" i="5"/>
  <c r="G137" i="5"/>
  <c r="H137" i="5"/>
  <c r="B137" i="5"/>
  <c r="A138" i="5"/>
  <c r="C138" i="5"/>
  <c r="D138" i="5"/>
  <c r="G138" i="5"/>
  <c r="H138" i="5"/>
  <c r="B138" i="5"/>
  <c r="A139" i="5"/>
  <c r="B139" i="5"/>
  <c r="C139" i="5"/>
  <c r="D139" i="5"/>
  <c r="G139" i="5"/>
  <c r="H139" i="5"/>
  <c r="A140" i="5"/>
  <c r="B140" i="5"/>
  <c r="D140" i="5"/>
  <c r="G140" i="5"/>
  <c r="C140" i="5"/>
  <c r="H140" i="5"/>
  <c r="A141" i="5"/>
  <c r="C141" i="5"/>
  <c r="D141" i="5"/>
  <c r="G141" i="5"/>
  <c r="H141" i="5"/>
  <c r="B141" i="5"/>
  <c r="A142" i="5"/>
  <c r="C142" i="5"/>
  <c r="D142" i="5"/>
  <c r="G142" i="5"/>
  <c r="H142" i="5"/>
  <c r="B142" i="5"/>
  <c r="A143" i="5"/>
  <c r="D143" i="5"/>
  <c r="G143" i="5"/>
  <c r="C143" i="5"/>
  <c r="H143" i="5"/>
  <c r="B143" i="5"/>
  <c r="A144" i="5"/>
  <c r="B144" i="5"/>
  <c r="D144" i="5"/>
  <c r="G144" i="5"/>
  <c r="C144" i="5"/>
  <c r="E144" i="5"/>
  <c r="H144" i="5"/>
  <c r="A145" i="5"/>
  <c r="C145" i="5"/>
  <c r="D145" i="5"/>
  <c r="G145" i="5"/>
  <c r="H145" i="5"/>
  <c r="B145" i="5"/>
  <c r="A146" i="5"/>
  <c r="C146" i="5"/>
  <c r="D146" i="5"/>
  <c r="G146" i="5"/>
  <c r="H146" i="5"/>
  <c r="B146" i="5"/>
  <c r="A147" i="5"/>
  <c r="B147" i="5"/>
  <c r="C147" i="5"/>
  <c r="D147" i="5"/>
  <c r="E147" i="5"/>
  <c r="G147" i="5"/>
  <c r="H147" i="5"/>
  <c r="A148" i="5"/>
  <c r="B148" i="5"/>
  <c r="D148" i="5"/>
  <c r="G148" i="5"/>
  <c r="C148" i="5"/>
  <c r="H148" i="5"/>
  <c r="A149" i="5"/>
  <c r="C149" i="5"/>
  <c r="D149" i="5"/>
  <c r="G149" i="5"/>
  <c r="H149" i="5"/>
  <c r="B149" i="5"/>
  <c r="A150" i="5"/>
  <c r="C150" i="5"/>
  <c r="D150" i="5"/>
  <c r="G150" i="5"/>
  <c r="H150" i="5"/>
  <c r="B150" i="5"/>
  <c r="A151" i="5"/>
  <c r="D151" i="5"/>
  <c r="G151" i="5"/>
  <c r="C151" i="5"/>
  <c r="E151" i="5"/>
  <c r="H151" i="5"/>
  <c r="B151" i="5"/>
  <c r="A152" i="5"/>
  <c r="B152" i="5"/>
  <c r="D152" i="5"/>
  <c r="G152" i="5"/>
  <c r="C152" i="5"/>
  <c r="H152" i="5"/>
  <c r="A153" i="5"/>
  <c r="C153" i="5"/>
  <c r="D153" i="5"/>
  <c r="G153" i="5"/>
  <c r="H153" i="5"/>
  <c r="B153" i="5"/>
  <c r="A154" i="5"/>
  <c r="C154" i="5"/>
  <c r="D154" i="5"/>
  <c r="G154" i="5"/>
  <c r="H154" i="5"/>
  <c r="B154" i="5"/>
  <c r="A155" i="5"/>
  <c r="B155" i="5"/>
  <c r="C155" i="5"/>
  <c r="D155" i="5"/>
  <c r="G155" i="5"/>
  <c r="H155" i="5"/>
  <c r="A156" i="5"/>
  <c r="B156" i="5"/>
  <c r="D156" i="5"/>
  <c r="G156" i="5"/>
  <c r="C156" i="5"/>
  <c r="H156" i="5"/>
  <c r="A157" i="5"/>
  <c r="C157" i="5"/>
  <c r="D157" i="5"/>
  <c r="G157" i="5"/>
  <c r="H157" i="5"/>
  <c r="B157" i="5"/>
  <c r="A158" i="5"/>
  <c r="C158" i="5"/>
  <c r="D158" i="5"/>
  <c r="G158" i="5"/>
  <c r="H158" i="5"/>
  <c r="B158" i="5"/>
  <c r="A159" i="5"/>
  <c r="D159" i="5"/>
  <c r="G159" i="5"/>
  <c r="C159" i="5"/>
  <c r="H159" i="5"/>
  <c r="B159" i="5"/>
  <c r="A160" i="5"/>
  <c r="B160" i="5"/>
  <c r="D160" i="5"/>
  <c r="G160" i="5"/>
  <c r="C160" i="5"/>
  <c r="E160" i="5"/>
  <c r="H160" i="5"/>
  <c r="A161" i="5"/>
  <c r="C161" i="5"/>
  <c r="D161" i="5"/>
  <c r="G161" i="5"/>
  <c r="H161" i="5"/>
  <c r="B161" i="5"/>
  <c r="A162" i="5"/>
  <c r="C162" i="5"/>
  <c r="D162" i="5"/>
  <c r="G162" i="5"/>
  <c r="H162" i="5"/>
  <c r="B162" i="5"/>
  <c r="A163" i="5"/>
  <c r="B163" i="5"/>
  <c r="C163" i="5"/>
  <c r="D163" i="5"/>
  <c r="G163" i="5"/>
  <c r="H163" i="5"/>
  <c r="A164" i="5"/>
  <c r="B164" i="5"/>
  <c r="D164" i="5"/>
  <c r="G164" i="5"/>
  <c r="C164" i="5"/>
  <c r="E164" i="5"/>
  <c r="H164" i="5"/>
  <c r="A165" i="5"/>
  <c r="C165" i="5"/>
  <c r="D165" i="5"/>
  <c r="G165" i="5"/>
  <c r="H165" i="5"/>
  <c r="B165" i="5"/>
  <c r="A166" i="5"/>
  <c r="C166" i="5"/>
  <c r="D166" i="5"/>
  <c r="G166" i="5"/>
  <c r="H166" i="5"/>
  <c r="B166" i="5"/>
  <c r="A167" i="5"/>
  <c r="D167" i="5"/>
  <c r="G167" i="5"/>
  <c r="C167" i="5"/>
  <c r="E167" i="5"/>
  <c r="H167" i="5"/>
  <c r="B167" i="5"/>
  <c r="A168" i="5"/>
  <c r="B168" i="5"/>
  <c r="D168" i="5"/>
  <c r="G168" i="5"/>
  <c r="C168" i="5"/>
  <c r="H168" i="5"/>
  <c r="A169" i="5"/>
  <c r="C169" i="5"/>
  <c r="D169" i="5"/>
  <c r="G169" i="5"/>
  <c r="H169" i="5"/>
  <c r="B169" i="5"/>
  <c r="A170" i="5"/>
  <c r="C170" i="5"/>
  <c r="E170" i="5"/>
  <c r="D170" i="5"/>
  <c r="G170" i="5"/>
  <c r="H170" i="5"/>
  <c r="B170" i="5"/>
  <c r="A171" i="5"/>
  <c r="B171" i="5"/>
  <c r="C171" i="5"/>
  <c r="D171" i="5"/>
  <c r="G171" i="5"/>
  <c r="H171" i="5"/>
  <c r="A172" i="5"/>
  <c r="B172" i="5"/>
  <c r="D172" i="5"/>
  <c r="G172" i="5"/>
  <c r="C172" i="5"/>
  <c r="H172" i="5"/>
  <c r="A173" i="5"/>
  <c r="C173" i="5"/>
  <c r="E173" i="5"/>
  <c r="D173" i="5"/>
  <c r="G173" i="5"/>
  <c r="H173" i="5"/>
  <c r="B173" i="5"/>
  <c r="A174" i="5"/>
  <c r="C174" i="5"/>
  <c r="D174" i="5"/>
  <c r="G174" i="5"/>
  <c r="H174" i="5"/>
  <c r="B174" i="5"/>
  <c r="A175" i="5"/>
  <c r="D175" i="5"/>
  <c r="G175" i="5"/>
  <c r="C175" i="5"/>
  <c r="H175" i="5"/>
  <c r="B175" i="5"/>
  <c r="A176" i="5"/>
  <c r="B176" i="5"/>
  <c r="D176" i="5"/>
  <c r="G176" i="5"/>
  <c r="C176" i="5"/>
  <c r="H176" i="5"/>
  <c r="A177" i="5"/>
  <c r="C177" i="5"/>
  <c r="D177" i="5"/>
  <c r="G177" i="5"/>
  <c r="H177" i="5"/>
  <c r="B177" i="5"/>
  <c r="A178" i="5"/>
  <c r="C178" i="5"/>
  <c r="D178" i="5"/>
  <c r="G178" i="5"/>
  <c r="H178" i="5"/>
  <c r="B178" i="5"/>
  <c r="A179" i="5"/>
  <c r="B179" i="5"/>
  <c r="C179" i="5"/>
  <c r="D179" i="5"/>
  <c r="E179" i="5"/>
  <c r="G179" i="5"/>
  <c r="H179" i="5"/>
  <c r="A180" i="5"/>
  <c r="B180" i="5"/>
  <c r="D180" i="5"/>
  <c r="G180" i="5"/>
  <c r="C180" i="5"/>
  <c r="H180" i="5"/>
  <c r="A181" i="5"/>
  <c r="C181" i="5"/>
  <c r="D181" i="5"/>
  <c r="G181" i="5"/>
  <c r="H181" i="5"/>
  <c r="B181" i="5"/>
  <c r="A182" i="5"/>
  <c r="C182" i="5"/>
  <c r="D182" i="5"/>
  <c r="G182" i="5"/>
  <c r="H182" i="5"/>
  <c r="B182" i="5"/>
  <c r="A183" i="5"/>
  <c r="D183" i="5"/>
  <c r="G183" i="5"/>
  <c r="C183" i="5"/>
  <c r="H183" i="5"/>
  <c r="B183" i="5"/>
  <c r="A184" i="5"/>
  <c r="B184" i="5"/>
  <c r="D184" i="5"/>
  <c r="G184" i="5"/>
  <c r="C184" i="5"/>
  <c r="H184" i="5"/>
  <c r="A185" i="5"/>
  <c r="C185" i="5"/>
  <c r="E185" i="5"/>
  <c r="D185" i="5"/>
  <c r="G185" i="5"/>
  <c r="H185" i="5"/>
  <c r="B185" i="5"/>
  <c r="A186" i="5"/>
  <c r="C186" i="5"/>
  <c r="D186" i="5"/>
  <c r="G186" i="5"/>
  <c r="H186" i="5"/>
  <c r="B186" i="5"/>
  <c r="A187" i="5"/>
  <c r="B187" i="5"/>
  <c r="C187" i="5"/>
  <c r="D187" i="5"/>
  <c r="G187" i="5"/>
  <c r="H187" i="5"/>
  <c r="A188" i="5"/>
  <c r="B188" i="5"/>
  <c r="D188" i="5"/>
  <c r="G188" i="5"/>
  <c r="C188" i="5"/>
  <c r="H188" i="5"/>
  <c r="A189" i="5"/>
  <c r="C189" i="5"/>
  <c r="D189" i="5"/>
  <c r="G189" i="5"/>
  <c r="H189" i="5"/>
  <c r="B189" i="5"/>
  <c r="A190" i="5"/>
  <c r="C190" i="5"/>
  <c r="D190" i="5"/>
  <c r="G190" i="5"/>
  <c r="H190" i="5"/>
  <c r="B190" i="5"/>
  <c r="A191" i="5"/>
  <c r="D191" i="5"/>
  <c r="G191" i="5"/>
  <c r="C191" i="5"/>
  <c r="H191" i="5"/>
  <c r="B191" i="5"/>
  <c r="A192" i="5"/>
  <c r="B192" i="5"/>
  <c r="D192" i="5"/>
  <c r="G192" i="5"/>
  <c r="C192" i="5"/>
  <c r="E192" i="5"/>
  <c r="H192" i="5"/>
  <c r="A193" i="5"/>
  <c r="C193" i="5"/>
  <c r="E193" i="5"/>
  <c r="D193" i="5"/>
  <c r="G193" i="5"/>
  <c r="H193" i="5"/>
  <c r="B193" i="5"/>
  <c r="A194" i="5"/>
  <c r="C194" i="5"/>
  <c r="D194" i="5"/>
  <c r="G194" i="5"/>
  <c r="H194" i="5"/>
  <c r="B194" i="5"/>
  <c r="A195" i="5"/>
  <c r="B195" i="5"/>
  <c r="C195" i="5"/>
  <c r="D195" i="5"/>
  <c r="E195" i="5"/>
  <c r="G195" i="5"/>
  <c r="H195" i="5"/>
  <c r="A196" i="5"/>
  <c r="B196" i="5"/>
  <c r="D196" i="5"/>
  <c r="G196" i="5"/>
  <c r="C196" i="5"/>
  <c r="E196" i="5"/>
  <c r="H196" i="5"/>
  <c r="A197" i="5"/>
  <c r="C197" i="5"/>
  <c r="E197" i="5"/>
  <c r="D197" i="5"/>
  <c r="G197" i="5"/>
  <c r="H197" i="5"/>
  <c r="B197" i="5"/>
  <c r="A198" i="5"/>
  <c r="C198" i="5"/>
  <c r="D198" i="5"/>
  <c r="G198" i="5"/>
  <c r="H198" i="5"/>
  <c r="B198" i="5"/>
  <c r="A199" i="5"/>
  <c r="D199" i="5"/>
  <c r="G199" i="5"/>
  <c r="C199" i="5"/>
  <c r="H199" i="5"/>
  <c r="B199" i="5"/>
  <c r="A200" i="5"/>
  <c r="B200" i="5"/>
  <c r="D200" i="5"/>
  <c r="G200" i="5"/>
  <c r="C200" i="5"/>
  <c r="H200" i="5"/>
  <c r="A201" i="5"/>
  <c r="C201" i="5"/>
  <c r="D201" i="5"/>
  <c r="G201" i="5"/>
  <c r="H201" i="5"/>
  <c r="B201" i="5"/>
  <c r="A202" i="5"/>
  <c r="C202" i="5"/>
  <c r="D202" i="5"/>
  <c r="G202" i="5"/>
  <c r="H202" i="5"/>
  <c r="B202" i="5"/>
  <c r="A203" i="5"/>
  <c r="B203" i="5"/>
  <c r="C203" i="5"/>
  <c r="D203" i="5"/>
  <c r="G203" i="5"/>
  <c r="H203" i="5"/>
  <c r="A204" i="5"/>
  <c r="B204" i="5"/>
  <c r="D204" i="5"/>
  <c r="G204" i="5"/>
  <c r="C204" i="5"/>
  <c r="H204" i="5"/>
  <c r="A205" i="5"/>
  <c r="C205" i="5"/>
  <c r="E205" i="5"/>
  <c r="D205" i="5"/>
  <c r="G205" i="5"/>
  <c r="H205" i="5"/>
  <c r="B205" i="5"/>
  <c r="A206" i="5"/>
  <c r="C206" i="5"/>
  <c r="D206" i="5"/>
  <c r="G206" i="5"/>
  <c r="H206" i="5"/>
  <c r="B206" i="5"/>
  <c r="A207" i="5"/>
  <c r="D207" i="5"/>
  <c r="G207" i="5"/>
  <c r="C207" i="5"/>
  <c r="H207" i="5"/>
  <c r="B207" i="5"/>
  <c r="A208" i="5"/>
  <c r="B208" i="5"/>
  <c r="D208" i="5"/>
  <c r="G208" i="5"/>
  <c r="C208" i="5"/>
  <c r="H208" i="5"/>
  <c r="A209" i="5"/>
  <c r="C209" i="5"/>
  <c r="D209" i="5"/>
  <c r="G209" i="5"/>
  <c r="H209" i="5"/>
  <c r="B209" i="5"/>
  <c r="A210" i="5"/>
  <c r="C210" i="5"/>
  <c r="D210" i="5"/>
  <c r="G210" i="5"/>
  <c r="H210" i="5"/>
  <c r="B210" i="5"/>
  <c r="A211" i="5"/>
  <c r="B211" i="5"/>
  <c r="C211" i="5"/>
  <c r="D211" i="5"/>
  <c r="G211" i="5"/>
  <c r="H211" i="5"/>
  <c r="A212" i="5"/>
  <c r="B212" i="5"/>
  <c r="D212" i="5"/>
  <c r="G212" i="5"/>
  <c r="C212" i="5"/>
  <c r="E212" i="5"/>
  <c r="H212" i="5"/>
  <c r="A213" i="5"/>
  <c r="C213" i="5"/>
  <c r="D213" i="5"/>
  <c r="G213" i="5"/>
  <c r="H213" i="5"/>
  <c r="B213" i="5"/>
  <c r="A214" i="5"/>
  <c r="C214" i="5"/>
  <c r="D214" i="5"/>
  <c r="G214" i="5"/>
  <c r="H214" i="5"/>
  <c r="B214" i="5"/>
  <c r="A215" i="5"/>
  <c r="D215" i="5"/>
  <c r="G215" i="5"/>
  <c r="C215" i="5"/>
  <c r="H215" i="5"/>
  <c r="B215" i="5"/>
  <c r="A216" i="5"/>
  <c r="B216" i="5"/>
  <c r="D216" i="5"/>
  <c r="G216" i="5"/>
  <c r="C216" i="5"/>
  <c r="H216" i="5"/>
  <c r="A217" i="5"/>
  <c r="C217" i="5"/>
  <c r="D217" i="5"/>
  <c r="G217" i="5"/>
  <c r="H217" i="5"/>
  <c r="B217" i="5"/>
  <c r="A218" i="5"/>
  <c r="C218" i="5"/>
  <c r="D218" i="5"/>
  <c r="G218" i="5"/>
  <c r="H218" i="5"/>
  <c r="B218" i="5"/>
  <c r="A219" i="5"/>
  <c r="B219" i="5"/>
  <c r="C219" i="5"/>
  <c r="D219" i="5"/>
  <c r="E219" i="5"/>
  <c r="G219" i="5"/>
  <c r="H219" i="5"/>
  <c r="A220" i="5"/>
  <c r="B220" i="5"/>
  <c r="D220" i="5"/>
  <c r="G220" i="5"/>
  <c r="C220" i="5"/>
  <c r="H220" i="5"/>
  <c r="A221" i="5"/>
  <c r="C221" i="5"/>
  <c r="D221" i="5"/>
  <c r="G221" i="5"/>
  <c r="H221" i="5"/>
  <c r="B221" i="5"/>
  <c r="A222" i="5"/>
  <c r="C222" i="5"/>
  <c r="D222" i="5"/>
  <c r="G222" i="5"/>
  <c r="H222" i="5"/>
  <c r="B222" i="5"/>
  <c r="A223" i="5"/>
  <c r="D223" i="5"/>
  <c r="G223" i="5"/>
  <c r="C223" i="5"/>
  <c r="E223" i="5"/>
  <c r="H223" i="5"/>
  <c r="B223" i="5"/>
  <c r="A224" i="5"/>
  <c r="B224" i="5"/>
  <c r="D224" i="5"/>
  <c r="G224" i="5"/>
  <c r="C224" i="5"/>
  <c r="H224" i="5"/>
  <c r="A225" i="5"/>
  <c r="C225" i="5"/>
  <c r="E225" i="5"/>
  <c r="D225" i="5"/>
  <c r="G225" i="5"/>
  <c r="H225" i="5"/>
  <c r="B225" i="5"/>
  <c r="A226" i="5"/>
  <c r="C226" i="5"/>
  <c r="D226" i="5"/>
  <c r="G226" i="5"/>
  <c r="H226" i="5"/>
  <c r="B226" i="5"/>
  <c r="A227" i="5"/>
  <c r="B227" i="5"/>
  <c r="C227" i="5"/>
  <c r="D227" i="5"/>
  <c r="G227" i="5"/>
  <c r="H227" i="5"/>
  <c r="A228" i="5"/>
  <c r="B228" i="5"/>
  <c r="D228" i="5"/>
  <c r="G228" i="5"/>
  <c r="C228" i="5"/>
  <c r="H228" i="5"/>
  <c r="A229" i="5"/>
  <c r="C229" i="5"/>
  <c r="E229" i="5"/>
  <c r="D229" i="5"/>
  <c r="G229" i="5"/>
  <c r="H229" i="5"/>
  <c r="B229" i="5"/>
  <c r="A230" i="5"/>
  <c r="C230" i="5"/>
  <c r="D230" i="5"/>
  <c r="G230" i="5"/>
  <c r="H230" i="5"/>
  <c r="B230" i="5"/>
  <c r="A231" i="5"/>
  <c r="D231" i="5"/>
  <c r="G231" i="5"/>
  <c r="C231" i="5"/>
  <c r="H231" i="5"/>
  <c r="B231" i="5"/>
  <c r="A232" i="5"/>
  <c r="B232" i="5"/>
  <c r="D232" i="5"/>
  <c r="G232" i="5"/>
  <c r="C232" i="5"/>
  <c r="H232" i="5"/>
  <c r="A233" i="5"/>
  <c r="C233" i="5"/>
  <c r="D233" i="5"/>
  <c r="G233" i="5"/>
  <c r="H233" i="5"/>
  <c r="B233" i="5"/>
  <c r="Z70" i="3"/>
  <c r="Z66" i="3"/>
  <c r="Z5" i="2"/>
  <c r="Z4" i="2"/>
  <c r="C11" i="3"/>
  <c r="C12" i="3"/>
  <c r="C11" i="2"/>
  <c r="C12" i="2"/>
  <c r="O307" i="3" l="1"/>
  <c r="O306" i="3"/>
  <c r="O305" i="3"/>
  <c r="F187" i="1"/>
  <c r="G187" i="1" s="1"/>
  <c r="I187" i="1" s="1"/>
  <c r="E120" i="5"/>
  <c r="F113" i="1"/>
  <c r="G113" i="1" s="1"/>
  <c r="I113" i="1" s="1"/>
  <c r="F150" i="1"/>
  <c r="G150" i="1" s="1"/>
  <c r="I150" i="1" s="1"/>
  <c r="E96" i="5"/>
  <c r="F134" i="1"/>
  <c r="G134" i="1" s="1"/>
  <c r="I134" i="1" s="1"/>
  <c r="E85" i="5"/>
  <c r="F128" i="1"/>
  <c r="G128" i="1" s="1"/>
  <c r="I128" i="1" s="1"/>
  <c r="E79" i="5"/>
  <c r="F78" i="1"/>
  <c r="G78" i="1" s="1"/>
  <c r="I78" i="1" s="1"/>
  <c r="E34" i="5"/>
  <c r="F72" i="1"/>
  <c r="G72" i="1" s="1"/>
  <c r="I72" i="1" s="1"/>
  <c r="E28" i="5"/>
  <c r="F241" i="1"/>
  <c r="G241" i="1" s="1"/>
  <c r="J241" i="1" s="1"/>
  <c r="F155" i="1"/>
  <c r="G155" i="1" s="1"/>
  <c r="I155" i="1" s="1"/>
  <c r="E100" i="5"/>
  <c r="F94" i="1"/>
  <c r="G94" i="1" s="1"/>
  <c r="I94" i="1" s="1"/>
  <c r="E50" i="5"/>
  <c r="F88" i="1"/>
  <c r="G88" i="1" s="1"/>
  <c r="I88" i="1" s="1"/>
  <c r="E44" i="5"/>
  <c r="E189" i="5"/>
  <c r="F160" i="1"/>
  <c r="G160" i="1" s="1"/>
  <c r="I160" i="1" s="1"/>
  <c r="E105" i="5"/>
  <c r="F137" i="1"/>
  <c r="G137" i="1" s="1"/>
  <c r="I137" i="1" s="1"/>
  <c r="F110" i="1"/>
  <c r="G110" i="1" s="1"/>
  <c r="I110" i="1" s="1"/>
  <c r="E64" i="5"/>
  <c r="F63" i="1"/>
  <c r="G63" i="1" s="1"/>
  <c r="I63" i="1" s="1"/>
  <c r="E19" i="5"/>
  <c r="F209" i="1"/>
  <c r="F131" i="1"/>
  <c r="G131" i="1" s="1"/>
  <c r="I131" i="1" s="1"/>
  <c r="E82" i="5"/>
  <c r="F119" i="1"/>
  <c r="G119" i="1" s="1"/>
  <c r="E73" i="5"/>
  <c r="F92" i="1"/>
  <c r="G92" i="1" s="1"/>
  <c r="I92" i="1" s="1"/>
  <c r="E48" i="5"/>
  <c r="E219" i="1"/>
  <c r="E225" i="1"/>
  <c r="E233" i="1"/>
  <c r="E255" i="1"/>
  <c r="E264" i="1"/>
  <c r="E267" i="1"/>
  <c r="E270" i="1"/>
  <c r="E230" i="5" s="1"/>
  <c r="E273" i="1"/>
  <c r="E282" i="1"/>
  <c r="F282" i="1" s="1"/>
  <c r="G282" i="1" s="1"/>
  <c r="K282" i="1" s="1"/>
  <c r="E285" i="1"/>
  <c r="F285" i="1" s="1"/>
  <c r="G285" i="1" s="1"/>
  <c r="K285" i="1" s="1"/>
  <c r="E300" i="1"/>
  <c r="F300" i="1" s="1"/>
  <c r="G300" i="1" s="1"/>
  <c r="K300" i="1" s="1"/>
  <c r="E202" i="1"/>
  <c r="E212" i="1"/>
  <c r="F212" i="1" s="1"/>
  <c r="G212" i="1" s="1"/>
  <c r="K212" i="1" s="1"/>
  <c r="E222" i="1"/>
  <c r="E229" i="1"/>
  <c r="E231" i="1"/>
  <c r="E236" i="1"/>
  <c r="E239" i="1"/>
  <c r="F239" i="1" s="1"/>
  <c r="G239" i="1" s="1"/>
  <c r="K239" i="1" s="1"/>
  <c r="E242" i="1"/>
  <c r="F242" i="1" s="1"/>
  <c r="G242" i="1" s="1"/>
  <c r="K242" i="1" s="1"/>
  <c r="E246" i="1"/>
  <c r="F246" i="1" s="1"/>
  <c r="G246" i="1" s="1"/>
  <c r="K246" i="1" s="1"/>
  <c r="E249" i="1"/>
  <c r="E258" i="1"/>
  <c r="E261" i="1"/>
  <c r="E276" i="1"/>
  <c r="E293" i="1"/>
  <c r="F293" i="1" s="1"/>
  <c r="G293" i="1" s="1"/>
  <c r="K293" i="1" s="1"/>
  <c r="E217" i="1"/>
  <c r="E220" i="1"/>
  <c r="F220" i="1" s="1"/>
  <c r="G220" i="1" s="1"/>
  <c r="J220" i="1" s="1"/>
  <c r="E252" i="1"/>
  <c r="E271" i="1"/>
  <c r="E280" i="1"/>
  <c r="E283" i="1"/>
  <c r="F283" i="1" s="1"/>
  <c r="G283" i="1" s="1"/>
  <c r="K283" i="1" s="1"/>
  <c r="E286" i="1"/>
  <c r="F286" i="1" s="1"/>
  <c r="G286" i="1" s="1"/>
  <c r="K286" i="1" s="1"/>
  <c r="E289" i="1"/>
  <c r="F289" i="1" s="1"/>
  <c r="G289" i="1" s="1"/>
  <c r="K289" i="1" s="1"/>
  <c r="E298" i="1"/>
  <c r="F298" i="1" s="1"/>
  <c r="G298" i="1" s="1"/>
  <c r="K298" i="1" s="1"/>
  <c r="E301" i="1"/>
  <c r="F301" i="1" s="1"/>
  <c r="G301" i="1" s="1"/>
  <c r="K301" i="1" s="1"/>
  <c r="E223" i="1"/>
  <c r="E226" i="1"/>
  <c r="F226" i="1" s="1"/>
  <c r="G226" i="1" s="1"/>
  <c r="K226" i="1" s="1"/>
  <c r="E237" i="1"/>
  <c r="E240" i="1"/>
  <c r="E243" i="1"/>
  <c r="F243" i="1" s="1"/>
  <c r="G243" i="1" s="1"/>
  <c r="K243" i="1" s="1"/>
  <c r="E247" i="1"/>
  <c r="E256" i="1"/>
  <c r="E259" i="1"/>
  <c r="E262" i="1"/>
  <c r="E265" i="1"/>
  <c r="E274" i="1"/>
  <c r="F274" i="1" s="1"/>
  <c r="G274" i="1" s="1"/>
  <c r="K274" i="1" s="1"/>
  <c r="E277" i="1"/>
  <c r="E292" i="1"/>
  <c r="F292" i="1" s="1"/>
  <c r="G292" i="1" s="1"/>
  <c r="K292" i="1" s="1"/>
  <c r="E234" i="1"/>
  <c r="F234" i="1" s="1"/>
  <c r="G234" i="1" s="1"/>
  <c r="K234" i="1" s="1"/>
  <c r="E250" i="1"/>
  <c r="E253" i="1"/>
  <c r="E268" i="1"/>
  <c r="E287" i="1"/>
  <c r="F287" i="1" s="1"/>
  <c r="G287" i="1" s="1"/>
  <c r="K287" i="1" s="1"/>
  <c r="E296" i="1"/>
  <c r="F296" i="1" s="1"/>
  <c r="G296" i="1" s="1"/>
  <c r="K296" i="1" s="1"/>
  <c r="E299" i="1"/>
  <c r="F299" i="1" s="1"/>
  <c r="G299" i="1" s="1"/>
  <c r="K299" i="1" s="1"/>
  <c r="E302" i="1"/>
  <c r="F302" i="1" s="1"/>
  <c r="G302" i="1" s="1"/>
  <c r="K302" i="1" s="1"/>
  <c r="E44" i="1"/>
  <c r="E60" i="1"/>
  <c r="E66" i="1"/>
  <c r="E75" i="1"/>
  <c r="E91" i="1"/>
  <c r="E97" i="1"/>
  <c r="E100" i="1"/>
  <c r="E106" i="1"/>
  <c r="E109" i="1"/>
  <c r="E115" i="1"/>
  <c r="E139" i="1"/>
  <c r="F139" i="1" s="1"/>
  <c r="G139" i="1" s="1"/>
  <c r="K139" i="1" s="1"/>
  <c r="E145" i="1"/>
  <c r="E152" i="1"/>
  <c r="E165" i="1"/>
  <c r="E167" i="1"/>
  <c r="F167" i="1" s="1"/>
  <c r="G167" i="1" s="1"/>
  <c r="J167" i="1" s="1"/>
  <c r="E170" i="1"/>
  <c r="F170" i="1" s="1"/>
  <c r="G170" i="1" s="1"/>
  <c r="J170" i="1" s="1"/>
  <c r="E175" i="1"/>
  <c r="E182" i="1"/>
  <c r="F182" i="1" s="1"/>
  <c r="G182" i="1" s="1"/>
  <c r="K182" i="1" s="1"/>
  <c r="E195" i="1"/>
  <c r="E201" i="1"/>
  <c r="E218" i="1"/>
  <c r="E221" i="1"/>
  <c r="E227" i="1"/>
  <c r="E232" i="1"/>
  <c r="E244" i="1"/>
  <c r="E263" i="1"/>
  <c r="E272" i="1"/>
  <c r="E275" i="1"/>
  <c r="E278" i="1"/>
  <c r="E158" i="5" s="1"/>
  <c r="E281" i="1"/>
  <c r="F281" i="1" s="1"/>
  <c r="G281" i="1" s="1"/>
  <c r="K281" i="1" s="1"/>
  <c r="E290" i="1"/>
  <c r="F290" i="1" s="1"/>
  <c r="G290" i="1" s="1"/>
  <c r="K290" i="1" s="1"/>
  <c r="E294" i="1"/>
  <c r="F294" i="1" s="1"/>
  <c r="G294" i="1" s="1"/>
  <c r="K294" i="1" s="1"/>
  <c r="E206" i="1"/>
  <c r="E203" i="1"/>
  <c r="E192" i="1"/>
  <c r="E180" i="1"/>
  <c r="F180" i="1" s="1"/>
  <c r="G180" i="1" s="1"/>
  <c r="K180" i="1" s="1"/>
  <c r="G172" i="1"/>
  <c r="J172" i="1" s="1"/>
  <c r="E147" i="1"/>
  <c r="F147" i="1" s="1"/>
  <c r="G147" i="1" s="1"/>
  <c r="I147" i="1" s="1"/>
  <c r="E136" i="1"/>
  <c r="E133" i="1"/>
  <c r="E124" i="1"/>
  <c r="E112" i="1"/>
  <c r="E102" i="1"/>
  <c r="F102" i="1" s="1"/>
  <c r="G102" i="1" s="1"/>
  <c r="I102" i="1" s="1"/>
  <c r="E87" i="1"/>
  <c r="E81" i="1"/>
  <c r="E71" i="1"/>
  <c r="E62" i="1"/>
  <c r="E56" i="1"/>
  <c r="E53" i="1"/>
  <c r="E50" i="1"/>
  <c r="E46" i="1"/>
  <c r="E40" i="1"/>
  <c r="E37" i="1"/>
  <c r="E31" i="1"/>
  <c r="E25" i="1"/>
  <c r="E307" i="1"/>
  <c r="F307" i="1" s="1"/>
  <c r="G307" i="1" s="1"/>
  <c r="K307" i="1" s="1"/>
  <c r="E215" i="1"/>
  <c r="E213" i="1"/>
  <c r="E208" i="1"/>
  <c r="E200" i="1"/>
  <c r="G197" i="1"/>
  <c r="K197" i="1" s="1"/>
  <c r="E184" i="1"/>
  <c r="E177" i="1"/>
  <c r="E174" i="1"/>
  <c r="F174" i="1" s="1"/>
  <c r="G174" i="1" s="1"/>
  <c r="J174" i="1" s="1"/>
  <c r="E172" i="1"/>
  <c r="F172" i="1" s="1"/>
  <c r="E162" i="1"/>
  <c r="E157" i="1"/>
  <c r="E144" i="1"/>
  <c r="G141" i="1"/>
  <c r="K141" i="1" s="1"/>
  <c r="E130" i="1"/>
  <c r="E127" i="1"/>
  <c r="E118" i="1"/>
  <c r="E108" i="1"/>
  <c r="E99" i="1"/>
  <c r="E96" i="1"/>
  <c r="E84" i="1"/>
  <c r="E68" i="1"/>
  <c r="E65" i="1"/>
  <c r="E59" i="1"/>
  <c r="E43" i="1"/>
  <c r="E34" i="1"/>
  <c r="E28" i="1"/>
  <c r="E304" i="1"/>
  <c r="F304" i="1" s="1"/>
  <c r="G304" i="1" s="1"/>
  <c r="K304" i="1" s="1"/>
  <c r="E210" i="1"/>
  <c r="F210" i="1" s="1"/>
  <c r="G210" i="1" s="1"/>
  <c r="K210" i="1" s="1"/>
  <c r="E194" i="1"/>
  <c r="E189" i="1"/>
  <c r="E186" i="1"/>
  <c r="G181" i="1"/>
  <c r="K181" i="1" s="1"/>
  <c r="E179" i="1"/>
  <c r="F179" i="1" s="1"/>
  <c r="G179" i="1" s="1"/>
  <c r="K179" i="1" s="1"/>
  <c r="E169" i="1"/>
  <c r="F169" i="1" s="1"/>
  <c r="G169" i="1" s="1"/>
  <c r="J169" i="1" s="1"/>
  <c r="E166" i="1"/>
  <c r="F166" i="1" s="1"/>
  <c r="G166" i="1" s="1"/>
  <c r="J166" i="1" s="1"/>
  <c r="G164" i="1"/>
  <c r="J164" i="1" s="1"/>
  <c r="E159" i="1"/>
  <c r="E154" i="1"/>
  <c r="E151" i="1"/>
  <c r="E149" i="1"/>
  <c r="E123" i="1"/>
  <c r="E120" i="1"/>
  <c r="E105" i="1"/>
  <c r="E93" i="1"/>
  <c r="E90" i="1"/>
  <c r="E86" i="1"/>
  <c r="E80" i="1"/>
  <c r="E77" i="1"/>
  <c r="E74" i="1"/>
  <c r="E70" i="1"/>
  <c r="E55" i="1"/>
  <c r="E49" i="1"/>
  <c r="E39" i="1"/>
  <c r="E30" i="1"/>
  <c r="E24" i="1"/>
  <c r="E21" i="1"/>
  <c r="E306" i="1"/>
  <c r="F306" i="1" s="1"/>
  <c r="G306" i="1" s="1"/>
  <c r="K306" i="1" s="1"/>
  <c r="E197" i="1"/>
  <c r="F197" i="1" s="1"/>
  <c r="E191" i="1"/>
  <c r="E176" i="1"/>
  <c r="E171" i="1"/>
  <c r="E164" i="1"/>
  <c r="F164" i="1" s="1"/>
  <c r="E141" i="1"/>
  <c r="F141" i="1" s="1"/>
  <c r="E138" i="1"/>
  <c r="E132" i="1"/>
  <c r="E126" i="1"/>
  <c r="F126" i="1" s="1"/>
  <c r="G126" i="1" s="1"/>
  <c r="I126" i="1" s="1"/>
  <c r="E117" i="1"/>
  <c r="E114" i="1"/>
  <c r="E111" i="1"/>
  <c r="E107" i="1"/>
  <c r="E83" i="1"/>
  <c r="E67" i="1"/>
  <c r="E64" i="1"/>
  <c r="E52" i="1"/>
  <c r="E36" i="1"/>
  <c r="E33" i="1"/>
  <c r="E27" i="1"/>
  <c r="F17" i="1"/>
  <c r="G209" i="1"/>
  <c r="I209" i="1" s="1"/>
  <c r="E207" i="1"/>
  <c r="E205" i="1"/>
  <c r="E199" i="1"/>
  <c r="G193" i="1"/>
  <c r="I193" i="1" s="1"/>
  <c r="E188" i="1"/>
  <c r="G185" i="1"/>
  <c r="I185" i="1" s="1"/>
  <c r="E183" i="1"/>
  <c r="E181" i="1"/>
  <c r="F181" i="1" s="1"/>
  <c r="G178" i="1"/>
  <c r="I178" i="1" s="1"/>
  <c r="G173" i="1"/>
  <c r="J173" i="1" s="1"/>
  <c r="E168" i="1"/>
  <c r="E161" i="1"/>
  <c r="E158" i="1"/>
  <c r="E156" i="1"/>
  <c r="E146" i="1"/>
  <c r="E143" i="1"/>
  <c r="E135" i="1"/>
  <c r="E129" i="1"/>
  <c r="E122" i="1"/>
  <c r="E104" i="1"/>
  <c r="E101" i="1"/>
  <c r="E95" i="1"/>
  <c r="E89" i="1"/>
  <c r="G85" i="1"/>
  <c r="I85" i="1" s="1"/>
  <c r="E79" i="1"/>
  <c r="E73" i="1"/>
  <c r="G69" i="1"/>
  <c r="I69" i="1" s="1"/>
  <c r="E61" i="1"/>
  <c r="E58" i="1"/>
  <c r="E54" i="1"/>
  <c r="E48" i="1"/>
  <c r="E45" i="1"/>
  <c r="E42" i="1"/>
  <c r="E38" i="1"/>
  <c r="G29" i="1"/>
  <c r="H29" i="1" s="1"/>
  <c r="E23" i="1"/>
  <c r="E202" i="5"/>
  <c r="F278" i="1"/>
  <c r="G278" i="1" s="1"/>
  <c r="J278" i="1" s="1"/>
  <c r="F270" i="1"/>
  <c r="G270" i="1" s="1"/>
  <c r="C16" i="2"/>
  <c r="D18" i="2" s="1"/>
  <c r="O66" i="2"/>
  <c r="O47" i="2"/>
  <c r="O28" i="2"/>
  <c r="O64" i="2"/>
  <c r="O45" i="2"/>
  <c r="O30" i="2"/>
  <c r="O71" i="2"/>
  <c r="O43" i="2"/>
  <c r="O24" i="2"/>
  <c r="O60" i="2"/>
  <c r="O41" i="2"/>
  <c r="O26" i="2"/>
  <c r="O58" i="2"/>
  <c r="O48" i="2"/>
  <c r="O73" i="2"/>
  <c r="O56" i="2"/>
  <c r="O37" i="2"/>
  <c r="O22" i="2"/>
  <c r="O54" i="2"/>
  <c r="O35" i="2"/>
  <c r="O25" i="2"/>
  <c r="O52" i="2"/>
  <c r="O33" i="2"/>
  <c r="O69" i="2"/>
  <c r="O50" i="2"/>
  <c r="O31" i="2"/>
  <c r="O67" i="2"/>
  <c r="O62" i="2"/>
  <c r="O29" i="2"/>
  <c r="O46" i="2"/>
  <c r="O63" i="2"/>
  <c r="O57" i="2"/>
  <c r="O61" i="2"/>
  <c r="O23" i="2"/>
  <c r="O40" i="2"/>
  <c r="C15" i="2"/>
  <c r="O38" i="2"/>
  <c r="O55" i="2"/>
  <c r="O72" i="2"/>
  <c r="O42" i="2"/>
  <c r="O70" i="2"/>
  <c r="O32" i="2"/>
  <c r="O49" i="2"/>
  <c r="O59" i="2"/>
  <c r="O36" i="2"/>
  <c r="O65" i="2"/>
  <c r="O27" i="2"/>
  <c r="O44" i="2"/>
  <c r="O21" i="2"/>
  <c r="O74" i="2"/>
  <c r="O53" i="2"/>
  <c r="O34" i="2"/>
  <c r="O51" i="2"/>
  <c r="O68" i="2"/>
  <c r="O39" i="2"/>
  <c r="C16" i="3"/>
  <c r="D18" i="3" s="1"/>
  <c r="O296" i="3"/>
  <c r="O86" i="3"/>
  <c r="O164" i="3"/>
  <c r="O173" i="3"/>
  <c r="O262" i="3"/>
  <c r="O184" i="3"/>
  <c r="O90" i="3"/>
  <c r="O172" i="3"/>
  <c r="O254" i="3"/>
  <c r="O94" i="3"/>
  <c r="O116" i="3"/>
  <c r="O191" i="3"/>
  <c r="O285" i="3"/>
  <c r="O28" i="3"/>
  <c r="O132" i="3"/>
  <c r="O206" i="3"/>
  <c r="O42" i="3"/>
  <c r="O74" i="3"/>
  <c r="O140" i="3"/>
  <c r="O179" i="3"/>
  <c r="O53" i="3"/>
  <c r="O208" i="3"/>
  <c r="O134" i="3"/>
  <c r="O178" i="3"/>
  <c r="O255" i="3"/>
  <c r="O257" i="3"/>
  <c r="O197" i="3"/>
  <c r="O39" i="3"/>
  <c r="O269" i="3"/>
  <c r="O33" i="3"/>
  <c r="O263" i="3"/>
  <c r="O294" i="3"/>
  <c r="O106" i="3"/>
  <c r="O97" i="3"/>
  <c r="O136" i="3"/>
  <c r="O233" i="3"/>
  <c r="O109" i="3"/>
  <c r="O272" i="3"/>
  <c r="O300" i="3"/>
  <c r="O113" i="3"/>
  <c r="O142" i="3"/>
  <c r="O110" i="3"/>
  <c r="O247" i="3"/>
  <c r="O245" i="3"/>
  <c r="O117" i="3"/>
  <c r="O150" i="3"/>
  <c r="O243" i="3"/>
  <c r="O46" i="3"/>
  <c r="O158" i="3"/>
  <c r="O201" i="3"/>
  <c r="O265" i="3"/>
  <c r="O56" i="3"/>
  <c r="O124" i="3"/>
  <c r="O238" i="3"/>
  <c r="O25" i="3"/>
  <c r="O29" i="3"/>
  <c r="O145" i="3"/>
  <c r="O264" i="3"/>
  <c r="O45" i="3"/>
  <c r="O240" i="3"/>
  <c r="O131" i="3"/>
  <c r="O211" i="3"/>
  <c r="O290" i="3"/>
  <c r="O259" i="3"/>
  <c r="O284" i="3"/>
  <c r="O55" i="3"/>
  <c r="O250" i="3"/>
  <c r="O289" i="3"/>
  <c r="O266" i="3"/>
  <c r="O283" i="3"/>
  <c r="O112" i="3"/>
  <c r="O241" i="3"/>
  <c r="O135" i="3"/>
  <c r="O129" i="3"/>
  <c r="O187" i="3"/>
  <c r="O190" i="3"/>
  <c r="O304" i="3"/>
  <c r="O30" i="3"/>
  <c r="O71" i="3"/>
  <c r="O88" i="3"/>
  <c r="O246" i="3"/>
  <c r="O149" i="3"/>
  <c r="O34" i="3"/>
  <c r="O73" i="3"/>
  <c r="O92" i="3"/>
  <c r="C15" i="3"/>
  <c r="O77" i="3"/>
  <c r="O96" i="3"/>
  <c r="O273" i="3"/>
  <c r="O244" i="3"/>
  <c r="O115" i="3"/>
  <c r="O196" i="3"/>
  <c r="O103" i="3"/>
  <c r="O70" i="3"/>
  <c r="O59" i="3"/>
  <c r="O76" i="3"/>
  <c r="O225" i="3"/>
  <c r="O78" i="3"/>
  <c r="O148" i="3"/>
  <c r="O182" i="3"/>
  <c r="O256" i="3"/>
  <c r="O26" i="3"/>
  <c r="O237" i="3"/>
  <c r="O176" i="3"/>
  <c r="O200" i="3"/>
  <c r="O268" i="3"/>
  <c r="O44" i="3"/>
  <c r="O278" i="3"/>
  <c r="O258" i="3"/>
  <c r="O163" i="3"/>
  <c r="O195" i="3"/>
  <c r="O293" i="3"/>
  <c r="O43" i="3"/>
  <c r="O101" i="3"/>
  <c r="O125" i="3"/>
  <c r="O180" i="3"/>
  <c r="O231" i="3"/>
  <c r="O47" i="3"/>
  <c r="O121" i="3"/>
  <c r="O139" i="3"/>
  <c r="O24" i="3"/>
  <c r="O128" i="3"/>
  <c r="O147" i="3"/>
  <c r="O251" i="3"/>
  <c r="O270" i="3"/>
  <c r="O75" i="3"/>
  <c r="O228" i="3"/>
  <c r="O249" i="3"/>
  <c r="O31" i="3"/>
  <c r="O89" i="3"/>
  <c r="O108" i="3"/>
  <c r="O287" i="3"/>
  <c r="O105" i="3"/>
  <c r="O104" i="3"/>
  <c r="O102" i="3"/>
  <c r="O229" i="3"/>
  <c r="O286" i="3"/>
  <c r="O174" i="3"/>
  <c r="O239" i="3"/>
  <c r="O67" i="3"/>
  <c r="O274" i="3"/>
  <c r="O213" i="3"/>
  <c r="O91" i="3"/>
  <c r="O169" i="3"/>
  <c r="O48" i="3"/>
  <c r="O198" i="3"/>
  <c r="O99" i="3"/>
  <c r="O188" i="3"/>
  <c r="O66" i="3"/>
  <c r="O209" i="3"/>
  <c r="O79" i="3"/>
  <c r="O22" i="3"/>
  <c r="O80" i="3"/>
  <c r="O183" i="3"/>
  <c r="O292" i="3"/>
  <c r="O242" i="3"/>
  <c r="O212" i="3"/>
  <c r="O181" i="3"/>
  <c r="O82" i="3"/>
  <c r="O167" i="3"/>
  <c r="O235" i="3"/>
  <c r="O107" i="3"/>
  <c r="O160" i="3"/>
  <c r="O192" i="3"/>
  <c r="O248" i="3"/>
  <c r="O98" i="3"/>
  <c r="O27" i="3"/>
  <c r="O143" i="3"/>
  <c r="O35" i="3"/>
  <c r="O118" i="3"/>
  <c r="O252" i="3"/>
  <c r="O57" i="3"/>
  <c r="O72" i="3"/>
  <c r="O84" i="3"/>
  <c r="O21" i="3"/>
  <c r="O291" i="3"/>
  <c r="O170" i="3"/>
  <c r="O152" i="3"/>
  <c r="O83" i="3"/>
  <c r="O297" i="3"/>
  <c r="O216" i="3"/>
  <c r="O295" i="3"/>
  <c r="O65" i="3"/>
  <c r="O154" i="3"/>
  <c r="O224" i="3"/>
  <c r="O253" i="3"/>
  <c r="O51" i="3"/>
  <c r="O32" i="3"/>
  <c r="O204" i="3"/>
  <c r="O40" i="3"/>
  <c r="O177" i="3"/>
  <c r="O215" i="3"/>
  <c r="O123" i="3"/>
  <c r="O260" i="3"/>
  <c r="O144" i="3"/>
  <c r="O85" i="3"/>
  <c r="O189" i="3"/>
  <c r="O303" i="3"/>
  <c r="O230" i="3"/>
  <c r="O64" i="3"/>
  <c r="O156" i="3"/>
  <c r="O301" i="3"/>
  <c r="O275" i="3"/>
  <c r="O120" i="3"/>
  <c r="O58" i="3"/>
  <c r="O175" i="3"/>
  <c r="O114" i="3"/>
  <c r="O205" i="3"/>
  <c r="O81" i="3"/>
  <c r="O60" i="3"/>
  <c r="O236" i="3"/>
  <c r="O68" i="3"/>
  <c r="O218" i="3"/>
  <c r="O219" i="3"/>
  <c r="O161" i="3"/>
  <c r="O227" i="3"/>
  <c r="O217" i="3"/>
  <c r="O232" i="3"/>
  <c r="O50" i="3"/>
  <c r="O226" i="3"/>
  <c r="O185" i="3"/>
  <c r="O234" i="3"/>
  <c r="O214" i="3"/>
  <c r="O137" i="3"/>
  <c r="O281" i="3"/>
  <c r="O87" i="3"/>
  <c r="O61" i="3"/>
  <c r="O220" i="3"/>
  <c r="O168" i="3"/>
  <c r="O100" i="3"/>
  <c r="O210" i="3"/>
  <c r="O203" i="3"/>
  <c r="O138" i="3"/>
  <c r="O299" i="3"/>
  <c r="O41" i="3"/>
  <c r="O194" i="3"/>
  <c r="O280" i="3"/>
  <c r="O95" i="3"/>
  <c r="O52" i="3"/>
  <c r="O202" i="3"/>
  <c r="O166" i="3"/>
  <c r="O126" i="3"/>
  <c r="O36" i="3"/>
  <c r="O171" i="3"/>
  <c r="O63" i="3"/>
  <c r="O133" i="3"/>
  <c r="O159" i="3"/>
  <c r="O288" i="3"/>
  <c r="O207" i="3"/>
  <c r="O199" i="3"/>
  <c r="O157" i="3"/>
  <c r="O223" i="3"/>
  <c r="O37" i="3"/>
  <c r="O111" i="3"/>
  <c r="O119" i="3"/>
  <c r="O93" i="3"/>
  <c r="O130" i="3"/>
  <c r="O271" i="3"/>
  <c r="O298" i="3"/>
  <c r="O193" i="3"/>
  <c r="O69" i="3"/>
  <c r="O276" i="3"/>
  <c r="O49" i="3"/>
  <c r="O222" i="3"/>
  <c r="O165" i="3"/>
  <c r="O141" i="3"/>
  <c r="O302" i="3"/>
  <c r="O54" i="3"/>
  <c r="O146" i="3"/>
  <c r="O186" i="3"/>
  <c r="O279" i="3"/>
  <c r="O62" i="3"/>
  <c r="O162" i="3"/>
  <c r="O23" i="3"/>
  <c r="O155" i="3"/>
  <c r="O38" i="3"/>
  <c r="O122" i="3"/>
  <c r="O151" i="3"/>
  <c r="O261" i="3"/>
  <c r="O267" i="3"/>
  <c r="O277" i="3"/>
  <c r="O153" i="3"/>
  <c r="O282" i="3"/>
  <c r="O221" i="3"/>
  <c r="O127" i="3"/>
  <c r="F23" i="1" l="1"/>
  <c r="G23" i="1" s="1"/>
  <c r="H23" i="1" s="1"/>
  <c r="E161" i="5"/>
  <c r="F61" i="1"/>
  <c r="G61" i="1" s="1"/>
  <c r="I61" i="1" s="1"/>
  <c r="E17" i="5"/>
  <c r="F104" i="1"/>
  <c r="G104" i="1" s="1"/>
  <c r="I104" i="1" s="1"/>
  <c r="E58" i="5"/>
  <c r="F161" i="1"/>
  <c r="G161" i="1" s="1"/>
  <c r="I161" i="1" s="1"/>
  <c r="E106" i="5"/>
  <c r="F36" i="1"/>
  <c r="G36" i="1" s="1"/>
  <c r="H36" i="1" s="1"/>
  <c r="E174" i="5"/>
  <c r="E68" i="5"/>
  <c r="F114" i="1"/>
  <c r="G114" i="1" s="1"/>
  <c r="I114" i="1" s="1"/>
  <c r="F171" i="1"/>
  <c r="G171" i="1" s="1"/>
  <c r="I171" i="1" s="1"/>
  <c r="E110" i="5"/>
  <c r="F39" i="1"/>
  <c r="G39" i="1" s="1"/>
  <c r="H39" i="1" s="1"/>
  <c r="E177" i="5"/>
  <c r="F80" i="1"/>
  <c r="G80" i="1" s="1"/>
  <c r="I80" i="1" s="1"/>
  <c r="E36" i="5"/>
  <c r="F96" i="1"/>
  <c r="G96" i="1" s="1"/>
  <c r="I96" i="1" s="1"/>
  <c r="E52" i="5"/>
  <c r="F31" i="1"/>
  <c r="G31" i="1" s="1"/>
  <c r="H31" i="1" s="1"/>
  <c r="E169" i="5"/>
  <c r="F71" i="1"/>
  <c r="G71" i="1" s="1"/>
  <c r="I71" i="1" s="1"/>
  <c r="E27" i="5"/>
  <c r="F124" i="1"/>
  <c r="G124" i="1" s="1"/>
  <c r="I124" i="1" s="1"/>
  <c r="E76" i="5"/>
  <c r="F218" i="1"/>
  <c r="G218" i="1" s="1"/>
  <c r="K218" i="1" s="1"/>
  <c r="E207" i="5"/>
  <c r="F152" i="1"/>
  <c r="G152" i="1" s="1"/>
  <c r="I152" i="1" s="1"/>
  <c r="E98" i="5"/>
  <c r="F91" i="1"/>
  <c r="G91" i="1" s="1"/>
  <c r="I91" i="1" s="1"/>
  <c r="E47" i="5"/>
  <c r="F265" i="1"/>
  <c r="G265" i="1" s="1"/>
  <c r="K265" i="1" s="1"/>
  <c r="E150" i="5"/>
  <c r="F271" i="1"/>
  <c r="G271" i="1" s="1"/>
  <c r="K271" i="1" s="1"/>
  <c r="E154" i="5"/>
  <c r="F249" i="1"/>
  <c r="G249" i="1" s="1"/>
  <c r="K249" i="1" s="1"/>
  <c r="E220" i="5"/>
  <c r="F264" i="1"/>
  <c r="G264" i="1" s="1"/>
  <c r="K264" i="1" s="1"/>
  <c r="E149" i="5"/>
  <c r="I119" i="1"/>
  <c r="H119" i="1"/>
  <c r="F52" i="1"/>
  <c r="G52" i="1" s="1"/>
  <c r="H52" i="1" s="1"/>
  <c r="E190" i="5"/>
  <c r="F38" i="1"/>
  <c r="G38" i="1" s="1"/>
  <c r="H38" i="1" s="1"/>
  <c r="E176" i="5"/>
  <c r="F73" i="1"/>
  <c r="G73" i="1" s="1"/>
  <c r="I73" i="1" s="1"/>
  <c r="E29" i="5"/>
  <c r="F129" i="1"/>
  <c r="G129" i="1" s="1"/>
  <c r="I129" i="1" s="1"/>
  <c r="E80" i="5"/>
  <c r="F205" i="1"/>
  <c r="G205" i="1" s="1"/>
  <c r="I205" i="1" s="1"/>
  <c r="E131" i="5"/>
  <c r="F64" i="1"/>
  <c r="G64" i="1" s="1"/>
  <c r="I64" i="1" s="1"/>
  <c r="E20" i="5"/>
  <c r="F191" i="1"/>
  <c r="G191" i="1" s="1"/>
  <c r="I191" i="1" s="1"/>
  <c r="E124" i="5"/>
  <c r="F49" i="1"/>
  <c r="G49" i="1" s="1"/>
  <c r="H49" i="1" s="1"/>
  <c r="E187" i="5"/>
  <c r="E46" i="5"/>
  <c r="F90" i="1"/>
  <c r="G90" i="1" s="1"/>
  <c r="I90" i="1" s="1"/>
  <c r="F149" i="1"/>
  <c r="G149" i="1" s="1"/>
  <c r="I149" i="1" s="1"/>
  <c r="E95" i="5"/>
  <c r="F34" i="1"/>
  <c r="G34" i="1" s="1"/>
  <c r="H34" i="1" s="1"/>
  <c r="E172" i="5"/>
  <c r="F108" i="1"/>
  <c r="G108" i="1" s="1"/>
  <c r="I108" i="1" s="1"/>
  <c r="E62" i="5"/>
  <c r="F157" i="1"/>
  <c r="G157" i="1" s="1"/>
  <c r="I157" i="1" s="1"/>
  <c r="E102" i="5"/>
  <c r="F208" i="1"/>
  <c r="G208" i="1" s="1"/>
  <c r="K208" i="1" s="1"/>
  <c r="E203" i="5"/>
  <c r="F40" i="1"/>
  <c r="G40" i="1" s="1"/>
  <c r="H40" i="1" s="1"/>
  <c r="E178" i="5"/>
  <c r="F81" i="1"/>
  <c r="G81" i="1" s="1"/>
  <c r="I81" i="1" s="1"/>
  <c r="E37" i="5"/>
  <c r="F136" i="1"/>
  <c r="G136" i="1" s="1"/>
  <c r="I136" i="1" s="1"/>
  <c r="E87" i="5"/>
  <c r="F192" i="1"/>
  <c r="G192" i="1" s="1"/>
  <c r="I192" i="1" s="1"/>
  <c r="E125" i="5"/>
  <c r="F272" i="1"/>
  <c r="G272" i="1" s="1"/>
  <c r="K272" i="1" s="1"/>
  <c r="E155" i="5"/>
  <c r="F195" i="1"/>
  <c r="G195" i="1" s="1"/>
  <c r="I195" i="1" s="1"/>
  <c r="E128" i="5"/>
  <c r="E22" i="5"/>
  <c r="F66" i="1"/>
  <c r="G66" i="1" s="1"/>
  <c r="I66" i="1" s="1"/>
  <c r="F253" i="1"/>
  <c r="G253" i="1" s="1"/>
  <c r="K253" i="1" s="1"/>
  <c r="E222" i="5"/>
  <c r="F259" i="1"/>
  <c r="G259" i="1" s="1"/>
  <c r="K259" i="1" s="1"/>
  <c r="E226" i="5"/>
  <c r="F233" i="1"/>
  <c r="G233" i="1" s="1"/>
  <c r="K233" i="1" s="1"/>
  <c r="E215" i="5"/>
  <c r="F176" i="1"/>
  <c r="G176" i="1" s="1"/>
  <c r="I176" i="1" s="1"/>
  <c r="E113" i="5"/>
  <c r="F144" i="1"/>
  <c r="G144" i="1" s="1"/>
  <c r="I144" i="1" s="1"/>
  <c r="E91" i="5"/>
  <c r="F75" i="1"/>
  <c r="G75" i="1" s="1"/>
  <c r="I75" i="1" s="1"/>
  <c r="E31" i="5"/>
  <c r="F42" i="1"/>
  <c r="G42" i="1" s="1"/>
  <c r="H42" i="1" s="1"/>
  <c r="E180" i="5"/>
  <c r="F79" i="1"/>
  <c r="G79" i="1" s="1"/>
  <c r="I79" i="1" s="1"/>
  <c r="E35" i="5"/>
  <c r="F135" i="1"/>
  <c r="G135" i="1" s="1"/>
  <c r="I135" i="1" s="1"/>
  <c r="E86" i="5"/>
  <c r="F207" i="1"/>
  <c r="G207" i="1" s="1"/>
  <c r="I207" i="1" s="1"/>
  <c r="E133" i="5"/>
  <c r="F67" i="1"/>
  <c r="G67" i="1" s="1"/>
  <c r="I67" i="1" s="1"/>
  <c r="E23" i="5"/>
  <c r="F132" i="1"/>
  <c r="G132" i="1" s="1"/>
  <c r="I132" i="1" s="1"/>
  <c r="E83" i="5"/>
  <c r="F55" i="1"/>
  <c r="G55" i="1" s="1"/>
  <c r="I55" i="1" s="1"/>
  <c r="E13" i="5"/>
  <c r="E49" i="5"/>
  <c r="F93" i="1"/>
  <c r="G93" i="1" s="1"/>
  <c r="I93" i="1" s="1"/>
  <c r="E97" i="5"/>
  <c r="F151" i="1"/>
  <c r="G151" i="1" s="1"/>
  <c r="I151" i="1" s="1"/>
  <c r="F186" i="1"/>
  <c r="G186" i="1" s="1"/>
  <c r="I186" i="1" s="1"/>
  <c r="E119" i="5"/>
  <c r="F43" i="1"/>
  <c r="G43" i="1" s="1"/>
  <c r="H43" i="1" s="1"/>
  <c r="E181" i="5"/>
  <c r="E107" i="5"/>
  <c r="F162" i="1"/>
  <c r="G162" i="1" s="1"/>
  <c r="I162" i="1" s="1"/>
  <c r="F213" i="1"/>
  <c r="G213" i="1" s="1"/>
  <c r="K213" i="1" s="1"/>
  <c r="E204" i="5"/>
  <c r="F46" i="1"/>
  <c r="G46" i="1" s="1"/>
  <c r="H46" i="1" s="1"/>
  <c r="E184" i="5"/>
  <c r="F87" i="1"/>
  <c r="G87" i="1" s="1"/>
  <c r="I87" i="1" s="1"/>
  <c r="E43" i="5"/>
  <c r="F203" i="1"/>
  <c r="G203" i="1" s="1"/>
  <c r="I203" i="1" s="1"/>
  <c r="E130" i="5"/>
  <c r="F263" i="1"/>
  <c r="G263" i="1" s="1"/>
  <c r="K263" i="1" s="1"/>
  <c r="E228" i="5"/>
  <c r="F115" i="1"/>
  <c r="G115" i="1" s="1"/>
  <c r="I115" i="1" s="1"/>
  <c r="E69" i="5"/>
  <c r="F60" i="1"/>
  <c r="G60" i="1" s="1"/>
  <c r="I60" i="1" s="1"/>
  <c r="E16" i="5"/>
  <c r="F250" i="1"/>
  <c r="G250" i="1" s="1"/>
  <c r="K250" i="1" s="1"/>
  <c r="E143" i="5"/>
  <c r="F256" i="1"/>
  <c r="G256" i="1" s="1"/>
  <c r="J256" i="1" s="1"/>
  <c r="E145" i="5"/>
  <c r="F217" i="1"/>
  <c r="G217" i="1" s="1"/>
  <c r="I217" i="1" s="1"/>
  <c r="E136" i="5"/>
  <c r="F225" i="1"/>
  <c r="G225" i="1" s="1"/>
  <c r="K225" i="1" s="1"/>
  <c r="E210" i="5"/>
  <c r="F199" i="1"/>
  <c r="G199" i="1" s="1"/>
  <c r="K199" i="1" s="1"/>
  <c r="E199" i="5"/>
  <c r="E166" i="5"/>
  <c r="F28" i="1"/>
  <c r="G28" i="1" s="1"/>
  <c r="H28" i="1" s="1"/>
  <c r="F37" i="1"/>
  <c r="G37" i="1" s="1"/>
  <c r="H37" i="1" s="1"/>
  <c r="E175" i="5"/>
  <c r="F133" i="1"/>
  <c r="G133" i="1" s="1"/>
  <c r="I133" i="1" s="1"/>
  <c r="E84" i="5"/>
  <c r="E92" i="5"/>
  <c r="F145" i="1"/>
  <c r="G145" i="1" s="1"/>
  <c r="I145" i="1" s="1"/>
  <c r="F262" i="1"/>
  <c r="G262" i="1" s="1"/>
  <c r="K262" i="1" s="1"/>
  <c r="E148" i="5"/>
  <c r="F252" i="1"/>
  <c r="G252" i="1" s="1"/>
  <c r="K252" i="1" s="1"/>
  <c r="E221" i="5"/>
  <c r="E77" i="5"/>
  <c r="F45" i="1"/>
  <c r="G45" i="1" s="1"/>
  <c r="H45" i="1" s="1"/>
  <c r="E183" i="5"/>
  <c r="F143" i="1"/>
  <c r="G143" i="1" s="1"/>
  <c r="I143" i="1" s="1"/>
  <c r="E90" i="5"/>
  <c r="F83" i="1"/>
  <c r="G83" i="1" s="1"/>
  <c r="I83" i="1" s="1"/>
  <c r="E39" i="5"/>
  <c r="E89" i="5"/>
  <c r="F138" i="1"/>
  <c r="G138" i="1" s="1"/>
  <c r="I138" i="1" s="1"/>
  <c r="F154" i="1"/>
  <c r="G154" i="1" s="1"/>
  <c r="I154" i="1" s="1"/>
  <c r="E99" i="5"/>
  <c r="F189" i="1"/>
  <c r="G189" i="1" s="1"/>
  <c r="I189" i="1" s="1"/>
  <c r="E122" i="5"/>
  <c r="F59" i="1"/>
  <c r="G59" i="1" s="1"/>
  <c r="I59" i="1" s="1"/>
  <c r="E15" i="5"/>
  <c r="F118" i="1"/>
  <c r="G118" i="1" s="1"/>
  <c r="I118" i="1" s="1"/>
  <c r="E72" i="5"/>
  <c r="F215" i="1"/>
  <c r="G215" i="1" s="1"/>
  <c r="K215" i="1" s="1"/>
  <c r="E206" i="5"/>
  <c r="F50" i="1"/>
  <c r="G50" i="1" s="1"/>
  <c r="H50" i="1" s="1"/>
  <c r="E188" i="5"/>
  <c r="F206" i="1"/>
  <c r="G206" i="1" s="1"/>
  <c r="I206" i="1" s="1"/>
  <c r="E132" i="5"/>
  <c r="F244" i="1"/>
  <c r="U244" i="1" s="1"/>
  <c r="E217" i="5"/>
  <c r="E112" i="5"/>
  <c r="F175" i="1"/>
  <c r="G175" i="1" s="1"/>
  <c r="I175" i="1" s="1"/>
  <c r="F109" i="1"/>
  <c r="G109" i="1" s="1"/>
  <c r="I109" i="1" s="1"/>
  <c r="E63" i="5"/>
  <c r="E182" i="5"/>
  <c r="F44" i="1"/>
  <c r="G44" i="1" s="1"/>
  <c r="H44" i="1" s="1"/>
  <c r="F247" i="1"/>
  <c r="G247" i="1" s="1"/>
  <c r="K247" i="1" s="1"/>
  <c r="E218" i="5"/>
  <c r="F236" i="1"/>
  <c r="G236" i="1" s="1"/>
  <c r="K236" i="1" s="1"/>
  <c r="E216" i="5"/>
  <c r="F219" i="1"/>
  <c r="G219" i="1" s="1"/>
  <c r="K219" i="1" s="1"/>
  <c r="E137" i="5"/>
  <c r="F122" i="1"/>
  <c r="G122" i="1" s="1"/>
  <c r="I122" i="1" s="1"/>
  <c r="E74" i="5"/>
  <c r="F117" i="1"/>
  <c r="G117" i="1" s="1"/>
  <c r="I117" i="1" s="1"/>
  <c r="E71" i="5"/>
  <c r="F86" i="1"/>
  <c r="G86" i="1" s="1"/>
  <c r="I86" i="1" s="1"/>
  <c r="E42" i="5"/>
  <c r="F99" i="1"/>
  <c r="G99" i="1" s="1"/>
  <c r="I99" i="1" s="1"/>
  <c r="E55" i="5"/>
  <c r="E156" i="5"/>
  <c r="F275" i="1"/>
  <c r="G275" i="1" s="1"/>
  <c r="K275" i="1" s="1"/>
  <c r="F202" i="1"/>
  <c r="G202" i="1" s="1"/>
  <c r="K202" i="1" s="1"/>
  <c r="E201" i="5"/>
  <c r="F48" i="1"/>
  <c r="G48" i="1" s="1"/>
  <c r="H48" i="1" s="1"/>
  <c r="E186" i="5"/>
  <c r="F89" i="1"/>
  <c r="G89" i="1" s="1"/>
  <c r="I89" i="1" s="1"/>
  <c r="E45" i="5"/>
  <c r="F146" i="1"/>
  <c r="G146" i="1" s="1"/>
  <c r="I146" i="1" s="1"/>
  <c r="E93" i="5"/>
  <c r="E94" i="5"/>
  <c r="F183" i="1"/>
  <c r="G183" i="1" s="1"/>
  <c r="I183" i="1" s="1"/>
  <c r="E116" i="5"/>
  <c r="F21" i="1"/>
  <c r="G21" i="1" s="1"/>
  <c r="H21" i="1" s="1"/>
  <c r="E159" i="5"/>
  <c r="F70" i="1"/>
  <c r="G70" i="1" s="1"/>
  <c r="I70" i="1" s="1"/>
  <c r="E26" i="5"/>
  <c r="E59" i="5"/>
  <c r="F105" i="1"/>
  <c r="G105" i="1" s="1"/>
  <c r="I105" i="1" s="1"/>
  <c r="E104" i="5"/>
  <c r="F159" i="1"/>
  <c r="G159" i="1" s="1"/>
  <c r="I159" i="1" s="1"/>
  <c r="F194" i="1"/>
  <c r="G194" i="1" s="1"/>
  <c r="I194" i="1" s="1"/>
  <c r="E127" i="5"/>
  <c r="F65" i="1"/>
  <c r="G65" i="1" s="1"/>
  <c r="I65" i="1" s="1"/>
  <c r="E21" i="5"/>
  <c r="F127" i="1"/>
  <c r="G127" i="1" s="1"/>
  <c r="I127" i="1" s="1"/>
  <c r="E78" i="5"/>
  <c r="E11" i="5"/>
  <c r="F53" i="1"/>
  <c r="G53" i="1" s="1"/>
  <c r="I53" i="1" s="1"/>
  <c r="F232" i="1"/>
  <c r="G232" i="1" s="1"/>
  <c r="K232" i="1" s="1"/>
  <c r="E214" i="5"/>
  <c r="E60" i="5"/>
  <c r="F106" i="1"/>
  <c r="G106" i="1" s="1"/>
  <c r="I106" i="1" s="1"/>
  <c r="F276" i="1"/>
  <c r="G276" i="1" s="1"/>
  <c r="K276" i="1" s="1"/>
  <c r="E157" i="5"/>
  <c r="F231" i="1"/>
  <c r="G231" i="1" s="1"/>
  <c r="E213" i="5"/>
  <c r="F273" i="1"/>
  <c r="G273" i="1" s="1"/>
  <c r="K273" i="1" s="1"/>
  <c r="E231" i="5"/>
  <c r="F54" i="1"/>
  <c r="G54" i="1" s="1"/>
  <c r="I54" i="1" s="1"/>
  <c r="E12" i="5"/>
  <c r="F95" i="1"/>
  <c r="G95" i="1" s="1"/>
  <c r="I95" i="1" s="1"/>
  <c r="E51" i="5"/>
  <c r="F156" i="1"/>
  <c r="G156" i="1" s="1"/>
  <c r="I156" i="1" s="1"/>
  <c r="E101" i="5"/>
  <c r="F27" i="1"/>
  <c r="G27" i="1" s="1"/>
  <c r="H27" i="1" s="1"/>
  <c r="E165" i="5"/>
  <c r="F107" i="1"/>
  <c r="G107" i="1" s="1"/>
  <c r="I107" i="1" s="1"/>
  <c r="E61" i="5"/>
  <c r="F24" i="1"/>
  <c r="G24" i="1" s="1"/>
  <c r="H24" i="1" s="1"/>
  <c r="E162" i="5"/>
  <c r="E30" i="5"/>
  <c r="F74" i="1"/>
  <c r="G74" i="1" s="1"/>
  <c r="I74" i="1" s="1"/>
  <c r="F120" i="1"/>
  <c r="G120" i="1" s="1"/>
  <c r="I120" i="1" s="1"/>
  <c r="E194" i="5"/>
  <c r="F68" i="1"/>
  <c r="G68" i="1" s="1"/>
  <c r="I68" i="1" s="1"/>
  <c r="E24" i="5"/>
  <c r="E81" i="5"/>
  <c r="F130" i="1"/>
  <c r="G130" i="1" s="1"/>
  <c r="I130" i="1" s="1"/>
  <c r="F177" i="1"/>
  <c r="G177" i="1" s="1"/>
  <c r="I177" i="1" s="1"/>
  <c r="E114" i="5"/>
  <c r="F56" i="1"/>
  <c r="G56" i="1" s="1"/>
  <c r="I56" i="1" s="1"/>
  <c r="E14" i="5"/>
  <c r="F112" i="1"/>
  <c r="G112" i="1" s="1"/>
  <c r="I112" i="1" s="1"/>
  <c r="E66" i="5"/>
  <c r="F227" i="1"/>
  <c r="G227" i="1" s="1"/>
  <c r="K227" i="1" s="1"/>
  <c r="E211" i="5"/>
  <c r="E56" i="5"/>
  <c r="F100" i="1"/>
  <c r="G100" i="1" s="1"/>
  <c r="I100" i="1" s="1"/>
  <c r="F277" i="1"/>
  <c r="G277" i="1" s="1"/>
  <c r="K277" i="1" s="1"/>
  <c r="E232" i="5"/>
  <c r="F240" i="1"/>
  <c r="G240" i="1" s="1"/>
  <c r="K240" i="1" s="1"/>
  <c r="E141" i="5"/>
  <c r="F261" i="1"/>
  <c r="G261" i="1" s="1"/>
  <c r="K261" i="1" s="1"/>
  <c r="E227" i="5"/>
  <c r="F229" i="1"/>
  <c r="G229" i="1" s="1"/>
  <c r="K229" i="1" s="1"/>
  <c r="E139" i="5"/>
  <c r="F168" i="1"/>
  <c r="G168" i="1" s="1"/>
  <c r="J168" i="1" s="1"/>
  <c r="E109" i="5"/>
  <c r="F200" i="1"/>
  <c r="G200" i="1" s="1"/>
  <c r="I200" i="1" s="1"/>
  <c r="E129" i="5"/>
  <c r="E200" i="5"/>
  <c r="F201" i="1"/>
  <c r="G201" i="1" s="1"/>
  <c r="K201" i="1" s="1"/>
  <c r="F268" i="1"/>
  <c r="G268" i="1" s="1"/>
  <c r="K268" i="1" s="1"/>
  <c r="E153" i="5"/>
  <c r="F223" i="1"/>
  <c r="G223" i="1" s="1"/>
  <c r="J223" i="1" s="1"/>
  <c r="E138" i="5"/>
  <c r="F255" i="1"/>
  <c r="G255" i="1" s="1"/>
  <c r="K255" i="1" s="1"/>
  <c r="E224" i="5"/>
  <c r="F58" i="1"/>
  <c r="G58" i="1" s="1"/>
  <c r="I58" i="1" s="1"/>
  <c r="E191" i="5"/>
  <c r="F101" i="1"/>
  <c r="G101" i="1" s="1"/>
  <c r="I101" i="1" s="1"/>
  <c r="E57" i="5"/>
  <c r="F158" i="1"/>
  <c r="G158" i="1" s="1"/>
  <c r="I158" i="1" s="1"/>
  <c r="E103" i="5"/>
  <c r="F188" i="1"/>
  <c r="G188" i="1" s="1"/>
  <c r="I188" i="1" s="1"/>
  <c r="E121" i="5"/>
  <c r="F33" i="1"/>
  <c r="G33" i="1" s="1"/>
  <c r="H33" i="1" s="1"/>
  <c r="E171" i="5"/>
  <c r="E65" i="5"/>
  <c r="F111" i="1"/>
  <c r="G111" i="1" s="1"/>
  <c r="I111" i="1" s="1"/>
  <c r="F30" i="1"/>
  <c r="G30" i="1" s="1"/>
  <c r="H30" i="1" s="1"/>
  <c r="E168" i="5"/>
  <c r="F77" i="1"/>
  <c r="G77" i="1" s="1"/>
  <c r="I77" i="1" s="1"/>
  <c r="E33" i="5"/>
  <c r="F123" i="1"/>
  <c r="G123" i="1" s="1"/>
  <c r="I123" i="1" s="1"/>
  <c r="E75" i="5"/>
  <c r="F84" i="1"/>
  <c r="G84" i="1" s="1"/>
  <c r="I84" i="1" s="1"/>
  <c r="E40" i="5"/>
  <c r="F184" i="1"/>
  <c r="G184" i="1" s="1"/>
  <c r="I184" i="1" s="1"/>
  <c r="E117" i="5"/>
  <c r="F25" i="1"/>
  <c r="G25" i="1" s="1"/>
  <c r="H25" i="1" s="1"/>
  <c r="E163" i="5"/>
  <c r="F62" i="1"/>
  <c r="G62" i="1" s="1"/>
  <c r="I62" i="1" s="1"/>
  <c r="E18" i="5"/>
  <c r="E208" i="5"/>
  <c r="F221" i="1"/>
  <c r="G221" i="1" s="1"/>
  <c r="K221" i="1" s="1"/>
  <c r="F165" i="1"/>
  <c r="G165" i="1" s="1"/>
  <c r="J165" i="1" s="1"/>
  <c r="E198" i="5"/>
  <c r="F97" i="1"/>
  <c r="G97" i="1" s="1"/>
  <c r="I97" i="1" s="1"/>
  <c r="E53" i="5"/>
  <c r="F237" i="1"/>
  <c r="G237" i="1" s="1"/>
  <c r="J237" i="1" s="1"/>
  <c r="E140" i="5"/>
  <c r="F280" i="1"/>
  <c r="G280" i="1" s="1"/>
  <c r="K280" i="1" s="1"/>
  <c r="E233" i="5"/>
  <c r="F258" i="1"/>
  <c r="G258" i="1" s="1"/>
  <c r="K258" i="1" s="1"/>
  <c r="E146" i="5"/>
  <c r="F222" i="1"/>
  <c r="G222" i="1" s="1"/>
  <c r="K222" i="1" s="1"/>
  <c r="E209" i="5"/>
  <c r="F267" i="1"/>
  <c r="G267" i="1" s="1"/>
  <c r="K267" i="1" s="1"/>
  <c r="E152" i="5"/>
  <c r="K270" i="1"/>
  <c r="F18" i="3"/>
  <c r="F19" i="3" s="1"/>
  <c r="C18" i="3"/>
  <c r="F18" i="2"/>
  <c r="F19" i="2" s="1"/>
  <c r="C18" i="2"/>
  <c r="C12" i="1"/>
  <c r="C11" i="1"/>
  <c r="O218" i="1" l="1"/>
  <c r="O23" i="1"/>
  <c r="O221" i="1"/>
  <c r="O257" i="1"/>
  <c r="O145" i="1"/>
  <c r="O256" i="1"/>
  <c r="O188" i="1"/>
  <c r="O300" i="1"/>
  <c r="O67" i="1"/>
  <c r="O77" i="1"/>
  <c r="O94" i="1"/>
  <c r="O239" i="1"/>
  <c r="O34" i="1"/>
  <c r="O285" i="1"/>
  <c r="O212" i="1"/>
  <c r="O132" i="1"/>
  <c r="O185" i="1"/>
  <c r="O76" i="1"/>
  <c r="O167" i="1"/>
  <c r="O209" i="1"/>
  <c r="O168" i="1"/>
  <c r="O151" i="1"/>
  <c r="O61" i="1"/>
  <c r="O87" i="1"/>
  <c r="O126" i="1"/>
  <c r="O54" i="1"/>
  <c r="O118" i="1"/>
  <c r="O154" i="1"/>
  <c r="O121" i="1"/>
  <c r="O254" i="1"/>
  <c r="O104" i="1"/>
  <c r="O306" i="1"/>
  <c r="O197" i="1"/>
  <c r="O147" i="1"/>
  <c r="O193" i="1"/>
  <c r="O244" i="1"/>
  <c r="O58" i="1"/>
  <c r="O71" i="1"/>
  <c r="O283" i="1"/>
  <c r="O46" i="1"/>
  <c r="O29" i="1"/>
  <c r="O305" i="1"/>
  <c r="O112" i="1"/>
  <c r="O57" i="1"/>
  <c r="O271" i="1"/>
  <c r="O192" i="1"/>
  <c r="O296" i="1"/>
  <c r="O261" i="1"/>
  <c r="O41" i="1"/>
  <c r="O155" i="1"/>
  <c r="O33" i="1"/>
  <c r="O113" i="1"/>
  <c r="O66" i="1"/>
  <c r="O48" i="1"/>
  <c r="O116" i="1"/>
  <c r="O293" i="1"/>
  <c r="O288" i="1"/>
  <c r="O40" i="1"/>
  <c r="O206" i="1"/>
  <c r="O195" i="1"/>
  <c r="O79" i="1"/>
  <c r="O258" i="1"/>
  <c r="O280" i="1"/>
  <c r="O84" i="1"/>
  <c r="O137" i="1"/>
  <c r="O180" i="1"/>
  <c r="O75" i="1"/>
  <c r="O220" i="1"/>
  <c r="O255" i="1"/>
  <c r="O169" i="1"/>
  <c r="O102" i="1"/>
  <c r="O91" i="1"/>
  <c r="O229" i="1"/>
  <c r="O217" i="1"/>
  <c r="O159" i="1"/>
  <c r="O181" i="1"/>
  <c r="O24" i="1"/>
  <c r="O56" i="1"/>
  <c r="O223" i="1"/>
  <c r="O213" i="1"/>
  <c r="O186" i="1"/>
  <c r="O269" i="1"/>
  <c r="O136" i="1"/>
  <c r="O219" i="1"/>
  <c r="O127" i="1"/>
  <c r="O95" i="1"/>
  <c r="O189" i="1"/>
  <c r="O83" i="1"/>
  <c r="C15" i="1"/>
  <c r="C18" i="1" s="1"/>
  <c r="O175" i="1"/>
  <c r="O295" i="1"/>
  <c r="O141" i="1"/>
  <c r="O152" i="1"/>
  <c r="O268" i="1"/>
  <c r="O68" i="1"/>
  <c r="O259" i="1"/>
  <c r="O225" i="1"/>
  <c r="O93" i="1"/>
  <c r="O130" i="1"/>
  <c r="O27" i="1"/>
  <c r="O43" i="1"/>
  <c r="O230" i="1"/>
  <c r="O179" i="1"/>
  <c r="O146" i="1"/>
  <c r="O245" i="1"/>
  <c r="O284" i="1"/>
  <c r="O47" i="1"/>
  <c r="O235" i="1"/>
  <c r="O272" i="1"/>
  <c r="O298" i="1"/>
  <c r="O122" i="1"/>
  <c r="O72" i="1"/>
  <c r="O232" i="1"/>
  <c r="O238" i="1"/>
  <c r="O190" i="1"/>
  <c r="O26" i="1"/>
  <c r="O53" i="1"/>
  <c r="O90" i="1"/>
  <c r="O174" i="1"/>
  <c r="O233" i="1"/>
  <c r="O171" i="1"/>
  <c r="O278" i="1"/>
  <c r="O294" i="1"/>
  <c r="O281" i="1"/>
  <c r="O39" i="1"/>
  <c r="O105" i="1"/>
  <c r="O63" i="1"/>
  <c r="O226" i="1"/>
  <c r="O234" i="1"/>
  <c r="O243" i="1"/>
  <c r="O282" i="1"/>
  <c r="O140" i="1"/>
  <c r="O270" i="1"/>
  <c r="O291" i="1"/>
  <c r="O97" i="1"/>
  <c r="O133" i="1"/>
  <c r="O273" i="1"/>
  <c r="O224" i="1"/>
  <c r="O82" i="1"/>
  <c r="O207" i="1"/>
  <c r="O28" i="1"/>
  <c r="O44" i="1"/>
  <c r="O88" i="1"/>
  <c r="O173" i="1"/>
  <c r="O202" i="1"/>
  <c r="O215" i="1"/>
  <c r="O59" i="1"/>
  <c r="O176" i="1"/>
  <c r="O31" i="1"/>
  <c r="O289" i="1"/>
  <c r="O303" i="1"/>
  <c r="O227" i="1"/>
  <c r="O182" i="1"/>
  <c r="O205" i="1"/>
  <c r="O302" i="1"/>
  <c r="O274" i="1"/>
  <c r="O51" i="1"/>
  <c r="O161" i="1"/>
  <c r="O162" i="1"/>
  <c r="O250" i="1"/>
  <c r="O120" i="1"/>
  <c r="O166" i="1"/>
  <c r="O248" i="1"/>
  <c r="O135" i="1"/>
  <c r="O42" i="1"/>
  <c r="O236" i="1"/>
  <c r="O89" i="1"/>
  <c r="O299" i="1"/>
  <c r="O191" i="1"/>
  <c r="O32" i="1"/>
  <c r="O109" i="1"/>
  <c r="O276" i="1"/>
  <c r="O156" i="1"/>
  <c r="O60" i="1"/>
  <c r="O139" i="1"/>
  <c r="O286" i="1"/>
  <c r="O267" i="1"/>
  <c r="O246" i="1"/>
  <c r="O45" i="1"/>
  <c r="O92" i="1"/>
  <c r="O142" i="1"/>
  <c r="O115" i="1"/>
  <c r="O108" i="1"/>
  <c r="O208" i="1"/>
  <c r="O290" i="1"/>
  <c r="O170" i="1"/>
  <c r="O100" i="1"/>
  <c r="O52" i="1"/>
  <c r="O172" i="1"/>
  <c r="O21" i="1"/>
  <c r="O98" i="1"/>
  <c r="O50" i="1"/>
  <c r="O199" i="1"/>
  <c r="O125" i="1"/>
  <c r="O222" i="1"/>
  <c r="O78" i="1"/>
  <c r="O85" i="1"/>
  <c r="O119" i="1"/>
  <c r="O292" i="1"/>
  <c r="O240" i="1"/>
  <c r="O301" i="1"/>
  <c r="O241" i="1"/>
  <c r="O277" i="1"/>
  <c r="O279" i="1"/>
  <c r="O64" i="1"/>
  <c r="O148" i="1"/>
  <c r="O153" i="1"/>
  <c r="O251" i="1"/>
  <c r="O128" i="1"/>
  <c r="O144" i="1"/>
  <c r="O131" i="1"/>
  <c r="O101" i="1"/>
  <c r="O164" i="1"/>
  <c r="O111" i="1"/>
  <c r="O107" i="1"/>
  <c r="O110" i="1"/>
  <c r="O117" i="1"/>
  <c r="O228" i="1"/>
  <c r="O253" i="1"/>
  <c r="O178" i="1"/>
  <c r="O242" i="1"/>
  <c r="O194" i="1"/>
  <c r="O198" i="1"/>
  <c r="O69" i="1"/>
  <c r="O149" i="1"/>
  <c r="O214" i="1"/>
  <c r="O260" i="1"/>
  <c r="O35" i="1"/>
  <c r="O103" i="1"/>
  <c r="O150" i="1"/>
  <c r="O123" i="1"/>
  <c r="O201" i="1"/>
  <c r="O36" i="1"/>
  <c r="O106" i="1"/>
  <c r="O216" i="1"/>
  <c r="O165" i="1"/>
  <c r="O134" i="1"/>
  <c r="O49" i="1"/>
  <c r="O65" i="1"/>
  <c r="O163" i="1"/>
  <c r="O210" i="1"/>
  <c r="O124" i="1"/>
  <c r="O247" i="1"/>
  <c r="O37" i="1"/>
  <c r="O129" i="1"/>
  <c r="O158" i="1"/>
  <c r="O211" i="1"/>
  <c r="O287" i="1"/>
  <c r="O204" i="1"/>
  <c r="O266" i="1"/>
  <c r="O81" i="1"/>
  <c r="O187" i="1"/>
  <c r="O70" i="1"/>
  <c r="O22" i="1"/>
  <c r="O249" i="1"/>
  <c r="O25" i="1"/>
  <c r="O62" i="1"/>
  <c r="O203" i="1"/>
  <c r="O143" i="1"/>
  <c r="O55" i="1"/>
  <c r="O200" i="1"/>
  <c r="O265" i="1"/>
  <c r="O157" i="1"/>
  <c r="O38" i="1"/>
  <c r="O184" i="1"/>
  <c r="O99" i="1"/>
  <c r="O275" i="1"/>
  <c r="O138" i="1"/>
  <c r="O114" i="1"/>
  <c r="O263" i="1"/>
  <c r="O196" i="1"/>
  <c r="O237" i="1"/>
  <c r="O252" i="1"/>
  <c r="O96" i="1"/>
  <c r="O307" i="1"/>
  <c r="O86" i="1"/>
  <c r="O30" i="1"/>
  <c r="O177" i="1"/>
  <c r="O297" i="1"/>
  <c r="O304" i="1"/>
  <c r="O264" i="1"/>
  <c r="O183" i="1"/>
  <c r="O262" i="1"/>
  <c r="O74" i="1"/>
  <c r="O73" i="1"/>
  <c r="O80" i="1"/>
  <c r="O231" i="1"/>
  <c r="O160" i="1"/>
  <c r="C16" i="1"/>
  <c r="D18" i="1" s="1"/>
  <c r="K231" i="1"/>
  <c r="F18" i="1" l="1"/>
  <c r="F19" i="1" s="1"/>
</calcChain>
</file>

<file path=xl/sharedStrings.xml><?xml version="1.0" encoding="utf-8"?>
<sst xmlns="http://schemas.openxmlformats.org/spreadsheetml/2006/main" count="3095" uniqueCount="875">
  <si>
    <t>BH Vir / GSC 04968-00569</t>
  </si>
  <si>
    <t>System Type:</t>
  </si>
  <si>
    <t>EA</t>
  </si>
  <si>
    <t>9.60 - 10.56</t>
  </si>
  <si>
    <t>Sp:  G0 V + G2 V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</si>
  <si>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</si>
  <si>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</si>
  <si>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</si>
  <si>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</si>
  <si>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</si>
  <si>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</si>
  <si>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</si>
  <si>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</si>
  <si>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</si>
  <si>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</si>
  <si>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</si>
  <si>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</si>
  <si>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</si>
  <si>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</si>
  <si>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</si>
  <si>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</si>
  <si>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</si>
  <si>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</si>
  <si>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</si>
  <si>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</si>
  <si>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</si>
  <si>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</si>
  <si>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</si>
  <si>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</si>
  <si>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</si>
  <si>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</si>
  <si>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</si>
  <si>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</si>
  <si>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</si>
  <si>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</si>
  <si>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</si>
  <si>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</si>
  <si>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</si>
  <si>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</si>
  <si>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S6</t>
  </si>
  <si>
    <t>Misc</t>
  </si>
  <si>
    <t>Lin Fit</t>
  </si>
  <si>
    <t>Q. Fit</t>
  </si>
  <si>
    <t>Date</t>
  </si>
  <si>
    <t>BAD?</t>
  </si>
  <si>
    <t> AJ 72.412 </t>
  </si>
  <si>
    <t>II</t>
  </si>
  <si>
    <t>I</t>
  </si>
  <si>
    <t> IODE 4.3.77 </t>
  </si>
  <si>
    <t> BTOK 33 </t>
  </si>
  <si>
    <t> AJ 60.453 </t>
  </si>
  <si>
    <t> PASJ 9.191 </t>
  </si>
  <si>
    <t> AA 6.145 </t>
  </si>
  <si>
    <t>BAVM 13 </t>
  </si>
  <si>
    <t>BAVM 15 </t>
  </si>
  <si>
    <t> AN 283.183 </t>
  </si>
  <si>
    <t>BBSAG Bull...12</t>
  </si>
  <si>
    <t>BBSAG Bull...17</t>
  </si>
  <si>
    <t>BBSAG Bull...18</t>
  </si>
  <si>
    <t> ORI 113 </t>
  </si>
  <si>
    <t>BBSAG Bull...24</t>
  </si>
  <si>
    <t>BBSAG Bull...25</t>
  </si>
  <si>
    <t>BBSAG Bull...30</t>
  </si>
  <si>
    <t>BBSAG Bull...31</t>
  </si>
  <si>
    <t>BBSAG Bull.</t>
  </si>
  <si>
    <t>BBSAG Bull.7</t>
  </si>
  <si>
    <t>BBSAG Bull.8</t>
  </si>
  <si>
    <t>BBSAG Bull.9</t>
  </si>
  <si>
    <t>BBSAG Bull.10</t>
  </si>
  <si>
    <t> BBS 16 </t>
  </si>
  <si>
    <t>OMT #3</t>
  </si>
  <si>
    <t>GCVS 4</t>
  </si>
  <si>
    <t> AAPS 47.561 </t>
  </si>
  <si>
    <t>BBSAG Bull.37</t>
  </si>
  <si>
    <t>BBSAG Bull.41</t>
  </si>
  <si>
    <t>BBSAG Bull.43</t>
  </si>
  <si>
    <t>BBSAG Bull.46</t>
  </si>
  <si>
    <t>BBSAG Bull.47</t>
  </si>
  <si>
    <t>BBSAG Bull.54</t>
  </si>
  <si>
    <t>BBSAG Bull.60</t>
  </si>
  <si>
    <t>Scaltriti et al. (1985)</t>
  </si>
  <si>
    <t>pe</t>
  </si>
  <si>
    <t>BRNO 27</t>
  </si>
  <si>
    <t>BBSAG Bull.72</t>
  </si>
  <si>
    <t>BBSAG Bull.76</t>
  </si>
  <si>
    <t> VSSC 68.36 </t>
  </si>
  <si>
    <t>BBSAG Bull.83</t>
  </si>
  <si>
    <t>VSB 47 </t>
  </si>
  <si>
    <t>BBSAG Bull.88</t>
  </si>
  <si>
    <t>BRNO 30</t>
  </si>
  <si>
    <t>BBSAG Bull.89</t>
  </si>
  <si>
    <t>IBVS 3404</t>
  </si>
  <si>
    <t>BBSAG Bull.92</t>
  </si>
  <si>
    <t>BBSAG Bull.95</t>
  </si>
  <si>
    <t>Xiang (2000)</t>
  </si>
  <si>
    <t>BBSAG Bull.101</t>
  </si>
  <si>
    <t>BBSAG Bull.104</t>
  </si>
  <si>
    <t>BRNO 31</t>
  </si>
  <si>
    <t>Tian et al 2008PASJ…60..571</t>
  </si>
  <si>
    <t> BRNO 32 </t>
  </si>
  <si>
    <t>BBSAG Bull.109</t>
  </si>
  <si>
    <t> AOEB 10 </t>
  </si>
  <si>
    <t>BBSAG Bull.112</t>
  </si>
  <si>
    <t>BBSAG Bull.114</t>
  </si>
  <si>
    <t>BBSAG Bull.115</t>
  </si>
  <si>
    <t>BBSAG Bull.116</t>
  </si>
  <si>
    <t>BAV-M 111</t>
  </si>
  <si>
    <t>IBVS 4606</t>
  </si>
  <si>
    <t>IBVS 4712</t>
  </si>
  <si>
    <t>IBVS 5287</t>
  </si>
  <si>
    <t>IBVS 5296</t>
  </si>
  <si>
    <t>OEJV 0074</t>
  </si>
  <si>
    <t>IBVS 5484</t>
  </si>
  <si>
    <t>VSB 42 </t>
  </si>
  <si>
    <t>VSB 43 </t>
  </si>
  <si>
    <t>IBVS 5843</t>
  </si>
  <si>
    <t>VSB 45 </t>
  </si>
  <si>
    <t> AOEB 12 </t>
  </si>
  <si>
    <t>IBVS 5802</t>
  </si>
  <si>
    <t>VSB 48 </t>
  </si>
  <si>
    <t>JAVSO..36..186</t>
  </si>
  <si>
    <t>JAVSO..38...85</t>
  </si>
  <si>
    <t>JAVSO..39...94</t>
  </si>
  <si>
    <t>IBVS 5992</t>
  </si>
  <si>
    <t>VSB 53 </t>
  </si>
  <si>
    <t>IBVS 6029</t>
  </si>
  <si>
    <t> JAAVSO 41;122 </t>
  </si>
  <si>
    <t>2013JAVSO..41..122</t>
  </si>
  <si>
    <t>2013JAVSO..41..328</t>
  </si>
  <si>
    <t>VSB 56 </t>
  </si>
  <si>
    <t>IBVS 6149</t>
  </si>
  <si>
    <t>VSB-059</t>
  </si>
  <si>
    <t>Ic</t>
  </si>
  <si>
    <t>VSB 59 </t>
  </si>
  <si>
    <t>IBVS 6196</t>
  </si>
  <si>
    <t>VSB 060</t>
  </si>
  <si>
    <t>JAVSO..44…69</t>
  </si>
  <si>
    <t>JAVSO..44..164</t>
  </si>
  <si>
    <t>VSB-063</t>
  </si>
  <si>
    <t>B</t>
  </si>
  <si>
    <t>V</t>
  </si>
  <si>
    <t>JAVSO..45..121</t>
  </si>
  <si>
    <t>IBVS 6244</t>
  </si>
  <si>
    <t>OEJV 0191</t>
  </si>
  <si>
    <t>JAVSO..46..184</t>
  </si>
  <si>
    <t>JAVSO..47..263</t>
  </si>
  <si>
    <t>JAVSO..48..256</t>
  </si>
  <si>
    <t>Tian et al data &amp; plot</t>
  </si>
  <si>
    <t>E</t>
  </si>
  <si>
    <t>S1</t>
  </si>
  <si>
    <t>S2</t>
  </si>
  <si>
    <t>S3</t>
  </si>
  <si>
    <t>Total</t>
  </si>
  <si>
    <t>C</t>
  </si>
  <si>
    <t>A1</t>
  </si>
  <si>
    <t>W1</t>
  </si>
  <si>
    <t>D1</t>
  </si>
  <si>
    <t>A2</t>
  </si>
  <si>
    <t>Kreiner et al 2001</t>
  </si>
  <si>
    <t>W2</t>
  </si>
  <si>
    <t>D2</t>
  </si>
  <si>
    <t>A3</t>
  </si>
  <si>
    <t>W3</t>
  </si>
  <si>
    <t>C3</t>
  </si>
  <si>
    <t>Tian</t>
  </si>
  <si>
    <t>T. fit</t>
  </si>
  <si>
    <t>Their complex fit is contradicted by new data</t>
  </si>
  <si>
    <t>AAVSO 10</t>
  </si>
  <si>
    <t>ccd</t>
  </si>
  <si>
    <t>AAVSO 3</t>
  </si>
  <si>
    <t>Agerer and H¨ubscher (1998)</t>
  </si>
  <si>
    <t>Agerer et al. (1999)</t>
  </si>
  <si>
    <t>Derman et al. (1989)</t>
  </si>
  <si>
    <t>H¨ubscher (2007)</t>
  </si>
  <si>
    <t>Hoffmann (1982)</t>
  </si>
  <si>
    <t>Huruhata et al. (1950)</t>
  </si>
  <si>
    <t>Kitamura et al. (1957)</t>
  </si>
  <si>
    <t>Koch (1967)</t>
  </si>
  <si>
    <t>Tian et al 2008PASJ…60…57</t>
  </si>
  <si>
    <t>Zejda (2002)</t>
  </si>
  <si>
    <t>Minima from the Lichtenknecker Database of the BAV</t>
  </si>
  <si>
    <t>http://www.bav-astro.de/LkDB/index.php?lang=en&amp;sprache_dial=en</t>
  </si>
  <si>
    <t>F</t>
  </si>
  <si>
    <t>P</t>
  </si>
  <si>
    <t>2440001.512 </t>
  </si>
  <si>
    <t> 25.05.1968 00:17 </t>
  </si>
  <si>
    <t> -0.004 </t>
  </si>
  <si>
    <t>V </t>
  </si>
  <si>
    <t> K.Locher </t>
  </si>
  <si>
    <t> ORI 107 </t>
  </si>
  <si>
    <t>2440318.461 </t>
  </si>
  <si>
    <t> 06.04.1969 23:03 </t>
  </si>
  <si>
    <t> -0.001 </t>
  </si>
  <si>
    <t> ORI 112 </t>
  </si>
  <si>
    <t>2440353.585 </t>
  </si>
  <si>
    <t> 12.05.1969 02:02 </t>
  </si>
  <si>
    <t> -0.002 </t>
  </si>
  <si>
    <t>2440354.403 </t>
  </si>
  <si>
    <t> 12.05.1969 21:40 </t>
  </si>
  <si>
    <t>2440362.574 </t>
  </si>
  <si>
    <t> 21.05.1969 01:46 </t>
  </si>
  <si>
    <t> 0.001 </t>
  </si>
  <si>
    <t>2440363.392 </t>
  </si>
  <si>
    <t> 21.05.1969 21:24 </t>
  </si>
  <si>
    <t> 0.002 </t>
  </si>
  <si>
    <t> K.Baur </t>
  </si>
  <si>
    <t>2440367.479 </t>
  </si>
  <si>
    <t> 25.05.1969 23:29 </t>
  </si>
  <si>
    <t> 0.005 </t>
  </si>
  <si>
    <t>2440385.445 </t>
  </si>
  <si>
    <t> 12.06.1969 22:40 </t>
  </si>
  <si>
    <t> -0.000 </t>
  </si>
  <si>
    <t>2440710.560 </t>
  </si>
  <si>
    <t> 04.05.1970 01:26 </t>
  </si>
  <si>
    <t> ORI 119 </t>
  </si>
  <si>
    <t>2440711.370 </t>
  </si>
  <si>
    <t> 04.05.1970 20:52 </t>
  </si>
  <si>
    <t> -0.007 </t>
  </si>
  <si>
    <t> N.Räuber </t>
  </si>
  <si>
    <t>2440711.372 </t>
  </si>
  <si>
    <t> 04.05.1970 20:55 </t>
  </si>
  <si>
    <t> -0.005 </t>
  </si>
  <si>
    <t> R.Diethelm </t>
  </si>
  <si>
    <t>2440711.377 </t>
  </si>
  <si>
    <t> 04.05.1970 21:02 </t>
  </si>
  <si>
    <t> 0.000 </t>
  </si>
  <si>
    <t>2440715.462 </t>
  </si>
  <si>
    <t> 08.05.1970 23:05 </t>
  </si>
  <si>
    <t>2440720.376 </t>
  </si>
  <si>
    <t> 13.05.1970 21:01 </t>
  </si>
  <si>
    <t> 0.013 </t>
  </si>
  <si>
    <t> J.Kohler </t>
  </si>
  <si>
    <t>2440733.430 </t>
  </si>
  <si>
    <t> 26.05.1970 22:19 </t>
  </si>
  <si>
    <t>2440733.437 </t>
  </si>
  <si>
    <t> 26.05.1970 22:29 </t>
  </si>
  <si>
    <t>2440742.423 </t>
  </si>
  <si>
    <t> 04.06.1970 22:09 </t>
  </si>
  <si>
    <t>2440745.682 </t>
  </si>
  <si>
    <t> 08.06.1970 04:22 </t>
  </si>
  <si>
    <t> E.Mayer </t>
  </si>
  <si>
    <t> ORI 120 </t>
  </si>
  <si>
    <t>2440763.657 </t>
  </si>
  <si>
    <t> 26.06.1970 03:46 </t>
  </si>
  <si>
    <t>2440778.365 </t>
  </si>
  <si>
    <t> 10.07.1970 20:45 </t>
  </si>
  <si>
    <t>2441054.471 </t>
  </si>
  <si>
    <t> 12.04.1971 23:18 </t>
  </si>
  <si>
    <t> 0.008 </t>
  </si>
  <si>
    <t> H.Peter </t>
  </si>
  <si>
    <t> ORI 125 </t>
  </si>
  <si>
    <t>2441130.431 </t>
  </si>
  <si>
    <t> 27.06.1971 22:20 </t>
  </si>
  <si>
    <t> ORI 126 </t>
  </si>
  <si>
    <t>2441393.462 </t>
  </si>
  <si>
    <t> 16.03.1972 23:05 </t>
  </si>
  <si>
    <t> -0.003 </t>
  </si>
  <si>
    <t> BBS 2 </t>
  </si>
  <si>
    <t>2441401.637 </t>
  </si>
  <si>
    <t> 25.03.1972 03:17 </t>
  </si>
  <si>
    <t> 0.004 </t>
  </si>
  <si>
    <t>2441407.356 </t>
  </si>
  <si>
    <t> 30.03.1972 20:32 </t>
  </si>
  <si>
    <t>2441411.434 </t>
  </si>
  <si>
    <t> 03.04.1972 22:24 </t>
  </si>
  <si>
    <t>2441411.438 </t>
  </si>
  <si>
    <t> 03.04.1972 22:30 </t>
  </si>
  <si>
    <t>2441438.387 </t>
  </si>
  <si>
    <t> 30.04.1972 21:17 </t>
  </si>
  <si>
    <t> -0.006 </t>
  </si>
  <si>
    <t> BBS 3 </t>
  </si>
  <si>
    <t>2441487.408 </t>
  </si>
  <si>
    <t> 18.06.1972 21:47 </t>
  </si>
  <si>
    <t> 0.003 </t>
  </si>
  <si>
    <t>2441664.665 </t>
  </si>
  <si>
    <t> 13.12.1972 03:57 </t>
  </si>
  <si>
    <t> BBS 7 </t>
  </si>
  <si>
    <t>2441712.854 </t>
  </si>
  <si>
    <t> 30.01.1973 08:29 </t>
  </si>
  <si>
    <t> -0.008 </t>
  </si>
  <si>
    <t> A.Mallama </t>
  </si>
  <si>
    <t> BBS 8 </t>
  </si>
  <si>
    <t>2441748.806 </t>
  </si>
  <si>
    <t> 07.03.1973 07:20 </t>
  </si>
  <si>
    <t>2441763.509 </t>
  </si>
  <si>
    <t> 22.03.1973 00:12 </t>
  </si>
  <si>
    <t>2441766.770 </t>
  </si>
  <si>
    <t> 25.03.1973 06:28 </t>
  </si>
  <si>
    <t>2441777.392 </t>
  </si>
  <si>
    <t> 04.04.1973 21:24 </t>
  </si>
  <si>
    <t> BBS 9 </t>
  </si>
  <si>
    <t>2441777.396 </t>
  </si>
  <si>
    <t> 04.04.1973 21:30 </t>
  </si>
  <si>
    <t>2441786.378 </t>
  </si>
  <si>
    <t> 13.04.1973 21:04 </t>
  </si>
  <si>
    <t>2441793.731 </t>
  </si>
  <si>
    <t> 21.04.1973 05:32 </t>
  </si>
  <si>
    <t>2441795.371 </t>
  </si>
  <si>
    <t> 22.04.1973 20:54 </t>
  </si>
  <si>
    <t>2441847.651 </t>
  </si>
  <si>
    <t> 14.06.1973 03:37 </t>
  </si>
  <si>
    <t> 0.006 </t>
  </si>
  <si>
    <t> G.Gliba </t>
  </si>
  <si>
    <t> BBS 10 </t>
  </si>
  <si>
    <t>2441847.652 </t>
  </si>
  <si>
    <t> 14.06.1973 03:38 </t>
  </si>
  <si>
    <t> 0.007 </t>
  </si>
  <si>
    <t>2442147.436 </t>
  </si>
  <si>
    <t> 09.04.1974 22:27 </t>
  </si>
  <si>
    <t> BBS 15 </t>
  </si>
  <si>
    <t>2442156.417 </t>
  </si>
  <si>
    <t> 18.04.1974 22:00 </t>
  </si>
  <si>
    <t>2442183.366 </t>
  </si>
  <si>
    <t> 15.05.1974 20:47 </t>
  </si>
  <si>
    <t> -0.014 </t>
  </si>
  <si>
    <t> R.Germann </t>
  </si>
  <si>
    <t>2442183.374 </t>
  </si>
  <si>
    <t> 15.05.1974 20:58 </t>
  </si>
  <si>
    <t>2442183.380 </t>
  </si>
  <si>
    <t> 15.05.1974 21:07 </t>
  </si>
  <si>
    <t>2442183.385 </t>
  </si>
  <si>
    <t> 15.05.1974 21:14 </t>
  </si>
  <si>
    <t>2442531.362 </t>
  </si>
  <si>
    <t> 28.04.1975 20:41 </t>
  </si>
  <si>
    <t> BBS 22 </t>
  </si>
  <si>
    <t>2442531.365 </t>
  </si>
  <si>
    <t> 28.04.1975 20:45 </t>
  </si>
  <si>
    <t>2442540.349 </t>
  </si>
  <si>
    <t> 07.05.1975 20:22 </t>
  </si>
  <si>
    <t>2442571.385 </t>
  </si>
  <si>
    <t> 07.06.1975 21:14 </t>
  </si>
  <si>
    <t> -0.009 </t>
  </si>
  <si>
    <t> BBS 23 </t>
  </si>
  <si>
    <t>2442571.415 </t>
  </si>
  <si>
    <t> 07.06.1975 21:57 </t>
  </si>
  <si>
    <t> 0.021 </t>
  </si>
  <si>
    <t> A.Royer </t>
  </si>
  <si>
    <t>2442829.530 </t>
  </si>
  <si>
    <t> 21.02.1976 00:43 </t>
  </si>
  <si>
    <t> BBS 26 </t>
  </si>
  <si>
    <t>2442833.605 </t>
  </si>
  <si>
    <t> 25.02.1976 02:31 </t>
  </si>
  <si>
    <t>2442838.508 </t>
  </si>
  <si>
    <t> 01.03.1976 00:11 </t>
  </si>
  <si>
    <t>2442874.449 </t>
  </si>
  <si>
    <t> 05.04.1976 22:46 </t>
  </si>
  <si>
    <t> BBS 28 </t>
  </si>
  <si>
    <t>2442878.535 </t>
  </si>
  <si>
    <t> 10.04.1976 00:50 </t>
  </si>
  <si>
    <t>2442888.341 </t>
  </si>
  <si>
    <t> 19.04.1976 20:11 </t>
  </si>
  <si>
    <t>2442959.407 </t>
  </si>
  <si>
    <t> 29.06.1976 21:46 </t>
  </si>
  <si>
    <t>2443109.706 </t>
  </si>
  <si>
    <t> 27.11.1976 04:56 </t>
  </si>
  <si>
    <t> BBS 31 </t>
  </si>
  <si>
    <t>2443175.879 </t>
  </si>
  <si>
    <t> 01.02.1977 09:05 </t>
  </si>
  <si>
    <t> G.Wedemayer </t>
  </si>
  <si>
    <t> AOEB 3 </t>
  </si>
  <si>
    <t>2443222.441 </t>
  </si>
  <si>
    <t> 19.03.1977 22:35 </t>
  </si>
  <si>
    <t> BBS 33 </t>
  </si>
  <si>
    <t>2443230.609 </t>
  </si>
  <si>
    <t> 28.03.1977 02:36 </t>
  </si>
  <si>
    <t>E </t>
  </si>
  <si>
    <t>?</t>
  </si>
  <si>
    <t> M.Hoffmann </t>
  </si>
  <si>
    <t>2443577.776 </t>
  </si>
  <si>
    <t> 10.03.1978 06:37 </t>
  </si>
  <si>
    <t> G.Samolyk </t>
  </si>
  <si>
    <t>2443624.344 </t>
  </si>
  <si>
    <t> 25.04.1978 20:15 </t>
  </si>
  <si>
    <t> BBS 37 </t>
  </si>
  <si>
    <t>2443631.689 </t>
  </si>
  <si>
    <t> 03.05.1978 04:32 </t>
  </si>
  <si>
    <t> M.Baldwin </t>
  </si>
  <si>
    <t>2443655.381 </t>
  </si>
  <si>
    <t> 26.05.1978 21:08 </t>
  </si>
  <si>
    <t>2443881.654 </t>
  </si>
  <si>
    <t> 08.01.1979 03:41 </t>
  </si>
  <si>
    <t> BBS 41 </t>
  </si>
  <si>
    <t>2443970.694 </t>
  </si>
  <si>
    <t> 07.04.1979 04:39 </t>
  </si>
  <si>
    <t>2444025.422 </t>
  </si>
  <si>
    <t> 31.05.1979 22:07 </t>
  </si>
  <si>
    <t> BBS 43 </t>
  </si>
  <si>
    <t>2444278.662 </t>
  </si>
  <si>
    <t> 09.02.1980 03:53 </t>
  </si>
  <si>
    <t> BBS 46 </t>
  </si>
  <si>
    <t>2444337.470 </t>
  </si>
  <si>
    <t> 07.04.1980 23:16 </t>
  </si>
  <si>
    <t> BBS 47 </t>
  </si>
  <si>
    <t>2444342.369 </t>
  </si>
  <si>
    <t> 12.04.1980 20:51 </t>
  </si>
  <si>
    <t>2444354.626 </t>
  </si>
  <si>
    <t> 25.04.1980 03:01 </t>
  </si>
  <si>
    <t>2444670.759 </t>
  </si>
  <si>
    <t> 07.03.1981 06:12 </t>
  </si>
  <si>
    <t>2444707.516 </t>
  </si>
  <si>
    <t> 13.04.1981 00:23 </t>
  </si>
  <si>
    <t> BBS 54 </t>
  </si>
  <si>
    <t>2444725.483 </t>
  </si>
  <si>
    <t> 30.04.1981 23:35 </t>
  </si>
  <si>
    <t>2445078.372 </t>
  </si>
  <si>
    <t> 18.04.1982 20:55 </t>
  </si>
  <si>
    <t> BBS 60 </t>
  </si>
  <si>
    <t>2445442.698 </t>
  </si>
  <si>
    <t> 18.04.1983 04:45 </t>
  </si>
  <si>
    <t>2445809.473 </t>
  </si>
  <si>
    <t> 18.04.1984 23:21 </t>
  </si>
  <si>
    <t> J.Borovicka </t>
  </si>
  <si>
    <t> BRNO 27 </t>
  </si>
  <si>
    <t>2445818.463 </t>
  </si>
  <si>
    <t> 27.04.1984 23:06 </t>
  </si>
  <si>
    <t> BBS 72 </t>
  </si>
  <si>
    <t>2446175.433 </t>
  </si>
  <si>
    <t> 19.04.1985 22:23 </t>
  </si>
  <si>
    <t> BBS 76 </t>
  </si>
  <si>
    <t>2446175.436 </t>
  </si>
  <si>
    <t> 19.04.1985 22:27 </t>
  </si>
  <si>
    <t> P.Hajek </t>
  </si>
  <si>
    <t> L.Kalab </t>
  </si>
  <si>
    <t>2446544.648 </t>
  </si>
  <si>
    <t> 24.04.1986 03:33 </t>
  </si>
  <si>
    <t>2446606.738 </t>
  </si>
  <si>
    <t> 25.06.1986 05:42 </t>
  </si>
  <si>
    <t>2446896.729 </t>
  </si>
  <si>
    <t> 11.04.1987 05:29 </t>
  </si>
  <si>
    <t> R.Hill </t>
  </si>
  <si>
    <t>2446909.388 </t>
  </si>
  <si>
    <t> 23.04.1987 21:18 </t>
  </si>
  <si>
    <t> A.Paschke </t>
  </si>
  <si>
    <t> BBS 83 </t>
  </si>
  <si>
    <t>2447270.442 </t>
  </si>
  <si>
    <t> 18.04.1988 22:36 </t>
  </si>
  <si>
    <t> BBS 88 </t>
  </si>
  <si>
    <t>2447284.757 </t>
  </si>
  <si>
    <t> 03.05.1988 06:10 </t>
  </si>
  <si>
    <t> 0.014 </t>
  </si>
  <si>
    <t>2447288.410 </t>
  </si>
  <si>
    <t> 06.05.1988 21:50 </t>
  </si>
  <si>
    <t>2447288.417 </t>
  </si>
  <si>
    <t> 06.05.1988 22:00 </t>
  </si>
  <si>
    <t>2447290.457 </t>
  </si>
  <si>
    <t> 08.05.1988 22:58 </t>
  </si>
  <si>
    <t> O.Rehacek </t>
  </si>
  <si>
    <t> BRNO 30 </t>
  </si>
  <si>
    <t>2447311.694 </t>
  </si>
  <si>
    <t> 30.05.1988 04:39 </t>
  </si>
  <si>
    <t> M.Smith </t>
  </si>
  <si>
    <t>2447320.682 </t>
  </si>
  <si>
    <t> 08.06.1988 04:22 </t>
  </si>
  <si>
    <t>2447326.405 </t>
  </si>
  <si>
    <t> 13.06.1988 21:43 </t>
  </si>
  <si>
    <t>2447330.488 </t>
  </si>
  <si>
    <t> 17.06.1988 23:42 </t>
  </si>
  <si>
    <t> M.Kohl </t>
  </si>
  <si>
    <t> BBS 89 </t>
  </si>
  <si>
    <t>2447344.376 </t>
  </si>
  <si>
    <t> 01.07.1988 21:01 </t>
  </si>
  <si>
    <t> G.Mavrofridis </t>
  </si>
  <si>
    <t>2447620.4738 </t>
  </si>
  <si>
    <t> 03.04.1989 23:22 </t>
  </si>
  <si>
    <t> -0.0032 </t>
  </si>
  <si>
    <t> E.Derman et al. </t>
  </si>
  <si>
    <t>IBVS 3404 </t>
  </si>
  <si>
    <t>2447654.392 </t>
  </si>
  <si>
    <t> 07.05.1989 21:24 </t>
  </si>
  <si>
    <t> 0.015 </t>
  </si>
  <si>
    <t> BBS 92 </t>
  </si>
  <si>
    <t>2447658.4580 </t>
  </si>
  <si>
    <t> 11.05.1989 22:59 </t>
  </si>
  <si>
    <t> -0.0036 </t>
  </si>
  <si>
    <t>2447659.678 </t>
  </si>
  <si>
    <t> 13.05.1989 04:16 </t>
  </si>
  <si>
    <t>2447672.756 </t>
  </si>
  <si>
    <t> 26.05.1989 06:08 </t>
  </si>
  <si>
    <t>2447681.744 </t>
  </si>
  <si>
    <t> 04.06.1989 05:51 </t>
  </si>
  <si>
    <t>2448013.400 </t>
  </si>
  <si>
    <t> 01.05.1990 21:36 </t>
  </si>
  <si>
    <t> BBS 95 </t>
  </si>
  <si>
    <t>2448760.416 </t>
  </si>
  <si>
    <t> 17.05.1992 21:59 </t>
  </si>
  <si>
    <t> BBS 101 </t>
  </si>
  <si>
    <t>2448780.427 </t>
  </si>
  <si>
    <t> 06.06.1992 22:14 </t>
  </si>
  <si>
    <t> BBS 101/103 </t>
  </si>
  <si>
    <t>2448789.421 </t>
  </si>
  <si>
    <t> 15.06.1992 22:06 </t>
  </si>
  <si>
    <t>2449090.433 </t>
  </si>
  <si>
    <t> 12.04.1993 22:23 </t>
  </si>
  <si>
    <t> BBS 104 </t>
  </si>
  <si>
    <t>2449097.376 </t>
  </si>
  <si>
    <t> 19.04.1993 21:01 </t>
  </si>
  <si>
    <t>2449119.428 </t>
  </si>
  <si>
    <t> 11.05.1993 22:16 </t>
  </si>
  <si>
    <t> A.Dedoch </t>
  </si>
  <si>
    <t> BRNO 31 </t>
  </si>
  <si>
    <t>2449137.399 </t>
  </si>
  <si>
    <t> 29.05.1993 21:34 </t>
  </si>
  <si>
    <t>2449480.480 </t>
  </si>
  <si>
    <t> 07.05.1994 23:31 </t>
  </si>
  <si>
    <t> J.Jirout </t>
  </si>
  <si>
    <t>2449480.489 </t>
  </si>
  <si>
    <t> 07.05.1994 23:44 </t>
  </si>
  <si>
    <t> M.Vetrovcova </t>
  </si>
  <si>
    <t>2449480.492 </t>
  </si>
  <si>
    <t> 07.05.1994 23:48 </t>
  </si>
  <si>
    <t> P.Skalak </t>
  </si>
  <si>
    <t>2449480.494 </t>
  </si>
  <si>
    <t> 07.05.1994 23:51 </t>
  </si>
  <si>
    <t> M.Rottenborn </t>
  </si>
  <si>
    <t>2449488.666 </t>
  </si>
  <si>
    <t> 16.05.1994 03:59 </t>
  </si>
  <si>
    <t>2449492.7337 </t>
  </si>
  <si>
    <t> 20.05.1994 05:36 </t>
  </si>
  <si>
    <t> -0.0131 </t>
  </si>
  <si>
    <t>C </t>
  </si>
  <si>
    <t>ns</t>
  </si>
  <si>
    <t> G.Lubcke </t>
  </si>
  <si>
    <t>2449844.413 </t>
  </si>
  <si>
    <t> 06.05.1995 21:54 </t>
  </si>
  <si>
    <t> BBS 109 </t>
  </si>
  <si>
    <t>2450152.782 </t>
  </si>
  <si>
    <t> 10.03.1996 06:46 </t>
  </si>
  <si>
    <t>2450190.361 </t>
  </si>
  <si>
    <t> 16.04.1996 20:39 </t>
  </si>
  <si>
    <t> BBS 112 </t>
  </si>
  <si>
    <t>2450192.400 </t>
  </si>
  <si>
    <t> 18.04.1996 21:36 </t>
  </si>
  <si>
    <t>2450194.442 </t>
  </si>
  <si>
    <t> 20.04.1996 22:36 </t>
  </si>
  <si>
    <t> BBS 114 </t>
  </si>
  <si>
    <t>2450210.371 </t>
  </si>
  <si>
    <t> 06.05.1996 20:54 </t>
  </si>
  <si>
    <t>2450571.417 </t>
  </si>
  <si>
    <t> 02.05.1997 22:00 </t>
  </si>
  <si>
    <t> BBS 115 </t>
  </si>
  <si>
    <t>2450573.471 </t>
  </si>
  <si>
    <t> 04.05.1997 23:18 </t>
  </si>
  <si>
    <t> BBS 116 </t>
  </si>
  <si>
    <t>2450582.4482 </t>
  </si>
  <si>
    <t> 13.05.1997 22:45 </t>
  </si>
  <si>
    <t> -0.0053 </t>
  </si>
  <si>
    <t>o</t>
  </si>
  <si>
    <t> W.Kleikamp </t>
  </si>
  <si>
    <t>BAVM 111 </t>
  </si>
  <si>
    <t>2450948.4075 </t>
  </si>
  <si>
    <t> 14.05.1998 21:46 </t>
  </si>
  <si>
    <t> -0.0045 </t>
  </si>
  <si>
    <t>BAVM 118 </t>
  </si>
  <si>
    <t>2451580.6642 </t>
  </si>
  <si>
    <t> 06.02.2000 03:56 </t>
  </si>
  <si>
    <t> -0.0064 </t>
  </si>
  <si>
    <t> M.Zejda </t>
  </si>
  <si>
    <t>IBVS 5287 </t>
  </si>
  <si>
    <t>2452041.3814 </t>
  </si>
  <si>
    <t> 11.05.2001 21:09 </t>
  </si>
  <si>
    <t> -0.0048 </t>
  </si>
  <si>
    <t>-I</t>
  </si>
  <si>
    <t>BAVM 152 </t>
  </si>
  <si>
    <t>2452402.43730 </t>
  </si>
  <si>
    <t> 07.05.2002 22:29 </t>
  </si>
  <si>
    <t>11228</t>
  </si>
  <si>
    <t> -0.00614 </t>
  </si>
  <si>
    <t> R.Ehrenberger </t>
  </si>
  <si>
    <t>OEJV 0074 </t>
  </si>
  <si>
    <t>2452411.4236 </t>
  </si>
  <si>
    <t> 16.05.2002 22:09 </t>
  </si>
  <si>
    <t>11239</t>
  </si>
  <si>
    <t> -0.0054 </t>
  </si>
  <si>
    <t> W.Quester </t>
  </si>
  <si>
    <t>BAVM 158 </t>
  </si>
  <si>
    <t>2453473.7648 </t>
  </si>
  <si>
    <t> 13.04.2005 06:21 </t>
  </si>
  <si>
    <t>12539.5</t>
  </si>
  <si>
    <t> -0.0058 </t>
  </si>
  <si>
    <t> W.Ogloza et al. </t>
  </si>
  <si>
    <t>IBVS 5843 </t>
  </si>
  <si>
    <t>2453492.5531 </t>
  </si>
  <si>
    <t> 02.05.2005 01:16 </t>
  </si>
  <si>
    <t>12562.5</t>
  </si>
  <si>
    <t> -0.0055 </t>
  </si>
  <si>
    <t>2454206.4974 </t>
  </si>
  <si>
    <t> 15.04.2007 23:56 </t>
  </si>
  <si>
    <t>13436.5</t>
  </si>
  <si>
    <t> -0.0070 </t>
  </si>
  <si>
    <t> F.Agerer </t>
  </si>
  <si>
    <t>BAVM 186 </t>
  </si>
  <si>
    <t>2454240.39673 </t>
  </si>
  <si>
    <t> 19.05.2007 21:31 </t>
  </si>
  <si>
    <t>13478</t>
  </si>
  <si>
    <t> -0.00783 </t>
  </si>
  <si>
    <t>R</t>
  </si>
  <si>
    <t>2454577.7653 </t>
  </si>
  <si>
    <t> 21.04.2008 06:22 </t>
  </si>
  <si>
    <t>13891</t>
  </si>
  <si>
    <t> -0.0072 </t>
  </si>
  <si>
    <t> J.Bialozynski </t>
  </si>
  <si>
    <t>JAAVSO 36(2);186 </t>
  </si>
  <si>
    <t>2454590.835 </t>
  </si>
  <si>
    <t> 04.05.2008 08:02 </t>
  </si>
  <si>
    <t>13907</t>
  </si>
  <si>
    <t>2454934.7379 </t>
  </si>
  <si>
    <t> 13.04.2009 05:42 </t>
  </si>
  <si>
    <t>14328</t>
  </si>
  <si>
    <t> -0.0075 </t>
  </si>
  <si>
    <t> K.Menzies </t>
  </si>
  <si>
    <t> JAAVSO 38;85 </t>
  </si>
  <si>
    <t>2454943.7225 </t>
  </si>
  <si>
    <t> 22.04.2009 05:20 </t>
  </si>
  <si>
    <t>14339</t>
  </si>
  <si>
    <t> -0.0085 </t>
  </si>
  <si>
    <t> R.Poklar </t>
  </si>
  <si>
    <t>2455309.6805 </t>
  </si>
  <si>
    <t> 23.04.2010 04:19 </t>
  </si>
  <si>
    <t>14787</t>
  </si>
  <si>
    <t> -0.0090 </t>
  </si>
  <si>
    <t> JAAVSO 39;94 </t>
  </si>
  <si>
    <t>2455336.6380 </t>
  </si>
  <si>
    <t> 20.05.2010 03:18 </t>
  </si>
  <si>
    <t>14820</t>
  </si>
  <si>
    <t> -0.0083 </t>
  </si>
  <si>
    <t>2455629.8951 </t>
  </si>
  <si>
    <t> 09.03.2011 09:28 </t>
  </si>
  <si>
    <t>15179</t>
  </si>
  <si>
    <t> -0.0081 </t>
  </si>
  <si>
    <t>IBVS 5992 </t>
  </si>
  <si>
    <t>2455694.8351 </t>
  </si>
  <si>
    <t> 13.05.2011 08:02 </t>
  </si>
  <si>
    <t>15258.5</t>
  </si>
  <si>
    <t> -0.0094 </t>
  </si>
  <si>
    <t>2456008.9221 </t>
  </si>
  <si>
    <t> 22.03.2012 10:07 </t>
  </si>
  <si>
    <t>15643</t>
  </si>
  <si>
    <t> -0.0095 </t>
  </si>
  <si>
    <t>IBVS 6029 </t>
  </si>
  <si>
    <t>2456085.7085 </t>
  </si>
  <si>
    <t> 07.06.2012 05:00 </t>
  </si>
  <si>
    <t>15737</t>
  </si>
  <si>
    <t>2456406.7384 </t>
  </si>
  <si>
    <t> 24.04.2013 05:43 </t>
  </si>
  <si>
    <t>16130</t>
  </si>
  <si>
    <t> -0.0097 </t>
  </si>
  <si>
    <t> JAAVSO 41;328 </t>
  </si>
  <si>
    <t>2456782.4992 </t>
  </si>
  <si>
    <t> 04.05.2014 23:58 </t>
  </si>
  <si>
    <t>16590</t>
  </si>
  <si>
    <t> -0.0098 </t>
  </si>
  <si>
    <t>BAVM 238 </t>
  </si>
  <si>
    <t>2431230.365 </t>
  </si>
  <si>
    <t> 19.05.1944 20:45 </t>
  </si>
  <si>
    <t> Zessewitsch [Koch] </t>
  </si>
  <si>
    <t>2431232.418 </t>
  </si>
  <si>
    <t> 21.05.1944 22:01 </t>
  </si>
  <si>
    <t> 0.019 </t>
  </si>
  <si>
    <t>2431241.393 </t>
  </si>
  <si>
    <t> 30.05.1944 21:25 </t>
  </si>
  <si>
    <t> 0.009 </t>
  </si>
  <si>
    <t> W.Zessewitsch </t>
  </si>
  <si>
    <t>2431248.332 </t>
  </si>
  <si>
    <t> 06.06.1944 19:58 </t>
  </si>
  <si>
    <t>2431282.235 </t>
  </si>
  <si>
    <t> 10.07.1944 17:38 </t>
  </si>
  <si>
    <t>2431291.215 </t>
  </si>
  <si>
    <t> 19.07.1944 17:09 </t>
  </si>
  <si>
    <t>2433363.212 </t>
  </si>
  <si>
    <t> 22.03.1950 17:05 </t>
  </si>
  <si>
    <t> Hurahuta&amp;Nakamura </t>
  </si>
  <si>
    <t>2434128.624 </t>
  </si>
  <si>
    <t> 26.04.1952 02:58 </t>
  </si>
  <si>
    <t>F </t>
  </si>
  <si>
    <t> B.S.Whitney </t>
  </si>
  <si>
    <t>2434463.126 </t>
  </si>
  <si>
    <t> 26.03.1953 15:01 </t>
  </si>
  <si>
    <t> Kitamura et al. </t>
  </si>
  <si>
    <t>2434481.492 </t>
  </si>
  <si>
    <t> 13.04.1953 23:48 </t>
  </si>
  <si>
    <t> A.Szczepanowska </t>
  </si>
  <si>
    <t>2434490.492 </t>
  </si>
  <si>
    <t> 22.04.1953 23:48 </t>
  </si>
  <si>
    <t>2434499.476 </t>
  </si>
  <si>
    <t> 01.05.1953 23:25 </t>
  </si>
  <si>
    <t>2434543.596 </t>
  </si>
  <si>
    <t> 15.06.1953 02:18 </t>
  </si>
  <si>
    <t>2434817.240 </t>
  </si>
  <si>
    <t> 15.03.1954 17:45 </t>
  </si>
  <si>
    <t>2434868.710 </t>
  </si>
  <si>
    <t> 06.05.1954 05:02 </t>
  </si>
  <si>
    <t>2434897.700 </t>
  </si>
  <si>
    <t> 04.06.1954 04:48 </t>
  </si>
  <si>
    <t>2435925.322 </t>
  </si>
  <si>
    <t> 27.03.1957 19:43 </t>
  </si>
  <si>
    <t>2435932.268 </t>
  </si>
  <si>
    <t> 03.04.1957 18:25 </t>
  </si>
  <si>
    <t>2435982.098 </t>
  </si>
  <si>
    <t> 23.05.1957 14:21 </t>
  </si>
  <si>
    <t>2436683.380 </t>
  </si>
  <si>
    <t> 24.04.1959 21:07 </t>
  </si>
  <si>
    <t> W.Braune </t>
  </si>
  <si>
    <t>2436683.386 </t>
  </si>
  <si>
    <t> 24.04.1959 21:15 </t>
  </si>
  <si>
    <t> R.Rudolph </t>
  </si>
  <si>
    <t>2437378.539 </t>
  </si>
  <si>
    <t> 20.03.1961 00:56 </t>
  </si>
  <si>
    <t>2437378.540 </t>
  </si>
  <si>
    <t> 20.03.1961 00:57 </t>
  </si>
  <si>
    <t>2438108.8243 </t>
  </si>
  <si>
    <t> 20.03.1963 07:46 </t>
  </si>
  <si>
    <t> 0.0003 </t>
  </si>
  <si>
    <t> R.H.Koch </t>
  </si>
  <si>
    <t>2438112.909 </t>
  </si>
  <si>
    <t> 24.03.1963 09:48 </t>
  </si>
  <si>
    <t>2438113.725 </t>
  </si>
  <si>
    <t> 25.03.1963 05:24 </t>
  </si>
  <si>
    <t>2438135.781 </t>
  </si>
  <si>
    <t> 16.04.1963 06:44 </t>
  </si>
  <si>
    <t>2438139.865 </t>
  </si>
  <si>
    <t> 20.04.1963 08:45 </t>
  </si>
  <si>
    <t>2438494.7946 </t>
  </si>
  <si>
    <t> 09.04.1964 07:04 </t>
  </si>
  <si>
    <t> -0.0012 </t>
  </si>
  <si>
    <t>2438498.8792 </t>
  </si>
  <si>
    <t> 13.04.1964 09:06 </t>
  </si>
  <si>
    <t> -0.0010 </t>
  </si>
  <si>
    <t>2438525.429 </t>
  </si>
  <si>
    <t> 09.05.1964 22:17 </t>
  </si>
  <si>
    <t> H.Bode </t>
  </si>
  <si>
    <t>2438525.434 </t>
  </si>
  <si>
    <t> 09.05.1964 22:24 </t>
  </si>
  <si>
    <t> W.Becker </t>
  </si>
  <si>
    <t>2440354.413 </t>
  </si>
  <si>
    <t> 12.05.1969 21:54 </t>
  </si>
  <si>
    <t>2442233.404 </t>
  </si>
  <si>
    <t> 04.07.1974 21:41 </t>
  </si>
  <si>
    <t> 0.195 </t>
  </si>
  <si>
    <t>2443232.652 </t>
  </si>
  <si>
    <t> 30.03.1977 03:38 </t>
  </si>
  <si>
    <t>2443234.694 </t>
  </si>
  <si>
    <t> 01.04.1977 04:39 </t>
  </si>
  <si>
    <t>2446215.459 </t>
  </si>
  <si>
    <t> 29.05.1985 23:00 </t>
  </si>
  <si>
    <t> J.Isles </t>
  </si>
  <si>
    <t>2446940.024 </t>
  </si>
  <si>
    <t> 24.05.1987 12:34 </t>
  </si>
  <si>
    <t> K.Hirosawa </t>
  </si>
  <si>
    <t>2447615.5733 </t>
  </si>
  <si>
    <t> 30.03.1989 01:45 </t>
  </si>
  <si>
    <t> -0.0025 </t>
  </si>
  <si>
    <t>2449837.4695 </t>
  </si>
  <si>
    <t> 29.04.1995 23:16 </t>
  </si>
  <si>
    <t> 0.0029 </t>
  </si>
  <si>
    <t>2449857.073 </t>
  </si>
  <si>
    <t> 19.05.1995 13:45 </t>
  </si>
  <si>
    <t> Y.Sekino </t>
  </si>
  <si>
    <t>2449864.4198 </t>
  </si>
  <si>
    <t> 26.05.1995 22:04 </t>
  </si>
  <si>
    <t> -0.0035 </t>
  </si>
  <si>
    <t> P.Sobotka </t>
  </si>
  <si>
    <t>2450166.662 </t>
  </si>
  <si>
    <t> 24.03.1996 03:53 </t>
  </si>
  <si>
    <t> S.Cook </t>
  </si>
  <si>
    <t>2450197.700 </t>
  </si>
  <si>
    <t> 24.04.1996 04:48 </t>
  </si>
  <si>
    <t>2450515.4717 </t>
  </si>
  <si>
    <t> 07.03.1997 23:19 </t>
  </si>
  <si>
    <t> 0.0017 </t>
  </si>
  <si>
    <t> M.Netolicky </t>
  </si>
  <si>
    <t>2450515.4738 </t>
  </si>
  <si>
    <t> 07.03.1997 23:22 </t>
  </si>
  <si>
    <t> 0.0038 </t>
  </si>
  <si>
    <t> L.Brat </t>
  </si>
  <si>
    <t>2450566.112 </t>
  </si>
  <si>
    <t> 27.04.1997 14:41 </t>
  </si>
  <si>
    <t> K.Nagai </t>
  </si>
  <si>
    <t>2450581.633 </t>
  </si>
  <si>
    <t> 13.05.1997 03:11 </t>
  </si>
  <si>
    <t>2450609.4120 </t>
  </si>
  <si>
    <t> 09.06.1997 21:53 </t>
  </si>
  <si>
    <t>2450897.754 </t>
  </si>
  <si>
    <t> 25.03.1998 06:05 </t>
  </si>
  <si>
    <t> -0.012 </t>
  </si>
  <si>
    <t> C.Stephan </t>
  </si>
  <si>
    <t>2451284.142 </t>
  </si>
  <si>
    <t> 15.04.1999 15:24 </t>
  </si>
  <si>
    <t>2451315.590 </t>
  </si>
  <si>
    <t> 17.05.1999 02:09 </t>
  </si>
  <si>
    <t>2451657.4508 </t>
  </si>
  <si>
    <t> 22.04.2000 22:49 </t>
  </si>
  <si>
    <t> -0.0057 </t>
  </si>
  <si>
    <t> M.Haltuf </t>
  </si>
  <si>
    <t>2451657.4529 </t>
  </si>
  <si>
    <t> 22.04.2000 22:52 </t>
  </si>
  <si>
    <t>2451657.4564 </t>
  </si>
  <si>
    <t> 22.04.2000 22:57 </t>
  </si>
  <si>
    <t> -0.0001 </t>
  </si>
  <si>
    <t>2451663.586 </t>
  </si>
  <si>
    <t> 29.04.2000 02:03 </t>
  </si>
  <si>
    <t>2452015.647 </t>
  </si>
  <si>
    <t> 16.04.2001 03:31 </t>
  </si>
  <si>
    <t>2452738.1459 </t>
  </si>
  <si>
    <t> 08.04.2003 15:30 </t>
  </si>
  <si>
    <t>11639</t>
  </si>
  <si>
    <t> -0.0318 </t>
  </si>
  <si>
    <t> Nakajima </t>
  </si>
  <si>
    <t>2453064.1042 </t>
  </si>
  <si>
    <t> 28.02.2004 14:30 </t>
  </si>
  <si>
    <t>12038</t>
  </si>
  <si>
    <t> -0.0052 </t>
  </si>
  <si>
    <t> S.Kiyota </t>
  </si>
  <si>
    <t>2453394.9374 </t>
  </si>
  <si>
    <t> 24.01.2005 10:29 </t>
  </si>
  <si>
    <t>12443</t>
  </si>
  <si>
    <t> -0.0050 </t>
  </si>
  <si>
    <t> S.Dvorak </t>
  </si>
  <si>
    <t>2453435.7795 </t>
  </si>
  <si>
    <t> 06.03.2005 06:42 </t>
  </si>
  <si>
    <t>12493</t>
  </si>
  <si>
    <t> -0.0065 </t>
  </si>
  <si>
    <t>2453507.665 </t>
  </si>
  <si>
    <t> 17.05.2005 03:57 </t>
  </si>
  <si>
    <t>12581</t>
  </si>
  <si>
    <t>2453511.7483 </t>
  </si>
  <si>
    <t> 21.05.2005 05:57 </t>
  </si>
  <si>
    <t>12586</t>
  </si>
  <si>
    <t> -0.0068 </t>
  </si>
  <si>
    <t> C.Hesseltine </t>
  </si>
  <si>
    <t>2453876.076 </t>
  </si>
  <si>
    <t> 20.05.2006 13:49 </t>
  </si>
  <si>
    <t>13032</t>
  </si>
  <si>
    <t> K.Nagai et al. </t>
  </si>
  <si>
    <t>2454171.7817 </t>
  </si>
  <si>
    <t> 12.03.2007 06:45 </t>
  </si>
  <si>
    <t>13394</t>
  </si>
  <si>
    <t> -0.0056 </t>
  </si>
  <si>
    <t>2454211.8075 </t>
  </si>
  <si>
    <t> 21.04.2007 07:22 </t>
  </si>
  <si>
    <t>13443</t>
  </si>
  <si>
    <t> -0.0066 </t>
  </si>
  <si>
    <t>2454572.0464 </t>
  </si>
  <si>
    <t> 15.04.2008 13:06 </t>
  </si>
  <si>
    <t>13884</t>
  </si>
  <si>
    <t> -0.0080 </t>
  </si>
  <si>
    <t>Rc</t>
  </si>
  <si>
    <t>2454585.120 </t>
  </si>
  <si>
    <t> 28.04.2008 14:52 </t>
  </si>
  <si>
    <t>13900</t>
  </si>
  <si>
    <t> Y.Maeda </t>
  </si>
  <si>
    <t>2454594.1025 </t>
  </si>
  <si>
    <t> 07.05.2008 14:27 </t>
  </si>
  <si>
    <t>13911</t>
  </si>
  <si>
    <t> K.Nakajima </t>
  </si>
  <si>
    <t>2455658.0764 </t>
  </si>
  <si>
    <t> 06.04.2011 13:50 </t>
  </si>
  <si>
    <t>15213.5</t>
  </si>
  <si>
    <t> -0.0088 </t>
  </si>
  <si>
    <t>2455676.058 </t>
  </si>
  <si>
    <t> 24.04.2011 13:23 </t>
  </si>
  <si>
    <t>15235.5</t>
  </si>
  <si>
    <t>cG</t>
  </si>
  <si>
    <t>2456045.6828 </t>
  </si>
  <si>
    <t> 28.04.2012 04:23 </t>
  </si>
  <si>
    <t>15688</t>
  </si>
  <si>
    <t>2456421.0334 </t>
  </si>
  <si>
    <t> 08.05.2013 12:48 </t>
  </si>
  <si>
    <t>16147.5</t>
  </si>
  <si>
    <t> -0.0099 </t>
  </si>
  <si>
    <t>2456786.9913 </t>
  </si>
  <si>
    <t> 09.05.2014 11:47 </t>
  </si>
  <si>
    <t>16595.5</t>
  </si>
  <si>
    <t> -0.0105 </t>
  </si>
  <si>
    <t>JAVSO 49, 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</si>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</sst>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\ h:mm"/>
    <numFmt numFmtId="167" formatCode="mm/dd/yy\ hh:mm\ AM/PM"/>
    <numFmt numFmtId="169" formatCode="d/mm/yyyy;@"/>
    <numFmt numFmtId="170" formatCode="0.00000"/>
  </numFmts>
  <fonts count="21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19" fillId="0" borderId="0" applyFill="0" applyBorder="0" applyProtection="0">
      <alignment vertical="top"/>
    </xf>
    <xf numFmtId="164" fontId="19" fillId="0" borderId="0" applyFill="0" applyBorder="0" applyProtection="0">
      <alignment vertical="top"/>
    </xf>
    <xf numFmtId="0" fontId="19" fillId="0" borderId="0" applyFill="0" applyBorder="0" applyProtection="0">
      <alignment vertical="top"/>
    </xf>
    <xf numFmtId="2" fontId="19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60">
    <xf numFmtId="0" fontId="0" fillId="0" borderId="0" xfId="0">
      <alignment vertical="top"/>
    </xf>
    <xf numFmtId="0" fontId="0" fillId="0" borderId="0" xfId="0" applyAlignment="1"/>
    <xf numFmtId="0" fontId="2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0" xfId="0" applyFont="1">
      <alignment vertical="top"/>
    </xf>
    <xf numFmtId="0" fontId="0" fillId="0" borderId="2" xfId="0" applyBorder="1">
      <alignment vertical="top"/>
    </xf>
    <xf numFmtId="0" fontId="3" fillId="0" borderId="0" xfId="0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3" fillId="0" borderId="0" xfId="0" applyFont="1" applyAlignment="1"/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7" xfId="0" applyFont="1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65" fontId="7" fillId="0" borderId="0" xfId="0" applyNumberFormat="1" applyFont="1">
      <alignment vertical="top"/>
    </xf>
    <xf numFmtId="0" fontId="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0" xfId="0" applyFont="1" applyBorder="1" applyAlignment="1"/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0" xfId="0" applyFont="1" applyAlignment="1"/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>
      <alignment vertical="top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Border="1">
      <alignment vertical="top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>
      <alignment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3" fillId="0" borderId="0" xfId="8" applyFont="1" applyBorder="1" applyAlignment="1">
      <alignment horizontal="left"/>
    </xf>
    <xf numFmtId="0" fontId="13" fillId="0" borderId="0" xfId="8" applyFont="1" applyBorder="1" applyAlignment="1">
      <alignment horizontal="center"/>
    </xf>
    <xf numFmtId="0" fontId="13" fillId="0" borderId="0" xfId="6" applyFont="1" applyAlignment="1">
      <alignment wrapText="1"/>
    </xf>
    <xf numFmtId="0" fontId="13" fillId="0" borderId="0" xfId="6" applyFont="1" applyAlignment="1">
      <alignment horizontal="center" wrapText="1"/>
    </xf>
    <xf numFmtId="0" fontId="13" fillId="0" borderId="0" xfId="6" applyFont="1" applyAlignment="1">
      <alignment horizontal="left" wrapText="1"/>
    </xf>
    <xf numFmtId="0" fontId="13" fillId="0" borderId="0" xfId="6" applyFont="1" applyBorder="1" applyAlignment="1">
      <alignment horizontal="left"/>
    </xf>
    <xf numFmtId="0" fontId="13" fillId="0" borderId="0" xfId="6" applyFont="1" applyBorder="1" applyAlignment="1">
      <alignment horizontal="center"/>
    </xf>
    <xf numFmtId="0" fontId="14" fillId="0" borderId="0" xfId="7" applyFont="1" applyBorder="1" applyAlignment="1">
      <alignment horizontal="left" vertical="center"/>
    </xf>
    <xf numFmtId="0" fontId="14" fillId="0" borderId="0" xfId="7" applyFont="1" applyBorder="1" applyAlignment="1">
      <alignment horizontal="center" vertical="center"/>
    </xf>
    <xf numFmtId="0" fontId="13" fillId="0" borderId="0" xfId="6" applyFont="1" applyBorder="1" applyAlignment="1">
      <alignment wrapText="1"/>
    </xf>
    <xf numFmtId="0" fontId="13" fillId="0" borderId="0" xfId="6" applyFont="1" applyBorder="1" applyAlignment="1">
      <alignment horizontal="center" wrapText="1"/>
    </xf>
    <xf numFmtId="0" fontId="13" fillId="0" borderId="0" xfId="6" applyFont="1" applyBorder="1" applyAlignment="1">
      <alignment horizontal="left" wrapText="1"/>
    </xf>
    <xf numFmtId="0" fontId="13" fillId="0" borderId="0" xfId="8" applyFont="1" applyBorder="1" applyAlignment="1">
      <alignment horizontal="center" wrapText="1"/>
    </xf>
    <xf numFmtId="0" fontId="13" fillId="0" borderId="0" xfId="8" applyFont="1" applyBorder="1" applyAlignment="1">
      <alignment horizontal="left" wrapText="1"/>
    </xf>
    <xf numFmtId="0" fontId="7" fillId="0" borderId="0" xfId="8" applyFont="1" applyBorder="1" applyAlignment="1">
      <alignment horizontal="left"/>
    </xf>
    <xf numFmtId="0" fontId="7" fillId="0" borderId="0" xfId="8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0" fillId="0" borderId="1" xfId="0" applyBorder="1" applyAlignment="1">
      <alignment horizontal="left" vertical="top"/>
    </xf>
    <xf numFmtId="0" fontId="16" fillId="0" borderId="1" xfId="0" applyFont="1" applyBorder="1" applyAlignment="1">
      <alignment vertical="center"/>
    </xf>
    <xf numFmtId="0" fontId="11" fillId="0" borderId="0" xfId="0" applyFont="1" applyAlignment="1"/>
    <xf numFmtId="0" fontId="0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7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/>
    </xf>
    <xf numFmtId="167" fontId="7" fillId="0" borderId="0" xfId="0" applyNumberFormat="1" applyFont="1">
      <alignment vertical="top"/>
    </xf>
    <xf numFmtId="0" fontId="0" fillId="0" borderId="8" xfId="0" applyBorder="1" applyAlignment="1">
      <alignment horizontal="left" vertical="top"/>
    </xf>
    <xf numFmtId="0" fontId="0" fillId="0" borderId="10" xfId="0" applyFont="1" applyBorder="1" applyAlignment="1">
      <alignment horizontal="left"/>
    </xf>
    <xf numFmtId="0" fontId="0" fillId="0" borderId="1" xfId="0" applyFont="1" applyBorder="1">
      <alignment vertical="top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12" fillId="0" borderId="1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3" fillId="0" borderId="0" xfId="9" applyFont="1" applyBorder="1" applyAlignment="1">
      <alignment horizontal="left"/>
    </xf>
    <xf numFmtId="0" fontId="13" fillId="0" borderId="0" xfId="9" applyFont="1" applyBorder="1" applyAlignment="1">
      <alignment horizontal="center"/>
    </xf>
    <xf numFmtId="0" fontId="10" fillId="0" borderId="0" xfId="6" applyFont="1" applyBorder="1" applyAlignment="1">
      <alignment wrapText="1"/>
    </xf>
    <xf numFmtId="0" fontId="10" fillId="0" borderId="0" xfId="6" applyFont="1" applyBorder="1" applyAlignment="1">
      <alignment horizontal="center" wrapText="1"/>
    </xf>
    <xf numFmtId="0" fontId="10" fillId="0" borderId="0" xfId="6" applyFont="1" applyBorder="1" applyAlignment="1">
      <alignment horizontal="left" wrapText="1"/>
    </xf>
    <xf numFmtId="0" fontId="10" fillId="0" borderId="0" xfId="6" applyFont="1" applyBorder="1" applyAlignment="1">
      <alignment horizontal="left"/>
    </xf>
    <xf numFmtId="0" fontId="10" fillId="0" borderId="0" xfId="6" applyFont="1" applyBorder="1" applyAlignment="1">
      <alignment horizontal="center"/>
    </xf>
    <xf numFmtId="0" fontId="14" fillId="0" borderId="0" xfId="10" applyFont="1" applyBorder="1" applyAlignment="1">
      <alignment horizontal="left" vertical="center"/>
    </xf>
    <xf numFmtId="0" fontId="14" fillId="0" borderId="0" xfId="10" applyFont="1" applyBorder="1" applyAlignment="1">
      <alignment horizontal="center" vertical="center"/>
    </xf>
    <xf numFmtId="0" fontId="13" fillId="0" borderId="0" xfId="9" applyFont="1" applyBorder="1" applyAlignment="1">
      <alignment horizontal="center" wrapText="1"/>
    </xf>
    <xf numFmtId="0" fontId="13" fillId="0" borderId="0" xfId="9" applyFont="1" applyBorder="1" applyAlignment="1">
      <alignment horizontal="left" wrapText="1"/>
    </xf>
    <xf numFmtId="0" fontId="7" fillId="0" borderId="0" xfId="9" applyFont="1" applyBorder="1" applyAlignment="1">
      <alignment horizontal="left"/>
    </xf>
    <xf numFmtId="0" fontId="7" fillId="0" borderId="0" xfId="9" applyFont="1" applyBorder="1" applyAlignment="1">
      <alignment horizontal="center"/>
    </xf>
    <xf numFmtId="0" fontId="17" fillId="0" borderId="0" xfId="0" applyFont="1" applyAlignment="1"/>
    <xf numFmtId="0" fontId="15" fillId="0" borderId="0" xfId="0" applyFont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3" xfId="0" applyFont="1" applyBorder="1">
      <alignment vertical="top"/>
    </xf>
    <xf numFmtId="0" fontId="0" fillId="0" borderId="14" xfId="0" applyFont="1" applyBorder="1" applyAlignment="1">
      <alignment horizontal="center"/>
    </xf>
    <xf numFmtId="0" fontId="0" fillId="0" borderId="15" xfId="0" applyFont="1" applyBorder="1">
      <alignment vertical="top"/>
    </xf>
    <xf numFmtId="0" fontId="18" fillId="0" borderId="0" xfId="5" applyNumberFormat="1" applyFont="1" applyFill="1" applyBorder="1" applyAlignment="1" applyProtection="1">
      <alignment horizontal="left"/>
    </xf>
    <xf numFmtId="0" fontId="0" fillId="0" borderId="16" xfId="0" applyFont="1" applyBorder="1" applyAlignment="1">
      <alignment horizontal="center"/>
    </xf>
    <xf numFmtId="0" fontId="0" fillId="0" borderId="17" xfId="0" applyFont="1" applyBorder="1">
      <alignment vertical="top"/>
    </xf>
    <xf numFmtId="0" fontId="10" fillId="2" borderId="18" xfId="0" applyFont="1" applyFill="1" applyBorder="1" applyAlignment="1">
      <alignment horizontal="left" vertical="top" wrapText="1" inden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right" vertical="top" wrapText="1"/>
    </xf>
    <xf numFmtId="0" fontId="18" fillId="2" borderId="18" xfId="5" applyNumberFormat="1" applyFont="1" applyFill="1" applyBorder="1" applyAlignment="1" applyProtection="1">
      <alignment horizontal="right" vertical="top" wrapText="1"/>
    </xf>
    <xf numFmtId="169" fontId="0" fillId="0" borderId="0" xfId="0" applyNumberFormat="1" applyAlignment="1"/>
    <xf numFmtId="169" fontId="0" fillId="0" borderId="0" xfId="0" applyNumberFormat="1" applyFont="1" applyAlignment="1"/>
    <xf numFmtId="0" fontId="0" fillId="0" borderId="0" xfId="0" applyAlignment="1">
      <alignment horizontal="right" vertical="top"/>
    </xf>
    <xf numFmtId="0" fontId="5" fillId="0" borderId="0" xfId="0" applyFont="1" applyAlignment="1">
      <alignment horizontal="right" vertical="top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70" fontId="20" fillId="0" borderId="0" xfId="0" applyNumberFormat="1" applyFont="1" applyAlignment="1">
      <alignment vertical="center" wrapText="1"/>
    </xf>
  </cellXfs>
  <cellStyles count="11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  <cellStyle name="Normal_A_B (2)" xfId="9"/>
    <cellStyle name="Normal_B (2)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34586466165413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090225563911"/>
          <c:y val="0.22822889753688513"/>
          <c:w val="0.8075187969924811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Active!$H$21:$H$302</c:f>
              <c:numCache>
                <c:formatCode>General</c:formatCode>
                <c:ptCount val="282"/>
                <c:pt idx="0">
                  <c:v>8.3867050052504055E-3</c:v>
                </c:pt>
                <c:pt idx="1">
                  <c:v>1.9207680004910799E-2</c:v>
                </c:pt>
                <c:pt idx="2">
                  <c:v>8.6199700053839479E-3</c:v>
                </c:pt>
                <c:pt idx="3">
                  <c:v>4.211285002384102E-3</c:v>
                </c:pt>
                <c:pt idx="4">
                  <c:v>7.0394700014730915E-3</c:v>
                </c:pt>
                <c:pt idx="5">
                  <c:v>1.4517600029648747E-3</c:v>
                </c:pt>
                <c:pt idx="6">
                  <c:v>3.6129950021859258E-3</c:v>
                </c:pt>
                <c:pt idx="7">
                  <c:v>6.9144250082899816E-3</c:v>
                </c:pt>
                <c:pt idx="8">
                  <c:v>-9.8700038506649435E-6</c:v>
                </c:pt>
                <c:pt idx="9">
                  <c:v>-1.3621095000416972E-2</c:v>
                </c:pt>
                <c:pt idx="10">
                  <c:v>7.911950015113689E-4</c:v>
                </c:pt>
                <c:pt idx="11">
                  <c:v>-7.9651499254396185E-4</c:v>
                </c:pt>
                <c:pt idx="12">
                  <c:v>8.1365450023440644E-3</c:v>
                </c:pt>
                <c:pt idx="13">
                  <c:v>1.4719500177307054E-4</c:v>
                </c:pt>
                <c:pt idx="14">
                  <c:v>7.2357649987679906E-3</c:v>
                </c:pt>
                <c:pt idx="15">
                  <c:v>-1.7063900013454258E-3</c:v>
                </c:pt>
                <c:pt idx="16">
                  <c:v>-4.1917700000340119E-3</c:v>
                </c:pt>
                <c:pt idx="17">
                  <c:v>-1.6004549979697913E-3</c:v>
                </c:pt>
                <c:pt idx="18">
                  <c:v>-7.6866499875904992E-4</c:v>
                </c:pt>
                <c:pt idx="19">
                  <c:v>-3.0458499968517572E-3</c:v>
                </c:pt>
                <c:pt idx="20">
                  <c:v>2.9541500043706037E-3</c:v>
                </c:pt>
                <c:pt idx="21">
                  <c:v>-1.7859599975054152E-3</c:v>
                </c:pt>
                <c:pt idx="22">
                  <c:v>-7.8595999366370961E-4</c:v>
                </c:pt>
                <c:pt idx="23">
                  <c:v>2.9470000299625099E-4</c:v>
                </c:pt>
                <c:pt idx="24">
                  <c:v>6.36650001979433E-4</c:v>
                </c:pt>
                <c:pt idx="25">
                  <c:v>-2.3495999630540609E-4</c:v>
                </c:pt>
                <c:pt idx="26">
                  <c:v>2.3157000396167859E-4</c:v>
                </c:pt>
                <c:pt idx="27">
                  <c:v>-1.2648000119952485E-4</c:v>
                </c:pt>
                <c:pt idx="28">
                  <c:v>-1.2410249983076937E-3</c:v>
                </c:pt>
                <c:pt idx="29">
                  <c:v>-9.9907499679829925E-4</c:v>
                </c:pt>
                <c:pt idx="30">
                  <c:v>4.7359999734908342E-4</c:v>
                </c:pt>
                <c:pt idx="31">
                  <c:v>5.4736000020056963E-3</c:v>
                </c:pt>
                <c:pt idx="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B-4E8E-9F4E-6D5899CDD9A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Active!$I$21:$I$302</c:f>
              <c:numCache>
                <c:formatCode>General</c:formatCode>
                <c:ptCount val="282"/>
                <c:pt idx="32">
                  <c:v>-3.5256699920864776E-3</c:v>
                </c:pt>
                <c:pt idx="33">
                  <c:v>-7.1034999564290047E-4</c:v>
                </c:pt>
                <c:pt idx="34">
                  <c:v>-2.18957999459235E-3</c:v>
                </c:pt>
                <c:pt idx="35">
                  <c:v>-1.0611899997456931E-3</c:v>
                </c:pt>
                <c:pt idx="36">
                  <c:v>5.9388100053183734E-3</c:v>
                </c:pt>
                <c:pt idx="37">
                  <c:v>8.9388100022915751E-3</c:v>
                </c:pt>
                <c:pt idx="38">
                  <c:v>1.2227100014570169E-3</c:v>
                </c:pt>
                <c:pt idx="39">
                  <c:v>2.3511000035796314E-3</c:v>
                </c:pt>
                <c:pt idx="40">
                  <c:v>4.9930500026675873E-3</c:v>
                </c:pt>
                <c:pt idx="41">
                  <c:v>-1.8237000040244311E-4</c:v>
                </c:pt>
                <c:pt idx="42">
                  <c:v>-8.3150000136811286E-5</c:v>
                </c:pt>
                <c:pt idx="43">
                  <c:v>-6.9547599923680536E-3</c:v>
                </c:pt>
                <c:pt idx="44">
                  <c:v>-4.9547599919606E-3</c:v>
                </c:pt>
                <c:pt idx="45">
                  <c:v>4.524000542005524E-5</c:v>
                </c:pt>
                <c:pt idx="46">
                  <c:v>6.8719000410055742E-4</c:v>
                </c:pt>
                <c:pt idx="47">
                  <c:v>1.3457529996230733E-2</c:v>
                </c:pt>
                <c:pt idx="48">
                  <c:v>-2.4882299985620193E-3</c:v>
                </c:pt>
                <c:pt idx="49">
                  <c:v>4.5117699992260896E-3</c:v>
                </c:pt>
                <c:pt idx="50">
                  <c:v>4.9240600055782124E-3</c:v>
                </c:pt>
                <c:pt idx="51">
                  <c:v>-3.5623799994937144E-3</c:v>
                </c:pt>
                <c:pt idx="52">
                  <c:v>2.6220000290777534E-4</c:v>
                </c:pt>
                <c:pt idx="53">
                  <c:v>4.5732200014754198E-3</c:v>
                </c:pt>
                <c:pt idx="54">
                  <c:v>7.9690400016261265E-3</c:v>
                </c:pt>
                <c:pt idx="55">
                  <c:v>-1.0906899988185614E-3</c:v>
                </c:pt>
                <c:pt idx="56">
                  <c:v>-2.7491099972394295E-3</c:v>
                </c:pt>
                <c:pt idx="57">
                  <c:v>3.5347900047781877E-3</c:v>
                </c:pt>
                <c:pt idx="58">
                  <c:v>4.4335200000205077E-3</c:v>
                </c:pt>
                <c:pt idx="59">
                  <c:v>-1.924529999087099E-3</c:v>
                </c:pt>
                <c:pt idx="60">
                  <c:v>2.0754700017278083E-3</c:v>
                </c:pt>
                <c:pt idx="61">
                  <c:v>-5.6876599919633009E-3</c:v>
                </c:pt>
                <c:pt idx="62">
                  <c:v>3.0157400033203885E-3</c:v>
                </c:pt>
                <c:pt idx="63">
                  <c:v>-1.1236299978918396E-3</c:v>
                </c:pt>
                <c:pt idx="64">
                  <c:v>-7.5486200003069825E-3</c:v>
                </c:pt>
                <c:pt idx="65">
                  <c:v>2.100539997627493E-3</c:v>
                </c:pt>
                <c:pt idx="66">
                  <c:v>1.4115599988144822E-3</c:v>
                </c:pt>
                <c:pt idx="67">
                  <c:v>-5.0748799985740334E-3</c:v>
                </c:pt>
                <c:pt idx="68">
                  <c:v>-2.4058099952526391E-3</c:v>
                </c:pt>
                <c:pt idx="69">
                  <c:v>1.5941900055622682E-3</c:v>
                </c:pt>
                <c:pt idx="70">
                  <c:v>-1.9935199961764738E-3</c:v>
                </c:pt>
                <c:pt idx="71">
                  <c:v>-8.3800999709637836E-4</c:v>
                </c:pt>
                <c:pt idx="72">
                  <c:v>5.4187700006878003E-3</c:v>
                </c:pt>
                <c:pt idx="73">
                  <c:v>5.6357299981755204E-3</c:v>
                </c:pt>
                <c:pt idx="74">
                  <c:v>6.6357300020172261E-3</c:v>
                </c:pt>
                <c:pt idx="75">
                  <c:v>-1.2451399961719289E-3</c:v>
                </c:pt>
                <c:pt idx="76">
                  <c:v>-5.8328499944764189E-3</c:v>
                </c:pt>
                <c:pt idx="77">
                  <c:v>-1.3595979995443486E-2</c:v>
                </c:pt>
                <c:pt idx="78">
                  <c:v>-5.5959799938136712E-3</c:v>
                </c:pt>
                <c:pt idx="79">
                  <c:v>4.0402000013273209E-4</c:v>
                </c:pt>
                <c:pt idx="80">
                  <c:v>5.404020004789345E-3</c:v>
                </c:pt>
                <c:pt idx="81">
                  <c:v>-2.3048699949868023E-3</c:v>
                </c:pt>
                <c:pt idx="83">
                  <c:v>-4.9018399950000457E-3</c:v>
                </c:pt>
                <c:pt idx="84">
                  <c:v>-1.9018399980268441E-3</c:v>
                </c:pt>
                <c:pt idx="85">
                  <c:v>-3.4895499920821749E-3</c:v>
                </c:pt>
                <c:pt idx="86">
                  <c:v>-8.6107299939612858E-3</c:v>
                </c:pt>
                <c:pt idx="87">
                  <c:v>2.1389270004874561E-2</c:v>
                </c:pt>
                <c:pt idx="88">
                  <c:v>4.9605099993641488E-3</c:v>
                </c:pt>
                <c:pt idx="89">
                  <c:v>-4.3975399967166595E-3</c:v>
                </c:pt>
                <c:pt idx="90">
                  <c:v>-2.6271999959135428E-3</c:v>
                </c:pt>
                <c:pt idx="91">
                  <c:v>-3.9780399965820834E-3</c:v>
                </c:pt>
                <c:pt idx="92">
                  <c:v>-2.3360899940598756E-3</c:v>
                </c:pt>
                <c:pt idx="93">
                  <c:v>1.2045900002704002E-3</c:v>
                </c:pt>
                <c:pt idx="94">
                  <c:v>-6.2547999550588429E-4</c:v>
                </c:pt>
                <c:pt idx="95">
                  <c:v>-6.0017200012225658E-3</c:v>
                </c:pt>
                <c:pt idx="96">
                  <c:v>3.9787000423530117E-4</c:v>
                </c:pt>
                <c:pt idx="97">
                  <c:v>7.1610000304644927E-4</c:v>
                </c:pt>
                <c:pt idx="98">
                  <c:v>0</c:v>
                </c:pt>
                <c:pt idx="99">
                  <c:v>8.2097500853706151E-4</c:v>
                </c:pt>
                <c:pt idx="100">
                  <c:v>6.4195000595645979E-4</c:v>
                </c:pt>
                <c:pt idx="101">
                  <c:v>-3.4342500002821907E-3</c:v>
                </c:pt>
                <c:pt idx="102">
                  <c:v>2.8839799997513182E-3</c:v>
                </c:pt>
                <c:pt idx="103">
                  <c:v>-3.9605099955224432E-3</c:v>
                </c:pt>
                <c:pt idx="105">
                  <c:v>-1.2371999982860871E-3</c:v>
                </c:pt>
                <c:pt idx="106">
                  <c:v>-1.6731699943193235E-3</c:v>
                </c:pt>
                <c:pt idx="107">
                  <c:v>-6.7865999153582379E-4</c:v>
                </c:pt>
                <c:pt idx="108">
                  <c:v>-3.0765299961785786E-3</c:v>
                </c:pt>
                <c:pt idx="109">
                  <c:v>6.7243700032122433E-3</c:v>
                </c:pt>
                <c:pt idx="110">
                  <c:v>-3.1549992854706943E-5</c:v>
                </c:pt>
                <c:pt idx="111">
                  <c:v>-2.2612100001424551E-3</c:v>
                </c:pt>
                <c:pt idx="112">
                  <c:v>1.6646399963065051E-3</c:v>
                </c:pt>
                <c:pt idx="113">
                  <c:v>5.3515699983108789E-3</c:v>
                </c:pt>
                <c:pt idx="114">
                  <c:v>3.1291200066334568E-3</c:v>
                </c:pt>
                <c:pt idx="115">
                  <c:v>-1.0462999998708256E-3</c:v>
                </c:pt>
                <c:pt idx="116">
                  <c:v>-5.8181999338557944E-4</c:v>
                </c:pt>
                <c:pt idx="117">
                  <c:v>6.8011999974260107E-4</c:v>
                </c:pt>
                <c:pt idx="122">
                  <c:v>3.2723000185796991E-4</c:v>
                </c:pt>
                <c:pt idx="123">
                  <c:v>4.739520009025E-3</c:v>
                </c:pt>
                <c:pt idx="124">
                  <c:v>1.8459499988239259E-3</c:v>
                </c:pt>
                <c:pt idx="125">
                  <c:v>4.8459500030730851E-3</c:v>
                </c:pt>
                <c:pt idx="126">
                  <c:v>4.8459500030730851E-3</c:v>
                </c:pt>
                <c:pt idx="127">
                  <c:v>1.137060004111845E-3</c:v>
                </c:pt>
                <c:pt idx="128">
                  <c:v>-9.1217699955450371E-3</c:v>
                </c:pt>
                <c:pt idx="129">
                  <c:v>-1.3641300029121339E-3</c:v>
                </c:pt>
                <c:pt idx="130">
                  <c:v>2.1432000357890502E-4</c:v>
                </c:pt>
                <c:pt idx="131">
                  <c:v>-2.2956350003369153E-3</c:v>
                </c:pt>
                <c:pt idx="132">
                  <c:v>1.0189899985562079E-3</c:v>
                </c:pt>
                <c:pt idx="133">
                  <c:v>-5.54725499387132E-3</c:v>
                </c:pt>
                <c:pt idx="134">
                  <c:v>1.4199570003256667E-2</c:v>
                </c:pt>
                <c:pt idx="135">
                  <c:v>-8.7226749892579392E-3</c:v>
                </c:pt>
                <c:pt idx="136">
                  <c:v>-1.7226749914698303E-3</c:v>
                </c:pt>
                <c:pt idx="137">
                  <c:v>-3.9016999944578856E-3</c:v>
                </c:pt>
                <c:pt idx="138">
                  <c:v>-5.5635599928791635E-3</c:v>
                </c:pt>
                <c:pt idx="139">
                  <c:v>-3.1512699933955446E-3</c:v>
                </c:pt>
                <c:pt idx="140">
                  <c:v>1.7474600026616827E-3</c:v>
                </c:pt>
                <c:pt idx="141">
                  <c:v>3.8941000093473122E-4</c:v>
                </c:pt>
                <c:pt idx="142">
                  <c:v>1.5720399969723076E-3</c:v>
                </c:pt>
                <c:pt idx="150">
                  <c:v>1.4796045004914049E-2</c:v>
                </c:pt>
                <c:pt idx="154">
                  <c:v>-8.8694199948804453E-3</c:v>
                </c:pt>
                <c:pt idx="155">
                  <c:v>-8.1517999205971137E-4</c:v>
                </c:pt>
                <c:pt idx="156">
                  <c:v>1.5971100001479499E-3</c:v>
                </c:pt>
                <c:pt idx="157">
                  <c:v>7.7234500058693811E-3</c:v>
                </c:pt>
                <c:pt idx="162">
                  <c:v>-5.3638949975720607E-3</c:v>
                </c:pt>
                <c:pt idx="163">
                  <c:v>-7.7183399916975759E-3</c:v>
                </c:pt>
                <c:pt idx="164">
                  <c:v>6.9395000173244625E-4</c:v>
                </c:pt>
                <c:pt idx="165">
                  <c:v>-4.4943350003450178E-3</c:v>
                </c:pt>
                <c:pt idx="166">
                  <c:v>-4.9030200025299564E-3</c:v>
                </c:pt>
                <c:pt idx="167">
                  <c:v>-8.4364899958018214E-3</c:v>
                </c:pt>
                <c:pt idx="168">
                  <c:v>-8.6119100014911965E-3</c:v>
                </c:pt>
                <c:pt idx="169">
                  <c:v>-1.3688109997019637E-2</c:v>
                </c:pt>
                <c:pt idx="170">
                  <c:v>-4.6881099988240749E-3</c:v>
                </c:pt>
                <c:pt idx="171">
                  <c:v>-1.6881100018508732E-3</c:v>
                </c:pt>
                <c:pt idx="172">
                  <c:v>3.1188999855658039E-4</c:v>
                </c:pt>
                <c:pt idx="173">
                  <c:v>3.595790003600996E-3</c:v>
                </c:pt>
                <c:pt idx="174">
                  <c:v>-1.3062259997241199E-2</c:v>
                </c:pt>
                <c:pt idx="179">
                  <c:v>3.0096350019448437E-3</c:v>
                </c:pt>
                <c:pt idx="182">
                  <c:v>2.9768599997623824E-3</c:v>
                </c:pt>
                <c:pt idx="184">
                  <c:v>5.8828000037465245E-3</c:v>
                </c:pt>
                <c:pt idx="185">
                  <c:v>2.7037750041927211E-3</c:v>
                </c:pt>
                <c:pt idx="186">
                  <c:v>2.524750008888077E-3</c:v>
                </c:pt>
                <c:pt idx="188">
                  <c:v>2.5283550057793036E-3</c:v>
                </c:pt>
                <c:pt idx="195">
                  <c:v>-8.7232649966608733E-3</c:v>
                </c:pt>
                <c:pt idx="196">
                  <c:v>3.0977100032032467E-3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DB-4E8E-9F4E-6D5899CDD9A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Active!$J$21:$J$302</c:f>
              <c:numCache>
                <c:formatCode>General</c:formatCode>
                <c:ptCount val="282"/>
                <c:pt idx="143">
                  <c:v>-2.6024799954029731E-3</c:v>
                </c:pt>
                <c:pt idx="144">
                  <c:v>-2.5024799979291856E-3</c:v>
                </c:pt>
                <c:pt idx="145">
                  <c:v>-2.4024799931794405E-3</c:v>
                </c:pt>
                <c:pt idx="146">
                  <c:v>-1.50247999408748E-3</c:v>
                </c:pt>
                <c:pt idx="147">
                  <c:v>-3.2321399994543754E-3</c:v>
                </c:pt>
                <c:pt idx="148">
                  <c:v>-3.2321399994543754E-3</c:v>
                </c:pt>
                <c:pt idx="149">
                  <c:v>-1.6321399962180294E-3</c:v>
                </c:pt>
                <c:pt idx="151">
                  <c:v>-3.6620049941120669E-3</c:v>
                </c:pt>
                <c:pt idx="152">
                  <c:v>-3.5620049966382794E-3</c:v>
                </c:pt>
                <c:pt idx="153">
                  <c:v>-1.1620049917837605E-3</c:v>
                </c:pt>
                <c:pt idx="199">
                  <c:v>-5.2900000009685755E-3</c:v>
                </c:pt>
                <c:pt idx="202">
                  <c:v>-4.4712799935950898E-3</c:v>
                </c:pt>
                <c:pt idx="216">
                  <c:v>-4.7854599979473278E-3</c:v>
                </c:pt>
                <c:pt idx="220">
                  <c:v>-5.4247899970505387E-3</c:v>
                </c:pt>
                <c:pt idx="235">
                  <c:v>-6.9877649948466569E-3</c:v>
                </c:pt>
                <c:pt idx="257">
                  <c:v>-9.8098999951616861E-3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DB-4E8E-9F4E-6D5899CDD9A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Active!$K$21:$K$302</c:f>
              <c:numCache>
                <c:formatCode>General</c:formatCode>
                <c:ptCount val="282"/>
                <c:pt idx="118">
                  <c:v>-1.4104765003139619E-2</c:v>
                </c:pt>
                <c:pt idx="119">
                  <c:v>-1.3983789998746943E-2</c:v>
                </c:pt>
                <c:pt idx="120">
                  <c:v>-1.4162815001327544E-2</c:v>
                </c:pt>
                <c:pt idx="121">
                  <c:v>-1.4034424995770678E-2</c:v>
                </c:pt>
                <c:pt idx="158">
                  <c:v>-1.5374994996818714E-2</c:v>
                </c:pt>
                <c:pt idx="159">
                  <c:v>-1.485401999525493E-2</c:v>
                </c:pt>
                <c:pt idx="160">
                  <c:v>-1.4817149996815715E-2</c:v>
                </c:pt>
                <c:pt idx="161">
                  <c:v>-1.0025834992120508E-2</c:v>
                </c:pt>
                <c:pt idx="175">
                  <c:v>-5.8088000005227514E-3</c:v>
                </c:pt>
                <c:pt idx="176">
                  <c:v>-6.5804099940578453E-3</c:v>
                </c:pt>
                <c:pt idx="177">
                  <c:v>-5.9594350022962317E-3</c:v>
                </c:pt>
                <c:pt idx="178">
                  <c:v>2.9183200022089295E-3</c:v>
                </c:pt>
                <c:pt idx="180">
                  <c:v>1.499680001870729E-3</c:v>
                </c:pt>
                <c:pt idx="181">
                  <c:v>-3.5448099952191114E-3</c:v>
                </c:pt>
                <c:pt idx="183">
                  <c:v>-3.8405099985538982E-3</c:v>
                </c:pt>
                <c:pt idx="187">
                  <c:v>-6.9616900000255555E-3</c:v>
                </c:pt>
                <c:pt idx="189">
                  <c:v>-5.5654999960097484E-3</c:v>
                </c:pt>
                <c:pt idx="190">
                  <c:v>-7.8532099942094646E-3</c:v>
                </c:pt>
                <c:pt idx="191">
                  <c:v>-6.1038449930492789E-3</c:v>
                </c:pt>
                <c:pt idx="192">
                  <c:v>1.6820200034999289E-3</c:v>
                </c:pt>
                <c:pt idx="193">
                  <c:v>3.78202000138117E-3</c:v>
                </c:pt>
                <c:pt idx="194">
                  <c:v>-4.0577999970992096E-3</c:v>
                </c:pt>
                <c:pt idx="197">
                  <c:v>-3.6183899937896058E-3</c:v>
                </c:pt>
                <c:pt idx="198">
                  <c:v>-5.2900000009685755E-3</c:v>
                </c:pt>
                <c:pt idx="200">
                  <c:v>1.7468700025347061E-3</c:v>
                </c:pt>
                <c:pt idx="201">
                  <c:v>-1.1931459994229954E-2</c:v>
                </c:pt>
                <c:pt idx="203">
                  <c:v>-5.886109996936284E-3</c:v>
                </c:pt>
                <c:pt idx="204">
                  <c:v>-4.2029899996123277E-3</c:v>
                </c:pt>
                <c:pt idx="205">
                  <c:v>-7.2883649991126731E-3</c:v>
                </c:pt>
                <c:pt idx="206">
                  <c:v>-5.7599749998189509E-3</c:v>
                </c:pt>
                <c:pt idx="207">
                  <c:v>-6.4464149982086383E-3</c:v>
                </c:pt>
                <c:pt idx="208">
                  <c:v>-6.3974199947551824E-3</c:v>
                </c:pt>
                <c:pt idx="209">
                  <c:v>-5.7287599993287586E-3</c:v>
                </c:pt>
                <c:pt idx="210">
                  <c:v>-3.6287600014475174E-3</c:v>
                </c:pt>
                <c:pt idx="211">
                  <c:v>-1.2875999527750537E-4</c:v>
                </c:pt>
                <c:pt idx="212">
                  <c:v>2.9341650079004467E-3</c:v>
                </c:pt>
                <c:pt idx="213">
                  <c:v>-7.7154049940872937E-3</c:v>
                </c:pt>
                <c:pt idx="214">
                  <c:v>-7.8944299966678955E-3</c:v>
                </c:pt>
                <c:pt idx="215">
                  <c:v>-7.7297449970501475E-3</c:v>
                </c:pt>
                <c:pt idx="217">
                  <c:v>-7.5880000003962778E-3</c:v>
                </c:pt>
                <c:pt idx="218">
                  <c:v>-8.1670250001479872E-3</c:v>
                </c:pt>
                <c:pt idx="219">
                  <c:v>-6.1370800030999817E-3</c:v>
                </c:pt>
                <c:pt idx="221">
                  <c:v>-9.0237249969504774E-3</c:v>
                </c:pt>
                <c:pt idx="222">
                  <c:v>-8.6027499928604811E-3</c:v>
                </c:pt>
                <c:pt idx="224">
                  <c:v>-7.808404989191331E-3</c:v>
                </c:pt>
                <c:pt idx="225">
                  <c:v>-7.1874299974297173E-3</c:v>
                </c:pt>
                <c:pt idx="226">
                  <c:v>-5.241179998847656E-3</c:v>
                </c:pt>
                <c:pt idx="227">
                  <c:v>-5.0432299976819195E-3</c:v>
                </c:pt>
                <c:pt idx="228">
                  <c:v>-6.5237300004810095E-3</c:v>
                </c:pt>
                <c:pt idx="229">
                  <c:v>-5.7535949963494204E-3</c:v>
                </c:pt>
                <c:pt idx="230">
                  <c:v>-5.5006249967846088E-3</c:v>
                </c:pt>
                <c:pt idx="231">
                  <c:v>-5.7254099956480786E-3</c:v>
                </c:pt>
                <c:pt idx="232">
                  <c:v>-6.7834599976777099E-3</c:v>
                </c:pt>
                <c:pt idx="233">
                  <c:v>-3.8215199965634383E-3</c:v>
                </c:pt>
                <c:pt idx="234">
                  <c:v>-5.6443399953423068E-3</c:v>
                </c:pt>
                <c:pt idx="236">
                  <c:v>-6.5532299922779202E-3</c:v>
                </c:pt>
                <c:pt idx="237">
                  <c:v>-7.8295799976331182E-3</c:v>
                </c:pt>
                <c:pt idx="238">
                  <c:v>-8.0332399957114831E-3</c:v>
                </c:pt>
                <c:pt idx="239">
                  <c:v>-7.2345099979429506E-3</c:v>
                </c:pt>
                <c:pt idx="240">
                  <c:v>-4.3789999981527217E-3</c:v>
                </c:pt>
                <c:pt idx="241">
                  <c:v>-7.4802699964493513E-3</c:v>
                </c:pt>
                <c:pt idx="242">
                  <c:v>-7.4667099979706109E-3</c:v>
                </c:pt>
                <c:pt idx="243">
                  <c:v>-7.5280799937900156E-3</c:v>
                </c:pt>
                <c:pt idx="244">
                  <c:v>-8.515789988450706E-3</c:v>
                </c:pt>
                <c:pt idx="245">
                  <c:v>-8.9970699918922037E-3</c:v>
                </c:pt>
                <c:pt idx="246">
                  <c:v>-8.2601999965845607E-3</c:v>
                </c:pt>
                <c:pt idx="247">
                  <c:v>-8.0681899926275946E-3</c:v>
                </c:pt>
                <c:pt idx="248">
                  <c:v>-8.8387349969707429E-3</c:v>
                </c:pt>
                <c:pt idx="249">
                  <c:v>1.5858449987717904E-3</c:v>
                </c:pt>
                <c:pt idx="250">
                  <c:v>-9.3611850024899468E-3</c:v>
                </c:pt>
                <c:pt idx="251">
                  <c:v>-9.4952299914439209E-3</c:v>
                </c:pt>
                <c:pt idx="252">
                  <c:v>-8.0176799965556711E-3</c:v>
                </c:pt>
                <c:pt idx="253">
                  <c:v>-7.9176799990818836E-3</c:v>
                </c:pt>
                <c:pt idx="254">
                  <c:v>-9.0265699982410297E-3</c:v>
                </c:pt>
                <c:pt idx="255">
                  <c:v>-9.6692999941296875E-3</c:v>
                </c:pt>
                <c:pt idx="256">
                  <c:v>-9.9224749938002788E-3</c:v>
                </c:pt>
                <c:pt idx="258">
                  <c:v>-1.0503755118406843E-2</c:v>
                </c:pt>
                <c:pt idx="259">
                  <c:v>-1.0503754994715564E-2</c:v>
                </c:pt>
                <c:pt idx="260">
                  <c:v>-9.6947849960997701E-3</c:v>
                </c:pt>
                <c:pt idx="261">
                  <c:v>-9.1553749953163788E-3</c:v>
                </c:pt>
                <c:pt idx="262">
                  <c:v>-1.2165329993877094E-2</c:v>
                </c:pt>
                <c:pt idx="263">
                  <c:v>-1.1039849996450357E-2</c:v>
                </c:pt>
                <c:pt idx="264">
                  <c:v>-1.1678399998345412E-2</c:v>
                </c:pt>
                <c:pt idx="265">
                  <c:v>-1.3240259999292903E-2</c:v>
                </c:pt>
                <c:pt idx="266">
                  <c:v>-1.3240259999292903E-2</c:v>
                </c:pt>
                <c:pt idx="267">
                  <c:v>-1.3140259994543158E-2</c:v>
                </c:pt>
                <c:pt idx="268">
                  <c:v>-1.2036654996336438E-2</c:v>
                </c:pt>
                <c:pt idx="269">
                  <c:v>-1.0472459995071404E-2</c:v>
                </c:pt>
                <c:pt idx="270">
                  <c:v>-1.0816949994477909E-2</c:v>
                </c:pt>
                <c:pt idx="271">
                  <c:v>-1.1803759996837471E-2</c:v>
                </c:pt>
                <c:pt idx="272">
                  <c:v>-1.2585939992277417E-2</c:v>
                </c:pt>
                <c:pt idx="273">
                  <c:v>-1.3587209999968763E-2</c:v>
                </c:pt>
                <c:pt idx="274">
                  <c:v>-1.1753945000236854E-2</c:v>
                </c:pt>
                <c:pt idx="275">
                  <c:v>-1.3072749999992084E-2</c:v>
                </c:pt>
                <c:pt idx="276">
                  <c:v>-1.2942229994223453E-2</c:v>
                </c:pt>
                <c:pt idx="277">
                  <c:v>-1.235492999694543E-2</c:v>
                </c:pt>
                <c:pt idx="278">
                  <c:v>-1.3441739996778779E-2</c:v>
                </c:pt>
                <c:pt idx="279">
                  <c:v>-1.3520109998353291E-2</c:v>
                </c:pt>
                <c:pt idx="280">
                  <c:v>-1.4194259994837921E-2</c:v>
                </c:pt>
                <c:pt idx="281">
                  <c:v>-1.3207329997385386E-2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DB-4E8E-9F4E-6D5899CDD9A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Active!$L$21:$L$302</c:f>
              <c:numCache>
                <c:formatCode>General</c:formatCode>
                <c:ptCount val="2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DB-4E8E-9F4E-6D5899CDD9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Active!$M$21:$M$302</c:f>
              <c:numCache>
                <c:formatCode>General</c:formatCode>
                <c:ptCount val="2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DB-4E8E-9F4E-6D5899CDD9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Active!$N$21:$N$302</c:f>
              <c:numCache>
                <c:formatCode>General</c:formatCode>
                <c:ptCount val="2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DB-4E8E-9F4E-6D5899CDD9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Active!$O$21:$O$302</c:f>
              <c:numCache>
                <c:formatCode>General</c:formatCode>
                <c:ptCount val="282"/>
                <c:pt idx="0">
                  <c:v>2.1424132079399895E-2</c:v>
                </c:pt>
                <c:pt idx="1">
                  <c:v>2.1421573607782615E-2</c:v>
                </c:pt>
                <c:pt idx="2">
                  <c:v>2.141031633266658E-2</c:v>
                </c:pt>
                <c:pt idx="3">
                  <c:v>2.1401617529167829E-2</c:v>
                </c:pt>
                <c:pt idx="4">
                  <c:v>2.135914690032098E-2</c:v>
                </c:pt>
                <c:pt idx="5">
                  <c:v>2.1347889625204945E-2</c:v>
                </c:pt>
                <c:pt idx="6">
                  <c:v>1.8752064322312585E-2</c:v>
                </c:pt>
                <c:pt idx="7">
                  <c:v>1.7793149160156015E-2</c:v>
                </c:pt>
                <c:pt idx="8">
                  <c:v>1.7374071509245536E-2</c:v>
                </c:pt>
                <c:pt idx="9">
                  <c:v>1.7351045264690015E-2</c:v>
                </c:pt>
                <c:pt idx="10">
                  <c:v>1.7339787989573984E-2</c:v>
                </c:pt>
                <c:pt idx="11">
                  <c:v>1.7328530714457953E-2</c:v>
                </c:pt>
                <c:pt idx="12">
                  <c:v>1.7273267727524702E-2</c:v>
                </c:pt>
                <c:pt idx="13">
                  <c:v>1.693043253080917E-2</c:v>
                </c:pt>
                <c:pt idx="14">
                  <c:v>1.6865959046053716E-2</c:v>
                </c:pt>
                <c:pt idx="15">
                  <c:v>1.6829628749088339E-2</c:v>
                </c:pt>
                <c:pt idx="16">
                  <c:v>1.5542205831273003E-2</c:v>
                </c:pt>
                <c:pt idx="17">
                  <c:v>1.5533507027774252E-2</c:v>
                </c:pt>
                <c:pt idx="18">
                  <c:v>1.5471080320312618E-2</c:v>
                </c:pt>
                <c:pt idx="19">
                  <c:v>1.4592501166938641E-2</c:v>
                </c:pt>
                <c:pt idx="20">
                  <c:v>1.4592501166938641E-2</c:v>
                </c:pt>
                <c:pt idx="21">
                  <c:v>1.3721597428416502E-2</c:v>
                </c:pt>
                <c:pt idx="22">
                  <c:v>1.3721597428416502E-2</c:v>
                </c:pt>
                <c:pt idx="23">
                  <c:v>1.2806687978077148E-2</c:v>
                </c:pt>
                <c:pt idx="24">
                  <c:v>1.2801571034842588E-2</c:v>
                </c:pt>
                <c:pt idx="25">
                  <c:v>1.2800547646195676E-2</c:v>
                </c:pt>
                <c:pt idx="26">
                  <c:v>1.2772916152729052E-2</c:v>
                </c:pt>
                <c:pt idx="27">
                  <c:v>1.2767799209494491E-2</c:v>
                </c:pt>
                <c:pt idx="28">
                  <c:v>1.2323136842411216E-2</c:v>
                </c:pt>
                <c:pt idx="29">
                  <c:v>1.2318019899176655E-2</c:v>
                </c:pt>
                <c:pt idx="30">
                  <c:v>1.2284759768152013E-2</c:v>
                </c:pt>
                <c:pt idx="31">
                  <c:v>1.2284759768152013E-2</c:v>
                </c:pt>
                <c:pt idx="32">
                  <c:v>1.0435496483181976E-2</c:v>
                </c:pt>
                <c:pt idx="33">
                  <c:v>1.0038421688180109E-2</c:v>
                </c:pt>
                <c:pt idx="34">
                  <c:v>9.9944159763628911E-3</c:v>
                </c:pt>
                <c:pt idx="35">
                  <c:v>9.9933925877159803E-3</c:v>
                </c:pt>
                <c:pt idx="36">
                  <c:v>9.9933925877159803E-3</c:v>
                </c:pt>
                <c:pt idx="37">
                  <c:v>9.9933925877159803E-3</c:v>
                </c:pt>
                <c:pt idx="38">
                  <c:v>9.9831587012468598E-3</c:v>
                </c:pt>
                <c:pt idx="39">
                  <c:v>9.9821353125999473E-3</c:v>
                </c:pt>
                <c:pt idx="40">
                  <c:v>9.9770183693653862E-3</c:v>
                </c:pt>
                <c:pt idx="41">
                  <c:v>9.9545038191333219E-3</c:v>
                </c:pt>
                <c:pt idx="42">
                  <c:v>9.5471951376623343E-3</c:v>
                </c:pt>
                <c:pt idx="43">
                  <c:v>9.5461717490154217E-3</c:v>
                </c:pt>
                <c:pt idx="44">
                  <c:v>9.5461717490154217E-3</c:v>
                </c:pt>
                <c:pt idx="45">
                  <c:v>9.5461717490154217E-3</c:v>
                </c:pt>
                <c:pt idx="46">
                  <c:v>9.5410548057808624E-3</c:v>
                </c:pt>
                <c:pt idx="47">
                  <c:v>9.5349144738993905E-3</c:v>
                </c:pt>
                <c:pt idx="48">
                  <c:v>9.5185402555487981E-3</c:v>
                </c:pt>
                <c:pt idx="49">
                  <c:v>9.5185402555487981E-3</c:v>
                </c:pt>
                <c:pt idx="50">
                  <c:v>9.5072829804327651E-3</c:v>
                </c:pt>
                <c:pt idx="51">
                  <c:v>9.5031894258451183E-3</c:v>
                </c:pt>
                <c:pt idx="52">
                  <c:v>9.4806748756130522E-3</c:v>
                </c:pt>
                <c:pt idx="53">
                  <c:v>9.4622538799686365E-3</c:v>
                </c:pt>
                <c:pt idx="54">
                  <c:v>9.1163485173123698E-3</c:v>
                </c:pt>
                <c:pt idx="55">
                  <c:v>9.0211733731495516E-3</c:v>
                </c:pt>
                <c:pt idx="56">
                  <c:v>8.6916422288438773E-3</c:v>
                </c:pt>
                <c:pt idx="57">
                  <c:v>8.6814083423747586E-3</c:v>
                </c:pt>
                <c:pt idx="58">
                  <c:v>8.6742446218463741E-3</c:v>
                </c:pt>
                <c:pt idx="59">
                  <c:v>8.669127678611813E-3</c:v>
                </c:pt>
                <c:pt idx="60">
                  <c:v>8.669127678611813E-3</c:v>
                </c:pt>
                <c:pt idx="61">
                  <c:v>8.6353558532637174E-3</c:v>
                </c:pt>
                <c:pt idx="62">
                  <c:v>8.5739525344489947E-3</c:v>
                </c:pt>
                <c:pt idx="63">
                  <c:v>8.3518771980690843E-3</c:v>
                </c:pt>
                <c:pt idx="64">
                  <c:v>8.2914972679012742E-3</c:v>
                </c:pt>
                <c:pt idx="65">
                  <c:v>8.2464681674371456E-3</c:v>
                </c:pt>
                <c:pt idx="66">
                  <c:v>8.2280471717927281E-3</c:v>
                </c:pt>
                <c:pt idx="67">
                  <c:v>8.2239536172050813E-3</c:v>
                </c:pt>
                <c:pt idx="68">
                  <c:v>8.2106495647952249E-3</c:v>
                </c:pt>
                <c:pt idx="69">
                  <c:v>8.2106495647952249E-3</c:v>
                </c:pt>
                <c:pt idx="70">
                  <c:v>8.1993922896791919E-3</c:v>
                </c:pt>
                <c:pt idx="71">
                  <c:v>8.190181791856984E-3</c:v>
                </c:pt>
                <c:pt idx="72">
                  <c:v>8.1881350145631589E-3</c:v>
                </c:pt>
                <c:pt idx="73">
                  <c:v>8.1226381411607894E-3</c:v>
                </c:pt>
                <c:pt idx="74">
                  <c:v>8.1226381411607894E-3</c:v>
                </c:pt>
                <c:pt idx="75">
                  <c:v>7.7470545077440748E-3</c:v>
                </c:pt>
                <c:pt idx="76">
                  <c:v>7.7357972326280427E-3</c:v>
                </c:pt>
                <c:pt idx="77">
                  <c:v>7.7020254072799454E-3</c:v>
                </c:pt>
                <c:pt idx="78">
                  <c:v>7.7020254072799454E-3</c:v>
                </c:pt>
                <c:pt idx="79">
                  <c:v>7.7020254072799454E-3</c:v>
                </c:pt>
                <c:pt idx="80">
                  <c:v>7.7020254072799454E-3</c:v>
                </c:pt>
                <c:pt idx="81">
                  <c:v>7.6518793635812557E-3</c:v>
                </c:pt>
                <c:pt idx="82">
                  <c:v>7.6395986998183119E-3</c:v>
                </c:pt>
                <c:pt idx="83">
                  <c:v>7.2660618436954207E-3</c:v>
                </c:pt>
                <c:pt idx="84">
                  <c:v>7.2660618436954207E-3</c:v>
                </c:pt>
                <c:pt idx="85">
                  <c:v>7.2548045685793885E-3</c:v>
                </c:pt>
                <c:pt idx="86">
                  <c:v>7.2159157999967319E-3</c:v>
                </c:pt>
                <c:pt idx="87">
                  <c:v>7.2159157999967319E-3</c:v>
                </c:pt>
                <c:pt idx="88">
                  <c:v>6.8925249875725304E-3</c:v>
                </c:pt>
                <c:pt idx="89">
                  <c:v>6.8874080443379702E-3</c:v>
                </c:pt>
                <c:pt idx="90">
                  <c:v>6.8812677124564983E-3</c:v>
                </c:pt>
                <c:pt idx="91">
                  <c:v>6.8362386119923688E-3</c:v>
                </c:pt>
                <c:pt idx="92">
                  <c:v>6.8311216687578086E-3</c:v>
                </c:pt>
                <c:pt idx="93">
                  <c:v>6.8188410049948639E-3</c:v>
                </c:pt>
                <c:pt idx="94">
                  <c:v>6.7298061927135175E-3</c:v>
                </c:pt>
                <c:pt idx="95">
                  <c:v>6.5415026816817044E-3</c:v>
                </c:pt>
                <c:pt idx="96">
                  <c:v>6.45860820128183E-3</c:v>
                </c:pt>
                <c:pt idx="97">
                  <c:v>6.4002750484078441E-3</c:v>
                </c:pt>
                <c:pt idx="98">
                  <c:v>6.3900411619387237E-3</c:v>
                </c:pt>
                <c:pt idx="99">
                  <c:v>6.387482690321444E-3</c:v>
                </c:pt>
                <c:pt idx="100">
                  <c:v>6.3849242187041634E-3</c:v>
                </c:pt>
                <c:pt idx="101">
                  <c:v>5.9551009870011107E-3</c:v>
                </c:pt>
                <c:pt idx="102">
                  <c:v>5.8967678341271257E-3</c:v>
                </c:pt>
                <c:pt idx="103">
                  <c:v>5.8875573363049169E-3</c:v>
                </c:pt>
                <c:pt idx="104">
                  <c:v>5.8578790655444682E-3</c:v>
                </c:pt>
                <c:pt idx="105">
                  <c:v>5.8578790655444682E-3</c:v>
                </c:pt>
                <c:pt idx="106">
                  <c:v>5.5744004103498359E-3</c:v>
                </c:pt>
                <c:pt idx="107">
                  <c:v>5.4628510478364253E-3</c:v>
                </c:pt>
                <c:pt idx="108">
                  <c:v>5.394284008493319E-3</c:v>
                </c:pt>
                <c:pt idx="109">
                  <c:v>5.0770335279505894E-3</c:v>
                </c:pt>
                <c:pt idx="110">
                  <c:v>5.0033495453729237E-3</c:v>
                </c:pt>
                <c:pt idx="111">
                  <c:v>4.9972092134914518E-3</c:v>
                </c:pt>
                <c:pt idx="112">
                  <c:v>4.9818583837877711E-3</c:v>
                </c:pt>
                <c:pt idx="113">
                  <c:v>4.5858069774328157E-3</c:v>
                </c:pt>
                <c:pt idx="114">
                  <c:v>4.5397544883217745E-3</c:v>
                </c:pt>
                <c:pt idx="115">
                  <c:v>4.5172399380897094E-3</c:v>
                </c:pt>
                <c:pt idx="116">
                  <c:v>4.0751360426237128E-3</c:v>
                </c:pt>
                <c:pt idx="117">
                  <c:v>3.6187047061009476E-3</c:v>
                </c:pt>
                <c:pt idx="118">
                  <c:v>3.1801826708991432E-3</c:v>
                </c:pt>
                <c:pt idx="119">
                  <c:v>3.1776241992818631E-3</c:v>
                </c:pt>
                <c:pt idx="120">
                  <c:v>3.175065727664583E-3</c:v>
                </c:pt>
                <c:pt idx="121">
                  <c:v>3.1740423390176709E-3</c:v>
                </c:pt>
                <c:pt idx="122">
                  <c:v>3.1592032036374465E-3</c:v>
                </c:pt>
                <c:pt idx="123">
                  <c:v>3.1479459285214144E-3</c:v>
                </c:pt>
                <c:pt idx="124">
                  <c:v>2.7007250898208571E-3</c:v>
                </c:pt>
                <c:pt idx="125">
                  <c:v>2.7007250898208571E-3</c:v>
                </c:pt>
                <c:pt idx="126">
                  <c:v>2.7007250898208571E-3</c:v>
                </c:pt>
                <c:pt idx="127">
                  <c:v>2.6505790461221678E-3</c:v>
                </c:pt>
                <c:pt idx="128">
                  <c:v>2.23815342141662E-3</c:v>
                </c:pt>
                <c:pt idx="129">
                  <c:v>2.1603758842513058E-3</c:v>
                </c:pt>
                <c:pt idx="130">
                  <c:v>1.7970729145975351E-3</c:v>
                </c:pt>
                <c:pt idx="131">
                  <c:v>1.781210390570399E-3</c:v>
                </c:pt>
                <c:pt idx="132">
                  <c:v>1.7428333163111978E-3</c:v>
                </c:pt>
                <c:pt idx="133">
                  <c:v>1.328872608635282E-3</c:v>
                </c:pt>
                <c:pt idx="134">
                  <c:v>1.3109633073143216E-3</c:v>
                </c:pt>
                <c:pt idx="135">
                  <c:v>1.3063580584032168E-3</c:v>
                </c:pt>
                <c:pt idx="136">
                  <c:v>1.3063580584032168E-3</c:v>
                </c:pt>
                <c:pt idx="137">
                  <c:v>1.3037995867859371E-3</c:v>
                </c:pt>
                <c:pt idx="138">
                  <c:v>1.2771914819662243E-3</c:v>
                </c:pt>
                <c:pt idx="139">
                  <c:v>1.2659342068501922E-3</c:v>
                </c:pt>
                <c:pt idx="140">
                  <c:v>1.2587704863218077E-3</c:v>
                </c:pt>
                <c:pt idx="141">
                  <c:v>1.2536535430872475E-3</c:v>
                </c:pt>
                <c:pt idx="142">
                  <c:v>1.2362559360897434E-3</c:v>
                </c:pt>
                <c:pt idx="143">
                  <c:v>8.9649090531494953E-4</c:v>
                </c:pt>
                <c:pt idx="144">
                  <c:v>8.9649090531494953E-4</c:v>
                </c:pt>
                <c:pt idx="145">
                  <c:v>8.9649090531494953E-4</c:v>
                </c:pt>
                <c:pt idx="146">
                  <c:v>8.9649090531494953E-4</c:v>
                </c:pt>
                <c:pt idx="147">
                  <c:v>8.9035057343347674E-4</c:v>
                </c:pt>
                <c:pt idx="148">
                  <c:v>8.9035057343347674E-4</c:v>
                </c:pt>
                <c:pt idx="149">
                  <c:v>8.9035057343347674E-4</c:v>
                </c:pt>
                <c:pt idx="150">
                  <c:v>8.4787994458662783E-4</c:v>
                </c:pt>
                <c:pt idx="151">
                  <c:v>8.4276300135206761E-4</c:v>
                </c:pt>
                <c:pt idx="152">
                  <c:v>8.4276300135206761E-4</c:v>
                </c:pt>
                <c:pt idx="153">
                  <c:v>8.4276300135206761E-4</c:v>
                </c:pt>
                <c:pt idx="154">
                  <c:v>8.4122791838169963E-4</c:v>
                </c:pt>
                <c:pt idx="155">
                  <c:v>8.2485370003110726E-4</c:v>
                </c:pt>
                <c:pt idx="156">
                  <c:v>8.1359642491507511E-4</c:v>
                </c:pt>
                <c:pt idx="157">
                  <c:v>3.9810063426879046E-4</c:v>
                </c:pt>
                <c:pt idx="158">
                  <c:v>-3.6327846345365379E-5</c:v>
                </c:pt>
                <c:pt idx="159">
                  <c:v>-3.8886317962645925E-5</c:v>
                </c:pt>
                <c:pt idx="160">
                  <c:v>-7.2658143310742364E-5</c:v>
                </c:pt>
                <c:pt idx="161">
                  <c:v>-8.1356946809494832E-5</c:v>
                </c:pt>
                <c:pt idx="162">
                  <c:v>-5.3778828333226041E-4</c:v>
                </c:pt>
                <c:pt idx="163">
                  <c:v>-5.6286130518160525E-4</c:v>
                </c:pt>
                <c:pt idx="164">
                  <c:v>-5.741185802976374E-4</c:v>
                </c:pt>
                <c:pt idx="165">
                  <c:v>-9.5123729668471994E-4</c:v>
                </c:pt>
                <c:pt idx="166">
                  <c:v>-9.599361001834724E-4</c:v>
                </c:pt>
                <c:pt idx="167">
                  <c:v>-9.8756759365009692E-4</c:v>
                </c:pt>
                <c:pt idx="168">
                  <c:v>-1.0100821438821621E-3</c:v>
                </c:pt>
                <c:pt idx="169">
                  <c:v>-1.439905375585214E-3</c:v>
                </c:pt>
                <c:pt idx="170">
                  <c:v>-1.439905375585214E-3</c:v>
                </c:pt>
                <c:pt idx="171">
                  <c:v>-1.439905375585214E-3</c:v>
                </c:pt>
                <c:pt idx="172">
                  <c:v>-1.439905375585214E-3</c:v>
                </c:pt>
                <c:pt idx="173">
                  <c:v>-1.4501392620543344E-3</c:v>
                </c:pt>
                <c:pt idx="174">
                  <c:v>-1.4552562052888938E-3</c:v>
                </c:pt>
                <c:pt idx="175">
                  <c:v>-1.8789391051104755E-3</c:v>
                </c:pt>
                <c:pt idx="176">
                  <c:v>-1.8799624937573863E-3</c:v>
                </c:pt>
                <c:pt idx="177">
                  <c:v>-1.8825209653746677E-3</c:v>
                </c:pt>
                <c:pt idx="178">
                  <c:v>-1.8871262142857708E-3</c:v>
                </c:pt>
                <c:pt idx="179">
                  <c:v>-1.8958250177845224E-3</c:v>
                </c:pt>
                <c:pt idx="180">
                  <c:v>-1.9116875418116602E-3</c:v>
                </c:pt>
                <c:pt idx="181">
                  <c:v>-1.9208980396338681E-3</c:v>
                </c:pt>
                <c:pt idx="182">
                  <c:v>-2.2821542319938146E-3</c:v>
                </c:pt>
                <c:pt idx="183">
                  <c:v>-2.2995518389913195E-3</c:v>
                </c:pt>
                <c:pt idx="184">
                  <c:v>-2.3292301097517683E-3</c:v>
                </c:pt>
                <c:pt idx="185">
                  <c:v>-2.331788581369048E-3</c:v>
                </c:pt>
                <c:pt idx="186">
                  <c:v>-2.3343470529863276E-3</c:v>
                </c:pt>
                <c:pt idx="187">
                  <c:v>-2.3384406075739762E-3</c:v>
                </c:pt>
                <c:pt idx="188">
                  <c:v>-2.3543031316011123E-3</c:v>
                </c:pt>
                <c:pt idx="189">
                  <c:v>-2.3599317691591279E-3</c:v>
                </c:pt>
                <c:pt idx="190">
                  <c:v>-2.3711890442751609E-3</c:v>
                </c:pt>
                <c:pt idx="191">
                  <c:v>-2.3747709045393531E-3</c:v>
                </c:pt>
                <c:pt idx="192">
                  <c:v>-2.7365387912227559E-3</c:v>
                </c:pt>
                <c:pt idx="193">
                  <c:v>-2.7365387912227559E-3</c:v>
                </c:pt>
                <c:pt idx="194">
                  <c:v>-2.799988887331302E-3</c:v>
                </c:pt>
                <c:pt idx="195">
                  <c:v>-2.8066409135362302E-3</c:v>
                </c:pt>
                <c:pt idx="196">
                  <c:v>-2.8091993851535099E-3</c:v>
                </c:pt>
                <c:pt idx="197">
                  <c:v>-2.8194332716226303E-3</c:v>
                </c:pt>
                <c:pt idx="198">
                  <c:v>-2.8204566602695411E-3</c:v>
                </c:pt>
                <c:pt idx="199">
                  <c:v>-2.8204566602695411E-3</c:v>
                </c:pt>
                <c:pt idx="200">
                  <c:v>-2.8542284856176384E-3</c:v>
                </c:pt>
                <c:pt idx="201">
                  <c:v>-3.2154846779775849E-3</c:v>
                </c:pt>
                <c:pt idx="202">
                  <c:v>-3.278934774086131E-3</c:v>
                </c:pt>
                <c:pt idx="203">
                  <c:v>-3.2820049400268669E-3</c:v>
                </c:pt>
                <c:pt idx="204">
                  <c:v>-3.699547507966975E-3</c:v>
                </c:pt>
                <c:pt idx="205">
                  <c:v>-3.7379245822261771E-3</c:v>
                </c:pt>
                <c:pt idx="206">
                  <c:v>-3.7389479708730879E-3</c:v>
                </c:pt>
                <c:pt idx="207">
                  <c:v>-3.7430415254607365E-3</c:v>
                </c:pt>
                <c:pt idx="208">
                  <c:v>-4.0710375867960419E-3</c:v>
                </c:pt>
                <c:pt idx="209">
                  <c:v>-4.1672361196057727E-3</c:v>
                </c:pt>
                <c:pt idx="210">
                  <c:v>-4.1672361196057727E-3</c:v>
                </c:pt>
                <c:pt idx="211">
                  <c:v>-4.1672361196057727E-3</c:v>
                </c:pt>
                <c:pt idx="212">
                  <c:v>-4.1749115344576135E-3</c:v>
                </c:pt>
                <c:pt idx="213">
                  <c:v>-4.2127769143933576E-3</c:v>
                </c:pt>
                <c:pt idx="214">
                  <c:v>-4.215335386010639E-3</c:v>
                </c:pt>
                <c:pt idx="215">
                  <c:v>-4.6159920412766984E-3</c:v>
                </c:pt>
                <c:pt idx="216">
                  <c:v>-4.6482287836544268E-3</c:v>
                </c:pt>
                <c:pt idx="217">
                  <c:v>-4.6625562247111958E-3</c:v>
                </c:pt>
                <c:pt idx="218">
                  <c:v>-4.6651146963284755E-3</c:v>
                </c:pt>
                <c:pt idx="219">
                  <c:v>-5.100566565589543E-3</c:v>
                </c:pt>
                <c:pt idx="220">
                  <c:v>-5.111823840705576E-3</c:v>
                </c:pt>
                <c:pt idx="221">
                  <c:v>-5.1461073603771296E-3</c:v>
                </c:pt>
                <c:pt idx="222">
                  <c:v>-5.1486658319944093E-3</c:v>
                </c:pt>
                <c:pt idx="223">
                  <c:v>-5.521179299470387E-3</c:v>
                </c:pt>
                <c:pt idx="224">
                  <c:v>-5.5431821553789968E-3</c:v>
                </c:pt>
                <c:pt idx="225">
                  <c:v>-5.5457406269962765E-3</c:v>
                </c:pt>
                <c:pt idx="226">
                  <c:v>-5.9295113695882872E-3</c:v>
                </c:pt>
                <c:pt idx="227">
                  <c:v>-6.3439837715876593E-3</c:v>
                </c:pt>
                <c:pt idx="228">
                  <c:v>-6.3951532039332615E-3</c:v>
                </c:pt>
                <c:pt idx="229">
                  <c:v>-6.4427407760146698E-3</c:v>
                </c:pt>
                <c:pt idx="230">
                  <c:v>-6.4662787148936467E-3</c:v>
                </c:pt>
                <c:pt idx="231">
                  <c:v>-6.4852114048615205E-3</c:v>
                </c:pt>
                <c:pt idx="232">
                  <c:v>-6.4903283480960798E-3</c:v>
                </c:pt>
                <c:pt idx="233">
                  <c:v>-6.9467596846188445E-3</c:v>
                </c:pt>
                <c:pt idx="234">
                  <c:v>-7.3172263748009989E-3</c:v>
                </c:pt>
                <c:pt idx="235">
                  <c:v>-7.3607203922947603E-3</c:v>
                </c:pt>
                <c:pt idx="236">
                  <c:v>-7.3673724184996885E-3</c:v>
                </c:pt>
                <c:pt idx="237">
                  <c:v>-7.4031910211416092E-3</c:v>
                </c:pt>
                <c:pt idx="238">
                  <c:v>-7.8186868117878939E-3</c:v>
                </c:pt>
                <c:pt idx="239">
                  <c:v>-7.8258505323162784E-3</c:v>
                </c:pt>
                <c:pt idx="240">
                  <c:v>-7.8350610301384863E-3</c:v>
                </c:pt>
                <c:pt idx="241">
                  <c:v>-7.8422247506668707E-3</c:v>
                </c:pt>
                <c:pt idx="242">
                  <c:v>-7.8463183052545193E-3</c:v>
                </c:pt>
                <c:pt idx="243">
                  <c:v>-8.2730713710168352E-3</c:v>
                </c:pt>
                <c:pt idx="244">
                  <c:v>-8.2843286461328682E-3</c:v>
                </c:pt>
                <c:pt idx="245">
                  <c:v>-8.7428067599494563E-3</c:v>
                </c:pt>
                <c:pt idx="246">
                  <c:v>-8.7765785852975536E-3</c:v>
                </c:pt>
                <c:pt idx="247">
                  <c:v>-9.143975109538972E-3</c:v>
                </c:pt>
                <c:pt idx="248">
                  <c:v>-9.1792820178574364E-3</c:v>
                </c:pt>
                <c:pt idx="249">
                  <c:v>-9.2017965680895025E-3</c:v>
                </c:pt>
                <c:pt idx="250">
                  <c:v>-9.2253345069684793E-3</c:v>
                </c:pt>
                <c:pt idx="251">
                  <c:v>-9.6188274417061525E-3</c:v>
                </c:pt>
                <c:pt idx="252">
                  <c:v>-9.6648799308171936E-3</c:v>
                </c:pt>
                <c:pt idx="253">
                  <c:v>-9.6648799308171936E-3</c:v>
                </c:pt>
                <c:pt idx="254">
                  <c:v>-9.7150259745158851E-3</c:v>
                </c:pt>
                <c:pt idx="255">
                  <c:v>-1.0117217712752312E-2</c:v>
                </c:pt>
                <c:pt idx="256">
                  <c:v>-1.0135127014073273E-2</c:v>
                </c:pt>
                <c:pt idx="257">
                  <c:v>-1.0587976490331845E-2</c:v>
                </c:pt>
                <c:pt idx="258">
                  <c:v>-1.0593605127889863E-2</c:v>
                </c:pt>
                <c:pt idx="259">
                  <c:v>-1.0593605127889863E-2</c:v>
                </c:pt>
                <c:pt idx="260">
                  <c:v>-1.1026498525533652E-2</c:v>
                </c:pt>
                <c:pt idx="261">
                  <c:v>-1.1045942909824981E-2</c:v>
                </c:pt>
                <c:pt idx="262">
                  <c:v>-1.1061805433852117E-2</c:v>
                </c:pt>
                <c:pt idx="263">
                  <c:v>-1.1401570464626908E-2</c:v>
                </c:pt>
                <c:pt idx="264">
                  <c:v>-1.1457856840207071E-2</c:v>
                </c:pt>
                <c:pt idx="265">
                  <c:v>-1.1484464945026784E-2</c:v>
                </c:pt>
                <c:pt idx="266">
                  <c:v>-1.1484464945026784E-2</c:v>
                </c:pt>
                <c:pt idx="267">
                  <c:v>-1.1484464945026784E-2</c:v>
                </c:pt>
                <c:pt idx="268">
                  <c:v>-1.1504421023641567E-2</c:v>
                </c:pt>
                <c:pt idx="269">
                  <c:v>-1.1504932717965025E-2</c:v>
                </c:pt>
                <c:pt idx="270">
                  <c:v>-1.1514143215787231E-2</c:v>
                </c:pt>
                <c:pt idx="271">
                  <c:v>-1.1842650971445995E-2</c:v>
                </c:pt>
                <c:pt idx="272">
                  <c:v>-1.1983878604719856E-2</c:v>
                </c:pt>
                <c:pt idx="273">
                  <c:v>-1.1991042325248237E-2</c:v>
                </c:pt>
                <c:pt idx="274">
                  <c:v>-1.2004858071981551E-2</c:v>
                </c:pt>
                <c:pt idx="275">
                  <c:v>-1.2312386360378616E-2</c:v>
                </c:pt>
                <c:pt idx="276">
                  <c:v>-1.2381976788368632E-2</c:v>
                </c:pt>
                <c:pt idx="277">
                  <c:v>-1.2453613993652477E-2</c:v>
                </c:pt>
                <c:pt idx="278">
                  <c:v>-1.2782121749311237E-2</c:v>
                </c:pt>
                <c:pt idx="279">
                  <c:v>-1.2901858220999944E-2</c:v>
                </c:pt>
                <c:pt idx="280">
                  <c:v>-1.2917209050703626E-2</c:v>
                </c:pt>
                <c:pt idx="281">
                  <c:v>-1.3313260457058581E-2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DB-4E8E-9F4E-6D5899CDD9A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Active!$U$21:$U$302</c:f>
              <c:numCache>
                <c:formatCode>General</c:formatCode>
                <c:ptCount val="282"/>
                <c:pt idx="82">
                  <c:v>0.19523581000248669</c:v>
                </c:pt>
                <c:pt idx="104">
                  <c:v>-8.1237200000032317E-2</c:v>
                </c:pt>
                <c:pt idx="223">
                  <c:v>-3.1768789995112456E-2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DB-4E8E-9F4E-6D5899CDD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23152"/>
        <c:axId val="1"/>
      </c:scatterChart>
      <c:valAx>
        <c:axId val="104202315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231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93984962406015"/>
          <c:y val="0.91591875339906836"/>
          <c:w val="0.74436090225563911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13820119331929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22754524283256169"/>
          <c:w val="0.81231350341577424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Active!$H$21:$H$302</c:f>
              <c:numCache>
                <c:formatCode>General</c:formatCode>
                <c:ptCount val="282"/>
                <c:pt idx="0">
                  <c:v>8.3867050052504055E-3</c:v>
                </c:pt>
                <c:pt idx="1">
                  <c:v>1.9207680004910799E-2</c:v>
                </c:pt>
                <c:pt idx="2">
                  <c:v>8.6199700053839479E-3</c:v>
                </c:pt>
                <c:pt idx="3">
                  <c:v>4.211285002384102E-3</c:v>
                </c:pt>
                <c:pt idx="4">
                  <c:v>7.0394700014730915E-3</c:v>
                </c:pt>
                <c:pt idx="5">
                  <c:v>1.4517600029648747E-3</c:v>
                </c:pt>
                <c:pt idx="6">
                  <c:v>3.6129950021859258E-3</c:v>
                </c:pt>
                <c:pt idx="7">
                  <c:v>6.9144250082899816E-3</c:v>
                </c:pt>
                <c:pt idx="8">
                  <c:v>-9.8700038506649435E-6</c:v>
                </c:pt>
                <c:pt idx="9">
                  <c:v>-1.3621095000416972E-2</c:v>
                </c:pt>
                <c:pt idx="10">
                  <c:v>7.911950015113689E-4</c:v>
                </c:pt>
                <c:pt idx="11">
                  <c:v>-7.9651499254396185E-4</c:v>
                </c:pt>
                <c:pt idx="12">
                  <c:v>8.1365450023440644E-3</c:v>
                </c:pt>
                <c:pt idx="13">
                  <c:v>1.4719500177307054E-4</c:v>
                </c:pt>
                <c:pt idx="14">
                  <c:v>7.2357649987679906E-3</c:v>
                </c:pt>
                <c:pt idx="15">
                  <c:v>-1.7063900013454258E-3</c:v>
                </c:pt>
                <c:pt idx="16">
                  <c:v>-4.1917700000340119E-3</c:v>
                </c:pt>
                <c:pt idx="17">
                  <c:v>-1.6004549979697913E-3</c:v>
                </c:pt>
                <c:pt idx="18">
                  <c:v>-7.6866499875904992E-4</c:v>
                </c:pt>
                <c:pt idx="19">
                  <c:v>-3.0458499968517572E-3</c:v>
                </c:pt>
                <c:pt idx="20">
                  <c:v>2.9541500043706037E-3</c:v>
                </c:pt>
                <c:pt idx="21">
                  <c:v>-1.7859599975054152E-3</c:v>
                </c:pt>
                <c:pt idx="22">
                  <c:v>-7.8595999366370961E-4</c:v>
                </c:pt>
                <c:pt idx="23">
                  <c:v>2.9470000299625099E-4</c:v>
                </c:pt>
                <c:pt idx="24">
                  <c:v>6.36650001979433E-4</c:v>
                </c:pt>
                <c:pt idx="25">
                  <c:v>-2.3495999630540609E-4</c:v>
                </c:pt>
                <c:pt idx="26">
                  <c:v>2.3157000396167859E-4</c:v>
                </c:pt>
                <c:pt idx="27">
                  <c:v>-1.2648000119952485E-4</c:v>
                </c:pt>
                <c:pt idx="28">
                  <c:v>-1.2410249983076937E-3</c:v>
                </c:pt>
                <c:pt idx="29">
                  <c:v>-9.9907499679829925E-4</c:v>
                </c:pt>
                <c:pt idx="30">
                  <c:v>4.7359999734908342E-4</c:v>
                </c:pt>
                <c:pt idx="31">
                  <c:v>5.4736000020056963E-3</c:v>
                </c:pt>
                <c:pt idx="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0B-4528-8EF3-3A6A74DE82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Active!$I$21:$I$302</c:f>
              <c:numCache>
                <c:formatCode>General</c:formatCode>
                <c:ptCount val="282"/>
                <c:pt idx="32">
                  <c:v>-3.5256699920864776E-3</c:v>
                </c:pt>
                <c:pt idx="33">
                  <c:v>-7.1034999564290047E-4</c:v>
                </c:pt>
                <c:pt idx="34">
                  <c:v>-2.18957999459235E-3</c:v>
                </c:pt>
                <c:pt idx="35">
                  <c:v>-1.0611899997456931E-3</c:v>
                </c:pt>
                <c:pt idx="36">
                  <c:v>5.9388100053183734E-3</c:v>
                </c:pt>
                <c:pt idx="37">
                  <c:v>8.9388100022915751E-3</c:v>
                </c:pt>
                <c:pt idx="38">
                  <c:v>1.2227100014570169E-3</c:v>
                </c:pt>
                <c:pt idx="39">
                  <c:v>2.3511000035796314E-3</c:v>
                </c:pt>
                <c:pt idx="40">
                  <c:v>4.9930500026675873E-3</c:v>
                </c:pt>
                <c:pt idx="41">
                  <c:v>-1.8237000040244311E-4</c:v>
                </c:pt>
                <c:pt idx="42">
                  <c:v>-8.3150000136811286E-5</c:v>
                </c:pt>
                <c:pt idx="43">
                  <c:v>-6.9547599923680536E-3</c:v>
                </c:pt>
                <c:pt idx="44">
                  <c:v>-4.9547599919606E-3</c:v>
                </c:pt>
                <c:pt idx="45">
                  <c:v>4.524000542005524E-5</c:v>
                </c:pt>
                <c:pt idx="46">
                  <c:v>6.8719000410055742E-4</c:v>
                </c:pt>
                <c:pt idx="47">
                  <c:v>1.3457529996230733E-2</c:v>
                </c:pt>
                <c:pt idx="48">
                  <c:v>-2.4882299985620193E-3</c:v>
                </c:pt>
                <c:pt idx="49">
                  <c:v>4.5117699992260896E-3</c:v>
                </c:pt>
                <c:pt idx="50">
                  <c:v>4.9240600055782124E-3</c:v>
                </c:pt>
                <c:pt idx="51">
                  <c:v>-3.5623799994937144E-3</c:v>
                </c:pt>
                <c:pt idx="52">
                  <c:v>2.6220000290777534E-4</c:v>
                </c:pt>
                <c:pt idx="53">
                  <c:v>4.5732200014754198E-3</c:v>
                </c:pt>
                <c:pt idx="54">
                  <c:v>7.9690400016261265E-3</c:v>
                </c:pt>
                <c:pt idx="55">
                  <c:v>-1.0906899988185614E-3</c:v>
                </c:pt>
                <c:pt idx="56">
                  <c:v>-2.7491099972394295E-3</c:v>
                </c:pt>
                <c:pt idx="57">
                  <c:v>3.5347900047781877E-3</c:v>
                </c:pt>
                <c:pt idx="58">
                  <c:v>4.4335200000205077E-3</c:v>
                </c:pt>
                <c:pt idx="59">
                  <c:v>-1.924529999087099E-3</c:v>
                </c:pt>
                <c:pt idx="60">
                  <c:v>2.0754700017278083E-3</c:v>
                </c:pt>
                <c:pt idx="61">
                  <c:v>-5.6876599919633009E-3</c:v>
                </c:pt>
                <c:pt idx="62">
                  <c:v>3.0157400033203885E-3</c:v>
                </c:pt>
                <c:pt idx="63">
                  <c:v>-1.1236299978918396E-3</c:v>
                </c:pt>
                <c:pt idx="64">
                  <c:v>-7.5486200003069825E-3</c:v>
                </c:pt>
                <c:pt idx="65">
                  <c:v>2.100539997627493E-3</c:v>
                </c:pt>
                <c:pt idx="66">
                  <c:v>1.4115599988144822E-3</c:v>
                </c:pt>
                <c:pt idx="67">
                  <c:v>-5.0748799985740334E-3</c:v>
                </c:pt>
                <c:pt idx="68">
                  <c:v>-2.4058099952526391E-3</c:v>
                </c:pt>
                <c:pt idx="69">
                  <c:v>1.5941900055622682E-3</c:v>
                </c:pt>
                <c:pt idx="70">
                  <c:v>-1.9935199961764738E-3</c:v>
                </c:pt>
                <c:pt idx="71">
                  <c:v>-8.3800999709637836E-4</c:v>
                </c:pt>
                <c:pt idx="72">
                  <c:v>5.4187700006878003E-3</c:v>
                </c:pt>
                <c:pt idx="73">
                  <c:v>5.6357299981755204E-3</c:v>
                </c:pt>
                <c:pt idx="74">
                  <c:v>6.6357300020172261E-3</c:v>
                </c:pt>
                <c:pt idx="75">
                  <c:v>-1.2451399961719289E-3</c:v>
                </c:pt>
                <c:pt idx="76">
                  <c:v>-5.8328499944764189E-3</c:v>
                </c:pt>
                <c:pt idx="77">
                  <c:v>-1.3595979995443486E-2</c:v>
                </c:pt>
                <c:pt idx="78">
                  <c:v>-5.5959799938136712E-3</c:v>
                </c:pt>
                <c:pt idx="79">
                  <c:v>4.0402000013273209E-4</c:v>
                </c:pt>
                <c:pt idx="80">
                  <c:v>5.404020004789345E-3</c:v>
                </c:pt>
                <c:pt idx="81">
                  <c:v>-2.3048699949868023E-3</c:v>
                </c:pt>
                <c:pt idx="83">
                  <c:v>-4.9018399950000457E-3</c:v>
                </c:pt>
                <c:pt idx="84">
                  <c:v>-1.9018399980268441E-3</c:v>
                </c:pt>
                <c:pt idx="85">
                  <c:v>-3.4895499920821749E-3</c:v>
                </c:pt>
                <c:pt idx="86">
                  <c:v>-8.6107299939612858E-3</c:v>
                </c:pt>
                <c:pt idx="87">
                  <c:v>2.1389270004874561E-2</c:v>
                </c:pt>
                <c:pt idx="88">
                  <c:v>4.9605099993641488E-3</c:v>
                </c:pt>
                <c:pt idx="89">
                  <c:v>-4.3975399967166595E-3</c:v>
                </c:pt>
                <c:pt idx="90">
                  <c:v>-2.6271999959135428E-3</c:v>
                </c:pt>
                <c:pt idx="91">
                  <c:v>-3.9780399965820834E-3</c:v>
                </c:pt>
                <c:pt idx="92">
                  <c:v>-2.3360899940598756E-3</c:v>
                </c:pt>
                <c:pt idx="93">
                  <c:v>1.2045900002704002E-3</c:v>
                </c:pt>
                <c:pt idx="94">
                  <c:v>-6.2547999550588429E-4</c:v>
                </c:pt>
                <c:pt idx="95">
                  <c:v>-6.0017200012225658E-3</c:v>
                </c:pt>
                <c:pt idx="96">
                  <c:v>3.9787000423530117E-4</c:v>
                </c:pt>
                <c:pt idx="97">
                  <c:v>7.1610000304644927E-4</c:v>
                </c:pt>
                <c:pt idx="98">
                  <c:v>0</c:v>
                </c:pt>
                <c:pt idx="99">
                  <c:v>8.2097500853706151E-4</c:v>
                </c:pt>
                <c:pt idx="100">
                  <c:v>6.4195000595645979E-4</c:v>
                </c:pt>
                <c:pt idx="101">
                  <c:v>-3.4342500002821907E-3</c:v>
                </c:pt>
                <c:pt idx="102">
                  <c:v>2.8839799997513182E-3</c:v>
                </c:pt>
                <c:pt idx="103">
                  <c:v>-3.9605099955224432E-3</c:v>
                </c:pt>
                <c:pt idx="105">
                  <c:v>-1.2371999982860871E-3</c:v>
                </c:pt>
                <c:pt idx="106">
                  <c:v>-1.6731699943193235E-3</c:v>
                </c:pt>
                <c:pt idx="107">
                  <c:v>-6.7865999153582379E-4</c:v>
                </c:pt>
                <c:pt idx="108">
                  <c:v>-3.0765299961785786E-3</c:v>
                </c:pt>
                <c:pt idx="109">
                  <c:v>6.7243700032122433E-3</c:v>
                </c:pt>
                <c:pt idx="110">
                  <c:v>-3.1549992854706943E-5</c:v>
                </c:pt>
                <c:pt idx="111">
                  <c:v>-2.2612100001424551E-3</c:v>
                </c:pt>
                <c:pt idx="112">
                  <c:v>1.6646399963065051E-3</c:v>
                </c:pt>
                <c:pt idx="113">
                  <c:v>5.3515699983108789E-3</c:v>
                </c:pt>
                <c:pt idx="114">
                  <c:v>3.1291200066334568E-3</c:v>
                </c:pt>
                <c:pt idx="115">
                  <c:v>-1.0462999998708256E-3</c:v>
                </c:pt>
                <c:pt idx="116">
                  <c:v>-5.8181999338557944E-4</c:v>
                </c:pt>
                <c:pt idx="117">
                  <c:v>6.8011999974260107E-4</c:v>
                </c:pt>
                <c:pt idx="122">
                  <c:v>3.2723000185796991E-4</c:v>
                </c:pt>
                <c:pt idx="123">
                  <c:v>4.739520009025E-3</c:v>
                </c:pt>
                <c:pt idx="124">
                  <c:v>1.8459499988239259E-3</c:v>
                </c:pt>
                <c:pt idx="125">
                  <c:v>4.8459500030730851E-3</c:v>
                </c:pt>
                <c:pt idx="126">
                  <c:v>4.8459500030730851E-3</c:v>
                </c:pt>
                <c:pt idx="127">
                  <c:v>1.137060004111845E-3</c:v>
                </c:pt>
                <c:pt idx="128">
                  <c:v>-9.1217699955450371E-3</c:v>
                </c:pt>
                <c:pt idx="129">
                  <c:v>-1.3641300029121339E-3</c:v>
                </c:pt>
                <c:pt idx="130">
                  <c:v>2.1432000357890502E-4</c:v>
                </c:pt>
                <c:pt idx="131">
                  <c:v>-2.2956350003369153E-3</c:v>
                </c:pt>
                <c:pt idx="132">
                  <c:v>1.0189899985562079E-3</c:v>
                </c:pt>
                <c:pt idx="133">
                  <c:v>-5.54725499387132E-3</c:v>
                </c:pt>
                <c:pt idx="134">
                  <c:v>1.4199570003256667E-2</c:v>
                </c:pt>
                <c:pt idx="135">
                  <c:v>-8.7226749892579392E-3</c:v>
                </c:pt>
                <c:pt idx="136">
                  <c:v>-1.7226749914698303E-3</c:v>
                </c:pt>
                <c:pt idx="137">
                  <c:v>-3.9016999944578856E-3</c:v>
                </c:pt>
                <c:pt idx="138">
                  <c:v>-5.5635599928791635E-3</c:v>
                </c:pt>
                <c:pt idx="139">
                  <c:v>-3.1512699933955446E-3</c:v>
                </c:pt>
                <c:pt idx="140">
                  <c:v>1.7474600026616827E-3</c:v>
                </c:pt>
                <c:pt idx="141">
                  <c:v>3.8941000093473122E-4</c:v>
                </c:pt>
                <c:pt idx="142">
                  <c:v>1.5720399969723076E-3</c:v>
                </c:pt>
                <c:pt idx="150">
                  <c:v>1.4796045004914049E-2</c:v>
                </c:pt>
                <c:pt idx="154">
                  <c:v>-8.8694199948804453E-3</c:v>
                </c:pt>
                <c:pt idx="155">
                  <c:v>-8.1517999205971137E-4</c:v>
                </c:pt>
                <c:pt idx="156">
                  <c:v>1.5971100001479499E-3</c:v>
                </c:pt>
                <c:pt idx="157">
                  <c:v>7.7234500058693811E-3</c:v>
                </c:pt>
                <c:pt idx="162">
                  <c:v>-5.3638949975720607E-3</c:v>
                </c:pt>
                <c:pt idx="163">
                  <c:v>-7.7183399916975759E-3</c:v>
                </c:pt>
                <c:pt idx="164">
                  <c:v>6.9395000173244625E-4</c:v>
                </c:pt>
                <c:pt idx="165">
                  <c:v>-4.4943350003450178E-3</c:v>
                </c:pt>
                <c:pt idx="166">
                  <c:v>-4.9030200025299564E-3</c:v>
                </c:pt>
                <c:pt idx="167">
                  <c:v>-8.4364899958018214E-3</c:v>
                </c:pt>
                <c:pt idx="168">
                  <c:v>-8.6119100014911965E-3</c:v>
                </c:pt>
                <c:pt idx="169">
                  <c:v>-1.3688109997019637E-2</c:v>
                </c:pt>
                <c:pt idx="170">
                  <c:v>-4.6881099988240749E-3</c:v>
                </c:pt>
                <c:pt idx="171">
                  <c:v>-1.6881100018508732E-3</c:v>
                </c:pt>
                <c:pt idx="172">
                  <c:v>3.1188999855658039E-4</c:v>
                </c:pt>
                <c:pt idx="173">
                  <c:v>3.595790003600996E-3</c:v>
                </c:pt>
                <c:pt idx="174">
                  <c:v>-1.3062259997241199E-2</c:v>
                </c:pt>
                <c:pt idx="179">
                  <c:v>3.0096350019448437E-3</c:v>
                </c:pt>
                <c:pt idx="182">
                  <c:v>2.9768599997623824E-3</c:v>
                </c:pt>
                <c:pt idx="184">
                  <c:v>5.8828000037465245E-3</c:v>
                </c:pt>
                <c:pt idx="185">
                  <c:v>2.7037750041927211E-3</c:v>
                </c:pt>
                <c:pt idx="186">
                  <c:v>2.524750008888077E-3</c:v>
                </c:pt>
                <c:pt idx="188">
                  <c:v>2.5283550057793036E-3</c:v>
                </c:pt>
                <c:pt idx="195">
                  <c:v>-8.7232649966608733E-3</c:v>
                </c:pt>
                <c:pt idx="196">
                  <c:v>3.0977100032032467E-3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0B-4528-8EF3-3A6A74DE823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Active!$J$21:$J$302</c:f>
              <c:numCache>
                <c:formatCode>General</c:formatCode>
                <c:ptCount val="282"/>
                <c:pt idx="143">
                  <c:v>-2.6024799954029731E-3</c:v>
                </c:pt>
                <c:pt idx="144">
                  <c:v>-2.5024799979291856E-3</c:v>
                </c:pt>
                <c:pt idx="145">
                  <c:v>-2.4024799931794405E-3</c:v>
                </c:pt>
                <c:pt idx="146">
                  <c:v>-1.50247999408748E-3</c:v>
                </c:pt>
                <c:pt idx="147">
                  <c:v>-3.2321399994543754E-3</c:v>
                </c:pt>
                <c:pt idx="148">
                  <c:v>-3.2321399994543754E-3</c:v>
                </c:pt>
                <c:pt idx="149">
                  <c:v>-1.6321399962180294E-3</c:v>
                </c:pt>
                <c:pt idx="151">
                  <c:v>-3.6620049941120669E-3</c:v>
                </c:pt>
                <c:pt idx="152">
                  <c:v>-3.5620049966382794E-3</c:v>
                </c:pt>
                <c:pt idx="153">
                  <c:v>-1.1620049917837605E-3</c:v>
                </c:pt>
                <c:pt idx="199">
                  <c:v>-5.2900000009685755E-3</c:v>
                </c:pt>
                <c:pt idx="202">
                  <c:v>-4.4712799935950898E-3</c:v>
                </c:pt>
                <c:pt idx="216">
                  <c:v>-4.7854599979473278E-3</c:v>
                </c:pt>
                <c:pt idx="220">
                  <c:v>-5.4247899970505387E-3</c:v>
                </c:pt>
                <c:pt idx="235">
                  <c:v>-6.9877649948466569E-3</c:v>
                </c:pt>
                <c:pt idx="257">
                  <c:v>-9.8098999951616861E-3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0B-4528-8EF3-3A6A74DE823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Active!$K$21:$K$302</c:f>
              <c:numCache>
                <c:formatCode>General</c:formatCode>
                <c:ptCount val="282"/>
                <c:pt idx="118">
                  <c:v>-1.4104765003139619E-2</c:v>
                </c:pt>
                <c:pt idx="119">
                  <c:v>-1.3983789998746943E-2</c:v>
                </c:pt>
                <c:pt idx="120">
                  <c:v>-1.4162815001327544E-2</c:v>
                </c:pt>
                <c:pt idx="121">
                  <c:v>-1.4034424995770678E-2</c:v>
                </c:pt>
                <c:pt idx="158">
                  <c:v>-1.5374994996818714E-2</c:v>
                </c:pt>
                <c:pt idx="159">
                  <c:v>-1.485401999525493E-2</c:v>
                </c:pt>
                <c:pt idx="160">
                  <c:v>-1.4817149996815715E-2</c:v>
                </c:pt>
                <c:pt idx="161">
                  <c:v>-1.0025834992120508E-2</c:v>
                </c:pt>
                <c:pt idx="175">
                  <c:v>-5.8088000005227514E-3</c:v>
                </c:pt>
                <c:pt idx="176">
                  <c:v>-6.5804099940578453E-3</c:v>
                </c:pt>
                <c:pt idx="177">
                  <c:v>-5.9594350022962317E-3</c:v>
                </c:pt>
                <c:pt idx="178">
                  <c:v>2.9183200022089295E-3</c:v>
                </c:pt>
                <c:pt idx="180">
                  <c:v>1.499680001870729E-3</c:v>
                </c:pt>
                <c:pt idx="181">
                  <c:v>-3.5448099952191114E-3</c:v>
                </c:pt>
                <c:pt idx="183">
                  <c:v>-3.8405099985538982E-3</c:v>
                </c:pt>
                <c:pt idx="187">
                  <c:v>-6.9616900000255555E-3</c:v>
                </c:pt>
                <c:pt idx="189">
                  <c:v>-5.5654999960097484E-3</c:v>
                </c:pt>
                <c:pt idx="190">
                  <c:v>-7.8532099942094646E-3</c:v>
                </c:pt>
                <c:pt idx="191">
                  <c:v>-6.1038449930492789E-3</c:v>
                </c:pt>
                <c:pt idx="192">
                  <c:v>1.6820200034999289E-3</c:v>
                </c:pt>
                <c:pt idx="193">
                  <c:v>3.78202000138117E-3</c:v>
                </c:pt>
                <c:pt idx="194">
                  <c:v>-4.0577999970992096E-3</c:v>
                </c:pt>
                <c:pt idx="197">
                  <c:v>-3.6183899937896058E-3</c:v>
                </c:pt>
                <c:pt idx="198">
                  <c:v>-5.2900000009685755E-3</c:v>
                </c:pt>
                <c:pt idx="200">
                  <c:v>1.7468700025347061E-3</c:v>
                </c:pt>
                <c:pt idx="201">
                  <c:v>-1.1931459994229954E-2</c:v>
                </c:pt>
                <c:pt idx="203">
                  <c:v>-5.886109996936284E-3</c:v>
                </c:pt>
                <c:pt idx="204">
                  <c:v>-4.2029899996123277E-3</c:v>
                </c:pt>
                <c:pt idx="205">
                  <c:v>-7.2883649991126731E-3</c:v>
                </c:pt>
                <c:pt idx="206">
                  <c:v>-5.7599749998189509E-3</c:v>
                </c:pt>
                <c:pt idx="207">
                  <c:v>-6.4464149982086383E-3</c:v>
                </c:pt>
                <c:pt idx="208">
                  <c:v>-6.3974199947551824E-3</c:v>
                </c:pt>
                <c:pt idx="209">
                  <c:v>-5.7287599993287586E-3</c:v>
                </c:pt>
                <c:pt idx="210">
                  <c:v>-3.6287600014475174E-3</c:v>
                </c:pt>
                <c:pt idx="211">
                  <c:v>-1.2875999527750537E-4</c:v>
                </c:pt>
                <c:pt idx="212">
                  <c:v>2.9341650079004467E-3</c:v>
                </c:pt>
                <c:pt idx="213">
                  <c:v>-7.7154049940872937E-3</c:v>
                </c:pt>
                <c:pt idx="214">
                  <c:v>-7.8944299966678955E-3</c:v>
                </c:pt>
                <c:pt idx="215">
                  <c:v>-7.7297449970501475E-3</c:v>
                </c:pt>
                <c:pt idx="217">
                  <c:v>-7.5880000003962778E-3</c:v>
                </c:pt>
                <c:pt idx="218">
                  <c:v>-8.1670250001479872E-3</c:v>
                </c:pt>
                <c:pt idx="219">
                  <c:v>-6.1370800030999817E-3</c:v>
                </c:pt>
                <c:pt idx="221">
                  <c:v>-9.0237249969504774E-3</c:v>
                </c:pt>
                <c:pt idx="222">
                  <c:v>-8.6027499928604811E-3</c:v>
                </c:pt>
                <c:pt idx="224">
                  <c:v>-7.808404989191331E-3</c:v>
                </c:pt>
                <c:pt idx="225">
                  <c:v>-7.1874299974297173E-3</c:v>
                </c:pt>
                <c:pt idx="226">
                  <c:v>-5.241179998847656E-3</c:v>
                </c:pt>
                <c:pt idx="227">
                  <c:v>-5.0432299976819195E-3</c:v>
                </c:pt>
                <c:pt idx="228">
                  <c:v>-6.5237300004810095E-3</c:v>
                </c:pt>
                <c:pt idx="229">
                  <c:v>-5.7535949963494204E-3</c:v>
                </c:pt>
                <c:pt idx="230">
                  <c:v>-5.5006249967846088E-3</c:v>
                </c:pt>
                <c:pt idx="231">
                  <c:v>-5.7254099956480786E-3</c:v>
                </c:pt>
                <c:pt idx="232">
                  <c:v>-6.7834599976777099E-3</c:v>
                </c:pt>
                <c:pt idx="233">
                  <c:v>-3.8215199965634383E-3</c:v>
                </c:pt>
                <c:pt idx="234">
                  <c:v>-5.6443399953423068E-3</c:v>
                </c:pt>
                <c:pt idx="236">
                  <c:v>-6.5532299922779202E-3</c:v>
                </c:pt>
                <c:pt idx="237">
                  <c:v>-7.8295799976331182E-3</c:v>
                </c:pt>
                <c:pt idx="238">
                  <c:v>-8.0332399957114831E-3</c:v>
                </c:pt>
                <c:pt idx="239">
                  <c:v>-7.2345099979429506E-3</c:v>
                </c:pt>
                <c:pt idx="240">
                  <c:v>-4.3789999981527217E-3</c:v>
                </c:pt>
                <c:pt idx="241">
                  <c:v>-7.4802699964493513E-3</c:v>
                </c:pt>
                <c:pt idx="242">
                  <c:v>-7.4667099979706109E-3</c:v>
                </c:pt>
                <c:pt idx="243">
                  <c:v>-7.5280799937900156E-3</c:v>
                </c:pt>
                <c:pt idx="244">
                  <c:v>-8.515789988450706E-3</c:v>
                </c:pt>
                <c:pt idx="245">
                  <c:v>-8.9970699918922037E-3</c:v>
                </c:pt>
                <c:pt idx="246">
                  <c:v>-8.2601999965845607E-3</c:v>
                </c:pt>
                <c:pt idx="247">
                  <c:v>-8.0681899926275946E-3</c:v>
                </c:pt>
                <c:pt idx="248">
                  <c:v>-8.8387349969707429E-3</c:v>
                </c:pt>
                <c:pt idx="249">
                  <c:v>1.5858449987717904E-3</c:v>
                </c:pt>
                <c:pt idx="250">
                  <c:v>-9.3611850024899468E-3</c:v>
                </c:pt>
                <c:pt idx="251">
                  <c:v>-9.4952299914439209E-3</c:v>
                </c:pt>
                <c:pt idx="252">
                  <c:v>-8.0176799965556711E-3</c:v>
                </c:pt>
                <c:pt idx="253">
                  <c:v>-7.9176799990818836E-3</c:v>
                </c:pt>
                <c:pt idx="254">
                  <c:v>-9.0265699982410297E-3</c:v>
                </c:pt>
                <c:pt idx="255">
                  <c:v>-9.6692999941296875E-3</c:v>
                </c:pt>
                <c:pt idx="256">
                  <c:v>-9.9224749938002788E-3</c:v>
                </c:pt>
                <c:pt idx="258">
                  <c:v>-1.0503755118406843E-2</c:v>
                </c:pt>
                <c:pt idx="259">
                  <c:v>-1.0503754994715564E-2</c:v>
                </c:pt>
                <c:pt idx="260">
                  <c:v>-9.6947849960997701E-3</c:v>
                </c:pt>
                <c:pt idx="261">
                  <c:v>-9.1553749953163788E-3</c:v>
                </c:pt>
                <c:pt idx="262">
                  <c:v>-1.2165329993877094E-2</c:v>
                </c:pt>
                <c:pt idx="263">
                  <c:v>-1.1039849996450357E-2</c:v>
                </c:pt>
                <c:pt idx="264">
                  <c:v>-1.1678399998345412E-2</c:v>
                </c:pt>
                <c:pt idx="265">
                  <c:v>-1.3240259999292903E-2</c:v>
                </c:pt>
                <c:pt idx="266">
                  <c:v>-1.3240259999292903E-2</c:v>
                </c:pt>
                <c:pt idx="267">
                  <c:v>-1.3140259994543158E-2</c:v>
                </c:pt>
                <c:pt idx="268">
                  <c:v>-1.2036654996336438E-2</c:v>
                </c:pt>
                <c:pt idx="269">
                  <c:v>-1.0472459995071404E-2</c:v>
                </c:pt>
                <c:pt idx="270">
                  <c:v>-1.0816949994477909E-2</c:v>
                </c:pt>
                <c:pt idx="271">
                  <c:v>-1.1803759996837471E-2</c:v>
                </c:pt>
                <c:pt idx="272">
                  <c:v>-1.2585939992277417E-2</c:v>
                </c:pt>
                <c:pt idx="273">
                  <c:v>-1.3587209999968763E-2</c:v>
                </c:pt>
                <c:pt idx="274">
                  <c:v>-1.1753945000236854E-2</c:v>
                </c:pt>
                <c:pt idx="275">
                  <c:v>-1.3072749999992084E-2</c:v>
                </c:pt>
                <c:pt idx="276">
                  <c:v>-1.2942229994223453E-2</c:v>
                </c:pt>
                <c:pt idx="277">
                  <c:v>-1.235492999694543E-2</c:v>
                </c:pt>
                <c:pt idx="278">
                  <c:v>-1.3441739996778779E-2</c:v>
                </c:pt>
                <c:pt idx="279">
                  <c:v>-1.3520109998353291E-2</c:v>
                </c:pt>
                <c:pt idx="280">
                  <c:v>-1.4194259994837921E-2</c:v>
                </c:pt>
                <c:pt idx="281">
                  <c:v>-1.3207329997385386E-2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0B-4528-8EF3-3A6A74DE823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Active!$L$21:$L$302</c:f>
              <c:numCache>
                <c:formatCode>General</c:formatCode>
                <c:ptCount val="2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0B-4528-8EF3-3A6A74DE82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Active!$M$21:$M$302</c:f>
              <c:numCache>
                <c:formatCode>General</c:formatCode>
                <c:ptCount val="2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0B-4528-8EF3-3A6A74DE82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Active!$N$21:$N$302</c:f>
              <c:numCache>
                <c:formatCode>General</c:formatCode>
                <c:ptCount val="2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0B-4528-8EF3-3A6A74DE82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Active!$O$21:$O$302</c:f>
              <c:numCache>
                <c:formatCode>General</c:formatCode>
                <c:ptCount val="282"/>
                <c:pt idx="0">
                  <c:v>2.1424132079399895E-2</c:v>
                </c:pt>
                <c:pt idx="1">
                  <c:v>2.1421573607782615E-2</c:v>
                </c:pt>
                <c:pt idx="2">
                  <c:v>2.141031633266658E-2</c:v>
                </c:pt>
                <c:pt idx="3">
                  <c:v>2.1401617529167829E-2</c:v>
                </c:pt>
                <c:pt idx="4">
                  <c:v>2.135914690032098E-2</c:v>
                </c:pt>
                <c:pt idx="5">
                  <c:v>2.1347889625204945E-2</c:v>
                </c:pt>
                <c:pt idx="6">
                  <c:v>1.8752064322312585E-2</c:v>
                </c:pt>
                <c:pt idx="7">
                  <c:v>1.7793149160156015E-2</c:v>
                </c:pt>
                <c:pt idx="8">
                  <c:v>1.7374071509245536E-2</c:v>
                </c:pt>
                <c:pt idx="9">
                  <c:v>1.7351045264690015E-2</c:v>
                </c:pt>
                <c:pt idx="10">
                  <c:v>1.7339787989573984E-2</c:v>
                </c:pt>
                <c:pt idx="11">
                  <c:v>1.7328530714457953E-2</c:v>
                </c:pt>
                <c:pt idx="12">
                  <c:v>1.7273267727524702E-2</c:v>
                </c:pt>
                <c:pt idx="13">
                  <c:v>1.693043253080917E-2</c:v>
                </c:pt>
                <c:pt idx="14">
                  <c:v>1.6865959046053716E-2</c:v>
                </c:pt>
                <c:pt idx="15">
                  <c:v>1.6829628749088339E-2</c:v>
                </c:pt>
                <c:pt idx="16">
                  <c:v>1.5542205831273003E-2</c:v>
                </c:pt>
                <c:pt idx="17">
                  <c:v>1.5533507027774252E-2</c:v>
                </c:pt>
                <c:pt idx="18">
                  <c:v>1.5471080320312618E-2</c:v>
                </c:pt>
                <c:pt idx="19">
                  <c:v>1.4592501166938641E-2</c:v>
                </c:pt>
                <c:pt idx="20">
                  <c:v>1.4592501166938641E-2</c:v>
                </c:pt>
                <c:pt idx="21">
                  <c:v>1.3721597428416502E-2</c:v>
                </c:pt>
                <c:pt idx="22">
                  <c:v>1.3721597428416502E-2</c:v>
                </c:pt>
                <c:pt idx="23">
                  <c:v>1.2806687978077148E-2</c:v>
                </c:pt>
                <c:pt idx="24">
                  <c:v>1.2801571034842588E-2</c:v>
                </c:pt>
                <c:pt idx="25">
                  <c:v>1.2800547646195676E-2</c:v>
                </c:pt>
                <c:pt idx="26">
                  <c:v>1.2772916152729052E-2</c:v>
                </c:pt>
                <c:pt idx="27">
                  <c:v>1.2767799209494491E-2</c:v>
                </c:pt>
                <c:pt idx="28">
                  <c:v>1.2323136842411216E-2</c:v>
                </c:pt>
                <c:pt idx="29">
                  <c:v>1.2318019899176655E-2</c:v>
                </c:pt>
                <c:pt idx="30">
                  <c:v>1.2284759768152013E-2</c:v>
                </c:pt>
                <c:pt idx="31">
                  <c:v>1.2284759768152013E-2</c:v>
                </c:pt>
                <c:pt idx="32">
                  <c:v>1.0435496483181976E-2</c:v>
                </c:pt>
                <c:pt idx="33">
                  <c:v>1.0038421688180109E-2</c:v>
                </c:pt>
                <c:pt idx="34">
                  <c:v>9.9944159763628911E-3</c:v>
                </c:pt>
                <c:pt idx="35">
                  <c:v>9.9933925877159803E-3</c:v>
                </c:pt>
                <c:pt idx="36">
                  <c:v>9.9933925877159803E-3</c:v>
                </c:pt>
                <c:pt idx="37">
                  <c:v>9.9933925877159803E-3</c:v>
                </c:pt>
                <c:pt idx="38">
                  <c:v>9.9831587012468598E-3</c:v>
                </c:pt>
                <c:pt idx="39">
                  <c:v>9.9821353125999473E-3</c:v>
                </c:pt>
                <c:pt idx="40">
                  <c:v>9.9770183693653862E-3</c:v>
                </c:pt>
                <c:pt idx="41">
                  <c:v>9.9545038191333219E-3</c:v>
                </c:pt>
                <c:pt idx="42">
                  <c:v>9.5471951376623343E-3</c:v>
                </c:pt>
                <c:pt idx="43">
                  <c:v>9.5461717490154217E-3</c:v>
                </c:pt>
                <c:pt idx="44">
                  <c:v>9.5461717490154217E-3</c:v>
                </c:pt>
                <c:pt idx="45">
                  <c:v>9.5461717490154217E-3</c:v>
                </c:pt>
                <c:pt idx="46">
                  <c:v>9.5410548057808624E-3</c:v>
                </c:pt>
                <c:pt idx="47">
                  <c:v>9.5349144738993905E-3</c:v>
                </c:pt>
                <c:pt idx="48">
                  <c:v>9.5185402555487981E-3</c:v>
                </c:pt>
                <c:pt idx="49">
                  <c:v>9.5185402555487981E-3</c:v>
                </c:pt>
                <c:pt idx="50">
                  <c:v>9.5072829804327651E-3</c:v>
                </c:pt>
                <c:pt idx="51">
                  <c:v>9.5031894258451183E-3</c:v>
                </c:pt>
                <c:pt idx="52">
                  <c:v>9.4806748756130522E-3</c:v>
                </c:pt>
                <c:pt idx="53">
                  <c:v>9.4622538799686365E-3</c:v>
                </c:pt>
                <c:pt idx="54">
                  <c:v>9.1163485173123698E-3</c:v>
                </c:pt>
                <c:pt idx="55">
                  <c:v>9.0211733731495516E-3</c:v>
                </c:pt>
                <c:pt idx="56">
                  <c:v>8.6916422288438773E-3</c:v>
                </c:pt>
                <c:pt idx="57">
                  <c:v>8.6814083423747586E-3</c:v>
                </c:pt>
                <c:pt idx="58">
                  <c:v>8.6742446218463741E-3</c:v>
                </c:pt>
                <c:pt idx="59">
                  <c:v>8.669127678611813E-3</c:v>
                </c:pt>
                <c:pt idx="60">
                  <c:v>8.669127678611813E-3</c:v>
                </c:pt>
                <c:pt idx="61">
                  <c:v>8.6353558532637174E-3</c:v>
                </c:pt>
                <c:pt idx="62">
                  <c:v>8.5739525344489947E-3</c:v>
                </c:pt>
                <c:pt idx="63">
                  <c:v>8.3518771980690843E-3</c:v>
                </c:pt>
                <c:pt idx="64">
                  <c:v>8.2914972679012742E-3</c:v>
                </c:pt>
                <c:pt idx="65">
                  <c:v>8.2464681674371456E-3</c:v>
                </c:pt>
                <c:pt idx="66">
                  <c:v>8.2280471717927281E-3</c:v>
                </c:pt>
                <c:pt idx="67">
                  <c:v>8.2239536172050813E-3</c:v>
                </c:pt>
                <c:pt idx="68">
                  <c:v>8.2106495647952249E-3</c:v>
                </c:pt>
                <c:pt idx="69">
                  <c:v>8.2106495647952249E-3</c:v>
                </c:pt>
                <c:pt idx="70">
                  <c:v>8.1993922896791919E-3</c:v>
                </c:pt>
                <c:pt idx="71">
                  <c:v>8.190181791856984E-3</c:v>
                </c:pt>
                <c:pt idx="72">
                  <c:v>8.1881350145631589E-3</c:v>
                </c:pt>
                <c:pt idx="73">
                  <c:v>8.1226381411607894E-3</c:v>
                </c:pt>
                <c:pt idx="74">
                  <c:v>8.1226381411607894E-3</c:v>
                </c:pt>
                <c:pt idx="75">
                  <c:v>7.7470545077440748E-3</c:v>
                </c:pt>
                <c:pt idx="76">
                  <c:v>7.7357972326280427E-3</c:v>
                </c:pt>
                <c:pt idx="77">
                  <c:v>7.7020254072799454E-3</c:v>
                </c:pt>
                <c:pt idx="78">
                  <c:v>7.7020254072799454E-3</c:v>
                </c:pt>
                <c:pt idx="79">
                  <c:v>7.7020254072799454E-3</c:v>
                </c:pt>
                <c:pt idx="80">
                  <c:v>7.7020254072799454E-3</c:v>
                </c:pt>
                <c:pt idx="81">
                  <c:v>7.6518793635812557E-3</c:v>
                </c:pt>
                <c:pt idx="82">
                  <c:v>7.6395986998183119E-3</c:v>
                </c:pt>
                <c:pt idx="83">
                  <c:v>7.2660618436954207E-3</c:v>
                </c:pt>
                <c:pt idx="84">
                  <c:v>7.2660618436954207E-3</c:v>
                </c:pt>
                <c:pt idx="85">
                  <c:v>7.2548045685793885E-3</c:v>
                </c:pt>
                <c:pt idx="86">
                  <c:v>7.2159157999967319E-3</c:v>
                </c:pt>
                <c:pt idx="87">
                  <c:v>7.2159157999967319E-3</c:v>
                </c:pt>
                <c:pt idx="88">
                  <c:v>6.8925249875725304E-3</c:v>
                </c:pt>
                <c:pt idx="89">
                  <c:v>6.8874080443379702E-3</c:v>
                </c:pt>
                <c:pt idx="90">
                  <c:v>6.8812677124564983E-3</c:v>
                </c:pt>
                <c:pt idx="91">
                  <c:v>6.8362386119923688E-3</c:v>
                </c:pt>
                <c:pt idx="92">
                  <c:v>6.8311216687578086E-3</c:v>
                </c:pt>
                <c:pt idx="93">
                  <c:v>6.8188410049948639E-3</c:v>
                </c:pt>
                <c:pt idx="94">
                  <c:v>6.7298061927135175E-3</c:v>
                </c:pt>
                <c:pt idx="95">
                  <c:v>6.5415026816817044E-3</c:v>
                </c:pt>
                <c:pt idx="96">
                  <c:v>6.45860820128183E-3</c:v>
                </c:pt>
                <c:pt idx="97">
                  <c:v>6.4002750484078441E-3</c:v>
                </c:pt>
                <c:pt idx="98">
                  <c:v>6.3900411619387237E-3</c:v>
                </c:pt>
                <c:pt idx="99">
                  <c:v>6.387482690321444E-3</c:v>
                </c:pt>
                <c:pt idx="100">
                  <c:v>6.3849242187041634E-3</c:v>
                </c:pt>
                <c:pt idx="101">
                  <c:v>5.9551009870011107E-3</c:v>
                </c:pt>
                <c:pt idx="102">
                  <c:v>5.8967678341271257E-3</c:v>
                </c:pt>
                <c:pt idx="103">
                  <c:v>5.8875573363049169E-3</c:v>
                </c:pt>
                <c:pt idx="104">
                  <c:v>5.8578790655444682E-3</c:v>
                </c:pt>
                <c:pt idx="105">
                  <c:v>5.8578790655444682E-3</c:v>
                </c:pt>
                <c:pt idx="106">
                  <c:v>5.5744004103498359E-3</c:v>
                </c:pt>
                <c:pt idx="107">
                  <c:v>5.4628510478364253E-3</c:v>
                </c:pt>
                <c:pt idx="108">
                  <c:v>5.394284008493319E-3</c:v>
                </c:pt>
                <c:pt idx="109">
                  <c:v>5.0770335279505894E-3</c:v>
                </c:pt>
                <c:pt idx="110">
                  <c:v>5.0033495453729237E-3</c:v>
                </c:pt>
                <c:pt idx="111">
                  <c:v>4.9972092134914518E-3</c:v>
                </c:pt>
                <c:pt idx="112">
                  <c:v>4.9818583837877711E-3</c:v>
                </c:pt>
                <c:pt idx="113">
                  <c:v>4.5858069774328157E-3</c:v>
                </c:pt>
                <c:pt idx="114">
                  <c:v>4.5397544883217745E-3</c:v>
                </c:pt>
                <c:pt idx="115">
                  <c:v>4.5172399380897094E-3</c:v>
                </c:pt>
                <c:pt idx="116">
                  <c:v>4.0751360426237128E-3</c:v>
                </c:pt>
                <c:pt idx="117">
                  <c:v>3.6187047061009476E-3</c:v>
                </c:pt>
                <c:pt idx="118">
                  <c:v>3.1801826708991432E-3</c:v>
                </c:pt>
                <c:pt idx="119">
                  <c:v>3.1776241992818631E-3</c:v>
                </c:pt>
                <c:pt idx="120">
                  <c:v>3.175065727664583E-3</c:v>
                </c:pt>
                <c:pt idx="121">
                  <c:v>3.1740423390176709E-3</c:v>
                </c:pt>
                <c:pt idx="122">
                  <c:v>3.1592032036374465E-3</c:v>
                </c:pt>
                <c:pt idx="123">
                  <c:v>3.1479459285214144E-3</c:v>
                </c:pt>
                <c:pt idx="124">
                  <c:v>2.7007250898208571E-3</c:v>
                </c:pt>
                <c:pt idx="125">
                  <c:v>2.7007250898208571E-3</c:v>
                </c:pt>
                <c:pt idx="126">
                  <c:v>2.7007250898208571E-3</c:v>
                </c:pt>
                <c:pt idx="127">
                  <c:v>2.6505790461221678E-3</c:v>
                </c:pt>
                <c:pt idx="128">
                  <c:v>2.23815342141662E-3</c:v>
                </c:pt>
                <c:pt idx="129">
                  <c:v>2.1603758842513058E-3</c:v>
                </c:pt>
                <c:pt idx="130">
                  <c:v>1.7970729145975351E-3</c:v>
                </c:pt>
                <c:pt idx="131">
                  <c:v>1.781210390570399E-3</c:v>
                </c:pt>
                <c:pt idx="132">
                  <c:v>1.7428333163111978E-3</c:v>
                </c:pt>
                <c:pt idx="133">
                  <c:v>1.328872608635282E-3</c:v>
                </c:pt>
                <c:pt idx="134">
                  <c:v>1.3109633073143216E-3</c:v>
                </c:pt>
                <c:pt idx="135">
                  <c:v>1.3063580584032168E-3</c:v>
                </c:pt>
                <c:pt idx="136">
                  <c:v>1.3063580584032168E-3</c:v>
                </c:pt>
                <c:pt idx="137">
                  <c:v>1.3037995867859371E-3</c:v>
                </c:pt>
                <c:pt idx="138">
                  <c:v>1.2771914819662243E-3</c:v>
                </c:pt>
                <c:pt idx="139">
                  <c:v>1.2659342068501922E-3</c:v>
                </c:pt>
                <c:pt idx="140">
                  <c:v>1.2587704863218077E-3</c:v>
                </c:pt>
                <c:pt idx="141">
                  <c:v>1.2536535430872475E-3</c:v>
                </c:pt>
                <c:pt idx="142">
                  <c:v>1.2362559360897434E-3</c:v>
                </c:pt>
                <c:pt idx="143">
                  <c:v>8.9649090531494953E-4</c:v>
                </c:pt>
                <c:pt idx="144">
                  <c:v>8.9649090531494953E-4</c:v>
                </c:pt>
                <c:pt idx="145">
                  <c:v>8.9649090531494953E-4</c:v>
                </c:pt>
                <c:pt idx="146">
                  <c:v>8.9649090531494953E-4</c:v>
                </c:pt>
                <c:pt idx="147">
                  <c:v>8.9035057343347674E-4</c:v>
                </c:pt>
                <c:pt idx="148">
                  <c:v>8.9035057343347674E-4</c:v>
                </c:pt>
                <c:pt idx="149">
                  <c:v>8.9035057343347674E-4</c:v>
                </c:pt>
                <c:pt idx="150">
                  <c:v>8.4787994458662783E-4</c:v>
                </c:pt>
                <c:pt idx="151">
                  <c:v>8.4276300135206761E-4</c:v>
                </c:pt>
                <c:pt idx="152">
                  <c:v>8.4276300135206761E-4</c:v>
                </c:pt>
                <c:pt idx="153">
                  <c:v>8.4276300135206761E-4</c:v>
                </c:pt>
                <c:pt idx="154">
                  <c:v>8.4122791838169963E-4</c:v>
                </c:pt>
                <c:pt idx="155">
                  <c:v>8.2485370003110726E-4</c:v>
                </c:pt>
                <c:pt idx="156">
                  <c:v>8.1359642491507511E-4</c:v>
                </c:pt>
                <c:pt idx="157">
                  <c:v>3.9810063426879046E-4</c:v>
                </c:pt>
                <c:pt idx="158">
                  <c:v>-3.6327846345365379E-5</c:v>
                </c:pt>
                <c:pt idx="159">
                  <c:v>-3.8886317962645925E-5</c:v>
                </c:pt>
                <c:pt idx="160">
                  <c:v>-7.2658143310742364E-5</c:v>
                </c:pt>
                <c:pt idx="161">
                  <c:v>-8.1356946809494832E-5</c:v>
                </c:pt>
                <c:pt idx="162">
                  <c:v>-5.3778828333226041E-4</c:v>
                </c:pt>
                <c:pt idx="163">
                  <c:v>-5.6286130518160525E-4</c:v>
                </c:pt>
                <c:pt idx="164">
                  <c:v>-5.741185802976374E-4</c:v>
                </c:pt>
                <c:pt idx="165">
                  <c:v>-9.5123729668471994E-4</c:v>
                </c:pt>
                <c:pt idx="166">
                  <c:v>-9.599361001834724E-4</c:v>
                </c:pt>
                <c:pt idx="167">
                  <c:v>-9.8756759365009692E-4</c:v>
                </c:pt>
                <c:pt idx="168">
                  <c:v>-1.0100821438821621E-3</c:v>
                </c:pt>
                <c:pt idx="169">
                  <c:v>-1.439905375585214E-3</c:v>
                </c:pt>
                <c:pt idx="170">
                  <c:v>-1.439905375585214E-3</c:v>
                </c:pt>
                <c:pt idx="171">
                  <c:v>-1.439905375585214E-3</c:v>
                </c:pt>
                <c:pt idx="172">
                  <c:v>-1.439905375585214E-3</c:v>
                </c:pt>
                <c:pt idx="173">
                  <c:v>-1.4501392620543344E-3</c:v>
                </c:pt>
                <c:pt idx="174">
                  <c:v>-1.4552562052888938E-3</c:v>
                </c:pt>
                <c:pt idx="175">
                  <c:v>-1.8789391051104755E-3</c:v>
                </c:pt>
                <c:pt idx="176">
                  <c:v>-1.8799624937573863E-3</c:v>
                </c:pt>
                <c:pt idx="177">
                  <c:v>-1.8825209653746677E-3</c:v>
                </c:pt>
                <c:pt idx="178">
                  <c:v>-1.8871262142857708E-3</c:v>
                </c:pt>
                <c:pt idx="179">
                  <c:v>-1.8958250177845224E-3</c:v>
                </c:pt>
                <c:pt idx="180">
                  <c:v>-1.9116875418116602E-3</c:v>
                </c:pt>
                <c:pt idx="181">
                  <c:v>-1.9208980396338681E-3</c:v>
                </c:pt>
                <c:pt idx="182">
                  <c:v>-2.2821542319938146E-3</c:v>
                </c:pt>
                <c:pt idx="183">
                  <c:v>-2.2995518389913195E-3</c:v>
                </c:pt>
                <c:pt idx="184">
                  <c:v>-2.3292301097517683E-3</c:v>
                </c:pt>
                <c:pt idx="185">
                  <c:v>-2.331788581369048E-3</c:v>
                </c:pt>
                <c:pt idx="186">
                  <c:v>-2.3343470529863276E-3</c:v>
                </c:pt>
                <c:pt idx="187">
                  <c:v>-2.3384406075739762E-3</c:v>
                </c:pt>
                <c:pt idx="188">
                  <c:v>-2.3543031316011123E-3</c:v>
                </c:pt>
                <c:pt idx="189">
                  <c:v>-2.3599317691591279E-3</c:v>
                </c:pt>
                <c:pt idx="190">
                  <c:v>-2.3711890442751609E-3</c:v>
                </c:pt>
                <c:pt idx="191">
                  <c:v>-2.3747709045393531E-3</c:v>
                </c:pt>
                <c:pt idx="192">
                  <c:v>-2.7365387912227559E-3</c:v>
                </c:pt>
                <c:pt idx="193">
                  <c:v>-2.7365387912227559E-3</c:v>
                </c:pt>
                <c:pt idx="194">
                  <c:v>-2.799988887331302E-3</c:v>
                </c:pt>
                <c:pt idx="195">
                  <c:v>-2.8066409135362302E-3</c:v>
                </c:pt>
                <c:pt idx="196">
                  <c:v>-2.8091993851535099E-3</c:v>
                </c:pt>
                <c:pt idx="197">
                  <c:v>-2.8194332716226303E-3</c:v>
                </c:pt>
                <c:pt idx="198">
                  <c:v>-2.8204566602695411E-3</c:v>
                </c:pt>
                <c:pt idx="199">
                  <c:v>-2.8204566602695411E-3</c:v>
                </c:pt>
                <c:pt idx="200">
                  <c:v>-2.8542284856176384E-3</c:v>
                </c:pt>
                <c:pt idx="201">
                  <c:v>-3.2154846779775849E-3</c:v>
                </c:pt>
                <c:pt idx="202">
                  <c:v>-3.278934774086131E-3</c:v>
                </c:pt>
                <c:pt idx="203">
                  <c:v>-3.2820049400268669E-3</c:v>
                </c:pt>
                <c:pt idx="204">
                  <c:v>-3.699547507966975E-3</c:v>
                </c:pt>
                <c:pt idx="205">
                  <c:v>-3.7379245822261771E-3</c:v>
                </c:pt>
                <c:pt idx="206">
                  <c:v>-3.7389479708730879E-3</c:v>
                </c:pt>
                <c:pt idx="207">
                  <c:v>-3.7430415254607365E-3</c:v>
                </c:pt>
                <c:pt idx="208">
                  <c:v>-4.0710375867960419E-3</c:v>
                </c:pt>
                <c:pt idx="209">
                  <c:v>-4.1672361196057727E-3</c:v>
                </c:pt>
                <c:pt idx="210">
                  <c:v>-4.1672361196057727E-3</c:v>
                </c:pt>
                <c:pt idx="211">
                  <c:v>-4.1672361196057727E-3</c:v>
                </c:pt>
                <c:pt idx="212">
                  <c:v>-4.1749115344576135E-3</c:v>
                </c:pt>
                <c:pt idx="213">
                  <c:v>-4.2127769143933576E-3</c:v>
                </c:pt>
                <c:pt idx="214">
                  <c:v>-4.215335386010639E-3</c:v>
                </c:pt>
                <c:pt idx="215">
                  <c:v>-4.6159920412766984E-3</c:v>
                </c:pt>
                <c:pt idx="216">
                  <c:v>-4.6482287836544268E-3</c:v>
                </c:pt>
                <c:pt idx="217">
                  <c:v>-4.6625562247111958E-3</c:v>
                </c:pt>
                <c:pt idx="218">
                  <c:v>-4.6651146963284755E-3</c:v>
                </c:pt>
                <c:pt idx="219">
                  <c:v>-5.100566565589543E-3</c:v>
                </c:pt>
                <c:pt idx="220">
                  <c:v>-5.111823840705576E-3</c:v>
                </c:pt>
                <c:pt idx="221">
                  <c:v>-5.1461073603771296E-3</c:v>
                </c:pt>
                <c:pt idx="222">
                  <c:v>-5.1486658319944093E-3</c:v>
                </c:pt>
                <c:pt idx="223">
                  <c:v>-5.521179299470387E-3</c:v>
                </c:pt>
                <c:pt idx="224">
                  <c:v>-5.5431821553789968E-3</c:v>
                </c:pt>
                <c:pt idx="225">
                  <c:v>-5.5457406269962765E-3</c:v>
                </c:pt>
                <c:pt idx="226">
                  <c:v>-5.9295113695882872E-3</c:v>
                </c:pt>
                <c:pt idx="227">
                  <c:v>-6.3439837715876593E-3</c:v>
                </c:pt>
                <c:pt idx="228">
                  <c:v>-6.3951532039332615E-3</c:v>
                </c:pt>
                <c:pt idx="229">
                  <c:v>-6.4427407760146698E-3</c:v>
                </c:pt>
                <c:pt idx="230">
                  <c:v>-6.4662787148936467E-3</c:v>
                </c:pt>
                <c:pt idx="231">
                  <c:v>-6.4852114048615205E-3</c:v>
                </c:pt>
                <c:pt idx="232">
                  <c:v>-6.4903283480960798E-3</c:v>
                </c:pt>
                <c:pt idx="233">
                  <c:v>-6.9467596846188445E-3</c:v>
                </c:pt>
                <c:pt idx="234">
                  <c:v>-7.3172263748009989E-3</c:v>
                </c:pt>
                <c:pt idx="235">
                  <c:v>-7.3607203922947603E-3</c:v>
                </c:pt>
                <c:pt idx="236">
                  <c:v>-7.3673724184996885E-3</c:v>
                </c:pt>
                <c:pt idx="237">
                  <c:v>-7.4031910211416092E-3</c:v>
                </c:pt>
                <c:pt idx="238">
                  <c:v>-7.8186868117878939E-3</c:v>
                </c:pt>
                <c:pt idx="239">
                  <c:v>-7.8258505323162784E-3</c:v>
                </c:pt>
                <c:pt idx="240">
                  <c:v>-7.8350610301384863E-3</c:v>
                </c:pt>
                <c:pt idx="241">
                  <c:v>-7.8422247506668707E-3</c:v>
                </c:pt>
                <c:pt idx="242">
                  <c:v>-7.8463183052545193E-3</c:v>
                </c:pt>
                <c:pt idx="243">
                  <c:v>-8.2730713710168352E-3</c:v>
                </c:pt>
                <c:pt idx="244">
                  <c:v>-8.2843286461328682E-3</c:v>
                </c:pt>
                <c:pt idx="245">
                  <c:v>-8.7428067599494563E-3</c:v>
                </c:pt>
                <c:pt idx="246">
                  <c:v>-8.7765785852975536E-3</c:v>
                </c:pt>
                <c:pt idx="247">
                  <c:v>-9.143975109538972E-3</c:v>
                </c:pt>
                <c:pt idx="248">
                  <c:v>-9.1792820178574364E-3</c:v>
                </c:pt>
                <c:pt idx="249">
                  <c:v>-9.2017965680895025E-3</c:v>
                </c:pt>
                <c:pt idx="250">
                  <c:v>-9.2253345069684793E-3</c:v>
                </c:pt>
                <c:pt idx="251">
                  <c:v>-9.6188274417061525E-3</c:v>
                </c:pt>
                <c:pt idx="252">
                  <c:v>-9.6648799308171936E-3</c:v>
                </c:pt>
                <c:pt idx="253">
                  <c:v>-9.6648799308171936E-3</c:v>
                </c:pt>
                <c:pt idx="254">
                  <c:v>-9.7150259745158851E-3</c:v>
                </c:pt>
                <c:pt idx="255">
                  <c:v>-1.0117217712752312E-2</c:v>
                </c:pt>
                <c:pt idx="256">
                  <c:v>-1.0135127014073273E-2</c:v>
                </c:pt>
                <c:pt idx="257">
                  <c:v>-1.0587976490331845E-2</c:v>
                </c:pt>
                <c:pt idx="258">
                  <c:v>-1.0593605127889863E-2</c:v>
                </c:pt>
                <c:pt idx="259">
                  <c:v>-1.0593605127889863E-2</c:v>
                </c:pt>
                <c:pt idx="260">
                  <c:v>-1.1026498525533652E-2</c:v>
                </c:pt>
                <c:pt idx="261">
                  <c:v>-1.1045942909824981E-2</c:v>
                </c:pt>
                <c:pt idx="262">
                  <c:v>-1.1061805433852117E-2</c:v>
                </c:pt>
                <c:pt idx="263">
                  <c:v>-1.1401570464626908E-2</c:v>
                </c:pt>
                <c:pt idx="264">
                  <c:v>-1.1457856840207071E-2</c:v>
                </c:pt>
                <c:pt idx="265">
                  <c:v>-1.1484464945026784E-2</c:v>
                </c:pt>
                <c:pt idx="266">
                  <c:v>-1.1484464945026784E-2</c:v>
                </c:pt>
                <c:pt idx="267">
                  <c:v>-1.1484464945026784E-2</c:v>
                </c:pt>
                <c:pt idx="268">
                  <c:v>-1.1504421023641567E-2</c:v>
                </c:pt>
                <c:pt idx="269">
                  <c:v>-1.1504932717965025E-2</c:v>
                </c:pt>
                <c:pt idx="270">
                  <c:v>-1.1514143215787231E-2</c:v>
                </c:pt>
                <c:pt idx="271">
                  <c:v>-1.1842650971445995E-2</c:v>
                </c:pt>
                <c:pt idx="272">
                  <c:v>-1.1983878604719856E-2</c:v>
                </c:pt>
                <c:pt idx="273">
                  <c:v>-1.1991042325248237E-2</c:v>
                </c:pt>
                <c:pt idx="274">
                  <c:v>-1.2004858071981551E-2</c:v>
                </c:pt>
                <c:pt idx="275">
                  <c:v>-1.2312386360378616E-2</c:v>
                </c:pt>
                <c:pt idx="276">
                  <c:v>-1.2381976788368632E-2</c:v>
                </c:pt>
                <c:pt idx="277">
                  <c:v>-1.2453613993652477E-2</c:v>
                </c:pt>
                <c:pt idx="278">
                  <c:v>-1.2782121749311237E-2</c:v>
                </c:pt>
                <c:pt idx="279">
                  <c:v>-1.2901858220999944E-2</c:v>
                </c:pt>
                <c:pt idx="280">
                  <c:v>-1.2917209050703626E-2</c:v>
                </c:pt>
                <c:pt idx="281">
                  <c:v>-1.3313260457058581E-2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0B-4528-8EF3-3A6A74DE82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Active!$U$21:$U$302</c:f>
              <c:numCache>
                <c:formatCode>General</c:formatCode>
                <c:ptCount val="282"/>
                <c:pt idx="82">
                  <c:v>0.19523581000248669</c:v>
                </c:pt>
                <c:pt idx="104">
                  <c:v>-8.1237200000032317E-2</c:v>
                </c:pt>
                <c:pt idx="223">
                  <c:v>-3.1768789995112456E-2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0B-4528-8EF3-3A6A74DE8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22496"/>
        <c:axId val="1"/>
      </c:scatterChart>
      <c:valAx>
        <c:axId val="104202249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1580320477958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22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16848344407398"/>
          <c:y val="0.91616892199852262"/>
          <c:w val="0.74324434670891359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38084107552522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3188398370443"/>
          <c:y val="0.22222285676756889"/>
          <c:w val="0.81259429801283289"/>
          <c:h val="0.567253081748794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Active!$H$21:$H$302</c:f>
              <c:numCache>
                <c:formatCode>General</c:formatCode>
                <c:ptCount val="282"/>
                <c:pt idx="0">
                  <c:v>8.3867050052504055E-3</c:v>
                </c:pt>
                <c:pt idx="1">
                  <c:v>1.9207680004910799E-2</c:v>
                </c:pt>
                <c:pt idx="2">
                  <c:v>8.6199700053839479E-3</c:v>
                </c:pt>
                <c:pt idx="3">
                  <c:v>4.211285002384102E-3</c:v>
                </c:pt>
                <c:pt idx="4">
                  <c:v>7.0394700014730915E-3</c:v>
                </c:pt>
                <c:pt idx="5">
                  <c:v>1.4517600029648747E-3</c:v>
                </c:pt>
                <c:pt idx="6">
                  <c:v>3.6129950021859258E-3</c:v>
                </c:pt>
                <c:pt idx="7">
                  <c:v>6.9144250082899816E-3</c:v>
                </c:pt>
                <c:pt idx="8">
                  <c:v>-9.8700038506649435E-6</c:v>
                </c:pt>
                <c:pt idx="9">
                  <c:v>-1.3621095000416972E-2</c:v>
                </c:pt>
                <c:pt idx="10">
                  <c:v>7.911950015113689E-4</c:v>
                </c:pt>
                <c:pt idx="11">
                  <c:v>-7.9651499254396185E-4</c:v>
                </c:pt>
                <c:pt idx="12">
                  <c:v>8.1365450023440644E-3</c:v>
                </c:pt>
                <c:pt idx="13">
                  <c:v>1.4719500177307054E-4</c:v>
                </c:pt>
                <c:pt idx="14">
                  <c:v>7.2357649987679906E-3</c:v>
                </c:pt>
                <c:pt idx="15">
                  <c:v>-1.7063900013454258E-3</c:v>
                </c:pt>
                <c:pt idx="16">
                  <c:v>-4.1917700000340119E-3</c:v>
                </c:pt>
                <c:pt idx="17">
                  <c:v>-1.6004549979697913E-3</c:v>
                </c:pt>
                <c:pt idx="18">
                  <c:v>-7.6866499875904992E-4</c:v>
                </c:pt>
                <c:pt idx="19">
                  <c:v>-3.0458499968517572E-3</c:v>
                </c:pt>
                <c:pt idx="20">
                  <c:v>2.9541500043706037E-3</c:v>
                </c:pt>
                <c:pt idx="21">
                  <c:v>-1.7859599975054152E-3</c:v>
                </c:pt>
                <c:pt idx="22">
                  <c:v>-7.8595999366370961E-4</c:v>
                </c:pt>
                <c:pt idx="23">
                  <c:v>2.9470000299625099E-4</c:v>
                </c:pt>
                <c:pt idx="24">
                  <c:v>6.36650001979433E-4</c:v>
                </c:pt>
                <c:pt idx="25">
                  <c:v>-2.3495999630540609E-4</c:v>
                </c:pt>
                <c:pt idx="26">
                  <c:v>2.3157000396167859E-4</c:v>
                </c:pt>
                <c:pt idx="27">
                  <c:v>-1.2648000119952485E-4</c:v>
                </c:pt>
                <c:pt idx="28">
                  <c:v>-1.2410249983076937E-3</c:v>
                </c:pt>
                <c:pt idx="29">
                  <c:v>-9.9907499679829925E-4</c:v>
                </c:pt>
                <c:pt idx="30">
                  <c:v>4.7359999734908342E-4</c:v>
                </c:pt>
                <c:pt idx="31">
                  <c:v>5.4736000020056963E-3</c:v>
                </c:pt>
                <c:pt idx="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85-4B88-B72F-83FE75CBC8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Active!$I$21:$I$302</c:f>
              <c:numCache>
                <c:formatCode>General</c:formatCode>
                <c:ptCount val="282"/>
                <c:pt idx="32">
                  <c:v>-3.5256699920864776E-3</c:v>
                </c:pt>
                <c:pt idx="33">
                  <c:v>-7.1034999564290047E-4</c:v>
                </c:pt>
                <c:pt idx="34">
                  <c:v>-2.18957999459235E-3</c:v>
                </c:pt>
                <c:pt idx="35">
                  <c:v>-1.0611899997456931E-3</c:v>
                </c:pt>
                <c:pt idx="36">
                  <c:v>5.9388100053183734E-3</c:v>
                </c:pt>
                <c:pt idx="37">
                  <c:v>8.9388100022915751E-3</c:v>
                </c:pt>
                <c:pt idx="38">
                  <c:v>1.2227100014570169E-3</c:v>
                </c:pt>
                <c:pt idx="39">
                  <c:v>2.3511000035796314E-3</c:v>
                </c:pt>
                <c:pt idx="40">
                  <c:v>4.9930500026675873E-3</c:v>
                </c:pt>
                <c:pt idx="41">
                  <c:v>-1.8237000040244311E-4</c:v>
                </c:pt>
                <c:pt idx="42">
                  <c:v>-8.3150000136811286E-5</c:v>
                </c:pt>
                <c:pt idx="43">
                  <c:v>-6.9547599923680536E-3</c:v>
                </c:pt>
                <c:pt idx="44">
                  <c:v>-4.9547599919606E-3</c:v>
                </c:pt>
                <c:pt idx="45">
                  <c:v>4.524000542005524E-5</c:v>
                </c:pt>
                <c:pt idx="46">
                  <c:v>6.8719000410055742E-4</c:v>
                </c:pt>
                <c:pt idx="47">
                  <c:v>1.3457529996230733E-2</c:v>
                </c:pt>
                <c:pt idx="48">
                  <c:v>-2.4882299985620193E-3</c:v>
                </c:pt>
                <c:pt idx="49">
                  <c:v>4.5117699992260896E-3</c:v>
                </c:pt>
                <c:pt idx="50">
                  <c:v>4.9240600055782124E-3</c:v>
                </c:pt>
                <c:pt idx="51">
                  <c:v>-3.5623799994937144E-3</c:v>
                </c:pt>
                <c:pt idx="52">
                  <c:v>2.6220000290777534E-4</c:v>
                </c:pt>
                <c:pt idx="53">
                  <c:v>4.5732200014754198E-3</c:v>
                </c:pt>
                <c:pt idx="54">
                  <c:v>7.9690400016261265E-3</c:v>
                </c:pt>
                <c:pt idx="55">
                  <c:v>-1.0906899988185614E-3</c:v>
                </c:pt>
                <c:pt idx="56">
                  <c:v>-2.7491099972394295E-3</c:v>
                </c:pt>
                <c:pt idx="57">
                  <c:v>3.5347900047781877E-3</c:v>
                </c:pt>
                <c:pt idx="58">
                  <c:v>4.4335200000205077E-3</c:v>
                </c:pt>
                <c:pt idx="59">
                  <c:v>-1.924529999087099E-3</c:v>
                </c:pt>
                <c:pt idx="60">
                  <c:v>2.0754700017278083E-3</c:v>
                </c:pt>
                <c:pt idx="61">
                  <c:v>-5.6876599919633009E-3</c:v>
                </c:pt>
                <c:pt idx="62">
                  <c:v>3.0157400033203885E-3</c:v>
                </c:pt>
                <c:pt idx="63">
                  <c:v>-1.1236299978918396E-3</c:v>
                </c:pt>
                <c:pt idx="64">
                  <c:v>-7.5486200003069825E-3</c:v>
                </c:pt>
                <c:pt idx="65">
                  <c:v>2.100539997627493E-3</c:v>
                </c:pt>
                <c:pt idx="66">
                  <c:v>1.4115599988144822E-3</c:v>
                </c:pt>
                <c:pt idx="67">
                  <c:v>-5.0748799985740334E-3</c:v>
                </c:pt>
                <c:pt idx="68">
                  <c:v>-2.4058099952526391E-3</c:v>
                </c:pt>
                <c:pt idx="69">
                  <c:v>1.5941900055622682E-3</c:v>
                </c:pt>
                <c:pt idx="70">
                  <c:v>-1.9935199961764738E-3</c:v>
                </c:pt>
                <c:pt idx="71">
                  <c:v>-8.3800999709637836E-4</c:v>
                </c:pt>
                <c:pt idx="72">
                  <c:v>5.4187700006878003E-3</c:v>
                </c:pt>
                <c:pt idx="73">
                  <c:v>5.6357299981755204E-3</c:v>
                </c:pt>
                <c:pt idx="74">
                  <c:v>6.6357300020172261E-3</c:v>
                </c:pt>
                <c:pt idx="75">
                  <c:v>-1.2451399961719289E-3</c:v>
                </c:pt>
                <c:pt idx="76">
                  <c:v>-5.8328499944764189E-3</c:v>
                </c:pt>
                <c:pt idx="77">
                  <c:v>-1.3595979995443486E-2</c:v>
                </c:pt>
                <c:pt idx="78">
                  <c:v>-5.5959799938136712E-3</c:v>
                </c:pt>
                <c:pt idx="79">
                  <c:v>4.0402000013273209E-4</c:v>
                </c:pt>
                <c:pt idx="80">
                  <c:v>5.404020004789345E-3</c:v>
                </c:pt>
                <c:pt idx="81">
                  <c:v>-2.3048699949868023E-3</c:v>
                </c:pt>
                <c:pt idx="83">
                  <c:v>-4.9018399950000457E-3</c:v>
                </c:pt>
                <c:pt idx="84">
                  <c:v>-1.9018399980268441E-3</c:v>
                </c:pt>
                <c:pt idx="85">
                  <c:v>-3.4895499920821749E-3</c:v>
                </c:pt>
                <c:pt idx="86">
                  <c:v>-8.6107299939612858E-3</c:v>
                </c:pt>
                <c:pt idx="87">
                  <c:v>2.1389270004874561E-2</c:v>
                </c:pt>
                <c:pt idx="88">
                  <c:v>4.9605099993641488E-3</c:v>
                </c:pt>
                <c:pt idx="89">
                  <c:v>-4.3975399967166595E-3</c:v>
                </c:pt>
                <c:pt idx="90">
                  <c:v>-2.6271999959135428E-3</c:v>
                </c:pt>
                <c:pt idx="91">
                  <c:v>-3.9780399965820834E-3</c:v>
                </c:pt>
                <c:pt idx="92">
                  <c:v>-2.3360899940598756E-3</c:v>
                </c:pt>
                <c:pt idx="93">
                  <c:v>1.2045900002704002E-3</c:v>
                </c:pt>
                <c:pt idx="94">
                  <c:v>-6.2547999550588429E-4</c:v>
                </c:pt>
                <c:pt idx="95">
                  <c:v>-6.0017200012225658E-3</c:v>
                </c:pt>
                <c:pt idx="96">
                  <c:v>3.9787000423530117E-4</c:v>
                </c:pt>
                <c:pt idx="97">
                  <c:v>7.1610000304644927E-4</c:v>
                </c:pt>
                <c:pt idx="98">
                  <c:v>0</c:v>
                </c:pt>
                <c:pt idx="99">
                  <c:v>8.2097500853706151E-4</c:v>
                </c:pt>
                <c:pt idx="100">
                  <c:v>6.4195000595645979E-4</c:v>
                </c:pt>
                <c:pt idx="101">
                  <c:v>-3.4342500002821907E-3</c:v>
                </c:pt>
                <c:pt idx="102">
                  <c:v>2.8839799997513182E-3</c:v>
                </c:pt>
                <c:pt idx="103">
                  <c:v>-3.9605099955224432E-3</c:v>
                </c:pt>
                <c:pt idx="105">
                  <c:v>-1.2371999982860871E-3</c:v>
                </c:pt>
                <c:pt idx="106">
                  <c:v>-1.6731699943193235E-3</c:v>
                </c:pt>
                <c:pt idx="107">
                  <c:v>-6.7865999153582379E-4</c:v>
                </c:pt>
                <c:pt idx="108">
                  <c:v>-3.0765299961785786E-3</c:v>
                </c:pt>
                <c:pt idx="109">
                  <c:v>6.7243700032122433E-3</c:v>
                </c:pt>
                <c:pt idx="110">
                  <c:v>-3.1549992854706943E-5</c:v>
                </c:pt>
                <c:pt idx="111">
                  <c:v>-2.2612100001424551E-3</c:v>
                </c:pt>
                <c:pt idx="112">
                  <c:v>1.6646399963065051E-3</c:v>
                </c:pt>
                <c:pt idx="113">
                  <c:v>5.3515699983108789E-3</c:v>
                </c:pt>
                <c:pt idx="114">
                  <c:v>3.1291200066334568E-3</c:v>
                </c:pt>
                <c:pt idx="115">
                  <c:v>-1.0462999998708256E-3</c:v>
                </c:pt>
                <c:pt idx="116">
                  <c:v>-5.8181999338557944E-4</c:v>
                </c:pt>
                <c:pt idx="117">
                  <c:v>6.8011999974260107E-4</c:v>
                </c:pt>
                <c:pt idx="122">
                  <c:v>3.2723000185796991E-4</c:v>
                </c:pt>
                <c:pt idx="123">
                  <c:v>4.739520009025E-3</c:v>
                </c:pt>
                <c:pt idx="124">
                  <c:v>1.8459499988239259E-3</c:v>
                </c:pt>
                <c:pt idx="125">
                  <c:v>4.8459500030730851E-3</c:v>
                </c:pt>
                <c:pt idx="126">
                  <c:v>4.8459500030730851E-3</c:v>
                </c:pt>
                <c:pt idx="127">
                  <c:v>1.137060004111845E-3</c:v>
                </c:pt>
                <c:pt idx="128">
                  <c:v>-9.1217699955450371E-3</c:v>
                </c:pt>
                <c:pt idx="129">
                  <c:v>-1.3641300029121339E-3</c:v>
                </c:pt>
                <c:pt idx="130">
                  <c:v>2.1432000357890502E-4</c:v>
                </c:pt>
                <c:pt idx="131">
                  <c:v>-2.2956350003369153E-3</c:v>
                </c:pt>
                <c:pt idx="132">
                  <c:v>1.0189899985562079E-3</c:v>
                </c:pt>
                <c:pt idx="133">
                  <c:v>-5.54725499387132E-3</c:v>
                </c:pt>
                <c:pt idx="134">
                  <c:v>1.4199570003256667E-2</c:v>
                </c:pt>
                <c:pt idx="135">
                  <c:v>-8.7226749892579392E-3</c:v>
                </c:pt>
                <c:pt idx="136">
                  <c:v>-1.7226749914698303E-3</c:v>
                </c:pt>
                <c:pt idx="137">
                  <c:v>-3.9016999944578856E-3</c:v>
                </c:pt>
                <c:pt idx="138">
                  <c:v>-5.5635599928791635E-3</c:v>
                </c:pt>
                <c:pt idx="139">
                  <c:v>-3.1512699933955446E-3</c:v>
                </c:pt>
                <c:pt idx="140">
                  <c:v>1.7474600026616827E-3</c:v>
                </c:pt>
                <c:pt idx="141">
                  <c:v>3.8941000093473122E-4</c:v>
                </c:pt>
                <c:pt idx="142">
                  <c:v>1.5720399969723076E-3</c:v>
                </c:pt>
                <c:pt idx="150">
                  <c:v>1.4796045004914049E-2</c:v>
                </c:pt>
                <c:pt idx="154">
                  <c:v>-8.8694199948804453E-3</c:v>
                </c:pt>
                <c:pt idx="155">
                  <c:v>-8.1517999205971137E-4</c:v>
                </c:pt>
                <c:pt idx="156">
                  <c:v>1.5971100001479499E-3</c:v>
                </c:pt>
                <c:pt idx="157">
                  <c:v>7.7234500058693811E-3</c:v>
                </c:pt>
                <c:pt idx="162">
                  <c:v>-5.3638949975720607E-3</c:v>
                </c:pt>
                <c:pt idx="163">
                  <c:v>-7.7183399916975759E-3</c:v>
                </c:pt>
                <c:pt idx="164">
                  <c:v>6.9395000173244625E-4</c:v>
                </c:pt>
                <c:pt idx="165">
                  <c:v>-4.4943350003450178E-3</c:v>
                </c:pt>
                <c:pt idx="166">
                  <c:v>-4.9030200025299564E-3</c:v>
                </c:pt>
                <c:pt idx="167">
                  <c:v>-8.4364899958018214E-3</c:v>
                </c:pt>
                <c:pt idx="168">
                  <c:v>-8.6119100014911965E-3</c:v>
                </c:pt>
                <c:pt idx="169">
                  <c:v>-1.3688109997019637E-2</c:v>
                </c:pt>
                <c:pt idx="170">
                  <c:v>-4.6881099988240749E-3</c:v>
                </c:pt>
                <c:pt idx="171">
                  <c:v>-1.6881100018508732E-3</c:v>
                </c:pt>
                <c:pt idx="172">
                  <c:v>3.1188999855658039E-4</c:v>
                </c:pt>
                <c:pt idx="173">
                  <c:v>3.595790003600996E-3</c:v>
                </c:pt>
                <c:pt idx="174">
                  <c:v>-1.3062259997241199E-2</c:v>
                </c:pt>
                <c:pt idx="179">
                  <c:v>3.0096350019448437E-3</c:v>
                </c:pt>
                <c:pt idx="182">
                  <c:v>2.9768599997623824E-3</c:v>
                </c:pt>
                <c:pt idx="184">
                  <c:v>5.8828000037465245E-3</c:v>
                </c:pt>
                <c:pt idx="185">
                  <c:v>2.7037750041927211E-3</c:v>
                </c:pt>
                <c:pt idx="186">
                  <c:v>2.524750008888077E-3</c:v>
                </c:pt>
                <c:pt idx="188">
                  <c:v>2.5283550057793036E-3</c:v>
                </c:pt>
                <c:pt idx="195">
                  <c:v>-8.7232649966608733E-3</c:v>
                </c:pt>
                <c:pt idx="196">
                  <c:v>3.0977100032032467E-3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85-4B88-B72F-83FE75CBC8B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Active!$J$21:$J$302</c:f>
              <c:numCache>
                <c:formatCode>General</c:formatCode>
                <c:ptCount val="282"/>
                <c:pt idx="143">
                  <c:v>-2.6024799954029731E-3</c:v>
                </c:pt>
                <c:pt idx="144">
                  <c:v>-2.5024799979291856E-3</c:v>
                </c:pt>
                <c:pt idx="145">
                  <c:v>-2.4024799931794405E-3</c:v>
                </c:pt>
                <c:pt idx="146">
                  <c:v>-1.50247999408748E-3</c:v>
                </c:pt>
                <c:pt idx="147">
                  <c:v>-3.2321399994543754E-3</c:v>
                </c:pt>
                <c:pt idx="148">
                  <c:v>-3.2321399994543754E-3</c:v>
                </c:pt>
                <c:pt idx="149">
                  <c:v>-1.6321399962180294E-3</c:v>
                </c:pt>
                <c:pt idx="151">
                  <c:v>-3.6620049941120669E-3</c:v>
                </c:pt>
                <c:pt idx="152">
                  <c:v>-3.5620049966382794E-3</c:v>
                </c:pt>
                <c:pt idx="153">
                  <c:v>-1.1620049917837605E-3</c:v>
                </c:pt>
                <c:pt idx="199">
                  <c:v>-5.2900000009685755E-3</c:v>
                </c:pt>
                <c:pt idx="202">
                  <c:v>-4.4712799935950898E-3</c:v>
                </c:pt>
                <c:pt idx="216">
                  <c:v>-4.7854599979473278E-3</c:v>
                </c:pt>
                <c:pt idx="220">
                  <c:v>-5.4247899970505387E-3</c:v>
                </c:pt>
                <c:pt idx="235">
                  <c:v>-6.9877649948466569E-3</c:v>
                </c:pt>
                <c:pt idx="257">
                  <c:v>-9.8098999951616861E-3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85-4B88-B72F-83FE75CBC8B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Active!$K$21:$K$302</c:f>
              <c:numCache>
                <c:formatCode>General</c:formatCode>
                <c:ptCount val="282"/>
                <c:pt idx="118">
                  <c:v>-1.4104765003139619E-2</c:v>
                </c:pt>
                <c:pt idx="119">
                  <c:v>-1.3983789998746943E-2</c:v>
                </c:pt>
                <c:pt idx="120">
                  <c:v>-1.4162815001327544E-2</c:v>
                </c:pt>
                <c:pt idx="121">
                  <c:v>-1.4034424995770678E-2</c:v>
                </c:pt>
                <c:pt idx="158">
                  <c:v>-1.5374994996818714E-2</c:v>
                </c:pt>
                <c:pt idx="159">
                  <c:v>-1.485401999525493E-2</c:v>
                </c:pt>
                <c:pt idx="160">
                  <c:v>-1.4817149996815715E-2</c:v>
                </c:pt>
                <c:pt idx="161">
                  <c:v>-1.0025834992120508E-2</c:v>
                </c:pt>
                <c:pt idx="175">
                  <c:v>-5.8088000005227514E-3</c:v>
                </c:pt>
                <c:pt idx="176">
                  <c:v>-6.5804099940578453E-3</c:v>
                </c:pt>
                <c:pt idx="177">
                  <c:v>-5.9594350022962317E-3</c:v>
                </c:pt>
                <c:pt idx="178">
                  <c:v>2.9183200022089295E-3</c:v>
                </c:pt>
                <c:pt idx="180">
                  <c:v>1.499680001870729E-3</c:v>
                </c:pt>
                <c:pt idx="181">
                  <c:v>-3.5448099952191114E-3</c:v>
                </c:pt>
                <c:pt idx="183">
                  <c:v>-3.8405099985538982E-3</c:v>
                </c:pt>
                <c:pt idx="187">
                  <c:v>-6.9616900000255555E-3</c:v>
                </c:pt>
                <c:pt idx="189">
                  <c:v>-5.5654999960097484E-3</c:v>
                </c:pt>
                <c:pt idx="190">
                  <c:v>-7.8532099942094646E-3</c:v>
                </c:pt>
                <c:pt idx="191">
                  <c:v>-6.1038449930492789E-3</c:v>
                </c:pt>
                <c:pt idx="192">
                  <c:v>1.6820200034999289E-3</c:v>
                </c:pt>
                <c:pt idx="193">
                  <c:v>3.78202000138117E-3</c:v>
                </c:pt>
                <c:pt idx="194">
                  <c:v>-4.0577999970992096E-3</c:v>
                </c:pt>
                <c:pt idx="197">
                  <c:v>-3.6183899937896058E-3</c:v>
                </c:pt>
                <c:pt idx="198">
                  <c:v>-5.2900000009685755E-3</c:v>
                </c:pt>
                <c:pt idx="200">
                  <c:v>1.7468700025347061E-3</c:v>
                </c:pt>
                <c:pt idx="201">
                  <c:v>-1.1931459994229954E-2</c:v>
                </c:pt>
                <c:pt idx="203">
                  <c:v>-5.886109996936284E-3</c:v>
                </c:pt>
                <c:pt idx="204">
                  <c:v>-4.2029899996123277E-3</c:v>
                </c:pt>
                <c:pt idx="205">
                  <c:v>-7.2883649991126731E-3</c:v>
                </c:pt>
                <c:pt idx="206">
                  <c:v>-5.7599749998189509E-3</c:v>
                </c:pt>
                <c:pt idx="207">
                  <c:v>-6.4464149982086383E-3</c:v>
                </c:pt>
                <c:pt idx="208">
                  <c:v>-6.3974199947551824E-3</c:v>
                </c:pt>
                <c:pt idx="209">
                  <c:v>-5.7287599993287586E-3</c:v>
                </c:pt>
                <c:pt idx="210">
                  <c:v>-3.6287600014475174E-3</c:v>
                </c:pt>
                <c:pt idx="211">
                  <c:v>-1.2875999527750537E-4</c:v>
                </c:pt>
                <c:pt idx="212">
                  <c:v>2.9341650079004467E-3</c:v>
                </c:pt>
                <c:pt idx="213">
                  <c:v>-7.7154049940872937E-3</c:v>
                </c:pt>
                <c:pt idx="214">
                  <c:v>-7.8944299966678955E-3</c:v>
                </c:pt>
                <c:pt idx="215">
                  <c:v>-7.7297449970501475E-3</c:v>
                </c:pt>
                <c:pt idx="217">
                  <c:v>-7.5880000003962778E-3</c:v>
                </c:pt>
                <c:pt idx="218">
                  <c:v>-8.1670250001479872E-3</c:v>
                </c:pt>
                <c:pt idx="219">
                  <c:v>-6.1370800030999817E-3</c:v>
                </c:pt>
                <c:pt idx="221">
                  <c:v>-9.0237249969504774E-3</c:v>
                </c:pt>
                <c:pt idx="222">
                  <c:v>-8.6027499928604811E-3</c:v>
                </c:pt>
                <c:pt idx="224">
                  <c:v>-7.808404989191331E-3</c:v>
                </c:pt>
                <c:pt idx="225">
                  <c:v>-7.1874299974297173E-3</c:v>
                </c:pt>
                <c:pt idx="226">
                  <c:v>-5.241179998847656E-3</c:v>
                </c:pt>
                <c:pt idx="227">
                  <c:v>-5.0432299976819195E-3</c:v>
                </c:pt>
                <c:pt idx="228">
                  <c:v>-6.5237300004810095E-3</c:v>
                </c:pt>
                <c:pt idx="229">
                  <c:v>-5.7535949963494204E-3</c:v>
                </c:pt>
                <c:pt idx="230">
                  <c:v>-5.5006249967846088E-3</c:v>
                </c:pt>
                <c:pt idx="231">
                  <c:v>-5.7254099956480786E-3</c:v>
                </c:pt>
                <c:pt idx="232">
                  <c:v>-6.7834599976777099E-3</c:v>
                </c:pt>
                <c:pt idx="233">
                  <c:v>-3.8215199965634383E-3</c:v>
                </c:pt>
                <c:pt idx="234">
                  <c:v>-5.6443399953423068E-3</c:v>
                </c:pt>
                <c:pt idx="236">
                  <c:v>-6.5532299922779202E-3</c:v>
                </c:pt>
                <c:pt idx="237">
                  <c:v>-7.8295799976331182E-3</c:v>
                </c:pt>
                <c:pt idx="238">
                  <c:v>-8.0332399957114831E-3</c:v>
                </c:pt>
                <c:pt idx="239">
                  <c:v>-7.2345099979429506E-3</c:v>
                </c:pt>
                <c:pt idx="240">
                  <c:v>-4.3789999981527217E-3</c:v>
                </c:pt>
                <c:pt idx="241">
                  <c:v>-7.4802699964493513E-3</c:v>
                </c:pt>
                <c:pt idx="242">
                  <c:v>-7.4667099979706109E-3</c:v>
                </c:pt>
                <c:pt idx="243">
                  <c:v>-7.5280799937900156E-3</c:v>
                </c:pt>
                <c:pt idx="244">
                  <c:v>-8.515789988450706E-3</c:v>
                </c:pt>
                <c:pt idx="245">
                  <c:v>-8.9970699918922037E-3</c:v>
                </c:pt>
                <c:pt idx="246">
                  <c:v>-8.2601999965845607E-3</c:v>
                </c:pt>
                <c:pt idx="247">
                  <c:v>-8.0681899926275946E-3</c:v>
                </c:pt>
                <c:pt idx="248">
                  <c:v>-8.8387349969707429E-3</c:v>
                </c:pt>
                <c:pt idx="249">
                  <c:v>1.5858449987717904E-3</c:v>
                </c:pt>
                <c:pt idx="250">
                  <c:v>-9.3611850024899468E-3</c:v>
                </c:pt>
                <c:pt idx="251">
                  <c:v>-9.4952299914439209E-3</c:v>
                </c:pt>
                <c:pt idx="252">
                  <c:v>-8.0176799965556711E-3</c:v>
                </c:pt>
                <c:pt idx="253">
                  <c:v>-7.9176799990818836E-3</c:v>
                </c:pt>
                <c:pt idx="254">
                  <c:v>-9.0265699982410297E-3</c:v>
                </c:pt>
                <c:pt idx="255">
                  <c:v>-9.6692999941296875E-3</c:v>
                </c:pt>
                <c:pt idx="256">
                  <c:v>-9.9224749938002788E-3</c:v>
                </c:pt>
                <c:pt idx="258">
                  <c:v>-1.0503755118406843E-2</c:v>
                </c:pt>
                <c:pt idx="259">
                  <c:v>-1.0503754994715564E-2</c:v>
                </c:pt>
                <c:pt idx="260">
                  <c:v>-9.6947849960997701E-3</c:v>
                </c:pt>
                <c:pt idx="261">
                  <c:v>-9.1553749953163788E-3</c:v>
                </c:pt>
                <c:pt idx="262">
                  <c:v>-1.2165329993877094E-2</c:v>
                </c:pt>
                <c:pt idx="263">
                  <c:v>-1.1039849996450357E-2</c:v>
                </c:pt>
                <c:pt idx="264">
                  <c:v>-1.1678399998345412E-2</c:v>
                </c:pt>
                <c:pt idx="265">
                  <c:v>-1.3240259999292903E-2</c:v>
                </c:pt>
                <c:pt idx="266">
                  <c:v>-1.3240259999292903E-2</c:v>
                </c:pt>
                <c:pt idx="267">
                  <c:v>-1.3140259994543158E-2</c:v>
                </c:pt>
                <c:pt idx="268">
                  <c:v>-1.2036654996336438E-2</c:v>
                </c:pt>
                <c:pt idx="269">
                  <c:v>-1.0472459995071404E-2</c:v>
                </c:pt>
                <c:pt idx="270">
                  <c:v>-1.0816949994477909E-2</c:v>
                </c:pt>
                <c:pt idx="271">
                  <c:v>-1.1803759996837471E-2</c:v>
                </c:pt>
                <c:pt idx="272">
                  <c:v>-1.2585939992277417E-2</c:v>
                </c:pt>
                <c:pt idx="273">
                  <c:v>-1.3587209999968763E-2</c:v>
                </c:pt>
                <c:pt idx="274">
                  <c:v>-1.1753945000236854E-2</c:v>
                </c:pt>
                <c:pt idx="275">
                  <c:v>-1.3072749999992084E-2</c:v>
                </c:pt>
                <c:pt idx="276">
                  <c:v>-1.2942229994223453E-2</c:v>
                </c:pt>
                <c:pt idx="277">
                  <c:v>-1.235492999694543E-2</c:v>
                </c:pt>
                <c:pt idx="278">
                  <c:v>-1.3441739996778779E-2</c:v>
                </c:pt>
                <c:pt idx="279">
                  <c:v>-1.3520109998353291E-2</c:v>
                </c:pt>
                <c:pt idx="280">
                  <c:v>-1.4194259994837921E-2</c:v>
                </c:pt>
                <c:pt idx="281">
                  <c:v>-1.3207329997385386E-2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85-4B88-B72F-83FE75CBC8B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Active!$L$21:$L$302</c:f>
              <c:numCache>
                <c:formatCode>General</c:formatCode>
                <c:ptCount val="2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85-4B88-B72F-83FE75CBC8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Active!$M$21:$M$302</c:f>
              <c:numCache>
                <c:formatCode>General</c:formatCode>
                <c:ptCount val="2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85-4B88-B72F-83FE75CBC8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Active!$N$21:$N$302</c:f>
              <c:numCache>
                <c:formatCode>General</c:formatCode>
                <c:ptCount val="2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85-4B88-B72F-83FE75CBC8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Active!$O$21:$O$302</c:f>
              <c:numCache>
                <c:formatCode>General</c:formatCode>
                <c:ptCount val="282"/>
                <c:pt idx="0">
                  <c:v>2.1424132079399895E-2</c:v>
                </c:pt>
                <c:pt idx="1">
                  <c:v>2.1421573607782615E-2</c:v>
                </c:pt>
                <c:pt idx="2">
                  <c:v>2.141031633266658E-2</c:v>
                </c:pt>
                <c:pt idx="3">
                  <c:v>2.1401617529167829E-2</c:v>
                </c:pt>
                <c:pt idx="4">
                  <c:v>2.135914690032098E-2</c:v>
                </c:pt>
                <c:pt idx="5">
                  <c:v>2.1347889625204945E-2</c:v>
                </c:pt>
                <c:pt idx="6">
                  <c:v>1.8752064322312585E-2</c:v>
                </c:pt>
                <c:pt idx="7">
                  <c:v>1.7793149160156015E-2</c:v>
                </c:pt>
                <c:pt idx="8">
                  <c:v>1.7374071509245536E-2</c:v>
                </c:pt>
                <c:pt idx="9">
                  <c:v>1.7351045264690015E-2</c:v>
                </c:pt>
                <c:pt idx="10">
                  <c:v>1.7339787989573984E-2</c:v>
                </c:pt>
                <c:pt idx="11">
                  <c:v>1.7328530714457953E-2</c:v>
                </c:pt>
                <c:pt idx="12">
                  <c:v>1.7273267727524702E-2</c:v>
                </c:pt>
                <c:pt idx="13">
                  <c:v>1.693043253080917E-2</c:v>
                </c:pt>
                <c:pt idx="14">
                  <c:v>1.6865959046053716E-2</c:v>
                </c:pt>
                <c:pt idx="15">
                  <c:v>1.6829628749088339E-2</c:v>
                </c:pt>
                <c:pt idx="16">
                  <c:v>1.5542205831273003E-2</c:v>
                </c:pt>
                <c:pt idx="17">
                  <c:v>1.5533507027774252E-2</c:v>
                </c:pt>
                <c:pt idx="18">
                  <c:v>1.5471080320312618E-2</c:v>
                </c:pt>
                <c:pt idx="19">
                  <c:v>1.4592501166938641E-2</c:v>
                </c:pt>
                <c:pt idx="20">
                  <c:v>1.4592501166938641E-2</c:v>
                </c:pt>
                <c:pt idx="21">
                  <c:v>1.3721597428416502E-2</c:v>
                </c:pt>
                <c:pt idx="22">
                  <c:v>1.3721597428416502E-2</c:v>
                </c:pt>
                <c:pt idx="23">
                  <c:v>1.2806687978077148E-2</c:v>
                </c:pt>
                <c:pt idx="24">
                  <c:v>1.2801571034842588E-2</c:v>
                </c:pt>
                <c:pt idx="25">
                  <c:v>1.2800547646195676E-2</c:v>
                </c:pt>
                <c:pt idx="26">
                  <c:v>1.2772916152729052E-2</c:v>
                </c:pt>
                <c:pt idx="27">
                  <c:v>1.2767799209494491E-2</c:v>
                </c:pt>
                <c:pt idx="28">
                  <c:v>1.2323136842411216E-2</c:v>
                </c:pt>
                <c:pt idx="29">
                  <c:v>1.2318019899176655E-2</c:v>
                </c:pt>
                <c:pt idx="30">
                  <c:v>1.2284759768152013E-2</c:v>
                </c:pt>
                <c:pt idx="31">
                  <c:v>1.2284759768152013E-2</c:v>
                </c:pt>
                <c:pt idx="32">
                  <c:v>1.0435496483181976E-2</c:v>
                </c:pt>
                <c:pt idx="33">
                  <c:v>1.0038421688180109E-2</c:v>
                </c:pt>
                <c:pt idx="34">
                  <c:v>9.9944159763628911E-3</c:v>
                </c:pt>
                <c:pt idx="35">
                  <c:v>9.9933925877159803E-3</c:v>
                </c:pt>
                <c:pt idx="36">
                  <c:v>9.9933925877159803E-3</c:v>
                </c:pt>
                <c:pt idx="37">
                  <c:v>9.9933925877159803E-3</c:v>
                </c:pt>
                <c:pt idx="38">
                  <c:v>9.9831587012468598E-3</c:v>
                </c:pt>
                <c:pt idx="39">
                  <c:v>9.9821353125999473E-3</c:v>
                </c:pt>
                <c:pt idx="40">
                  <c:v>9.9770183693653862E-3</c:v>
                </c:pt>
                <c:pt idx="41">
                  <c:v>9.9545038191333219E-3</c:v>
                </c:pt>
                <c:pt idx="42">
                  <c:v>9.5471951376623343E-3</c:v>
                </c:pt>
                <c:pt idx="43">
                  <c:v>9.5461717490154217E-3</c:v>
                </c:pt>
                <c:pt idx="44">
                  <c:v>9.5461717490154217E-3</c:v>
                </c:pt>
                <c:pt idx="45">
                  <c:v>9.5461717490154217E-3</c:v>
                </c:pt>
                <c:pt idx="46">
                  <c:v>9.5410548057808624E-3</c:v>
                </c:pt>
                <c:pt idx="47">
                  <c:v>9.5349144738993905E-3</c:v>
                </c:pt>
                <c:pt idx="48">
                  <c:v>9.5185402555487981E-3</c:v>
                </c:pt>
                <c:pt idx="49">
                  <c:v>9.5185402555487981E-3</c:v>
                </c:pt>
                <c:pt idx="50">
                  <c:v>9.5072829804327651E-3</c:v>
                </c:pt>
                <c:pt idx="51">
                  <c:v>9.5031894258451183E-3</c:v>
                </c:pt>
                <c:pt idx="52">
                  <c:v>9.4806748756130522E-3</c:v>
                </c:pt>
                <c:pt idx="53">
                  <c:v>9.4622538799686365E-3</c:v>
                </c:pt>
                <c:pt idx="54">
                  <c:v>9.1163485173123698E-3</c:v>
                </c:pt>
                <c:pt idx="55">
                  <c:v>9.0211733731495516E-3</c:v>
                </c:pt>
                <c:pt idx="56">
                  <c:v>8.6916422288438773E-3</c:v>
                </c:pt>
                <c:pt idx="57">
                  <c:v>8.6814083423747586E-3</c:v>
                </c:pt>
                <c:pt idx="58">
                  <c:v>8.6742446218463741E-3</c:v>
                </c:pt>
                <c:pt idx="59">
                  <c:v>8.669127678611813E-3</c:v>
                </c:pt>
                <c:pt idx="60">
                  <c:v>8.669127678611813E-3</c:v>
                </c:pt>
                <c:pt idx="61">
                  <c:v>8.6353558532637174E-3</c:v>
                </c:pt>
                <c:pt idx="62">
                  <c:v>8.5739525344489947E-3</c:v>
                </c:pt>
                <c:pt idx="63">
                  <c:v>8.3518771980690843E-3</c:v>
                </c:pt>
                <c:pt idx="64">
                  <c:v>8.2914972679012742E-3</c:v>
                </c:pt>
                <c:pt idx="65">
                  <c:v>8.2464681674371456E-3</c:v>
                </c:pt>
                <c:pt idx="66">
                  <c:v>8.2280471717927281E-3</c:v>
                </c:pt>
                <c:pt idx="67">
                  <c:v>8.2239536172050813E-3</c:v>
                </c:pt>
                <c:pt idx="68">
                  <c:v>8.2106495647952249E-3</c:v>
                </c:pt>
                <c:pt idx="69">
                  <c:v>8.2106495647952249E-3</c:v>
                </c:pt>
                <c:pt idx="70">
                  <c:v>8.1993922896791919E-3</c:v>
                </c:pt>
                <c:pt idx="71">
                  <c:v>8.190181791856984E-3</c:v>
                </c:pt>
                <c:pt idx="72">
                  <c:v>8.1881350145631589E-3</c:v>
                </c:pt>
                <c:pt idx="73">
                  <c:v>8.1226381411607894E-3</c:v>
                </c:pt>
                <c:pt idx="74">
                  <c:v>8.1226381411607894E-3</c:v>
                </c:pt>
                <c:pt idx="75">
                  <c:v>7.7470545077440748E-3</c:v>
                </c:pt>
                <c:pt idx="76">
                  <c:v>7.7357972326280427E-3</c:v>
                </c:pt>
                <c:pt idx="77">
                  <c:v>7.7020254072799454E-3</c:v>
                </c:pt>
                <c:pt idx="78">
                  <c:v>7.7020254072799454E-3</c:v>
                </c:pt>
                <c:pt idx="79">
                  <c:v>7.7020254072799454E-3</c:v>
                </c:pt>
                <c:pt idx="80">
                  <c:v>7.7020254072799454E-3</c:v>
                </c:pt>
                <c:pt idx="81">
                  <c:v>7.6518793635812557E-3</c:v>
                </c:pt>
                <c:pt idx="82">
                  <c:v>7.6395986998183119E-3</c:v>
                </c:pt>
                <c:pt idx="83">
                  <c:v>7.2660618436954207E-3</c:v>
                </c:pt>
                <c:pt idx="84">
                  <c:v>7.2660618436954207E-3</c:v>
                </c:pt>
                <c:pt idx="85">
                  <c:v>7.2548045685793885E-3</c:v>
                </c:pt>
                <c:pt idx="86">
                  <c:v>7.2159157999967319E-3</c:v>
                </c:pt>
                <c:pt idx="87">
                  <c:v>7.2159157999967319E-3</c:v>
                </c:pt>
                <c:pt idx="88">
                  <c:v>6.8925249875725304E-3</c:v>
                </c:pt>
                <c:pt idx="89">
                  <c:v>6.8874080443379702E-3</c:v>
                </c:pt>
                <c:pt idx="90">
                  <c:v>6.8812677124564983E-3</c:v>
                </c:pt>
                <c:pt idx="91">
                  <c:v>6.8362386119923688E-3</c:v>
                </c:pt>
                <c:pt idx="92">
                  <c:v>6.8311216687578086E-3</c:v>
                </c:pt>
                <c:pt idx="93">
                  <c:v>6.8188410049948639E-3</c:v>
                </c:pt>
                <c:pt idx="94">
                  <c:v>6.7298061927135175E-3</c:v>
                </c:pt>
                <c:pt idx="95">
                  <c:v>6.5415026816817044E-3</c:v>
                </c:pt>
                <c:pt idx="96">
                  <c:v>6.45860820128183E-3</c:v>
                </c:pt>
                <c:pt idx="97">
                  <c:v>6.4002750484078441E-3</c:v>
                </c:pt>
                <c:pt idx="98">
                  <c:v>6.3900411619387237E-3</c:v>
                </c:pt>
                <c:pt idx="99">
                  <c:v>6.387482690321444E-3</c:v>
                </c:pt>
                <c:pt idx="100">
                  <c:v>6.3849242187041634E-3</c:v>
                </c:pt>
                <c:pt idx="101">
                  <c:v>5.9551009870011107E-3</c:v>
                </c:pt>
                <c:pt idx="102">
                  <c:v>5.8967678341271257E-3</c:v>
                </c:pt>
                <c:pt idx="103">
                  <c:v>5.8875573363049169E-3</c:v>
                </c:pt>
                <c:pt idx="104">
                  <c:v>5.8578790655444682E-3</c:v>
                </c:pt>
                <c:pt idx="105">
                  <c:v>5.8578790655444682E-3</c:v>
                </c:pt>
                <c:pt idx="106">
                  <c:v>5.5744004103498359E-3</c:v>
                </c:pt>
                <c:pt idx="107">
                  <c:v>5.4628510478364253E-3</c:v>
                </c:pt>
                <c:pt idx="108">
                  <c:v>5.394284008493319E-3</c:v>
                </c:pt>
                <c:pt idx="109">
                  <c:v>5.0770335279505894E-3</c:v>
                </c:pt>
                <c:pt idx="110">
                  <c:v>5.0033495453729237E-3</c:v>
                </c:pt>
                <c:pt idx="111">
                  <c:v>4.9972092134914518E-3</c:v>
                </c:pt>
                <c:pt idx="112">
                  <c:v>4.9818583837877711E-3</c:v>
                </c:pt>
                <c:pt idx="113">
                  <c:v>4.5858069774328157E-3</c:v>
                </c:pt>
                <c:pt idx="114">
                  <c:v>4.5397544883217745E-3</c:v>
                </c:pt>
                <c:pt idx="115">
                  <c:v>4.5172399380897094E-3</c:v>
                </c:pt>
                <c:pt idx="116">
                  <c:v>4.0751360426237128E-3</c:v>
                </c:pt>
                <c:pt idx="117">
                  <c:v>3.6187047061009476E-3</c:v>
                </c:pt>
                <c:pt idx="118">
                  <c:v>3.1801826708991432E-3</c:v>
                </c:pt>
                <c:pt idx="119">
                  <c:v>3.1776241992818631E-3</c:v>
                </c:pt>
                <c:pt idx="120">
                  <c:v>3.175065727664583E-3</c:v>
                </c:pt>
                <c:pt idx="121">
                  <c:v>3.1740423390176709E-3</c:v>
                </c:pt>
                <c:pt idx="122">
                  <c:v>3.1592032036374465E-3</c:v>
                </c:pt>
                <c:pt idx="123">
                  <c:v>3.1479459285214144E-3</c:v>
                </c:pt>
                <c:pt idx="124">
                  <c:v>2.7007250898208571E-3</c:v>
                </c:pt>
                <c:pt idx="125">
                  <c:v>2.7007250898208571E-3</c:v>
                </c:pt>
                <c:pt idx="126">
                  <c:v>2.7007250898208571E-3</c:v>
                </c:pt>
                <c:pt idx="127">
                  <c:v>2.6505790461221678E-3</c:v>
                </c:pt>
                <c:pt idx="128">
                  <c:v>2.23815342141662E-3</c:v>
                </c:pt>
                <c:pt idx="129">
                  <c:v>2.1603758842513058E-3</c:v>
                </c:pt>
                <c:pt idx="130">
                  <c:v>1.7970729145975351E-3</c:v>
                </c:pt>
                <c:pt idx="131">
                  <c:v>1.781210390570399E-3</c:v>
                </c:pt>
                <c:pt idx="132">
                  <c:v>1.7428333163111978E-3</c:v>
                </c:pt>
                <c:pt idx="133">
                  <c:v>1.328872608635282E-3</c:v>
                </c:pt>
                <c:pt idx="134">
                  <c:v>1.3109633073143216E-3</c:v>
                </c:pt>
                <c:pt idx="135">
                  <c:v>1.3063580584032168E-3</c:v>
                </c:pt>
                <c:pt idx="136">
                  <c:v>1.3063580584032168E-3</c:v>
                </c:pt>
                <c:pt idx="137">
                  <c:v>1.3037995867859371E-3</c:v>
                </c:pt>
                <c:pt idx="138">
                  <c:v>1.2771914819662243E-3</c:v>
                </c:pt>
                <c:pt idx="139">
                  <c:v>1.2659342068501922E-3</c:v>
                </c:pt>
                <c:pt idx="140">
                  <c:v>1.2587704863218077E-3</c:v>
                </c:pt>
                <c:pt idx="141">
                  <c:v>1.2536535430872475E-3</c:v>
                </c:pt>
                <c:pt idx="142">
                  <c:v>1.2362559360897434E-3</c:v>
                </c:pt>
                <c:pt idx="143">
                  <c:v>8.9649090531494953E-4</c:v>
                </c:pt>
                <c:pt idx="144">
                  <c:v>8.9649090531494953E-4</c:v>
                </c:pt>
                <c:pt idx="145">
                  <c:v>8.9649090531494953E-4</c:v>
                </c:pt>
                <c:pt idx="146">
                  <c:v>8.9649090531494953E-4</c:v>
                </c:pt>
                <c:pt idx="147">
                  <c:v>8.9035057343347674E-4</c:v>
                </c:pt>
                <c:pt idx="148">
                  <c:v>8.9035057343347674E-4</c:v>
                </c:pt>
                <c:pt idx="149">
                  <c:v>8.9035057343347674E-4</c:v>
                </c:pt>
                <c:pt idx="150">
                  <c:v>8.4787994458662783E-4</c:v>
                </c:pt>
                <c:pt idx="151">
                  <c:v>8.4276300135206761E-4</c:v>
                </c:pt>
                <c:pt idx="152">
                  <c:v>8.4276300135206761E-4</c:v>
                </c:pt>
                <c:pt idx="153">
                  <c:v>8.4276300135206761E-4</c:v>
                </c:pt>
                <c:pt idx="154">
                  <c:v>8.4122791838169963E-4</c:v>
                </c:pt>
                <c:pt idx="155">
                  <c:v>8.2485370003110726E-4</c:v>
                </c:pt>
                <c:pt idx="156">
                  <c:v>8.1359642491507511E-4</c:v>
                </c:pt>
                <c:pt idx="157">
                  <c:v>3.9810063426879046E-4</c:v>
                </c:pt>
                <c:pt idx="158">
                  <c:v>-3.6327846345365379E-5</c:v>
                </c:pt>
                <c:pt idx="159">
                  <c:v>-3.8886317962645925E-5</c:v>
                </c:pt>
                <c:pt idx="160">
                  <c:v>-7.2658143310742364E-5</c:v>
                </c:pt>
                <c:pt idx="161">
                  <c:v>-8.1356946809494832E-5</c:v>
                </c:pt>
                <c:pt idx="162">
                  <c:v>-5.3778828333226041E-4</c:v>
                </c:pt>
                <c:pt idx="163">
                  <c:v>-5.6286130518160525E-4</c:v>
                </c:pt>
                <c:pt idx="164">
                  <c:v>-5.741185802976374E-4</c:v>
                </c:pt>
                <c:pt idx="165">
                  <c:v>-9.5123729668471994E-4</c:v>
                </c:pt>
                <c:pt idx="166">
                  <c:v>-9.599361001834724E-4</c:v>
                </c:pt>
                <c:pt idx="167">
                  <c:v>-9.8756759365009692E-4</c:v>
                </c:pt>
                <c:pt idx="168">
                  <c:v>-1.0100821438821621E-3</c:v>
                </c:pt>
                <c:pt idx="169">
                  <c:v>-1.439905375585214E-3</c:v>
                </c:pt>
                <c:pt idx="170">
                  <c:v>-1.439905375585214E-3</c:v>
                </c:pt>
                <c:pt idx="171">
                  <c:v>-1.439905375585214E-3</c:v>
                </c:pt>
                <c:pt idx="172">
                  <c:v>-1.439905375585214E-3</c:v>
                </c:pt>
                <c:pt idx="173">
                  <c:v>-1.4501392620543344E-3</c:v>
                </c:pt>
                <c:pt idx="174">
                  <c:v>-1.4552562052888938E-3</c:v>
                </c:pt>
                <c:pt idx="175">
                  <c:v>-1.8789391051104755E-3</c:v>
                </c:pt>
                <c:pt idx="176">
                  <c:v>-1.8799624937573863E-3</c:v>
                </c:pt>
                <c:pt idx="177">
                  <c:v>-1.8825209653746677E-3</c:v>
                </c:pt>
                <c:pt idx="178">
                  <c:v>-1.8871262142857708E-3</c:v>
                </c:pt>
                <c:pt idx="179">
                  <c:v>-1.8958250177845224E-3</c:v>
                </c:pt>
                <c:pt idx="180">
                  <c:v>-1.9116875418116602E-3</c:v>
                </c:pt>
                <c:pt idx="181">
                  <c:v>-1.9208980396338681E-3</c:v>
                </c:pt>
                <c:pt idx="182">
                  <c:v>-2.2821542319938146E-3</c:v>
                </c:pt>
                <c:pt idx="183">
                  <c:v>-2.2995518389913195E-3</c:v>
                </c:pt>
                <c:pt idx="184">
                  <c:v>-2.3292301097517683E-3</c:v>
                </c:pt>
                <c:pt idx="185">
                  <c:v>-2.331788581369048E-3</c:v>
                </c:pt>
                <c:pt idx="186">
                  <c:v>-2.3343470529863276E-3</c:v>
                </c:pt>
                <c:pt idx="187">
                  <c:v>-2.3384406075739762E-3</c:v>
                </c:pt>
                <c:pt idx="188">
                  <c:v>-2.3543031316011123E-3</c:v>
                </c:pt>
                <c:pt idx="189">
                  <c:v>-2.3599317691591279E-3</c:v>
                </c:pt>
                <c:pt idx="190">
                  <c:v>-2.3711890442751609E-3</c:v>
                </c:pt>
                <c:pt idx="191">
                  <c:v>-2.3747709045393531E-3</c:v>
                </c:pt>
                <c:pt idx="192">
                  <c:v>-2.7365387912227559E-3</c:v>
                </c:pt>
                <c:pt idx="193">
                  <c:v>-2.7365387912227559E-3</c:v>
                </c:pt>
                <c:pt idx="194">
                  <c:v>-2.799988887331302E-3</c:v>
                </c:pt>
                <c:pt idx="195">
                  <c:v>-2.8066409135362302E-3</c:v>
                </c:pt>
                <c:pt idx="196">
                  <c:v>-2.8091993851535099E-3</c:v>
                </c:pt>
                <c:pt idx="197">
                  <c:v>-2.8194332716226303E-3</c:v>
                </c:pt>
                <c:pt idx="198">
                  <c:v>-2.8204566602695411E-3</c:v>
                </c:pt>
                <c:pt idx="199">
                  <c:v>-2.8204566602695411E-3</c:v>
                </c:pt>
                <c:pt idx="200">
                  <c:v>-2.8542284856176384E-3</c:v>
                </c:pt>
                <c:pt idx="201">
                  <c:v>-3.2154846779775849E-3</c:v>
                </c:pt>
                <c:pt idx="202">
                  <c:v>-3.278934774086131E-3</c:v>
                </c:pt>
                <c:pt idx="203">
                  <c:v>-3.2820049400268669E-3</c:v>
                </c:pt>
                <c:pt idx="204">
                  <c:v>-3.699547507966975E-3</c:v>
                </c:pt>
                <c:pt idx="205">
                  <c:v>-3.7379245822261771E-3</c:v>
                </c:pt>
                <c:pt idx="206">
                  <c:v>-3.7389479708730879E-3</c:v>
                </c:pt>
                <c:pt idx="207">
                  <c:v>-3.7430415254607365E-3</c:v>
                </c:pt>
                <c:pt idx="208">
                  <c:v>-4.0710375867960419E-3</c:v>
                </c:pt>
                <c:pt idx="209">
                  <c:v>-4.1672361196057727E-3</c:v>
                </c:pt>
                <c:pt idx="210">
                  <c:v>-4.1672361196057727E-3</c:v>
                </c:pt>
                <c:pt idx="211">
                  <c:v>-4.1672361196057727E-3</c:v>
                </c:pt>
                <c:pt idx="212">
                  <c:v>-4.1749115344576135E-3</c:v>
                </c:pt>
                <c:pt idx="213">
                  <c:v>-4.2127769143933576E-3</c:v>
                </c:pt>
                <c:pt idx="214">
                  <c:v>-4.215335386010639E-3</c:v>
                </c:pt>
                <c:pt idx="215">
                  <c:v>-4.6159920412766984E-3</c:v>
                </c:pt>
                <c:pt idx="216">
                  <c:v>-4.6482287836544268E-3</c:v>
                </c:pt>
                <c:pt idx="217">
                  <c:v>-4.6625562247111958E-3</c:v>
                </c:pt>
                <c:pt idx="218">
                  <c:v>-4.6651146963284755E-3</c:v>
                </c:pt>
                <c:pt idx="219">
                  <c:v>-5.100566565589543E-3</c:v>
                </c:pt>
                <c:pt idx="220">
                  <c:v>-5.111823840705576E-3</c:v>
                </c:pt>
                <c:pt idx="221">
                  <c:v>-5.1461073603771296E-3</c:v>
                </c:pt>
                <c:pt idx="222">
                  <c:v>-5.1486658319944093E-3</c:v>
                </c:pt>
                <c:pt idx="223">
                  <c:v>-5.521179299470387E-3</c:v>
                </c:pt>
                <c:pt idx="224">
                  <c:v>-5.5431821553789968E-3</c:v>
                </c:pt>
                <c:pt idx="225">
                  <c:v>-5.5457406269962765E-3</c:v>
                </c:pt>
                <c:pt idx="226">
                  <c:v>-5.9295113695882872E-3</c:v>
                </c:pt>
                <c:pt idx="227">
                  <c:v>-6.3439837715876593E-3</c:v>
                </c:pt>
                <c:pt idx="228">
                  <c:v>-6.3951532039332615E-3</c:v>
                </c:pt>
                <c:pt idx="229">
                  <c:v>-6.4427407760146698E-3</c:v>
                </c:pt>
                <c:pt idx="230">
                  <c:v>-6.4662787148936467E-3</c:v>
                </c:pt>
                <c:pt idx="231">
                  <c:v>-6.4852114048615205E-3</c:v>
                </c:pt>
                <c:pt idx="232">
                  <c:v>-6.4903283480960798E-3</c:v>
                </c:pt>
                <c:pt idx="233">
                  <c:v>-6.9467596846188445E-3</c:v>
                </c:pt>
                <c:pt idx="234">
                  <c:v>-7.3172263748009989E-3</c:v>
                </c:pt>
                <c:pt idx="235">
                  <c:v>-7.3607203922947603E-3</c:v>
                </c:pt>
                <c:pt idx="236">
                  <c:v>-7.3673724184996885E-3</c:v>
                </c:pt>
                <c:pt idx="237">
                  <c:v>-7.4031910211416092E-3</c:v>
                </c:pt>
                <c:pt idx="238">
                  <c:v>-7.8186868117878939E-3</c:v>
                </c:pt>
                <c:pt idx="239">
                  <c:v>-7.8258505323162784E-3</c:v>
                </c:pt>
                <c:pt idx="240">
                  <c:v>-7.8350610301384863E-3</c:v>
                </c:pt>
                <c:pt idx="241">
                  <c:v>-7.8422247506668707E-3</c:v>
                </c:pt>
                <c:pt idx="242">
                  <c:v>-7.8463183052545193E-3</c:v>
                </c:pt>
                <c:pt idx="243">
                  <c:v>-8.2730713710168352E-3</c:v>
                </c:pt>
                <c:pt idx="244">
                  <c:v>-8.2843286461328682E-3</c:v>
                </c:pt>
                <c:pt idx="245">
                  <c:v>-8.7428067599494563E-3</c:v>
                </c:pt>
                <c:pt idx="246">
                  <c:v>-8.7765785852975536E-3</c:v>
                </c:pt>
                <c:pt idx="247">
                  <c:v>-9.143975109538972E-3</c:v>
                </c:pt>
                <c:pt idx="248">
                  <c:v>-9.1792820178574364E-3</c:v>
                </c:pt>
                <c:pt idx="249">
                  <c:v>-9.2017965680895025E-3</c:v>
                </c:pt>
                <c:pt idx="250">
                  <c:v>-9.2253345069684793E-3</c:v>
                </c:pt>
                <c:pt idx="251">
                  <c:v>-9.6188274417061525E-3</c:v>
                </c:pt>
                <c:pt idx="252">
                  <c:v>-9.6648799308171936E-3</c:v>
                </c:pt>
                <c:pt idx="253">
                  <c:v>-9.6648799308171936E-3</c:v>
                </c:pt>
                <c:pt idx="254">
                  <c:v>-9.7150259745158851E-3</c:v>
                </c:pt>
                <c:pt idx="255">
                  <c:v>-1.0117217712752312E-2</c:v>
                </c:pt>
                <c:pt idx="256">
                  <c:v>-1.0135127014073273E-2</c:v>
                </c:pt>
                <c:pt idx="257">
                  <c:v>-1.0587976490331845E-2</c:v>
                </c:pt>
                <c:pt idx="258">
                  <c:v>-1.0593605127889863E-2</c:v>
                </c:pt>
                <c:pt idx="259">
                  <c:v>-1.0593605127889863E-2</c:v>
                </c:pt>
                <c:pt idx="260">
                  <c:v>-1.1026498525533652E-2</c:v>
                </c:pt>
                <c:pt idx="261">
                  <c:v>-1.1045942909824981E-2</c:v>
                </c:pt>
                <c:pt idx="262">
                  <c:v>-1.1061805433852117E-2</c:v>
                </c:pt>
                <c:pt idx="263">
                  <c:v>-1.1401570464626908E-2</c:v>
                </c:pt>
                <c:pt idx="264">
                  <c:v>-1.1457856840207071E-2</c:v>
                </c:pt>
                <c:pt idx="265">
                  <c:v>-1.1484464945026784E-2</c:v>
                </c:pt>
                <c:pt idx="266">
                  <c:v>-1.1484464945026784E-2</c:v>
                </c:pt>
                <c:pt idx="267">
                  <c:v>-1.1484464945026784E-2</c:v>
                </c:pt>
                <c:pt idx="268">
                  <c:v>-1.1504421023641567E-2</c:v>
                </c:pt>
                <c:pt idx="269">
                  <c:v>-1.1504932717965025E-2</c:v>
                </c:pt>
                <c:pt idx="270">
                  <c:v>-1.1514143215787231E-2</c:v>
                </c:pt>
                <c:pt idx="271">
                  <c:v>-1.1842650971445995E-2</c:v>
                </c:pt>
                <c:pt idx="272">
                  <c:v>-1.1983878604719856E-2</c:v>
                </c:pt>
                <c:pt idx="273">
                  <c:v>-1.1991042325248237E-2</c:v>
                </c:pt>
                <c:pt idx="274">
                  <c:v>-1.2004858071981551E-2</c:v>
                </c:pt>
                <c:pt idx="275">
                  <c:v>-1.2312386360378616E-2</c:v>
                </c:pt>
                <c:pt idx="276">
                  <c:v>-1.2381976788368632E-2</c:v>
                </c:pt>
                <c:pt idx="277">
                  <c:v>-1.2453613993652477E-2</c:v>
                </c:pt>
                <c:pt idx="278">
                  <c:v>-1.2782121749311237E-2</c:v>
                </c:pt>
                <c:pt idx="279">
                  <c:v>-1.2901858220999944E-2</c:v>
                </c:pt>
                <c:pt idx="280">
                  <c:v>-1.2917209050703626E-2</c:v>
                </c:pt>
                <c:pt idx="281">
                  <c:v>-1.3313260457058581E-2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85-4B88-B72F-83FE75CBC8B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Active!$U$21:$U$302</c:f>
              <c:numCache>
                <c:formatCode>General</c:formatCode>
                <c:ptCount val="282"/>
                <c:pt idx="82">
                  <c:v>0.19523581000248669</c:v>
                </c:pt>
                <c:pt idx="104">
                  <c:v>-8.1237200000032317E-2</c:v>
                </c:pt>
                <c:pt idx="223">
                  <c:v>-3.1768789995112456E-2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85-4B88-B72F-83FE75CBC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31024"/>
        <c:axId val="1"/>
      </c:scatterChart>
      <c:valAx>
        <c:axId val="1042031024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4244373876055"/>
              <c:y val="0.86842350846495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812988288744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310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91619938062463"/>
          <c:y val="0.91813141778330343"/>
          <c:w val="0.7421294077370763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380841075525229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2739281779482"/>
          <c:y val="0.2298507462686567"/>
          <c:w val="0.80060028623404578"/>
          <c:h val="0.543283582089552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2'!$H$21:$H$294</c:f>
              <c:numCache>
                <c:formatCode>General</c:formatCode>
                <c:ptCount val="274"/>
                <c:pt idx="0">
                  <c:v>5.7496510016790126E-3</c:v>
                </c:pt>
                <c:pt idx="1">
                  <c:v>1.657129600062035E-2</c:v>
                </c:pt>
                <c:pt idx="2">
                  <c:v>5.9865339972020593E-3</c:v>
                </c:pt>
                <c:pt idx="3">
                  <c:v>1.5801269983057864E-3</c:v>
                </c:pt>
                <c:pt idx="4">
                  <c:v>4.4194340007379651E-3</c:v>
                </c:pt>
                <c:pt idx="5">
                  <c:v>-1.165327998023713E-3</c:v>
                </c:pt>
                <c:pt idx="7">
                  <c:v>5.2282350006862544E-3</c:v>
                </c:pt>
                <c:pt idx="9">
                  <c:v>-1.519150900276145E-2</c:v>
                </c:pt>
                <c:pt idx="10">
                  <c:v>-7.7627100108657032E-4</c:v>
                </c:pt>
                <c:pt idx="11">
                  <c:v>-2.3610329953953624E-3</c:v>
                </c:pt>
                <c:pt idx="12">
                  <c:v>6.5864989956025966E-3</c:v>
                </c:pt>
                <c:pt idx="14">
                  <c:v>5.7923829954233952E-3</c:v>
                </c:pt>
                <c:pt idx="15">
                  <c:v>-3.1402580061694607E-3</c:v>
                </c:pt>
                <c:pt idx="19">
                  <c:v>-3.8938700017752126E-3</c:v>
                </c:pt>
                <c:pt idx="20">
                  <c:v>2.1061299994471483E-3</c:v>
                </c:pt>
                <c:pt idx="21">
                  <c:v>-2.4059120041783899E-3</c:v>
                </c:pt>
                <c:pt idx="22">
                  <c:v>-1.4059120003366843E-3</c:v>
                </c:pt>
                <c:pt idx="30">
                  <c:v>2.2991999867372215E-4</c:v>
                </c:pt>
                <c:pt idx="31">
                  <c:v>5.229920003330335E-3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7E-4A82-A019-807209733FA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2'!$I$21:$I$294</c:f>
              <c:numCache>
                <c:formatCode>General</c:formatCode>
                <c:ptCount val="274"/>
                <c:pt idx="32">
                  <c:v>-3.2850739953573793E-3</c:v>
                </c:pt>
                <c:pt idx="33">
                  <c:v>-3.6576999991666526E-4</c:v>
                </c:pt>
                <c:pt idx="34">
                  <c:v>-1.8334760025027208E-3</c:v>
                </c:pt>
                <c:pt idx="35">
                  <c:v>-7.0481800503330305E-4</c:v>
                </c:pt>
                <c:pt idx="36">
                  <c:v>6.2951820000307634E-3</c:v>
                </c:pt>
                <c:pt idx="37">
                  <c:v>9.2951819970039651E-3</c:v>
                </c:pt>
                <c:pt idx="38">
                  <c:v>1.5817620005691424E-3</c:v>
                </c:pt>
                <c:pt idx="39">
                  <c:v>2.7104199980385602E-3</c:v>
                </c:pt>
                <c:pt idx="40">
                  <c:v>5.3537099956884049E-3</c:v>
                </c:pt>
                <c:pt idx="41">
                  <c:v>1.8418599938740954E-4</c:v>
                </c:pt>
                <c:pt idx="42">
                  <c:v>3.9006999577395618E-4</c:v>
                </c:pt>
                <c:pt idx="43">
                  <c:v>-6.481272001110483E-3</c:v>
                </c:pt>
                <c:pt idx="44">
                  <c:v>-4.4812720007030293E-3</c:v>
                </c:pt>
                <c:pt idx="45">
                  <c:v>5.1872799667762592E-4</c:v>
                </c:pt>
                <c:pt idx="46">
                  <c:v>1.1620180011959746E-3</c:v>
                </c:pt>
                <c:pt idx="47">
                  <c:v>1.39339659945108E-2</c:v>
                </c:pt>
                <c:pt idx="48">
                  <c:v>-2.0075060019735247E-3</c:v>
                </c:pt>
                <c:pt idx="49">
                  <c:v>4.9924939958145842E-3</c:v>
                </c:pt>
                <c:pt idx="50">
                  <c:v>5.4077320019132458E-3</c:v>
                </c:pt>
                <c:pt idx="51">
                  <c:v>-3.0776359999435954E-3</c:v>
                </c:pt>
                <c:pt idx="52">
                  <c:v>7.5284000195097178E-4</c:v>
                </c:pt>
                <c:pt idx="53">
                  <c:v>5.068683996796608E-3</c:v>
                </c:pt>
                <c:pt idx="54">
                  <c:v>8.555087995773647E-3</c:v>
                </c:pt>
                <c:pt idx="55">
                  <c:v>-4.7971800086088479E-4</c:v>
                </c:pt>
                <c:pt idx="56">
                  <c:v>-2.0518419987638481E-3</c:v>
                </c:pt>
                <c:pt idx="57">
                  <c:v>4.234738000377547E-3</c:v>
                </c:pt>
                <c:pt idx="58">
                  <c:v>5.1353439994272776E-3</c:v>
                </c:pt>
                <c:pt idx="59">
                  <c:v>-1.2213660011184402E-3</c:v>
                </c:pt>
                <c:pt idx="60">
                  <c:v>2.7786339996964671E-3</c:v>
                </c:pt>
                <c:pt idx="61">
                  <c:v>-4.975651994755026E-3</c:v>
                </c:pt>
                <c:pt idx="62">
                  <c:v>3.7438280050992034E-3</c:v>
                </c:pt>
                <c:pt idx="63">
                  <c:v>-3.3738600177457556E-4</c:v>
                </c:pt>
                <c:pt idx="64">
                  <c:v>-6.7465640022419393E-3</c:v>
                </c:pt>
                <c:pt idx="65">
                  <c:v>2.914387994678691E-3</c:v>
                </c:pt>
                <c:pt idx="66">
                  <c:v>2.2302319994196296E-3</c:v>
                </c:pt>
                <c:pt idx="67">
                  <c:v>-4.2551360020297579E-3</c:v>
                </c:pt>
                <c:pt idx="68">
                  <c:v>-1.5825820009922609E-3</c:v>
                </c:pt>
                <c:pt idx="69">
                  <c:v>2.4174179998226464E-3</c:v>
                </c:pt>
                <c:pt idx="70">
                  <c:v>-1.1673440021695569E-3</c:v>
                </c:pt>
                <c:pt idx="71">
                  <c:v>-9.4220013124868274E-6</c:v>
                </c:pt>
                <c:pt idx="72">
                  <c:v>6.2478940017172135E-3</c:v>
                </c:pt>
                <c:pt idx="73">
                  <c:v>6.4820059997146018E-3</c:v>
                </c:pt>
                <c:pt idx="74">
                  <c:v>7.4820060035563074E-3</c:v>
                </c:pt>
                <c:pt idx="75">
                  <c:v>-3.0050799978198484E-4</c:v>
                </c:pt>
                <c:pt idx="76">
                  <c:v>-4.8852699983399361E-3</c:v>
                </c:pt>
                <c:pt idx="77">
                  <c:v>-1.2639556000067387E-2</c:v>
                </c:pt>
                <c:pt idx="78">
                  <c:v>-4.6395559984375723E-3</c:v>
                </c:pt>
                <c:pt idx="79">
                  <c:v>1.360443995508831E-3</c:v>
                </c:pt>
                <c:pt idx="80">
                  <c:v>6.3604440001654439E-3</c:v>
                </c:pt>
                <c:pt idx="81">
                  <c:v>-1.3353139947867021E-3</c:v>
                </c:pt>
                <c:pt idx="83">
                  <c:v>-3.8312480028253049E-3</c:v>
                </c:pt>
                <c:pt idx="84">
                  <c:v>-8.3124800585210323E-4</c:v>
                </c:pt>
                <c:pt idx="85">
                  <c:v>-2.4160100001608953E-3</c:v>
                </c:pt>
                <c:pt idx="86">
                  <c:v>-7.5270059969625436E-3</c:v>
                </c:pt>
                <c:pt idx="87">
                  <c:v>2.2472994001873303E-2</c:v>
                </c:pt>
                <c:pt idx="88">
                  <c:v>6.128921995696146E-3</c:v>
                </c:pt>
                <c:pt idx="89">
                  <c:v>-3.2277879945468158E-3</c:v>
                </c:pt>
                <c:pt idx="90">
                  <c:v>-1.4558399998350069E-3</c:v>
                </c:pt>
                <c:pt idx="91">
                  <c:v>-2.7948880015173927E-3</c:v>
                </c:pt>
                <c:pt idx="92">
                  <c:v>-1.151598000433296E-3</c:v>
                </c:pt>
                <c:pt idx="93">
                  <c:v>2.3922979962662794E-3</c:v>
                </c:pt>
                <c:pt idx="94">
                  <c:v>5.8554399583954364E-4</c:v>
                </c:pt>
                <c:pt idx="95">
                  <c:v>-4.7413840002263896E-3</c:v>
                </c:pt>
                <c:pt idx="96">
                  <c:v>1.6799139993963763E-3</c:v>
                </c:pt>
                <c:pt idx="97">
                  <c:v>2.013419994909782E-3</c:v>
                </c:pt>
                <c:pt idx="101">
                  <c:v>-2.0203500025672838E-3</c:v>
                </c:pt>
                <c:pt idx="102">
                  <c:v>4.3131559941684827E-3</c:v>
                </c:pt>
                <c:pt idx="103">
                  <c:v>-2.5289219993283041E-3</c:v>
                </c:pt>
                <c:pt idx="105">
                  <c:v>2.0216000120854005E-4</c:v>
                </c:pt>
                <c:pt idx="106">
                  <c:v>-1.595739959157072E-4</c:v>
                </c:pt>
                <c:pt idx="107">
                  <c:v>8.6414800171041861E-4</c:v>
                </c:pt>
                <c:pt idx="108">
                  <c:v>-1.5157660018303432E-3</c:v>
                </c:pt>
                <c:pt idx="109">
                  <c:v>8.368213995709084E-3</c:v>
                </c:pt>
                <c:pt idx="110">
                  <c:v>1.6315899993060157E-3</c:v>
                </c:pt>
                <c:pt idx="111">
                  <c:v>-5.9646199952112511E-4</c:v>
                </c:pt>
                <c:pt idx="112">
                  <c:v>3.3334079926135018E-3</c:v>
                </c:pt>
                <c:pt idx="113">
                  <c:v>7.1240539982682094E-3</c:v>
                </c:pt>
                <c:pt idx="114">
                  <c:v>4.9136640009237453E-3</c:v>
                </c:pt>
                <c:pt idx="115">
                  <c:v>7.4414000118849799E-4</c:v>
                </c:pt>
                <c:pt idx="116">
                  <c:v>1.3243960056570359E-3</c:v>
                </c:pt>
                <c:pt idx="117">
                  <c:v>2.7058639971073717E-3</c:v>
                </c:pt>
                <c:pt idx="122">
                  <c:v>2.4733059981372207E-3</c:v>
                </c:pt>
                <c:pt idx="123">
                  <c:v>6.8885440050507896E-3</c:v>
                </c:pt>
                <c:pt idx="124">
                  <c:v>4.1120899986708537E-3</c:v>
                </c:pt>
                <c:pt idx="125">
                  <c:v>7.1120900029200129E-3</c:v>
                </c:pt>
                <c:pt idx="126">
                  <c:v>7.1120900029200129E-3</c:v>
                </c:pt>
                <c:pt idx="127">
                  <c:v>3.4163320015068166E-3</c:v>
                </c:pt>
                <c:pt idx="128">
                  <c:v>-6.7344939961913042E-3</c:v>
                </c:pt>
                <c:pt idx="129">
                  <c:v>1.0435139993205667E-3</c:v>
                </c:pt>
                <c:pt idx="130">
                  <c:v>2.7171039982931688E-3</c:v>
                </c:pt>
                <c:pt idx="131">
                  <c:v>2.113029986503534E-4</c:v>
                </c:pt>
                <c:pt idx="132">
                  <c:v>3.5359779940336011E-3</c:v>
                </c:pt>
                <c:pt idx="133">
                  <c:v>-2.9218609997769818E-3</c:v>
                </c:pt>
                <c:pt idx="134">
                  <c:v>1.6829653999593575E-2</c:v>
                </c:pt>
                <c:pt idx="135">
                  <c:v>-6.0913849956705235E-3</c:v>
                </c:pt>
                <c:pt idx="136">
                  <c:v>9.0861500211758539E-4</c:v>
                </c:pt>
                <c:pt idx="137">
                  <c:v>-1.2697400015895255E-3</c:v>
                </c:pt>
                <c:pt idx="138">
                  <c:v>-2.9246319973026402E-3</c:v>
                </c:pt>
                <c:pt idx="139">
                  <c:v>-5.0939399807248265E-4</c:v>
                </c:pt>
                <c:pt idx="140">
                  <c:v>4.3912120017921552E-3</c:v>
                </c:pt>
                <c:pt idx="141">
                  <c:v>3.0345019986270927E-3</c:v>
                </c:pt>
                <c:pt idx="142">
                  <c:v>4.2216879955958575E-3</c:v>
                </c:pt>
                <c:pt idx="150">
                  <c:v>1.7547399002069142E-2</c:v>
                </c:pt>
                <c:pt idx="154">
                  <c:v>-6.1163240025052801E-3</c:v>
                </c:pt>
                <c:pt idx="155">
                  <c:v>1.9422039986238815E-3</c:v>
                </c:pt>
                <c:pt idx="156">
                  <c:v>4.3574419978540391E-3</c:v>
                </c:pt>
                <c:pt idx="157">
                  <c:v>1.0592589998850599E-2</c:v>
                </c:pt>
                <c:pt idx="162">
                  <c:v>-2.2496689998661168E-3</c:v>
                </c:pt>
                <c:pt idx="163">
                  <c:v>-4.5975479952176102E-3</c:v>
                </c:pt>
                <c:pt idx="164">
                  <c:v>3.8176899979589507E-3</c:v>
                </c:pt>
                <c:pt idx="165">
                  <c:v>-1.2718370053335093E-3</c:v>
                </c:pt>
                <c:pt idx="166">
                  <c:v>-1.6782440070528537E-3</c:v>
                </c:pt>
                <c:pt idx="167">
                  <c:v>-5.2044780022697523E-3</c:v>
                </c:pt>
                <c:pt idx="168">
                  <c:v>-5.3740020011900924E-3</c:v>
                </c:pt>
                <c:pt idx="169">
                  <c:v>-1.0337641993828584E-2</c:v>
                </c:pt>
                <c:pt idx="170">
                  <c:v>-1.337641995633021E-3</c:v>
                </c:pt>
                <c:pt idx="171">
                  <c:v>1.6623580013401806E-3</c:v>
                </c:pt>
                <c:pt idx="172">
                  <c:v>3.6623580017476343E-3</c:v>
                </c:pt>
                <c:pt idx="173">
                  <c:v>6.9489379966398701E-3</c:v>
                </c:pt>
                <c:pt idx="179">
                  <c:v>6.4794970021466725E-3</c:v>
                </c:pt>
                <c:pt idx="182">
                  <c:v>6.5478920005261898E-3</c:v>
                </c:pt>
                <c:pt idx="184">
                  <c:v>9.4661599941900931E-3</c:v>
                </c:pt>
                <c:pt idx="185">
                  <c:v>6.2878050011931919E-3</c:v>
                </c:pt>
                <c:pt idx="186">
                  <c:v>6.1094500051694922E-3</c:v>
                </c:pt>
                <c:pt idx="188">
                  <c:v>6.1182810022728518E-3</c:v>
                </c:pt>
                <c:pt idx="195">
                  <c:v>-5.0148829977842979E-3</c:v>
                </c:pt>
                <c:pt idx="196">
                  <c:v>6.806761994084809E-3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7E-4A82-A019-807209733FA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2'!$J$21:$J$294</c:f>
              <c:numCache>
                <c:formatCode>General</c:formatCode>
                <c:ptCount val="274"/>
                <c:pt idx="143">
                  <c:v>1.3614400086225942E-4</c:v>
                </c:pt>
                <c:pt idx="144">
                  <c:v>2.3614399833604693E-4</c:v>
                </c:pt>
                <c:pt idx="145">
                  <c:v>3.3614400308579206E-4</c:v>
                </c:pt>
                <c:pt idx="146">
                  <c:v>1.2361440021777526E-3</c:v>
                </c:pt>
                <c:pt idx="147">
                  <c:v>-4.9190800200449303E-4</c:v>
                </c:pt>
                <c:pt idx="148">
                  <c:v>-4.9190800200449303E-4</c:v>
                </c:pt>
                <c:pt idx="149">
                  <c:v>1.1080920012318529E-3</c:v>
                </c:pt>
                <c:pt idx="151">
                  <c:v>-9.0931099839508533E-4</c:v>
                </c:pt>
                <c:pt idx="152">
                  <c:v>-8.0931100092129782E-4</c:v>
                </c:pt>
                <c:pt idx="153">
                  <c:v>1.5906890039332211E-3</c:v>
                </c:pt>
                <c:pt idx="216">
                  <c:v>-5.9481200150912628E-4</c:v>
                </c:pt>
                <c:pt idx="220">
                  <c:v>-1.1127379984827712E-3</c:v>
                </c:pt>
                <c:pt idx="257">
                  <c:v>-4.0637800047989003E-3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7E-4A82-A019-807209733FA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2'!$K$21:$K$294</c:f>
              <c:numCache>
                <c:formatCode>General</c:formatCode>
                <c:ptCount val="274"/>
                <c:pt idx="178">
                  <c:v>6.3859040019451641E-3</c:v>
                </c:pt>
                <c:pt idx="180">
                  <c:v>4.973695999069605E-3</c:v>
                </c:pt>
                <c:pt idx="181">
                  <c:v>-6.8381996243260801E-5</c:v>
                </c:pt>
                <c:pt idx="192">
                  <c:v>5.37204399734037E-3</c:v>
                </c:pt>
                <c:pt idx="193">
                  <c:v>7.4720439952216111E-3</c:v>
                </c:pt>
                <c:pt idx="194">
                  <c:v>-3.5116000071866438E-4</c:v>
                </c:pt>
                <c:pt idx="200">
                  <c:v>5.4677139996783808E-3</c:v>
                </c:pt>
                <c:pt idx="201">
                  <c:v>-8.1160120025742799E-3</c:v>
                </c:pt>
                <c:pt idx="204">
                  <c:v>-2.6077799702761695E-4</c:v>
                </c:pt>
                <c:pt idx="206">
                  <c:v>-1.8074450053973123E-3</c:v>
                </c:pt>
                <c:pt idx="209">
                  <c:v>-1.6640720059513114E-3</c:v>
                </c:pt>
                <c:pt idx="210">
                  <c:v>4.359279919299297E-4</c:v>
                </c:pt>
                <c:pt idx="211">
                  <c:v>3.9359279980999418E-3</c:v>
                </c:pt>
                <c:pt idx="212">
                  <c:v>7.0008630063966848E-3</c:v>
                </c:pt>
                <c:pt idx="215">
                  <c:v>-3.5475390031933784E-3</c:v>
                </c:pt>
                <c:pt idx="219">
                  <c:v>-1.827976004278753E-3</c:v>
                </c:pt>
                <c:pt idx="226">
                  <c:v>-7.1499600016977638E-4</c:v>
                </c:pt>
                <c:pt idx="229">
                  <c:v>-1.0930089993053116E-3</c:v>
                </c:pt>
                <c:pt idx="230">
                  <c:v>-8.3387500490061939E-4</c:v>
                </c:pt>
                <c:pt idx="233">
                  <c:v>9.7105599706992507E-4</c:v>
                </c:pt>
                <c:pt idx="234">
                  <c:v>-7.5474799814401194E-4</c:v>
                </c:pt>
                <c:pt idx="236">
                  <c:v>-1.6505059975315817E-3</c:v>
                </c:pt>
                <c:pt idx="237">
                  <c:v>-2.9174759984016418E-3</c:v>
                </c:pt>
                <c:pt idx="238">
                  <c:v>-3.0123280012048781E-3</c:v>
                </c:pt>
                <c:pt idx="239">
                  <c:v>-2.211721999628935E-3</c:v>
                </c:pt>
                <c:pt idx="240">
                  <c:v>6.4620000193826854E-4</c:v>
                </c:pt>
                <c:pt idx="241">
                  <c:v>-2.4531939998269081E-3</c:v>
                </c:pt>
                <c:pt idx="242">
                  <c:v>-2.4385619981330819E-3</c:v>
                </c:pt>
                <c:pt idx="243">
                  <c:v>-2.3881759989308193E-3</c:v>
                </c:pt>
                <c:pt idx="244">
                  <c:v>-3.3729379938449711E-3</c:v>
                </c:pt>
                <c:pt idx="245">
                  <c:v>-3.7341540009947494E-3</c:v>
                </c:pt>
                <c:pt idx="246">
                  <c:v>-2.9884399991715327E-3</c:v>
                </c:pt>
                <c:pt idx="247">
                  <c:v>-2.7002179995179176E-3</c:v>
                </c:pt>
                <c:pt idx="248">
                  <c:v>-3.4615170006873086E-3</c:v>
                </c:pt>
                <c:pt idx="250">
                  <c:v>-3.9719070045975968E-3</c:v>
                </c:pt>
                <c:pt idx="251">
                  <c:v>-4.0029059964581393E-3</c:v>
                </c:pt>
                <c:pt idx="252">
                  <c:v>-2.5132959999609739E-3</c:v>
                </c:pt>
                <c:pt idx="253">
                  <c:v>-2.4132960024871863E-3</c:v>
                </c:pt>
                <c:pt idx="254">
                  <c:v>-3.5090539968223311E-3</c:v>
                </c:pt>
                <c:pt idx="255">
                  <c:v>-4.0464600024279207E-3</c:v>
                </c:pt>
                <c:pt idx="256">
                  <c:v>-4.294944999855943E-3</c:v>
                </c:pt>
                <c:pt idx="258">
                  <c:v>-4.7561611208948307E-3</c:v>
                </c:pt>
                <c:pt idx="259">
                  <c:v>-4.7561609972035512E-3</c:v>
                </c:pt>
                <c:pt idx="260">
                  <c:v>-3.8338270023814403E-3</c:v>
                </c:pt>
                <c:pt idx="261">
                  <c:v>-3.2893250026972964E-3</c:v>
                </c:pt>
                <c:pt idx="262">
                  <c:v>-6.2951259969850071E-3</c:v>
                </c:pt>
                <c:pt idx="263">
                  <c:v>-5.0806700019165874E-3</c:v>
                </c:pt>
                <c:pt idx="264">
                  <c:v>-5.704480005078949E-3</c:v>
                </c:pt>
                <c:pt idx="265">
                  <c:v>-7.2593720033182763E-3</c:v>
                </c:pt>
                <c:pt idx="266">
                  <c:v>-7.2593720033182763E-3</c:v>
                </c:pt>
                <c:pt idx="267">
                  <c:v>-7.1593719985685311E-3</c:v>
                </c:pt>
                <c:pt idx="268">
                  <c:v>-6.0505410001496784E-3</c:v>
                </c:pt>
                <c:pt idx="269">
                  <c:v>-4.4862119975732639E-3</c:v>
                </c:pt>
                <c:pt idx="270">
                  <c:v>-4.8282900024787523E-3</c:v>
                </c:pt>
                <c:pt idx="271">
                  <c:v>-5.7290719996672124E-3</c:v>
                </c:pt>
                <c:pt idx="272">
                  <c:v>-6.4742679969640449E-3</c:v>
                </c:pt>
                <c:pt idx="273">
                  <c:v>-7.4736620008479804E-3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7E-4A82-A019-807209733FA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Tian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2'!$L$21:$L$294</c:f>
              <c:numCache>
                <c:formatCode>General</c:formatCode>
                <c:ptCount val="274"/>
                <c:pt idx="6">
                  <c:v>1.6756889963289723E-3</c:v>
                </c:pt>
                <c:pt idx="8">
                  <c:v>-1.5863140069996007E-3</c:v>
                </c:pt>
                <c:pt idx="13">
                  <c:v>-1.3130710067343898E-3</c:v>
                </c:pt>
                <c:pt idx="16">
                  <c:v>-5.2884940014337189E-3</c:v>
                </c:pt>
                <c:pt idx="17">
                  <c:v>-2.6949010061798617E-3</c:v>
                </c:pt>
                <c:pt idx="18">
                  <c:v>-1.8467629997758195E-3</c:v>
                </c:pt>
                <c:pt idx="23">
                  <c:v>-8.5660001786891371E-5</c:v>
                </c:pt>
                <c:pt idx="24">
                  <c:v>2.5763000303413719E-4</c:v>
                </c:pt>
                <c:pt idx="25">
                  <c:v>-6.1371199990389869E-4</c:v>
                </c:pt>
                <c:pt idx="26">
                  <c:v>-1.3994600158184767E-4</c:v>
                </c:pt>
                <c:pt idx="27">
                  <c:v>-4.9665600090520456E-4</c:v>
                </c:pt>
                <c:pt idx="28">
                  <c:v>-1.4947550007491373E-3</c:v>
                </c:pt>
                <c:pt idx="29">
                  <c:v>-1.2514649934018962E-3</c:v>
                </c:pt>
                <c:pt idx="98">
                  <c:v>1.2999999962630682E-3</c:v>
                </c:pt>
                <c:pt idx="99">
                  <c:v>2.1216450040810741E-3</c:v>
                </c:pt>
                <c:pt idx="100">
                  <c:v>1.9432900007814169E-3</c:v>
                </c:pt>
                <c:pt idx="118">
                  <c:v>-1.1964183002419304E-2</c:v>
                </c:pt>
                <c:pt idx="119">
                  <c:v>-1.1842538006021641E-2</c:v>
                </c:pt>
                <c:pt idx="120">
                  <c:v>-1.2020893002045341E-2</c:v>
                </c:pt>
                <c:pt idx="121">
                  <c:v>-1.1892235001141671E-2</c:v>
                </c:pt>
                <c:pt idx="158">
                  <c:v>-1.2392089003697038E-2</c:v>
                </c:pt>
                <c:pt idx="159">
                  <c:v>-1.1870443995576352E-2</c:v>
                </c:pt>
                <c:pt idx="160">
                  <c:v>-1.1824729997897521E-2</c:v>
                </c:pt>
                <c:pt idx="161">
                  <c:v>-7.0311370000126772E-3</c:v>
                </c:pt>
                <c:pt idx="174">
                  <c:v>-9.707772005640436E-3</c:v>
                </c:pt>
                <c:pt idx="175">
                  <c:v>-2.3433599999407306E-3</c:v>
                </c:pt>
                <c:pt idx="176">
                  <c:v>-3.1147019981290214E-3</c:v>
                </c:pt>
                <c:pt idx="177">
                  <c:v>-2.4930570070864633E-3</c:v>
                </c:pt>
                <c:pt idx="183">
                  <c:v>-2.6492200413485989E-4</c:v>
                </c:pt>
                <c:pt idx="187">
                  <c:v>-3.3759180005290546E-3</c:v>
                </c:pt>
                <c:pt idx="189">
                  <c:v>-1.9740999996429309E-3</c:v>
                </c:pt>
                <c:pt idx="190">
                  <c:v>-4.2588619980961084E-3</c:v>
                </c:pt>
                <c:pt idx="191">
                  <c:v>-2.508559002308175E-3</c:v>
                </c:pt>
                <c:pt idx="197">
                  <c:v>9.3342001491691917E-5</c:v>
                </c:pt>
                <c:pt idx="198">
                  <c:v>-1.5780000030645169E-3</c:v>
                </c:pt>
                <c:pt idx="199">
                  <c:v>-1.5780000030645169E-3</c:v>
                </c:pt>
                <c:pt idx="202">
                  <c:v>-6.3921599939931184E-4</c:v>
                </c:pt>
                <c:pt idx="203">
                  <c:v>-2.0532420021481812E-3</c:v>
                </c:pt>
                <c:pt idx="205">
                  <c:v>-3.3361030000378378E-3</c:v>
                </c:pt>
                <c:pt idx="207">
                  <c:v>-2.492813000571914E-3</c:v>
                </c:pt>
                <c:pt idx="208">
                  <c:v>-2.3579240005346946E-3</c:v>
                </c:pt>
                <c:pt idx="213">
                  <c:v>-3.6387910004123114E-3</c:v>
                </c:pt>
                <c:pt idx="214">
                  <c:v>-3.8171460037119687E-3</c:v>
                </c:pt>
                <c:pt idx="217">
                  <c:v>-3.3936000036192127E-3</c:v>
                </c:pt>
                <c:pt idx="218">
                  <c:v>-3.9719550040899776E-3</c:v>
                </c:pt>
                <c:pt idx="221">
                  <c:v>-4.702695005107671E-3</c:v>
                </c:pt>
                <c:pt idx="222">
                  <c:v>-4.2810500017367303E-3</c:v>
                </c:pt>
                <c:pt idx="224">
                  <c:v>-3.3833909983513877E-3</c:v>
                </c:pt>
                <c:pt idx="225">
                  <c:v>-2.761746000032872E-3</c:v>
                </c:pt>
                <c:pt idx="227">
                  <c:v>-4.085059990757145E-4</c:v>
                </c:pt>
                <c:pt idx="228">
                  <c:v>-1.8756060017039999E-3</c:v>
                </c:pt>
                <c:pt idx="231">
                  <c:v>-1.0537019988987595E-3</c:v>
                </c:pt>
                <c:pt idx="232">
                  <c:v>-2.1104120023665018E-3</c:v>
                </c:pt>
                <c:pt idx="235">
                  <c:v>-2.0867830025963485E-3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7E-4A82-A019-807209733FA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2'!$M$21:$M$294</c:f>
              <c:numCache>
                <c:formatCode>General</c:formatCode>
                <c:ptCount val="2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7E-4A82-A019-807209733FA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2'!$N$21:$N$294</c:f>
              <c:numCache>
                <c:formatCode>General</c:formatCode>
                <c:ptCount val="2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7E-4A82-A019-807209733FA2}"/>
            </c:ext>
          </c:extLst>
        </c:ser>
        <c:ser>
          <c:idx val="7"/>
          <c:order val="7"/>
          <c:tx>
            <c:strRef>
              <c:f>'Active 2'!$Z$1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2'!$V$2:$V$71</c:f>
              <c:numCache>
                <c:formatCode>General</c:formatCode>
                <c:ptCount val="70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</c:numCache>
            </c:numRef>
          </c:xVal>
          <c:yVal>
            <c:numRef>
              <c:f>'Active 2'!$Z$2:$Z$71</c:f>
              <c:numCache>
                <c:formatCode>General</c:formatCode>
                <c:ptCount val="70"/>
                <c:pt idx="0">
                  <c:v>-4.3856327243713775E-3</c:v>
                </c:pt>
                <c:pt idx="1">
                  <c:v>-9.4224682062661099E-3</c:v>
                </c:pt>
                <c:pt idx="2">
                  <c:v>-1.2248723002994209E-2</c:v>
                </c:pt>
                <c:pt idx="3">
                  <c:v>-1.145919771449435E-2</c:v>
                </c:pt>
                <c:pt idx="4">
                  <c:v>-7.4129329340159719E-3</c:v>
                </c:pt>
                <c:pt idx="5">
                  <c:v>-1.9876810342514353E-3</c:v>
                </c:pt>
                <c:pt idx="6">
                  <c:v>2.41274233244303E-3</c:v>
                </c:pt>
                <c:pt idx="7">
                  <c:v>4.0614859517646932E-3</c:v>
                </c:pt>
                <c:pt idx="8">
                  <c:v>2.6964225864737298E-3</c:v>
                </c:pt>
                <c:pt idx="9">
                  <c:v>-4.8823382195198393E-4</c:v>
                </c:pt>
                <c:pt idx="10">
                  <c:v>-3.5900265568841161E-3</c:v>
                </c:pt>
                <c:pt idx="11">
                  <c:v>-5.0415952500906507E-3</c:v>
                </c:pt>
                <c:pt idx="12">
                  <c:v>-4.3741642457111353E-3</c:v>
                </c:pt>
                <c:pt idx="13">
                  <c:v>-2.3141136226936566E-3</c:v>
                </c:pt>
                <c:pt idx="14">
                  <c:v>-2.1630688056028906E-4</c:v>
                </c:pt>
                <c:pt idx="15">
                  <c:v>7.9324859633823734E-4</c:v>
                </c:pt>
                <c:pt idx="16">
                  <c:v>4.5133256219094444E-4</c:v>
                </c:pt>
                <c:pt idx="17">
                  <c:v>-5.8824305549222975E-4</c:v>
                </c:pt>
                <c:pt idx="18">
                  <c:v>-1.2787468767935955E-3</c:v>
                </c:pt>
                <c:pt idx="19">
                  <c:v>-9.3565446968744363E-4</c:v>
                </c:pt>
                <c:pt idx="20">
                  <c:v>2.5778141406328269E-4</c:v>
                </c:pt>
                <c:pt idx="21">
                  <c:v>1.3196486179990158E-3</c:v>
                </c:pt>
                <c:pt idx="22">
                  <c:v>1.0865549167303412E-3</c:v>
                </c:pt>
                <c:pt idx="23">
                  <c:v>-9.8876157180858475E-4</c:v>
                </c:pt>
                <c:pt idx="24">
                  <c:v>-4.3547916247263074E-3</c:v>
                </c:pt>
                <c:pt idx="25">
                  <c:v>-7.5228800601375E-3</c:v>
                </c:pt>
                <c:pt idx="26">
                  <c:v>-8.8318665772677361E-3</c:v>
                </c:pt>
                <c:pt idx="27">
                  <c:v>-7.4101929737322887E-3</c:v>
                </c:pt>
                <c:pt idx="28">
                  <c:v>-3.7848362166624295E-3</c:v>
                </c:pt>
                <c:pt idx="29">
                  <c:v>2.4645567198362068E-4</c:v>
                </c:pt>
                <c:pt idx="30">
                  <c:v>2.466842523965878E-3</c:v>
                </c:pt>
                <c:pt idx="31">
                  <c:v>1.3939117508667538E-3</c:v>
                </c:pt>
                <c:pt idx="32">
                  <c:v>-2.8789498897091956E-3</c:v>
                </c:pt>
                <c:pt idx="33">
                  <c:v>-8.6266368799364085E-3</c:v>
                </c:pt>
                <c:pt idx="34">
                  <c:v>-1.3288924446692222E-2</c:v>
                </c:pt>
                <c:pt idx="35">
                  <c:v>-1.4730676125237435E-2</c:v>
                </c:pt>
                <c:pt idx="36">
                  <c:v>-1.231884690164557E-2</c:v>
                </c:pt>
                <c:pt idx="37">
                  <c:v>-7.2533675623077986E-3</c:v>
                </c:pt>
                <c:pt idx="38">
                  <c:v>-1.9741421088068662E-3</c:v>
                </c:pt>
                <c:pt idx="39">
                  <c:v>1.051552030540321E-3</c:v>
                </c:pt>
                <c:pt idx="40">
                  <c:v>5.3566462050813699E-4</c:v>
                </c:pt>
                <c:pt idx="41">
                  <c:v>-3.045163809854888E-3</c:v>
                </c:pt>
                <c:pt idx="42">
                  <c:v>-7.7664676404215066E-3</c:v>
                </c:pt>
                <c:pt idx="43">
                  <c:v>-1.1281019547502177E-2</c:v>
                </c:pt>
                <c:pt idx="44">
                  <c:v>-1.1996972493370036E-2</c:v>
                </c:pt>
                <c:pt idx="45">
                  <c:v>-9.7971205038447935E-3</c:v>
                </c:pt>
                <c:pt idx="46">
                  <c:v>-5.9565429197026001E-3</c:v>
                </c:pt>
                <c:pt idx="47">
                  <c:v>-2.3563398986084219E-3</c:v>
                </c:pt>
                <c:pt idx="48">
                  <c:v>-4.5926167281701074E-4</c:v>
                </c:pt>
                <c:pt idx="49">
                  <c:v>-6.1173215058413092E-4</c:v>
                </c:pt>
                <c:pt idx="50">
                  <c:v>-2.0226931148789725E-3</c:v>
                </c:pt>
                <c:pt idx="51">
                  <c:v>-3.3733463648894053E-3</c:v>
                </c:pt>
                <c:pt idx="52">
                  <c:v>-3.6609629751539422E-3</c:v>
                </c:pt>
                <c:pt idx="53">
                  <c:v>-2.7699997490708162E-3</c:v>
                </c:pt>
                <c:pt idx="54">
                  <c:v>-1.4490884209282674E-3</c:v>
                </c:pt>
                <c:pt idx="55">
                  <c:v>-7.3817784864508608E-4</c:v>
                </c:pt>
                <c:pt idx="56">
                  <c:v>-1.2202755518542245E-3</c:v>
                </c:pt>
                <c:pt idx="57">
                  <c:v>-2.5744867213373574E-3</c:v>
                </c:pt>
                <c:pt idx="58">
                  <c:v>-3.7227924864593272E-3</c:v>
                </c:pt>
                <c:pt idx="59">
                  <c:v>-3.5006665539050099E-3</c:v>
                </c:pt>
                <c:pt idx="60">
                  <c:v>-1.4541750773076757E-3</c:v>
                </c:pt>
                <c:pt idx="61">
                  <c:v>1.7314521709884409E-3</c:v>
                </c:pt>
                <c:pt idx="62">
                  <c:v>4.4708205461510258E-3</c:v>
                </c:pt>
                <c:pt idx="63">
                  <c:v>5.1004775126642886E-3</c:v>
                </c:pt>
                <c:pt idx="64">
                  <c:v>2.8465322975358438E-3</c:v>
                </c:pt>
                <c:pt idx="65">
                  <c:v>-1.6158710330292556E-3</c:v>
                </c:pt>
                <c:pt idx="66">
                  <c:v>-6.3671045567763648E-3</c:v>
                </c:pt>
                <c:pt idx="67">
                  <c:v>-9.15602503247177E-3</c:v>
                </c:pt>
                <c:pt idx="68">
                  <c:v>-8.5652240685608286E-3</c:v>
                </c:pt>
                <c:pt idx="69">
                  <c:v>-4.8082837453367888E-3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7E-4A82-A019-807209733FA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2'!$U$21:$U$294</c:f>
              <c:numCache>
                <c:formatCode>General</c:formatCode>
                <c:ptCount val="274"/>
                <c:pt idx="82">
                  <c:v>0.19620858200505609</c:v>
                </c:pt>
                <c:pt idx="104">
                  <c:v>-8.1237200000032317E-2</c:v>
                </c:pt>
                <c:pt idx="223">
                  <c:v>-2.7349537995178252E-2</c:v>
                </c:pt>
                <c:pt idx="249">
                  <c:v>6.9689589945483021E-3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7E-4A82-A019-807209733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59560"/>
        <c:axId val="1"/>
      </c:scatterChart>
      <c:valAx>
        <c:axId val="1042059560"/>
        <c:scaling>
          <c:orientation val="minMax"/>
          <c:max val="2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69411357312"/>
              <c:y val="0.86567164179104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94029850746268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5956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40945275393799"/>
          <c:y val="0.91343283582089552"/>
          <c:w val="0.72413840323932521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380841075525229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2739281779482"/>
          <c:y val="0.2298507462686567"/>
          <c:w val="0.80060028623404578"/>
          <c:h val="0.5432835820895521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B!$H$21:$H$74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90-4F2F-B732-653AF25D12CB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B!$I$21:$I$74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90-4F2F-B732-653AF25D12CB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B!$J$21:$J$74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90-4F2F-B732-653AF25D12CB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B!$K$21:$K$74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90-4F2F-B732-653AF25D12CB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Tian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B!$L$21:$L$74</c:f>
              <c:numCache>
                <c:formatCode>General</c:formatCode>
                <c:ptCount val="54"/>
                <c:pt idx="0">
                  <c:v>1.6756889963289723E-3</c:v>
                </c:pt>
                <c:pt idx="1">
                  <c:v>-1.5863140069996007E-3</c:v>
                </c:pt>
                <c:pt idx="2">
                  <c:v>-1.3130710067343898E-3</c:v>
                </c:pt>
                <c:pt idx="3">
                  <c:v>-5.2884940014337189E-3</c:v>
                </c:pt>
                <c:pt idx="4">
                  <c:v>-2.6949010061798617E-3</c:v>
                </c:pt>
                <c:pt idx="5">
                  <c:v>-1.8467629997758195E-3</c:v>
                </c:pt>
                <c:pt idx="6">
                  <c:v>-8.5660001786891371E-5</c:v>
                </c:pt>
                <c:pt idx="7">
                  <c:v>2.5763000303413719E-4</c:v>
                </c:pt>
                <c:pt idx="8">
                  <c:v>-6.1371199990389869E-4</c:v>
                </c:pt>
                <c:pt idx="9">
                  <c:v>-1.3994600158184767E-4</c:v>
                </c:pt>
                <c:pt idx="10">
                  <c:v>-4.9665600090520456E-4</c:v>
                </c:pt>
                <c:pt idx="11">
                  <c:v>-1.4947550007491373E-3</c:v>
                </c:pt>
                <c:pt idx="12">
                  <c:v>-1.2514649934018962E-3</c:v>
                </c:pt>
                <c:pt idx="13">
                  <c:v>1.2999999962630682E-3</c:v>
                </c:pt>
                <c:pt idx="14">
                  <c:v>2.1216450040810741E-3</c:v>
                </c:pt>
                <c:pt idx="15">
                  <c:v>1.9432900007814169E-3</c:v>
                </c:pt>
                <c:pt idx="16">
                  <c:v>-1.1964183002419304E-2</c:v>
                </c:pt>
                <c:pt idx="17">
                  <c:v>-1.1842538006021641E-2</c:v>
                </c:pt>
                <c:pt idx="18">
                  <c:v>-1.2020893002045341E-2</c:v>
                </c:pt>
                <c:pt idx="19">
                  <c:v>-1.1892235001141671E-2</c:v>
                </c:pt>
                <c:pt idx="20">
                  <c:v>-1.2392089003697038E-2</c:v>
                </c:pt>
                <c:pt idx="21">
                  <c:v>-1.1870443995576352E-2</c:v>
                </c:pt>
                <c:pt idx="22">
                  <c:v>-1.1824729997897521E-2</c:v>
                </c:pt>
                <c:pt idx="23">
                  <c:v>-7.0311370000126772E-3</c:v>
                </c:pt>
                <c:pt idx="24">
                  <c:v>-9.707772005640436E-3</c:v>
                </c:pt>
                <c:pt idx="25">
                  <c:v>-2.3433599999407306E-3</c:v>
                </c:pt>
                <c:pt idx="26">
                  <c:v>-3.1147019981290214E-3</c:v>
                </c:pt>
                <c:pt idx="27">
                  <c:v>-2.4930570070864633E-3</c:v>
                </c:pt>
                <c:pt idx="28">
                  <c:v>-2.6492200413485989E-4</c:v>
                </c:pt>
                <c:pt idx="29">
                  <c:v>-3.3759180005290546E-3</c:v>
                </c:pt>
                <c:pt idx="30">
                  <c:v>-1.9740999996429309E-3</c:v>
                </c:pt>
                <c:pt idx="31">
                  <c:v>-4.2588619980961084E-3</c:v>
                </c:pt>
                <c:pt idx="32">
                  <c:v>-2.508559002308175E-3</c:v>
                </c:pt>
                <c:pt idx="33">
                  <c:v>9.3342001491691917E-5</c:v>
                </c:pt>
                <c:pt idx="34">
                  <c:v>-1.5780000030645169E-3</c:v>
                </c:pt>
                <c:pt idx="35">
                  <c:v>-1.5780000030645169E-3</c:v>
                </c:pt>
                <c:pt idx="36">
                  <c:v>-6.3921599939931184E-4</c:v>
                </c:pt>
                <c:pt idx="37">
                  <c:v>-2.0532420021481812E-3</c:v>
                </c:pt>
                <c:pt idx="38">
                  <c:v>-3.3361030000378378E-3</c:v>
                </c:pt>
                <c:pt idx="39">
                  <c:v>-2.492813000571914E-3</c:v>
                </c:pt>
                <c:pt idx="40">
                  <c:v>-2.3579240005346946E-3</c:v>
                </c:pt>
                <c:pt idx="41">
                  <c:v>-3.6387910004123114E-3</c:v>
                </c:pt>
                <c:pt idx="42">
                  <c:v>-3.8171460037119687E-3</c:v>
                </c:pt>
                <c:pt idx="43">
                  <c:v>-3.3936000036192127E-3</c:v>
                </c:pt>
                <c:pt idx="44">
                  <c:v>-3.9719550040899776E-3</c:v>
                </c:pt>
                <c:pt idx="45">
                  <c:v>-4.702695005107671E-3</c:v>
                </c:pt>
                <c:pt idx="46">
                  <c:v>-4.2810500017367303E-3</c:v>
                </c:pt>
                <c:pt idx="47">
                  <c:v>-3.3833909983513877E-3</c:v>
                </c:pt>
                <c:pt idx="48">
                  <c:v>-2.761746000032872E-3</c:v>
                </c:pt>
                <c:pt idx="49">
                  <c:v>-4.085059990757145E-4</c:v>
                </c:pt>
                <c:pt idx="50">
                  <c:v>-1.8756060017039999E-3</c:v>
                </c:pt>
                <c:pt idx="51">
                  <c:v>-1.0537019988987595E-3</c:v>
                </c:pt>
                <c:pt idx="52">
                  <c:v>-2.1104120023665018E-3</c:v>
                </c:pt>
                <c:pt idx="53">
                  <c:v>-2.0867830025963485E-3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90-4F2F-B732-653AF25D12CB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B!$M$21:$M$74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90-4F2F-B732-653AF25D12CB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B!$N$21:$N$74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90-4F2F-B732-653AF25D12CB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B!$V$2:$V$71</c:f>
              <c:numCache>
                <c:formatCode>General</c:formatCode>
                <c:ptCount val="70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</c:numCache>
            </c:numRef>
          </c:xVal>
          <c:yVal>
            <c:numRef>
              <c:f>B!$Z$2:$Z$71</c:f>
              <c:numCache>
                <c:formatCode>General</c:formatCode>
                <c:ptCount val="70"/>
                <c:pt idx="0">
                  <c:v>-4.3856327243713775E-3</c:v>
                </c:pt>
                <c:pt idx="1">
                  <c:v>-9.4224682062661099E-3</c:v>
                </c:pt>
                <c:pt idx="2">
                  <c:v>-1.2248723002994209E-2</c:v>
                </c:pt>
                <c:pt idx="3">
                  <c:v>-1.145919771449435E-2</c:v>
                </c:pt>
                <c:pt idx="4">
                  <c:v>-7.4129329340159719E-3</c:v>
                </c:pt>
                <c:pt idx="5">
                  <c:v>-1.9876810342514353E-3</c:v>
                </c:pt>
                <c:pt idx="6">
                  <c:v>2.41274233244303E-3</c:v>
                </c:pt>
                <c:pt idx="7">
                  <c:v>4.0614859517646932E-3</c:v>
                </c:pt>
                <c:pt idx="8">
                  <c:v>2.6964225864737298E-3</c:v>
                </c:pt>
                <c:pt idx="9">
                  <c:v>-4.8823382195198393E-4</c:v>
                </c:pt>
                <c:pt idx="10">
                  <c:v>-3.5900265568841161E-3</c:v>
                </c:pt>
                <c:pt idx="11">
                  <c:v>-5.0415952500906507E-3</c:v>
                </c:pt>
                <c:pt idx="12">
                  <c:v>-4.3741642457111353E-3</c:v>
                </c:pt>
                <c:pt idx="13">
                  <c:v>-2.3141136226936566E-3</c:v>
                </c:pt>
                <c:pt idx="14">
                  <c:v>-2.1630688056028906E-4</c:v>
                </c:pt>
                <c:pt idx="15">
                  <c:v>7.9324859633823734E-4</c:v>
                </c:pt>
                <c:pt idx="16">
                  <c:v>4.5133256219094444E-4</c:v>
                </c:pt>
                <c:pt idx="17">
                  <c:v>-5.8824305549222975E-4</c:v>
                </c:pt>
                <c:pt idx="18">
                  <c:v>-1.2787468767935955E-3</c:v>
                </c:pt>
                <c:pt idx="19">
                  <c:v>-9.3565446968744363E-4</c:v>
                </c:pt>
                <c:pt idx="20">
                  <c:v>2.5778141406328269E-4</c:v>
                </c:pt>
                <c:pt idx="21">
                  <c:v>1.3196486179990158E-3</c:v>
                </c:pt>
                <c:pt idx="22">
                  <c:v>1.0865549167303412E-3</c:v>
                </c:pt>
                <c:pt idx="23">
                  <c:v>-9.8876157180858475E-4</c:v>
                </c:pt>
                <c:pt idx="24">
                  <c:v>-4.3547916247263074E-3</c:v>
                </c:pt>
                <c:pt idx="25">
                  <c:v>-7.5228800601375E-3</c:v>
                </c:pt>
                <c:pt idx="26">
                  <c:v>-8.8318665772677361E-3</c:v>
                </c:pt>
                <c:pt idx="27">
                  <c:v>-7.4101929737322887E-3</c:v>
                </c:pt>
                <c:pt idx="28">
                  <c:v>-3.7848362166624295E-3</c:v>
                </c:pt>
                <c:pt idx="29">
                  <c:v>2.4645567198362068E-4</c:v>
                </c:pt>
                <c:pt idx="30">
                  <c:v>2.466842523965878E-3</c:v>
                </c:pt>
                <c:pt idx="31">
                  <c:v>1.3939117508667538E-3</c:v>
                </c:pt>
                <c:pt idx="32">
                  <c:v>-2.8789498897091956E-3</c:v>
                </c:pt>
                <c:pt idx="33">
                  <c:v>-8.6266368799364085E-3</c:v>
                </c:pt>
                <c:pt idx="34">
                  <c:v>-1.3288924446692222E-2</c:v>
                </c:pt>
                <c:pt idx="35">
                  <c:v>-1.4730676125237435E-2</c:v>
                </c:pt>
                <c:pt idx="36">
                  <c:v>-1.231884690164557E-2</c:v>
                </c:pt>
                <c:pt idx="37">
                  <c:v>-7.2533675623077986E-3</c:v>
                </c:pt>
                <c:pt idx="38">
                  <c:v>-1.9741421088068662E-3</c:v>
                </c:pt>
                <c:pt idx="39">
                  <c:v>1.051552030540321E-3</c:v>
                </c:pt>
                <c:pt idx="40">
                  <c:v>5.3566462050813699E-4</c:v>
                </c:pt>
                <c:pt idx="41">
                  <c:v>-3.045163809854888E-3</c:v>
                </c:pt>
                <c:pt idx="42">
                  <c:v>-7.7664676404215066E-3</c:v>
                </c:pt>
                <c:pt idx="43">
                  <c:v>-1.1281019547502177E-2</c:v>
                </c:pt>
                <c:pt idx="44">
                  <c:v>-1.1996972493370036E-2</c:v>
                </c:pt>
                <c:pt idx="45">
                  <c:v>-9.7971205038447935E-3</c:v>
                </c:pt>
                <c:pt idx="46">
                  <c:v>-5.9565429197026001E-3</c:v>
                </c:pt>
                <c:pt idx="47">
                  <c:v>-2.3563398986084219E-3</c:v>
                </c:pt>
                <c:pt idx="48">
                  <c:v>-4.5926167281701074E-4</c:v>
                </c:pt>
                <c:pt idx="49">
                  <c:v>-6.1173215058413092E-4</c:v>
                </c:pt>
                <c:pt idx="50">
                  <c:v>-2.0226931148789725E-3</c:v>
                </c:pt>
                <c:pt idx="51">
                  <c:v>-3.3733463648894053E-3</c:v>
                </c:pt>
                <c:pt idx="52">
                  <c:v>-3.6609629751539422E-3</c:v>
                </c:pt>
                <c:pt idx="53">
                  <c:v>-2.7699997490708162E-3</c:v>
                </c:pt>
                <c:pt idx="54">
                  <c:v>-1.4490884209282674E-3</c:v>
                </c:pt>
                <c:pt idx="55">
                  <c:v>-7.3817784864508608E-4</c:v>
                </c:pt>
                <c:pt idx="56">
                  <c:v>-1.2202755518542245E-3</c:v>
                </c:pt>
                <c:pt idx="57">
                  <c:v>-2.5744867213373574E-3</c:v>
                </c:pt>
                <c:pt idx="58">
                  <c:v>-3.7227924864593272E-3</c:v>
                </c:pt>
                <c:pt idx="59">
                  <c:v>-3.5006665539050099E-3</c:v>
                </c:pt>
                <c:pt idx="60">
                  <c:v>-1.4541750773076757E-3</c:v>
                </c:pt>
                <c:pt idx="61">
                  <c:v>1.7314521709884409E-3</c:v>
                </c:pt>
                <c:pt idx="62">
                  <c:v>4.4708205461510258E-3</c:v>
                </c:pt>
                <c:pt idx="63">
                  <c:v>5.1004775126642886E-3</c:v>
                </c:pt>
                <c:pt idx="64">
                  <c:v>2.8465322975358438E-3</c:v>
                </c:pt>
                <c:pt idx="65">
                  <c:v>-1.6158710330292556E-3</c:v>
                </c:pt>
                <c:pt idx="66">
                  <c:v>-6.3671045567763648E-3</c:v>
                </c:pt>
                <c:pt idx="67">
                  <c:v>-9.15602503247177E-3</c:v>
                </c:pt>
                <c:pt idx="68">
                  <c:v>-8.5652240685608286E-3</c:v>
                </c:pt>
                <c:pt idx="69">
                  <c:v>-4.8082837453367888E-3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90-4F2F-B732-653AF25D12CB}"/>
            </c:ext>
          </c:extLst>
        </c:ser>
        <c:ser>
          <c:idx val="8"/>
          <c:order val="8"/>
          <c:tx>
            <c:strRef>
              <c:f>B!$U$20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B!$U$21:$U$74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90-4F2F-B732-653AF25D1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59888"/>
        <c:axId val="1"/>
      </c:scatterChart>
      <c:valAx>
        <c:axId val="1042059888"/>
        <c:scaling>
          <c:orientation val="minMax"/>
          <c:max val="20000"/>
          <c:min val="-15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69411357312"/>
              <c:y val="0.86567164179104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94029850746268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5988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691170162950021"/>
          <c:y val="0.91343283582089552"/>
          <c:w val="0.90854635674288842"/>
          <c:h val="0.97313432835820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17365269461077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125748502994"/>
          <c:y val="0.22686567164179106"/>
          <c:w val="0.80538922155688619"/>
          <c:h val="0.5582089552238805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B!$H$21:$H$74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8D-4459-B3E0-9D6CE5614F8D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B!$I$21:$I$74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8D-4459-B3E0-9D6CE5614F8D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B!$J$21:$J$74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8D-4459-B3E0-9D6CE5614F8D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B!$K$21:$K$74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8D-4459-B3E0-9D6CE5614F8D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Tian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B!$L$21:$L$74</c:f>
              <c:numCache>
                <c:formatCode>General</c:formatCode>
                <c:ptCount val="54"/>
                <c:pt idx="0">
                  <c:v>1.6756889963289723E-3</c:v>
                </c:pt>
                <c:pt idx="1">
                  <c:v>-1.5863140069996007E-3</c:v>
                </c:pt>
                <c:pt idx="2">
                  <c:v>-1.3130710067343898E-3</c:v>
                </c:pt>
                <c:pt idx="3">
                  <c:v>-5.2884940014337189E-3</c:v>
                </c:pt>
                <c:pt idx="4">
                  <c:v>-2.6949010061798617E-3</c:v>
                </c:pt>
                <c:pt idx="5">
                  <c:v>-1.8467629997758195E-3</c:v>
                </c:pt>
                <c:pt idx="6">
                  <c:v>-8.5660001786891371E-5</c:v>
                </c:pt>
                <c:pt idx="7">
                  <c:v>2.5763000303413719E-4</c:v>
                </c:pt>
                <c:pt idx="8">
                  <c:v>-6.1371199990389869E-4</c:v>
                </c:pt>
                <c:pt idx="9">
                  <c:v>-1.3994600158184767E-4</c:v>
                </c:pt>
                <c:pt idx="10">
                  <c:v>-4.9665600090520456E-4</c:v>
                </c:pt>
                <c:pt idx="11">
                  <c:v>-1.4947550007491373E-3</c:v>
                </c:pt>
                <c:pt idx="12">
                  <c:v>-1.2514649934018962E-3</c:v>
                </c:pt>
                <c:pt idx="13">
                  <c:v>1.2999999962630682E-3</c:v>
                </c:pt>
                <c:pt idx="14">
                  <c:v>2.1216450040810741E-3</c:v>
                </c:pt>
                <c:pt idx="15">
                  <c:v>1.9432900007814169E-3</c:v>
                </c:pt>
                <c:pt idx="16">
                  <c:v>-1.1964183002419304E-2</c:v>
                </c:pt>
                <c:pt idx="17">
                  <c:v>-1.1842538006021641E-2</c:v>
                </c:pt>
                <c:pt idx="18">
                  <c:v>-1.2020893002045341E-2</c:v>
                </c:pt>
                <c:pt idx="19">
                  <c:v>-1.1892235001141671E-2</c:v>
                </c:pt>
                <c:pt idx="20">
                  <c:v>-1.2392089003697038E-2</c:v>
                </c:pt>
                <c:pt idx="21">
                  <c:v>-1.1870443995576352E-2</c:v>
                </c:pt>
                <c:pt idx="22">
                  <c:v>-1.1824729997897521E-2</c:v>
                </c:pt>
                <c:pt idx="23">
                  <c:v>-7.0311370000126772E-3</c:v>
                </c:pt>
                <c:pt idx="24">
                  <c:v>-9.707772005640436E-3</c:v>
                </c:pt>
                <c:pt idx="25">
                  <c:v>-2.3433599999407306E-3</c:v>
                </c:pt>
                <c:pt idx="26">
                  <c:v>-3.1147019981290214E-3</c:v>
                </c:pt>
                <c:pt idx="27">
                  <c:v>-2.4930570070864633E-3</c:v>
                </c:pt>
                <c:pt idx="28">
                  <c:v>-2.6492200413485989E-4</c:v>
                </c:pt>
                <c:pt idx="29">
                  <c:v>-3.3759180005290546E-3</c:v>
                </c:pt>
                <c:pt idx="30">
                  <c:v>-1.9740999996429309E-3</c:v>
                </c:pt>
                <c:pt idx="31">
                  <c:v>-4.2588619980961084E-3</c:v>
                </c:pt>
                <c:pt idx="32">
                  <c:v>-2.508559002308175E-3</c:v>
                </c:pt>
                <c:pt idx="33">
                  <c:v>9.3342001491691917E-5</c:v>
                </c:pt>
                <c:pt idx="34">
                  <c:v>-1.5780000030645169E-3</c:v>
                </c:pt>
                <c:pt idx="35">
                  <c:v>-1.5780000030645169E-3</c:v>
                </c:pt>
                <c:pt idx="36">
                  <c:v>-6.3921599939931184E-4</c:v>
                </c:pt>
                <c:pt idx="37">
                  <c:v>-2.0532420021481812E-3</c:v>
                </c:pt>
                <c:pt idx="38">
                  <c:v>-3.3361030000378378E-3</c:v>
                </c:pt>
                <c:pt idx="39">
                  <c:v>-2.492813000571914E-3</c:v>
                </c:pt>
                <c:pt idx="40">
                  <c:v>-2.3579240005346946E-3</c:v>
                </c:pt>
                <c:pt idx="41">
                  <c:v>-3.6387910004123114E-3</c:v>
                </c:pt>
                <c:pt idx="42">
                  <c:v>-3.8171460037119687E-3</c:v>
                </c:pt>
                <c:pt idx="43">
                  <c:v>-3.3936000036192127E-3</c:v>
                </c:pt>
                <c:pt idx="44">
                  <c:v>-3.9719550040899776E-3</c:v>
                </c:pt>
                <c:pt idx="45">
                  <c:v>-4.702695005107671E-3</c:v>
                </c:pt>
                <c:pt idx="46">
                  <c:v>-4.2810500017367303E-3</c:v>
                </c:pt>
                <c:pt idx="47">
                  <c:v>-3.3833909983513877E-3</c:v>
                </c:pt>
                <c:pt idx="48">
                  <c:v>-2.761746000032872E-3</c:v>
                </c:pt>
                <c:pt idx="49">
                  <c:v>-4.085059990757145E-4</c:v>
                </c:pt>
                <c:pt idx="50">
                  <c:v>-1.8756060017039999E-3</c:v>
                </c:pt>
                <c:pt idx="51">
                  <c:v>-1.0537019988987595E-3</c:v>
                </c:pt>
                <c:pt idx="52">
                  <c:v>-2.1104120023665018E-3</c:v>
                </c:pt>
                <c:pt idx="53">
                  <c:v>-2.0867830025963485E-3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8D-4459-B3E0-9D6CE5614F8D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B!$M$21:$M$74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8D-4459-B3E0-9D6CE5614F8D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B!$N$21:$N$74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8D-4459-B3E0-9D6CE5614F8D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B!$O$21:$O$74</c:f>
              <c:numCache>
                <c:formatCode>General</c:formatCode>
                <c:ptCount val="54"/>
                <c:pt idx="0">
                  <c:v>-1.7597623722910873E-3</c:v>
                </c:pt>
                <c:pt idx="1">
                  <c:v>-1.8911327059808159E-3</c:v>
                </c:pt>
                <c:pt idx="2">
                  <c:v>-1.9334268312348058E-3</c:v>
                </c:pt>
                <c:pt idx="3">
                  <c:v>-2.0657728079523084E-3</c:v>
                </c:pt>
                <c:pt idx="4">
                  <c:v>-2.066602104525916E-3</c:v>
                </c:pt>
                <c:pt idx="5">
                  <c:v>-2.0725535269953354E-3</c:v>
                </c:pt>
                <c:pt idx="6">
                  <c:v>-2.3265621892762183E-3</c:v>
                </c:pt>
                <c:pt idx="7">
                  <c:v>-2.3270500107901051E-3</c:v>
                </c:pt>
                <c:pt idx="8">
                  <c:v>-2.3271475750928825E-3</c:v>
                </c:pt>
                <c:pt idx="9">
                  <c:v>-2.3297818112678714E-3</c:v>
                </c:pt>
                <c:pt idx="10">
                  <c:v>-2.3302696327817582E-3</c:v>
                </c:pt>
                <c:pt idx="11">
                  <c:v>-2.3726613223385255E-3</c:v>
                </c:pt>
                <c:pt idx="12">
                  <c:v>-2.3731491438524124E-3</c:v>
                </c:pt>
                <c:pt idx="13">
                  <c:v>-2.9382903676903279E-3</c:v>
                </c:pt>
                <c:pt idx="14">
                  <c:v>-2.9385342784472713E-3</c:v>
                </c:pt>
                <c:pt idx="15">
                  <c:v>-2.9387781892042148E-3</c:v>
                </c:pt>
                <c:pt idx="16">
                  <c:v>-3.2443008033515488E-3</c:v>
                </c:pt>
                <c:pt idx="17">
                  <c:v>-3.2445447141084922E-3</c:v>
                </c:pt>
                <c:pt idx="18">
                  <c:v>-3.2447886248654356E-3</c:v>
                </c:pt>
                <c:pt idx="19">
                  <c:v>-3.244886189168213E-3</c:v>
                </c:pt>
                <c:pt idx="20">
                  <c:v>-3.5509454069808225E-3</c:v>
                </c:pt>
                <c:pt idx="21">
                  <c:v>-3.551189317737766E-3</c:v>
                </c:pt>
                <c:pt idx="22">
                  <c:v>-3.5544089397294195E-3</c:v>
                </c:pt>
                <c:pt idx="23">
                  <c:v>-3.5552382363030271E-3</c:v>
                </c:pt>
                <c:pt idx="24">
                  <c:v>-3.6862183127816463E-3</c:v>
                </c:pt>
                <c:pt idx="25">
                  <c:v>-3.7266099341314776E-3</c:v>
                </c:pt>
                <c:pt idx="26">
                  <c:v>-3.7267074984342549E-3</c:v>
                </c:pt>
                <c:pt idx="27">
                  <c:v>-3.7269514091911983E-3</c:v>
                </c:pt>
                <c:pt idx="28">
                  <c:v>-3.7667088625729763E-3</c:v>
                </c:pt>
                <c:pt idx="29">
                  <c:v>-3.7704163060785162E-3</c:v>
                </c:pt>
                <c:pt idx="30">
                  <c:v>-3.7724651564368414E-3</c:v>
                </c:pt>
                <c:pt idx="31">
                  <c:v>-3.7735383637673924E-3</c:v>
                </c:pt>
                <c:pt idx="32">
                  <c:v>-3.7738798388271132E-3</c:v>
                </c:pt>
                <c:pt idx="33">
                  <c:v>-3.8162715283838805E-3</c:v>
                </c:pt>
                <c:pt idx="34">
                  <c:v>-3.8163690926866578E-3</c:v>
                </c:pt>
                <c:pt idx="35">
                  <c:v>-3.8163690926866578E-3</c:v>
                </c:pt>
                <c:pt idx="36">
                  <c:v>-3.8600779003309196E-3</c:v>
                </c:pt>
                <c:pt idx="37">
                  <c:v>-3.8603705932392517E-3</c:v>
                </c:pt>
                <c:pt idx="38">
                  <c:v>-3.90383549012657E-3</c:v>
                </c:pt>
                <c:pt idx="39">
                  <c:v>-3.9043233116404568E-3</c:v>
                </c:pt>
                <c:pt idx="40">
                  <c:v>-3.9355926706806038E-3</c:v>
                </c:pt>
                <c:pt idx="41">
                  <c:v>-3.9491053266152692E-3</c:v>
                </c:pt>
                <c:pt idx="42">
                  <c:v>-3.9493492373722135E-3</c:v>
                </c:pt>
                <c:pt idx="43">
                  <c:v>-3.9919848376859237E-3</c:v>
                </c:pt>
                <c:pt idx="44">
                  <c:v>-3.9922287484428672E-3</c:v>
                </c:pt>
                <c:pt idx="45">
                  <c:v>-4.0380839707482314E-3</c:v>
                </c:pt>
                <c:pt idx="46">
                  <c:v>-4.038327881505174E-3</c:v>
                </c:pt>
                <c:pt idx="47">
                  <c:v>-4.0759389202258507E-3</c:v>
                </c:pt>
                <c:pt idx="48">
                  <c:v>-4.0761828309827941E-3</c:v>
                </c:pt>
                <c:pt idx="49">
                  <c:v>-4.1522829871491421E-3</c:v>
                </c:pt>
                <c:pt idx="50">
                  <c:v>-4.1571612022880114E-3</c:v>
                </c:pt>
                <c:pt idx="51">
                  <c:v>-4.1657468609324197E-3</c:v>
                </c:pt>
                <c:pt idx="52">
                  <c:v>-4.1662346824463065E-3</c:v>
                </c:pt>
                <c:pt idx="53">
                  <c:v>-4.2492131219584598E-3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8D-4459-B3E0-9D6CE5614F8D}"/>
            </c:ext>
          </c:extLst>
        </c:ser>
        <c:ser>
          <c:idx val="8"/>
          <c:order val="8"/>
          <c:tx>
            <c:strRef>
              <c:f>B!$U$20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B!$U$21:$U$74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8D-4459-B3E0-9D6CE561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56936"/>
        <c:axId val="1"/>
      </c:scatterChart>
      <c:valAx>
        <c:axId val="104205693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6107784431139"/>
              <c:y val="0.86567164179104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9820359281437E-2"/>
              <c:y val="0.41492537313432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569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664670658682635"/>
          <c:y val="0.91641791044776122"/>
          <c:w val="0.90718562874251496"/>
          <c:h val="0.97611940298507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E8EAEA5E-E039-454F-41C9-97B9E36EA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57150</xdr:rowOff>
    </xdr:from>
    <xdr:to>
      <xdr:col>27</xdr:col>
      <xdr:colOff>171450</xdr:colOff>
      <xdr:row>19</xdr:row>
      <xdr:rowOff>66675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419D1297-625F-0AE8-D26C-5F92D0933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552450</xdr:colOff>
      <xdr:row>21</xdr:row>
      <xdr:rowOff>57150</xdr:rowOff>
    </xdr:from>
    <xdr:to>
      <xdr:col>21</xdr:col>
      <xdr:colOff>171450</xdr:colOff>
      <xdr:row>41</xdr:row>
      <xdr:rowOff>76200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364B9793-CF86-9616-7C8D-540ADB145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123825</xdr:colOff>
      <xdr:row>19</xdr:row>
      <xdr:rowOff>19050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1EE094FF-498B-BDFD-F113-A09F83BE6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123825</xdr:colOff>
      <xdr:row>19</xdr:row>
      <xdr:rowOff>19050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A57A3569-BCE7-BD51-4F3C-797030665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200025</xdr:colOff>
      <xdr:row>1</xdr:row>
      <xdr:rowOff>95250</xdr:rowOff>
    </xdr:from>
    <xdr:to>
      <xdr:col>44</xdr:col>
      <xdr:colOff>390525</xdr:colOff>
      <xdr:row>21</xdr:row>
      <xdr:rowOff>47625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2C55DE5A-FE66-C757-B99A-27F0E7671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aavso.org/sites/default/files/jaavso/v36n2/186.pdf" TargetMode="External"/><Relationship Id="rId18" Type="http://schemas.openxmlformats.org/officeDocument/2006/relationships/hyperlink" Target="http://www.konkoly.hu/cgi-bin/IBVS?6029" TargetMode="External"/><Relationship Id="rId26" Type="http://schemas.openxmlformats.org/officeDocument/2006/relationships/hyperlink" Target="http://vsolj.cetus-net.org/no47.pdf" TargetMode="External"/><Relationship Id="rId3" Type="http://schemas.openxmlformats.org/officeDocument/2006/relationships/hyperlink" Target="http://www.bav-astro.de/sfs/BAVM_link.php?BAVMnr=111" TargetMode="External"/><Relationship Id="rId21" Type="http://schemas.openxmlformats.org/officeDocument/2006/relationships/hyperlink" Target="http://www.bav-astro.de/sfs/BAVM_link.php?BAVMnr=13" TargetMode="External"/><Relationship Id="rId34" Type="http://schemas.openxmlformats.org/officeDocument/2006/relationships/hyperlink" Target="http://vsolj.cetus-net.org/no48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6029" TargetMode="External"/><Relationship Id="rId25" Type="http://schemas.openxmlformats.org/officeDocument/2006/relationships/hyperlink" Target="http://www.konkoly.hu/cgi-bin/IBVS?3404" TargetMode="External"/><Relationship Id="rId33" Type="http://schemas.openxmlformats.org/officeDocument/2006/relationships/hyperlink" Target="http://vsolj.cetus-net.org/no48.pdf" TargetMode="External"/><Relationship Id="rId38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konkoly.hu/cgi-bin/IBVS?3404" TargetMode="External"/><Relationship Id="rId16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www.bav-astro.de/sfs/BAVM_link.php?BAVMnr=13" TargetMode="External"/><Relationship Id="rId29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konkoly.hu/cgi-bin/IBVS?3404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86" TargetMode="External"/><Relationship Id="rId24" Type="http://schemas.openxmlformats.org/officeDocument/2006/relationships/hyperlink" Target="http://vsolj.cetus-net.org/no47.pdf" TargetMode="External"/><Relationship Id="rId32" Type="http://schemas.openxmlformats.org/officeDocument/2006/relationships/hyperlink" Target="http://vsolj.cetus-net.org/no48.pdf" TargetMode="External"/><Relationship Id="rId37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5287" TargetMode="External"/><Relationship Id="rId15" Type="http://schemas.openxmlformats.org/officeDocument/2006/relationships/hyperlink" Target="http://www.konkoly.hu/cgi-bin/IBVS?5992" TargetMode="External"/><Relationship Id="rId23" Type="http://schemas.openxmlformats.org/officeDocument/2006/relationships/hyperlink" Target="http://www.bav-astro.de/sfs/BAVM_link.php?BAVMnr=15" TargetMode="External"/><Relationship Id="rId28" Type="http://schemas.openxmlformats.org/officeDocument/2006/relationships/hyperlink" Target="http://vsolj.cetus-net.org/no47.pdf" TargetMode="External"/><Relationship Id="rId36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bav-astro.de/sfs/BAVM_link.php?BAVMnr=238" TargetMode="External"/><Relationship Id="rId31" Type="http://schemas.openxmlformats.org/officeDocument/2006/relationships/hyperlink" Target="http://vsolj.cetus-net.org/no45.pdf" TargetMode="External"/><Relationship Id="rId4" Type="http://schemas.openxmlformats.org/officeDocument/2006/relationships/hyperlink" Target="http://www.bav-astro.de/sfs/BAVM_link.php?BAVMnr=118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aavso.org/sites/default/files/jaavso/v36n2/186.pdf" TargetMode="External"/><Relationship Id="rId22" Type="http://schemas.openxmlformats.org/officeDocument/2006/relationships/hyperlink" Target="http://www.bav-astro.de/sfs/BAVM_link.php?BAVMnr=15" TargetMode="External"/><Relationship Id="rId27" Type="http://schemas.openxmlformats.org/officeDocument/2006/relationships/hyperlink" Target="http://vsolj.cetus-net.org/no47.pdf" TargetMode="External"/><Relationship Id="rId30" Type="http://schemas.openxmlformats.org/officeDocument/2006/relationships/hyperlink" Target="http://vsolj.cetus-net.org/no43.pdf" TargetMode="External"/><Relationship Id="rId35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309"/>
  <sheetViews>
    <sheetView tabSelected="1" workbookViewId="0">
      <pane xSplit="14" ySplit="22" topLeftCell="O289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7.8554687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2">
      <c r="A1" s="2" t="s">
        <v>0</v>
      </c>
      <c r="B1" s="3"/>
      <c r="C1" s="3"/>
      <c r="D1" s="3"/>
      <c r="E1" s="3"/>
    </row>
    <row r="2" spans="1:6" x14ac:dyDescent="0.2">
      <c r="A2" s="4" t="s">
        <v>1</v>
      </c>
      <c r="B2" s="3" t="s">
        <v>2</v>
      </c>
      <c r="C2" s="3"/>
      <c r="D2" s="3"/>
      <c r="E2" s="3" t="s">
        <v>3</v>
      </c>
    </row>
    <row r="3" spans="1:6" x14ac:dyDescent="0.2">
      <c r="A3" s="3" t="s">
        <v>4</v>
      </c>
      <c r="B3" s="3"/>
      <c r="C3" s="5"/>
      <c r="D3" s="5"/>
      <c r="E3" s="3"/>
    </row>
    <row r="4" spans="1:6" x14ac:dyDescent="0.2">
      <c r="A4" s="6" t="s">
        <v>5</v>
      </c>
      <c r="B4" s="7"/>
      <c r="C4" s="8">
        <v>43230.608999999997</v>
      </c>
      <c r="D4" s="9">
        <v>0.81687160999999997</v>
      </c>
      <c r="E4" s="10"/>
    </row>
    <row r="5" spans="1:6" x14ac:dyDescent="0.2">
      <c r="A5" s="11" t="s">
        <v>6</v>
      </c>
      <c r="B5" s="4"/>
      <c r="C5" s="12">
        <v>-9.5</v>
      </c>
      <c r="D5" s="4" t="s">
        <v>7</v>
      </c>
    </row>
    <row r="6" spans="1:6" x14ac:dyDescent="0.2">
      <c r="A6" s="13" t="s">
        <v>8</v>
      </c>
    </row>
    <row r="7" spans="1:6" x14ac:dyDescent="0.2">
      <c r="A7" s="1" t="s">
        <v>9</v>
      </c>
      <c r="C7" s="1">
        <f>+C4</f>
        <v>43230.608999999997</v>
      </c>
    </row>
    <row r="8" spans="1:6" x14ac:dyDescent="0.2">
      <c r="A8" s="1" t="s">
        <v>10</v>
      </c>
      <c r="C8" s="1">
        <f>+D4</f>
        <v>0.81687160999999997</v>
      </c>
    </row>
    <row r="9" spans="1:6" x14ac:dyDescent="0.2">
      <c r="A9" s="14" t="s">
        <v>11</v>
      </c>
      <c r="B9" s="15">
        <v>230</v>
      </c>
      <c r="C9" s="16" t="str">
        <f>"F"&amp;B9</f>
        <v>F230</v>
      </c>
      <c r="D9" s="17" t="str">
        <f>"G"&amp;B9</f>
        <v>G230</v>
      </c>
    </row>
    <row r="10" spans="1:6" x14ac:dyDescent="0.2">
      <c r="A10" s="4"/>
      <c r="B10" s="4"/>
      <c r="C10" s="18" t="s">
        <v>12</v>
      </c>
      <c r="D10" s="18" t="s">
        <v>13</v>
      </c>
      <c r="E10" s="4"/>
    </row>
    <row r="11" spans="1:6" x14ac:dyDescent="0.2">
      <c r="A11" s="4" t="s">
        <v>14</v>
      </c>
      <c r="B11" s="4"/>
      <c r="C11" s="19">
        <f ca="1">INTERCEPT(INDIRECT($D$9):G984,INDIRECT($C$9):F984)</f>
        <v>6.3900411619387237E-3</v>
      </c>
      <c r="D11" s="20"/>
      <c r="E11" s="4"/>
    </row>
    <row r="12" spans="1:6" x14ac:dyDescent="0.2">
      <c r="A12" s="4" t="s">
        <v>15</v>
      </c>
      <c r="B12" s="4"/>
      <c r="C12" s="19">
        <f ca="1">SLOPE(INDIRECT($D$9):G984,INDIRECT($C$9):F984)</f>
        <v>-1.0233886469120295E-6</v>
      </c>
      <c r="D12" s="20"/>
      <c r="E12" s="4"/>
    </row>
    <row r="13" spans="1:6" x14ac:dyDescent="0.2">
      <c r="A13" s="4" t="s">
        <v>16</v>
      </c>
      <c r="B13" s="4"/>
      <c r="C13" s="20" t="s">
        <v>17</v>
      </c>
    </row>
    <row r="14" spans="1:6" x14ac:dyDescent="0.2">
      <c r="A14" s="4"/>
      <c r="B14" s="4"/>
      <c r="C14" s="4"/>
    </row>
    <row r="15" spans="1:6" x14ac:dyDescent="0.2">
      <c r="A15" s="6" t="s">
        <v>18</v>
      </c>
      <c r="B15" s="4"/>
      <c r="C15" s="21">
        <f ca="1">(C7+C11)+(C8+C12)*INT(MAX(F21:F3525))</f>
        <v>59734.668721936934</v>
      </c>
      <c r="E15" s="22" t="s">
        <v>19</v>
      </c>
      <c r="F15" s="12">
        <v>1</v>
      </c>
    </row>
    <row r="16" spans="1:6" x14ac:dyDescent="0.2">
      <c r="A16" s="6" t="s">
        <v>20</v>
      </c>
      <c r="B16" s="4"/>
      <c r="C16" s="21">
        <f ca="1">+C8+C12</f>
        <v>0.81687058661135303</v>
      </c>
      <c r="E16" s="22" t="s">
        <v>21</v>
      </c>
      <c r="F16" s="19">
        <f ca="1">NOW()+15018.5+$C$5/24</f>
        <v>59969.85410960648</v>
      </c>
    </row>
    <row r="17" spans="1:21" x14ac:dyDescent="0.2">
      <c r="A17" s="22" t="s">
        <v>22</v>
      </c>
      <c r="B17" s="4"/>
      <c r="C17" s="4">
        <f>COUNT(C21:C2183)</f>
        <v>287</v>
      </c>
      <c r="E17" s="22" t="s">
        <v>23</v>
      </c>
      <c r="F17" s="19">
        <f ca="1">ROUND(2*(F16-$C$7)/$C$8,0)/2+F15</f>
        <v>20493</v>
      </c>
    </row>
    <row r="18" spans="1:21" x14ac:dyDescent="0.2">
      <c r="A18" s="6" t="s">
        <v>24</v>
      </c>
      <c r="B18" s="4"/>
      <c r="C18" s="23">
        <f ca="1">+C15</f>
        <v>59734.668721936934</v>
      </c>
      <c r="D18" s="24">
        <f ca="1">+C16</f>
        <v>0.81687058661135303</v>
      </c>
      <c r="E18" s="22" t="s">
        <v>25</v>
      </c>
      <c r="F18" s="17">
        <f ca="1">ROUND(2*(F16-$C$15)/$C$16,0)/2+F15</f>
        <v>289</v>
      </c>
    </row>
    <row r="19" spans="1:21" x14ac:dyDescent="0.2">
      <c r="E19" s="22" t="s">
        <v>26</v>
      </c>
      <c r="F19" s="25">
        <f ca="1">+$C$15+$C$16*F18-15018.5-$C$5/24</f>
        <v>44952.640154800953</v>
      </c>
    </row>
    <row r="20" spans="1:21" x14ac:dyDescent="0.2">
      <c r="A20" s="18" t="s">
        <v>27</v>
      </c>
      <c r="B20" s="18" t="s">
        <v>28</v>
      </c>
      <c r="C20" s="18" t="s">
        <v>29</v>
      </c>
      <c r="D20" s="18" t="s">
        <v>30</v>
      </c>
      <c r="E20" s="18" t="s">
        <v>31</v>
      </c>
      <c r="F20" s="18" t="s">
        <v>32</v>
      </c>
      <c r="G20" s="18" t="s">
        <v>33</v>
      </c>
      <c r="H20" s="26" t="s">
        <v>34</v>
      </c>
      <c r="I20" s="26" t="s">
        <v>35</v>
      </c>
      <c r="J20" s="26" t="s">
        <v>36</v>
      </c>
      <c r="K20" s="26" t="s">
        <v>37</v>
      </c>
      <c r="L20" s="26" t="s">
        <v>38</v>
      </c>
      <c r="M20" s="26" t="s">
        <v>39</v>
      </c>
      <c r="N20" s="26" t="s">
        <v>40</v>
      </c>
      <c r="O20" s="26" t="s">
        <v>41</v>
      </c>
      <c r="P20" s="26" t="s">
        <v>42</v>
      </c>
      <c r="Q20" s="18" t="s">
        <v>43</v>
      </c>
      <c r="U20" s="27" t="s">
        <v>44</v>
      </c>
    </row>
    <row r="21" spans="1:21" x14ac:dyDescent="0.2">
      <c r="A21" s="28" t="s">
        <v>45</v>
      </c>
      <c r="B21" s="29" t="s">
        <v>46</v>
      </c>
      <c r="C21" s="30">
        <v>31230.365000000002</v>
      </c>
      <c r="D21" s="31"/>
      <c r="E21" s="32">
        <f>+(C21-C$7)/C$8</f>
        <v>-14690.48973314178</v>
      </c>
      <c r="F21" s="1">
        <f>ROUND(2*E21,0)/2</f>
        <v>-14690.5</v>
      </c>
      <c r="G21" s="1">
        <f>+C21-(C$7+F21*C$8)</f>
        <v>8.3867050052504055E-3</v>
      </c>
      <c r="H21" s="1">
        <f>+G21</f>
        <v>8.3867050052504055E-3</v>
      </c>
      <c r="O21" s="1">
        <f ca="1">+C$11+C$12*$F21</f>
        <v>2.1424132079399895E-2</v>
      </c>
      <c r="Q21" s="153">
        <f>+C21-15018.5</f>
        <v>16211.865000000002</v>
      </c>
    </row>
    <row r="22" spans="1:21" x14ac:dyDescent="0.2">
      <c r="A22" s="33" t="s">
        <v>45</v>
      </c>
      <c r="B22" s="34" t="s">
        <v>47</v>
      </c>
      <c r="C22" s="35">
        <v>31232.418000000001</v>
      </c>
      <c r="D22" s="36"/>
      <c r="E22" s="32">
        <f>+(C22-C$7)/C$8</f>
        <v>-14687.97648629262</v>
      </c>
      <c r="F22" s="1">
        <f>ROUND(2*E22,0)/2</f>
        <v>-14688</v>
      </c>
      <c r="G22" s="1">
        <f>+C22-(C$7+F22*C$8)</f>
        <v>1.9207680004910799E-2</v>
      </c>
      <c r="H22" s="1">
        <f>+G22</f>
        <v>1.9207680004910799E-2</v>
      </c>
      <c r="O22" s="1">
        <f ca="1">+C$11+C$12*$F22</f>
        <v>2.1421573607782615E-2</v>
      </c>
      <c r="Q22" s="153">
        <f>+C22-15018.5</f>
        <v>16213.918000000001</v>
      </c>
    </row>
    <row r="23" spans="1:21" x14ac:dyDescent="0.2">
      <c r="A23" s="33" t="s">
        <v>48</v>
      </c>
      <c r="B23" s="34" t="s">
        <v>47</v>
      </c>
      <c r="C23" s="35">
        <v>31241.393</v>
      </c>
      <c r="D23" s="36"/>
      <c r="E23" s="32">
        <f>+(C23-C$7)/C$8</f>
        <v>-14676.98944758283</v>
      </c>
      <c r="F23" s="1">
        <f>ROUND(2*E23,0)/2</f>
        <v>-14677</v>
      </c>
      <c r="G23" s="1">
        <f>+C23-(C$7+F23*C$8)</f>
        <v>8.6199700053839479E-3</v>
      </c>
      <c r="H23" s="1">
        <f>+G23</f>
        <v>8.6199700053839479E-3</v>
      </c>
      <c r="O23" s="1">
        <f ca="1">+C$11+C$12*$F23</f>
        <v>2.141031633266658E-2</v>
      </c>
      <c r="Q23" s="153">
        <f>+C23-15018.5</f>
        <v>16222.893</v>
      </c>
    </row>
    <row r="24" spans="1:21" x14ac:dyDescent="0.2">
      <c r="A24" s="33" t="s">
        <v>45</v>
      </c>
      <c r="B24" s="34" t="s">
        <v>46</v>
      </c>
      <c r="C24" s="35">
        <v>31248.331999999999</v>
      </c>
      <c r="D24" s="36"/>
      <c r="E24" s="32">
        <f>+(C24-C$7)/C$8</f>
        <v>-14668.494844618237</v>
      </c>
      <c r="F24" s="1">
        <f>ROUND(2*E24,0)/2</f>
        <v>-14668.5</v>
      </c>
      <c r="G24" s="1">
        <f>+C24-(C$7+F24*C$8)</f>
        <v>4.211285002384102E-3</v>
      </c>
      <c r="H24" s="1">
        <f>+G24</f>
        <v>4.211285002384102E-3</v>
      </c>
      <c r="O24" s="1">
        <f ca="1">+C$11+C$12*$F24</f>
        <v>2.1401617529167829E-2</v>
      </c>
      <c r="Q24" s="153">
        <f>+C24-15018.5</f>
        <v>16229.831999999999</v>
      </c>
    </row>
    <row r="25" spans="1:21" x14ac:dyDescent="0.2">
      <c r="A25" s="33" t="s">
        <v>48</v>
      </c>
      <c r="B25" s="34" t="s">
        <v>47</v>
      </c>
      <c r="C25" s="35">
        <v>31282.235000000001</v>
      </c>
      <c r="D25" s="36"/>
      <c r="E25" s="32">
        <f>+(C25-C$7)/C$8</f>
        <v>-14626.991382403407</v>
      </c>
      <c r="F25" s="1">
        <f>ROUND(2*E25,0)/2</f>
        <v>-14627</v>
      </c>
      <c r="G25" s="1">
        <f>+C25-(C$7+F25*C$8)</f>
        <v>7.0394700014730915E-3</v>
      </c>
      <c r="H25" s="1">
        <f>+G25</f>
        <v>7.0394700014730915E-3</v>
      </c>
      <c r="O25" s="1">
        <f ca="1">+C$11+C$12*$F25</f>
        <v>2.135914690032098E-2</v>
      </c>
      <c r="Q25" s="153">
        <f>+C25-15018.5</f>
        <v>16263.735000000001</v>
      </c>
    </row>
    <row r="26" spans="1:21" x14ac:dyDescent="0.2">
      <c r="A26" s="33" t="s">
        <v>48</v>
      </c>
      <c r="B26" s="34" t="s">
        <v>47</v>
      </c>
      <c r="C26" s="35">
        <v>31291.215</v>
      </c>
      <c r="D26" s="36"/>
      <c r="E26" s="32">
        <f>+(C26-C$7)/C$8</f>
        <v>-14615.998222780685</v>
      </c>
      <c r="F26" s="1">
        <f>ROUND(2*E26,0)/2</f>
        <v>-14616</v>
      </c>
      <c r="G26" s="1">
        <f>+C26-(C$7+F26*C$8)</f>
        <v>1.4517600029648747E-3</v>
      </c>
      <c r="H26" s="1">
        <f>+G26</f>
        <v>1.4517600029648747E-3</v>
      </c>
      <c r="O26" s="1">
        <f ca="1">+C$11+C$12*$F26</f>
        <v>2.1347889625204945E-2</v>
      </c>
      <c r="Q26" s="153">
        <f>+C26-15018.5</f>
        <v>16272.715</v>
      </c>
    </row>
    <row r="27" spans="1:21" x14ac:dyDescent="0.2">
      <c r="A27" s="33" t="s">
        <v>49</v>
      </c>
      <c r="B27" s="34" t="s">
        <v>46</v>
      </c>
      <c r="C27" s="35">
        <v>33363.212</v>
      </c>
      <c r="D27" s="36"/>
      <c r="E27" s="32">
        <f>+(C27-C$7)/C$8</f>
        <v>-12079.495577034435</v>
      </c>
      <c r="F27" s="1">
        <f>ROUND(2*E27,0)/2</f>
        <v>-12079.5</v>
      </c>
      <c r="G27" s="1">
        <f>+C27-(C$7+F27*C$8)</f>
        <v>3.6129950021859258E-3</v>
      </c>
      <c r="H27" s="1">
        <f>+G27</f>
        <v>3.6129950021859258E-3</v>
      </c>
      <c r="O27" s="1">
        <f ca="1">+C$11+C$12*$F27</f>
        <v>1.8752064322312585E-2</v>
      </c>
      <c r="Q27" s="153">
        <f>+C27-15018.5</f>
        <v>18344.712</v>
      </c>
    </row>
    <row r="28" spans="1:21" x14ac:dyDescent="0.2">
      <c r="A28" s="33" t="s">
        <v>50</v>
      </c>
      <c r="B28" s="34" t="s">
        <v>46</v>
      </c>
      <c r="C28" s="35">
        <v>34128.624000000003</v>
      </c>
      <c r="D28" s="36"/>
      <c r="E28" s="32">
        <f>+(C28-C$7)/C$8</f>
        <v>-11142.491535481315</v>
      </c>
      <c r="F28" s="1">
        <f>ROUND(2*E28,0)/2</f>
        <v>-11142.5</v>
      </c>
      <c r="G28" s="1">
        <f>+C28-(C$7+F28*C$8)</f>
        <v>6.9144250082899816E-3</v>
      </c>
      <c r="H28" s="1">
        <f>+G28</f>
        <v>6.9144250082899816E-3</v>
      </c>
      <c r="O28" s="1">
        <f ca="1">+C$11+C$12*$F28</f>
        <v>1.7793149160156015E-2</v>
      </c>
      <c r="Q28" s="153">
        <f>+C28-15018.5</f>
        <v>19110.124000000003</v>
      </c>
    </row>
    <row r="29" spans="1:21" x14ac:dyDescent="0.2">
      <c r="A29" s="33" t="s">
        <v>51</v>
      </c>
      <c r="B29" s="34" t="s">
        <v>47</v>
      </c>
      <c r="C29" s="35">
        <v>34463.125999999997</v>
      </c>
      <c r="D29" s="36"/>
      <c r="E29" s="32">
        <f>+(C29-C$7)/C$8</f>
        <v>-10733.000012082683</v>
      </c>
      <c r="F29" s="1">
        <f>ROUND(2*E29,0)/2</f>
        <v>-10733</v>
      </c>
      <c r="G29" s="1">
        <f>+C29-(C$7+F29*C$8)</f>
        <v>-9.8700038506649435E-6</v>
      </c>
      <c r="H29" s="1">
        <f>+G29</f>
        <v>-9.8700038506649435E-6</v>
      </c>
      <c r="O29" s="1">
        <f ca="1">+C$11+C$12*$F29</f>
        <v>1.7374071509245536E-2</v>
      </c>
      <c r="Q29" s="153">
        <f>+C29-15018.5</f>
        <v>19444.625999999997</v>
      </c>
    </row>
    <row r="30" spans="1:21" x14ac:dyDescent="0.2">
      <c r="A30" s="33" t="s">
        <v>52</v>
      </c>
      <c r="B30" s="34" t="s">
        <v>46</v>
      </c>
      <c r="C30" s="35">
        <v>34481.491999999998</v>
      </c>
      <c r="D30" s="36"/>
      <c r="E30" s="32">
        <f>+(C30-C$7)/C$8</f>
        <v>-10710.5166747073</v>
      </c>
      <c r="F30" s="1">
        <f>ROUND(2*E30,0)/2</f>
        <v>-10710.5</v>
      </c>
      <c r="G30" s="1">
        <f>+C30-(C$7+F30*C$8)</f>
        <v>-1.3621095000416972E-2</v>
      </c>
      <c r="H30" s="1">
        <f>+G30</f>
        <v>-1.3621095000416972E-2</v>
      </c>
      <c r="O30" s="1">
        <f ca="1">+C$11+C$12*$F30</f>
        <v>1.7351045264690015E-2</v>
      </c>
      <c r="Q30" s="153">
        <f>+C30-15018.5</f>
        <v>19462.991999999998</v>
      </c>
    </row>
    <row r="31" spans="1:21" x14ac:dyDescent="0.2">
      <c r="A31" s="33" t="s">
        <v>52</v>
      </c>
      <c r="B31" s="34" t="s">
        <v>46</v>
      </c>
      <c r="C31" s="35">
        <v>34490.491999999998</v>
      </c>
      <c r="D31" s="36"/>
      <c r="E31" s="32">
        <f>+(C31-C$7)/C$8</f>
        <v>-10699.499031432857</v>
      </c>
      <c r="F31" s="1">
        <f>ROUND(2*E31,0)/2</f>
        <v>-10699.5</v>
      </c>
      <c r="G31" s="1">
        <f>+C31-(C$7+F31*C$8)</f>
        <v>7.911950015113689E-4</v>
      </c>
      <c r="H31" s="1">
        <f>+G31</f>
        <v>7.911950015113689E-4</v>
      </c>
      <c r="O31" s="1">
        <f ca="1">+C$11+C$12*$F31</f>
        <v>1.7339787989573984E-2</v>
      </c>
      <c r="Q31" s="153">
        <f>+C31-15018.5</f>
        <v>19471.991999999998</v>
      </c>
    </row>
    <row r="32" spans="1:21" x14ac:dyDescent="0.2">
      <c r="A32" s="33" t="s">
        <v>52</v>
      </c>
      <c r="B32" s="34" t="s">
        <v>46</v>
      </c>
      <c r="C32" s="35">
        <v>34499.476000000002</v>
      </c>
      <c r="D32" s="36"/>
      <c r="E32" s="32">
        <f>+(C32-C$7)/C$8</f>
        <v>-10688.500975079785</v>
      </c>
      <c r="F32" s="1">
        <f>ROUND(2*E32,0)/2</f>
        <v>-10688.5</v>
      </c>
      <c r="G32" s="1">
        <f>+C32-(C$7+F32*C$8)</f>
        <v>-7.9651499254396185E-4</v>
      </c>
      <c r="H32" s="1">
        <f>+G32</f>
        <v>-7.9651499254396185E-4</v>
      </c>
      <c r="O32" s="1">
        <f ca="1">+C$11+C$12*$F32</f>
        <v>1.7328530714457953E-2</v>
      </c>
      <c r="Q32" s="153">
        <f>+C32-15018.5</f>
        <v>19480.976000000002</v>
      </c>
    </row>
    <row r="33" spans="1:17" x14ac:dyDescent="0.2">
      <c r="A33" s="33" t="s">
        <v>50</v>
      </c>
      <c r="B33" s="34" t="s">
        <v>46</v>
      </c>
      <c r="C33" s="37">
        <v>34543.595999999998</v>
      </c>
      <c r="D33" s="36"/>
      <c r="E33" s="32">
        <f>+(C33-C$7)/C$8</f>
        <v>-10634.4900393833</v>
      </c>
      <c r="F33" s="1">
        <f>ROUND(2*E33,0)/2</f>
        <v>-10634.5</v>
      </c>
      <c r="G33" s="1">
        <f>+C33-(C$7+F33*C$8)</f>
        <v>8.1365450023440644E-3</v>
      </c>
      <c r="H33" s="1">
        <f>+G33</f>
        <v>8.1365450023440644E-3</v>
      </c>
      <c r="O33" s="1">
        <f ca="1">+C$11+C$12*$F33</f>
        <v>1.7273267727524702E-2</v>
      </c>
      <c r="Q33" s="153">
        <f>+C33-15018.5</f>
        <v>19525.095999999998</v>
      </c>
    </row>
    <row r="34" spans="1:17" x14ac:dyDescent="0.2">
      <c r="A34" s="33" t="s">
        <v>51</v>
      </c>
      <c r="B34" s="34" t="s">
        <v>46</v>
      </c>
      <c r="C34" s="37">
        <v>34817.24</v>
      </c>
      <c r="D34" s="36"/>
      <c r="E34" s="32">
        <f>+(C34-C$7)/C$8</f>
        <v>-10299.499819806442</v>
      </c>
      <c r="F34" s="1">
        <f>ROUND(2*E34,0)/2</f>
        <v>-10299.5</v>
      </c>
      <c r="G34" s="1">
        <f>+C34-(C$7+F34*C$8)</f>
        <v>1.4719500177307054E-4</v>
      </c>
      <c r="H34" s="1">
        <f>+G34</f>
        <v>1.4719500177307054E-4</v>
      </c>
      <c r="O34" s="1">
        <f ca="1">+C$11+C$12*$F34</f>
        <v>1.693043253080917E-2</v>
      </c>
      <c r="Q34" s="153">
        <f>+C34-15018.5</f>
        <v>19798.739999999998</v>
      </c>
    </row>
    <row r="35" spans="1:17" x14ac:dyDescent="0.2">
      <c r="A35" s="33" t="s">
        <v>50</v>
      </c>
      <c r="B35" s="34" t="s">
        <v>46</v>
      </c>
      <c r="C35" s="37">
        <v>34868.71</v>
      </c>
      <c r="D35" s="36"/>
      <c r="E35" s="32">
        <f>+(C35-C$7)/C$8</f>
        <v>-10236.491142102488</v>
      </c>
      <c r="F35" s="1">
        <f>ROUND(2*E35,0)/2</f>
        <v>-10236.5</v>
      </c>
      <c r="G35" s="1">
        <f>+C35-(C$7+F35*C$8)</f>
        <v>7.2357649987679906E-3</v>
      </c>
      <c r="H35" s="1">
        <f>+G35</f>
        <v>7.2357649987679906E-3</v>
      </c>
      <c r="O35" s="1">
        <f ca="1">+C$11+C$12*$F35</f>
        <v>1.6865959046053716E-2</v>
      </c>
      <c r="Q35" s="153">
        <f>+C35-15018.5</f>
        <v>19850.21</v>
      </c>
    </row>
    <row r="36" spans="1:17" x14ac:dyDescent="0.2">
      <c r="A36" s="33" t="s">
        <v>50</v>
      </c>
      <c r="B36" s="34" t="s">
        <v>47</v>
      </c>
      <c r="C36" s="37">
        <v>34897.699999999997</v>
      </c>
      <c r="D36" s="36"/>
      <c r="E36" s="32">
        <f>+(C36-C$7)/C$8</f>
        <v>-10201.002088932923</v>
      </c>
      <c r="F36" s="1">
        <f>ROUND(2*E36,0)/2</f>
        <v>-10201</v>
      </c>
      <c r="G36" s="1">
        <f>+C36-(C$7+F36*C$8)</f>
        <v>-1.7063900013454258E-3</v>
      </c>
      <c r="H36" s="1">
        <f>+G36</f>
        <v>-1.7063900013454258E-3</v>
      </c>
      <c r="O36" s="1">
        <f ca="1">+C$11+C$12*$F36</f>
        <v>1.6829628749088339E-2</v>
      </c>
      <c r="Q36" s="153">
        <f>+C36-15018.5</f>
        <v>19879.199999999997</v>
      </c>
    </row>
    <row r="37" spans="1:17" x14ac:dyDescent="0.2">
      <c r="A37" s="33" t="s">
        <v>51</v>
      </c>
      <c r="B37" s="34" t="s">
        <v>47</v>
      </c>
      <c r="C37" s="37">
        <v>35925.322</v>
      </c>
      <c r="D37" s="36"/>
      <c r="E37" s="32">
        <f>+(C37-C$7)/C$8</f>
        <v>-8943.0051314918346</v>
      </c>
      <c r="F37" s="1">
        <f>ROUND(2*E37,0)/2</f>
        <v>-8943</v>
      </c>
      <c r="G37" s="1">
        <f>+C37-(C$7+F37*C$8)</f>
        <v>-4.1917700000340119E-3</v>
      </c>
      <c r="H37" s="1">
        <f>+G37</f>
        <v>-4.1917700000340119E-3</v>
      </c>
      <c r="O37" s="1">
        <f ca="1">+C$11+C$12*$F37</f>
        <v>1.5542205831273003E-2</v>
      </c>
      <c r="Q37" s="153">
        <f>+C37-15018.5</f>
        <v>20906.822</v>
      </c>
    </row>
    <row r="38" spans="1:17" x14ac:dyDescent="0.2">
      <c r="A38" s="33" t="s">
        <v>51</v>
      </c>
      <c r="B38" s="34" t="s">
        <v>46</v>
      </c>
      <c r="C38" s="37">
        <v>35932.267999999996</v>
      </c>
      <c r="D38" s="36"/>
      <c r="E38" s="32">
        <f>+(C38-C$7)/C$8</f>
        <v>-8934.5019592491408</v>
      </c>
      <c r="F38" s="1">
        <f>ROUND(2*E38,0)/2</f>
        <v>-8934.5</v>
      </c>
      <c r="G38" s="1">
        <f>+C38-(C$7+F38*C$8)</f>
        <v>-1.6004549979697913E-3</v>
      </c>
      <c r="H38" s="1">
        <f>+G38</f>
        <v>-1.6004549979697913E-3</v>
      </c>
      <c r="O38" s="1">
        <f ca="1">+C$11+C$12*$F38</f>
        <v>1.5533507027774252E-2</v>
      </c>
      <c r="Q38" s="153">
        <f>+C38-15018.5</f>
        <v>20913.767999999996</v>
      </c>
    </row>
    <row r="39" spans="1:17" x14ac:dyDescent="0.2">
      <c r="A39" s="33" t="s">
        <v>51</v>
      </c>
      <c r="B39" s="34" t="s">
        <v>46</v>
      </c>
      <c r="C39" s="37">
        <v>35982.097999999998</v>
      </c>
      <c r="D39" s="36"/>
      <c r="E39" s="32">
        <f>+(C39-C$7)/C$8</f>
        <v>-8873.5009409863069</v>
      </c>
      <c r="F39" s="1">
        <f>ROUND(2*E39,0)/2</f>
        <v>-8873.5</v>
      </c>
      <c r="G39" s="1">
        <f>+C39-(C$7+F39*C$8)</f>
        <v>-7.6866499875904992E-4</v>
      </c>
      <c r="H39" s="1">
        <f>+G39</f>
        <v>-7.6866499875904992E-4</v>
      </c>
      <c r="O39" s="1">
        <f ca="1">+C$11+C$12*$F39</f>
        <v>1.5471080320312618E-2</v>
      </c>
      <c r="Q39" s="153">
        <f>+C39-15018.5</f>
        <v>20963.597999999998</v>
      </c>
    </row>
    <row r="40" spans="1:17" x14ac:dyDescent="0.2">
      <c r="A40" s="33" t="s">
        <v>53</v>
      </c>
      <c r="B40" s="34" t="s">
        <v>47</v>
      </c>
      <c r="C40" s="37">
        <v>36683.379999999997</v>
      </c>
      <c r="D40" s="36"/>
      <c r="E40" s="32">
        <f>+(C40-C$7)/C$8</f>
        <v>-8015.0037286765291</v>
      </c>
      <c r="F40" s="1">
        <f>ROUND(2*E40,0)/2</f>
        <v>-8015</v>
      </c>
      <c r="G40" s="1">
        <f>+C40-(C$7+F40*C$8)</f>
        <v>-3.0458499968517572E-3</v>
      </c>
      <c r="H40" s="1">
        <f>+G40</f>
        <v>-3.0458499968517572E-3</v>
      </c>
      <c r="O40" s="1">
        <f ca="1">+C$11+C$12*$F40</f>
        <v>1.4592501166938641E-2</v>
      </c>
      <c r="Q40" s="153">
        <f>+C40-15018.5</f>
        <v>21664.879999999997</v>
      </c>
    </row>
    <row r="41" spans="1:17" x14ac:dyDescent="0.2">
      <c r="A41" s="33" t="s">
        <v>53</v>
      </c>
      <c r="B41" s="34" t="s">
        <v>47</v>
      </c>
      <c r="C41" s="37">
        <v>36683.385999999999</v>
      </c>
      <c r="D41" s="36"/>
      <c r="E41" s="32">
        <f>+(C41-C$7)/C$8</f>
        <v>-8014.9963835810113</v>
      </c>
      <c r="F41" s="1">
        <f>ROUND(2*E41,0)/2</f>
        <v>-8015</v>
      </c>
      <c r="G41" s="1">
        <f>+C41-(C$7+F41*C$8)</f>
        <v>2.9541500043706037E-3</v>
      </c>
      <c r="H41" s="1">
        <f>+G41</f>
        <v>2.9541500043706037E-3</v>
      </c>
      <c r="O41" s="1">
        <f ca="1">+C$11+C$12*$F41</f>
        <v>1.4592501166938641E-2</v>
      </c>
      <c r="Q41" s="153">
        <f>+C41-15018.5</f>
        <v>21664.885999999999</v>
      </c>
    </row>
    <row r="42" spans="1:17" x14ac:dyDescent="0.2">
      <c r="A42" s="33" t="s">
        <v>54</v>
      </c>
      <c r="B42" s="34" t="s">
        <v>47</v>
      </c>
      <c r="C42" s="37">
        <v>37378.538999999997</v>
      </c>
      <c r="D42" s="36"/>
      <c r="E42" s="32">
        <f>+(C42-C$7)/C$8</f>
        <v>-7164.0021863411312</v>
      </c>
      <c r="F42" s="1">
        <f>ROUND(2*E42,0)/2</f>
        <v>-7164</v>
      </c>
      <c r="G42" s="1">
        <f>+C42-(C$7+F42*C$8)</f>
        <v>-1.7859599975054152E-3</v>
      </c>
      <c r="H42" s="1">
        <f>+G42</f>
        <v>-1.7859599975054152E-3</v>
      </c>
      <c r="O42" s="1">
        <f ca="1">+C$11+C$12*$F42</f>
        <v>1.3721597428416502E-2</v>
      </c>
      <c r="Q42" s="153">
        <f>+C42-15018.5</f>
        <v>22360.038999999997</v>
      </c>
    </row>
    <row r="43" spans="1:17" x14ac:dyDescent="0.2">
      <c r="A43" s="33" t="s">
        <v>54</v>
      </c>
      <c r="B43" s="34" t="s">
        <v>47</v>
      </c>
      <c r="C43" s="37">
        <v>37378.54</v>
      </c>
      <c r="D43" s="36"/>
      <c r="E43" s="32">
        <f>+(C43-C$7)/C$8</f>
        <v>-7164.0009621585405</v>
      </c>
      <c r="F43" s="1">
        <f>ROUND(2*E43,0)/2</f>
        <v>-7164</v>
      </c>
      <c r="G43" s="1">
        <f>+C43-(C$7+F43*C$8)</f>
        <v>-7.8595999366370961E-4</v>
      </c>
      <c r="H43" s="1">
        <f>+G43</f>
        <v>-7.8595999366370961E-4</v>
      </c>
      <c r="O43" s="1">
        <f ca="1">+C$11+C$12*$F43</f>
        <v>1.3721597428416502E-2</v>
      </c>
      <c r="Q43" s="153">
        <f>+C43-15018.5</f>
        <v>22360.04</v>
      </c>
    </row>
    <row r="44" spans="1:17" x14ac:dyDescent="0.2">
      <c r="A44" s="33" t="s">
        <v>45</v>
      </c>
      <c r="B44" s="34" t="s">
        <v>47</v>
      </c>
      <c r="C44" s="37">
        <v>38108.8243</v>
      </c>
      <c r="D44" s="36"/>
      <c r="E44" s="32">
        <f>+(C44-C$7)/C$8</f>
        <v>-6269.9996392333878</v>
      </c>
      <c r="F44" s="1">
        <f>ROUND(2*E44,0)/2</f>
        <v>-6270</v>
      </c>
      <c r="G44" s="1">
        <f>+C44-(C$7+F44*C$8)</f>
        <v>2.9470000299625099E-4</v>
      </c>
      <c r="H44" s="1">
        <f>+G44</f>
        <v>2.9470000299625099E-4</v>
      </c>
      <c r="O44" s="1">
        <f ca="1">+C$11+C$12*$F44</f>
        <v>1.2806687978077148E-2</v>
      </c>
      <c r="Q44" s="153">
        <f>+C44-15018.5</f>
        <v>23090.3243</v>
      </c>
    </row>
    <row r="45" spans="1:17" x14ac:dyDescent="0.2">
      <c r="A45" s="33" t="s">
        <v>45</v>
      </c>
      <c r="B45" s="34" t="s">
        <v>47</v>
      </c>
      <c r="C45" s="37">
        <v>38112.909</v>
      </c>
      <c r="D45" s="36"/>
      <c r="E45" s="32">
        <f>+(C45-C$7)/C$8</f>
        <v>-6264.9992206241532</v>
      </c>
      <c r="F45" s="1">
        <f>ROUND(2*E45,0)/2</f>
        <v>-6265</v>
      </c>
      <c r="G45" s="1">
        <f>+C45-(C$7+F45*C$8)</f>
        <v>6.36650001979433E-4</v>
      </c>
      <c r="H45" s="1">
        <f>+G45</f>
        <v>6.36650001979433E-4</v>
      </c>
      <c r="O45" s="1">
        <f ca="1">+C$11+C$12*$F45</f>
        <v>1.2801571034842588E-2</v>
      </c>
      <c r="Q45" s="153">
        <f>+C45-15018.5</f>
        <v>23094.409</v>
      </c>
    </row>
    <row r="46" spans="1:17" x14ac:dyDescent="0.2">
      <c r="A46" s="33" t="s">
        <v>45</v>
      </c>
      <c r="B46" s="34" t="s">
        <v>47</v>
      </c>
      <c r="C46" s="37">
        <v>38113.724999999999</v>
      </c>
      <c r="D46" s="36"/>
      <c r="E46" s="32">
        <f>+(C46-C$7)/C$8</f>
        <v>-6264.0002876339386</v>
      </c>
      <c r="F46" s="1">
        <f>ROUND(2*E46,0)/2</f>
        <v>-6264</v>
      </c>
      <c r="G46" s="1">
        <f>+C46-(C$7+F46*C$8)</f>
        <v>-2.3495999630540609E-4</v>
      </c>
      <c r="H46" s="1">
        <f>+G46</f>
        <v>-2.3495999630540609E-4</v>
      </c>
      <c r="O46" s="1">
        <f ca="1">+C$11+C$12*$F46</f>
        <v>1.2800547646195676E-2</v>
      </c>
      <c r="Q46" s="153">
        <f>+C46-15018.5</f>
        <v>23095.224999999999</v>
      </c>
    </row>
    <row r="47" spans="1:17" x14ac:dyDescent="0.2">
      <c r="A47" s="33" t="s">
        <v>45</v>
      </c>
      <c r="B47" s="34" t="s">
        <v>47</v>
      </c>
      <c r="C47" s="37">
        <v>38135.781000000003</v>
      </c>
      <c r="D47" s="36"/>
      <c r="E47" s="32">
        <f>+(C47-C$7)/C$8</f>
        <v>-6236.9997165160312</v>
      </c>
      <c r="F47" s="1">
        <f>ROUND(2*E47,0)/2</f>
        <v>-6237</v>
      </c>
      <c r="G47" s="1">
        <f>+C47-(C$7+F47*C$8)</f>
        <v>2.3157000396167859E-4</v>
      </c>
      <c r="H47" s="1">
        <f>+G47</f>
        <v>2.3157000396167859E-4</v>
      </c>
      <c r="O47" s="1">
        <f ca="1">+C$11+C$12*$F47</f>
        <v>1.2772916152729052E-2</v>
      </c>
      <c r="Q47" s="153">
        <f>+C47-15018.5</f>
        <v>23117.281000000003</v>
      </c>
    </row>
    <row r="48" spans="1:17" x14ac:dyDescent="0.2">
      <c r="A48" s="33" t="s">
        <v>45</v>
      </c>
      <c r="B48" s="34" t="s">
        <v>47</v>
      </c>
      <c r="C48" s="37">
        <v>38139.864999999998</v>
      </c>
      <c r="D48" s="36"/>
      <c r="E48" s="32">
        <f>+(C48-C$7)/C$8</f>
        <v>-6232.0001548346127</v>
      </c>
      <c r="F48" s="1">
        <f>ROUND(2*E48,0)/2</f>
        <v>-6232</v>
      </c>
      <c r="G48" s="1">
        <f>+C48-(C$7+F48*C$8)</f>
        <v>-1.2648000119952485E-4</v>
      </c>
      <c r="H48" s="1">
        <f>+G48</f>
        <v>-1.2648000119952485E-4</v>
      </c>
      <c r="O48" s="1">
        <f ca="1">+C$11+C$12*$F48</f>
        <v>1.2767799209494491E-2</v>
      </c>
      <c r="Q48" s="153">
        <f>+C48-15018.5</f>
        <v>23121.364999999998</v>
      </c>
    </row>
    <row r="49" spans="1:17" x14ac:dyDescent="0.2">
      <c r="A49" s="33" t="s">
        <v>45</v>
      </c>
      <c r="B49" s="34" t="s">
        <v>46</v>
      </c>
      <c r="C49" s="37">
        <v>38494.794600000001</v>
      </c>
      <c r="D49" s="36"/>
      <c r="E49" s="32">
        <f>+(C49-C$7)/C$8</f>
        <v>-5797.5015192411884</v>
      </c>
      <c r="F49" s="1">
        <f>ROUND(2*E49,0)/2</f>
        <v>-5797.5</v>
      </c>
      <c r="G49" s="1">
        <f>+C49-(C$7+F49*C$8)</f>
        <v>-1.2410249983076937E-3</v>
      </c>
      <c r="H49" s="1">
        <f>+G49</f>
        <v>-1.2410249983076937E-3</v>
      </c>
      <c r="O49" s="1">
        <f ca="1">+C$11+C$12*$F49</f>
        <v>1.2323136842411216E-2</v>
      </c>
      <c r="Q49" s="153">
        <f>+C49-15018.5</f>
        <v>23476.294600000001</v>
      </c>
    </row>
    <row r="50" spans="1:17" x14ac:dyDescent="0.2">
      <c r="A50" s="33" t="s">
        <v>45</v>
      </c>
      <c r="B50" s="34" t="s">
        <v>46</v>
      </c>
      <c r="C50" s="37">
        <v>38498.879200000003</v>
      </c>
      <c r="D50" s="36"/>
      <c r="E50" s="32">
        <f>+(C50-C$7)/C$8</f>
        <v>-5792.5012230502098</v>
      </c>
      <c r="F50" s="1">
        <f>ROUND(2*E50,0)/2</f>
        <v>-5792.5</v>
      </c>
      <c r="G50" s="1">
        <f>+C50-(C$7+F50*C$8)</f>
        <v>-9.9907499679829925E-4</v>
      </c>
      <c r="H50" s="1">
        <f>+G50</f>
        <v>-9.9907499679829925E-4</v>
      </c>
      <c r="O50" s="1">
        <f ca="1">+C$11+C$12*$F50</f>
        <v>1.2318019899176655E-2</v>
      </c>
      <c r="Q50" s="153">
        <f>+C50-15018.5</f>
        <v>23480.379200000003</v>
      </c>
    </row>
    <row r="51" spans="1:17" x14ac:dyDescent="0.2">
      <c r="A51" s="33" t="s">
        <v>55</v>
      </c>
      <c r="B51" s="34" t="s">
        <v>47</v>
      </c>
      <c r="C51" s="35">
        <v>38525.428999999996</v>
      </c>
      <c r="D51" s="36"/>
      <c r="E51" s="32">
        <f>+(C51-C$7)/C$8</f>
        <v>-5759.9994202271282</v>
      </c>
      <c r="F51" s="1">
        <f>ROUND(2*E51,0)/2</f>
        <v>-5760</v>
      </c>
      <c r="G51" s="1">
        <f>+C51-(C$7+F51*C$8)</f>
        <v>4.7359999734908342E-4</v>
      </c>
      <c r="H51" s="1">
        <f>+G51</f>
        <v>4.7359999734908342E-4</v>
      </c>
      <c r="O51" s="1">
        <f ca="1">+C$11+C$12*$F51</f>
        <v>1.2284759768152013E-2</v>
      </c>
      <c r="Q51" s="153">
        <f>+C51-15018.5</f>
        <v>23506.928999999996</v>
      </c>
    </row>
    <row r="52" spans="1:17" x14ac:dyDescent="0.2">
      <c r="A52" s="33" t="s">
        <v>55</v>
      </c>
      <c r="B52" s="34" t="s">
        <v>47</v>
      </c>
      <c r="C52" s="35">
        <v>38525.434000000001</v>
      </c>
      <c r="D52" s="36"/>
      <c r="E52" s="32">
        <f>+(C52-C$7)/C$8</f>
        <v>-5759.993299314192</v>
      </c>
      <c r="F52" s="1">
        <f>ROUND(2*E52,0)/2</f>
        <v>-5760</v>
      </c>
      <c r="G52" s="1">
        <f>+C52-(C$7+F52*C$8)</f>
        <v>5.4736000020056963E-3</v>
      </c>
      <c r="H52" s="1">
        <f>+G52</f>
        <v>5.4736000020056963E-3</v>
      </c>
      <c r="O52" s="1">
        <f ca="1">+C$11+C$12*$F52</f>
        <v>1.2284759768152013E-2</v>
      </c>
      <c r="Q52" s="153">
        <f>+C52-15018.5</f>
        <v>23506.934000000001</v>
      </c>
    </row>
    <row r="53" spans="1:17" x14ac:dyDescent="0.2">
      <c r="A53" s="3" t="s">
        <v>56</v>
      </c>
      <c r="B53" s="3"/>
      <c r="C53" s="38">
        <v>40001.512000000002</v>
      </c>
      <c r="D53" s="38"/>
      <c r="E53" s="1">
        <f>+(C53-C$7)/C$8</f>
        <v>-3953.0043160638115</v>
      </c>
      <c r="F53" s="1">
        <f>ROUND(2*E53,0)/2</f>
        <v>-3953</v>
      </c>
      <c r="G53" s="1">
        <f>+C53-(C$7+F53*C$8)</f>
        <v>-3.5256699920864776E-3</v>
      </c>
      <c r="I53" s="1">
        <f>+G53</f>
        <v>-3.5256699920864776E-3</v>
      </c>
      <c r="O53" s="1">
        <f ca="1">+C$11+C$12*$F53</f>
        <v>1.0435496483181976E-2</v>
      </c>
      <c r="Q53" s="153">
        <f>+C53-15018.5</f>
        <v>24983.012000000002</v>
      </c>
    </row>
    <row r="54" spans="1:17" x14ac:dyDescent="0.2">
      <c r="A54" s="3" t="s">
        <v>57</v>
      </c>
      <c r="B54" s="39"/>
      <c r="C54" s="38">
        <v>40318.461000000003</v>
      </c>
      <c r="D54" s="38"/>
      <c r="E54" s="1">
        <f>+(C54-C$7)/C$8</f>
        <v>-3565.0008695980923</v>
      </c>
      <c r="F54" s="1">
        <f>ROUND(2*E54,0)/2</f>
        <v>-3565</v>
      </c>
      <c r="G54" s="1">
        <f>+C54-(C$7+F54*C$8)</f>
        <v>-7.1034999564290047E-4</v>
      </c>
      <c r="I54" s="1">
        <f>+G54</f>
        <v>-7.1034999564290047E-4</v>
      </c>
      <c r="O54" s="1">
        <f ca="1">+C$11+C$12*$F54</f>
        <v>1.0038421688180109E-2</v>
      </c>
      <c r="Q54" s="153">
        <f>+C54-15018.5</f>
        <v>25299.961000000003</v>
      </c>
    </row>
    <row r="55" spans="1:17" x14ac:dyDescent="0.2">
      <c r="A55" s="3" t="s">
        <v>58</v>
      </c>
      <c r="B55" s="39"/>
      <c r="C55" s="38">
        <v>40353.584999999999</v>
      </c>
      <c r="D55" s="38"/>
      <c r="E55" s="1">
        <f>+(C55-C$7)/C$8</f>
        <v>-3522.0026804457038</v>
      </c>
      <c r="F55" s="1">
        <f>ROUND(2*E55,0)/2</f>
        <v>-3522</v>
      </c>
      <c r="G55" s="1">
        <f>+C55-(C$7+F55*C$8)</f>
        <v>-2.18957999459235E-3</v>
      </c>
      <c r="I55" s="1">
        <f>+G55</f>
        <v>-2.18957999459235E-3</v>
      </c>
      <c r="O55" s="1">
        <f ca="1">+C$11+C$12*$F55</f>
        <v>9.9944159763628911E-3</v>
      </c>
      <c r="Q55" s="153">
        <f>+C55-15018.5</f>
        <v>25335.084999999999</v>
      </c>
    </row>
    <row r="56" spans="1:17" x14ac:dyDescent="0.2">
      <c r="A56" s="3" t="s">
        <v>58</v>
      </c>
      <c r="B56" s="39"/>
      <c r="C56" s="38">
        <v>40354.402999999998</v>
      </c>
      <c r="D56" s="38"/>
      <c r="E56" s="1">
        <f>+(C56-C$7)/C$8</f>
        <v>-3521.0012990903165</v>
      </c>
      <c r="F56" s="1">
        <f>ROUND(2*E56,0)/2</f>
        <v>-3521</v>
      </c>
      <c r="G56" s="1">
        <f>+C56-(C$7+F56*C$8)</f>
        <v>-1.0611899997456931E-3</v>
      </c>
      <c r="I56" s="1">
        <f>+G56</f>
        <v>-1.0611899997456931E-3</v>
      </c>
      <c r="O56" s="1">
        <f ca="1">+C$11+C$12*$F56</f>
        <v>9.9933925877159803E-3</v>
      </c>
      <c r="Q56" s="153">
        <f>+C56-15018.5</f>
        <v>25335.902999999998</v>
      </c>
    </row>
    <row r="57" spans="1:17" x14ac:dyDescent="0.2">
      <c r="A57" s="3" t="s">
        <v>58</v>
      </c>
      <c r="B57" s="39"/>
      <c r="C57" s="38">
        <v>40354.410000000003</v>
      </c>
      <c r="D57" s="38"/>
      <c r="E57" s="1">
        <f>+(C57-C$7)/C$8</f>
        <v>-3520.9927298122079</v>
      </c>
      <c r="F57" s="1">
        <f>ROUND(2*E57,0)/2</f>
        <v>-3521</v>
      </c>
      <c r="G57" s="1">
        <f>+C57-(C$7+F57*C$8)</f>
        <v>5.9388100053183734E-3</v>
      </c>
      <c r="I57" s="1">
        <f>+G57</f>
        <v>5.9388100053183734E-3</v>
      </c>
      <c r="O57" s="1">
        <f ca="1">+C$11+C$12*$F57</f>
        <v>9.9933925877159803E-3</v>
      </c>
      <c r="Q57" s="153">
        <f>+C57-15018.5</f>
        <v>25335.910000000003</v>
      </c>
    </row>
    <row r="58" spans="1:17" x14ac:dyDescent="0.2">
      <c r="A58" s="33" t="s">
        <v>59</v>
      </c>
      <c r="B58" s="34" t="s">
        <v>47</v>
      </c>
      <c r="C58" s="35">
        <v>40354.413</v>
      </c>
      <c r="D58" s="36"/>
      <c r="E58" s="32">
        <f>+(C58-C$7)/C$8</f>
        <v>-3520.9890572644535</v>
      </c>
      <c r="F58" s="1">
        <f>ROUND(2*E58,0)/2</f>
        <v>-3521</v>
      </c>
      <c r="G58" s="1">
        <f>+C58-(C$7+F58*C$8)</f>
        <v>8.9388100022915751E-3</v>
      </c>
      <c r="I58" s="1">
        <f>+G58</f>
        <v>8.9388100022915751E-3</v>
      </c>
      <c r="O58" s="1">
        <f ca="1">+C$11+C$12*$F58</f>
        <v>9.9933925877159803E-3</v>
      </c>
      <c r="Q58" s="153">
        <f>+C58-15018.5</f>
        <v>25335.913</v>
      </c>
    </row>
    <row r="59" spans="1:17" x14ac:dyDescent="0.2">
      <c r="A59" s="3" t="s">
        <v>58</v>
      </c>
      <c r="B59" s="39"/>
      <c r="C59" s="38">
        <v>40362.574000000001</v>
      </c>
      <c r="D59" s="38"/>
      <c r="E59" s="1">
        <f>+(C59-C$7)/C$8</f>
        <v>-3510.9985031797055</v>
      </c>
      <c r="F59" s="1">
        <f>ROUND(2*E59,0)/2</f>
        <v>-3511</v>
      </c>
      <c r="G59" s="1">
        <f>+C59-(C$7+F59*C$8)</f>
        <v>1.2227100014570169E-3</v>
      </c>
      <c r="I59" s="1">
        <f>+G59</f>
        <v>1.2227100014570169E-3</v>
      </c>
      <c r="O59" s="1">
        <f ca="1">+C$11+C$12*$F59</f>
        <v>9.9831587012468598E-3</v>
      </c>
      <c r="Q59" s="153">
        <f>+C59-15018.5</f>
        <v>25344.074000000001</v>
      </c>
    </row>
    <row r="60" spans="1:17" x14ac:dyDescent="0.2">
      <c r="A60" s="3" t="s">
        <v>58</v>
      </c>
      <c r="B60" s="39"/>
      <c r="C60" s="38">
        <v>40363.392</v>
      </c>
      <c r="D60" s="38"/>
      <c r="E60" s="1">
        <f>+(C60-C$7)/C$8</f>
        <v>-3509.9971218243181</v>
      </c>
      <c r="F60" s="1">
        <f>ROUND(2*E60,0)/2</f>
        <v>-3510</v>
      </c>
      <c r="G60" s="1">
        <f>+C60-(C$7+F60*C$8)</f>
        <v>2.3511000035796314E-3</v>
      </c>
      <c r="I60" s="1">
        <f>+G60</f>
        <v>2.3511000035796314E-3</v>
      </c>
      <c r="O60" s="1">
        <f ca="1">+C$11+C$12*$F60</f>
        <v>9.9821353125999473E-3</v>
      </c>
      <c r="Q60" s="153">
        <f>+C60-15018.5</f>
        <v>25344.892</v>
      </c>
    </row>
    <row r="61" spans="1:17" x14ac:dyDescent="0.2">
      <c r="A61" s="3" t="s">
        <v>58</v>
      </c>
      <c r="B61" s="39"/>
      <c r="C61" s="38">
        <v>40367.478999999999</v>
      </c>
      <c r="D61" s="38"/>
      <c r="E61" s="1">
        <f>+(C61-C$7)/C$8</f>
        <v>-3504.9938875951357</v>
      </c>
      <c r="F61" s="1">
        <f>ROUND(2*E61,0)/2</f>
        <v>-3505</v>
      </c>
      <c r="G61" s="1">
        <f>+C61-(C$7+F61*C$8)</f>
        <v>4.9930500026675873E-3</v>
      </c>
      <c r="I61" s="1">
        <f>+G61</f>
        <v>4.9930500026675873E-3</v>
      </c>
      <c r="O61" s="1">
        <f ca="1">+C$11+C$12*$F61</f>
        <v>9.9770183693653862E-3</v>
      </c>
      <c r="Q61" s="153">
        <f>+C61-15018.5</f>
        <v>25348.978999999999</v>
      </c>
    </row>
    <row r="62" spans="1:17" x14ac:dyDescent="0.2">
      <c r="A62" s="3" t="s">
        <v>58</v>
      </c>
      <c r="B62" s="39"/>
      <c r="C62" s="38">
        <v>40385.445</v>
      </c>
      <c r="D62" s="38"/>
      <c r="E62" s="1">
        <f>+(C62-C$7)/C$8</f>
        <v>-3483.0002232541747</v>
      </c>
      <c r="F62" s="1">
        <f>ROUND(2*E62,0)/2</f>
        <v>-3483</v>
      </c>
      <c r="G62" s="1">
        <f>+C62-(C$7+F62*C$8)</f>
        <v>-1.8237000040244311E-4</v>
      </c>
      <c r="I62" s="1">
        <f>+G62</f>
        <v>-1.8237000040244311E-4</v>
      </c>
      <c r="O62" s="1">
        <f ca="1">+C$11+C$12*$F62</f>
        <v>9.9545038191333219E-3</v>
      </c>
      <c r="Q62" s="153">
        <f>+C62-15018.5</f>
        <v>25366.945</v>
      </c>
    </row>
    <row r="63" spans="1:17" x14ac:dyDescent="0.2">
      <c r="A63" s="3" t="s">
        <v>60</v>
      </c>
      <c r="B63" s="39"/>
      <c r="C63" s="38">
        <v>40710.559999999998</v>
      </c>
      <c r="D63" s="38"/>
      <c r="E63" s="1">
        <f>+(C63-C$7)/C$8</f>
        <v>-3085.0001017907812</v>
      </c>
      <c r="F63" s="1">
        <f>ROUND(2*E63,0)/2</f>
        <v>-3085</v>
      </c>
      <c r="G63" s="1">
        <f>+C63-(C$7+F63*C$8)</f>
        <v>-8.3150000136811286E-5</v>
      </c>
      <c r="I63" s="1">
        <f>+G63</f>
        <v>-8.3150000136811286E-5</v>
      </c>
      <c r="O63" s="1">
        <f ca="1">+C$11+C$12*$F63</f>
        <v>9.5471951376623343E-3</v>
      </c>
      <c r="Q63" s="153">
        <f>+C63-15018.5</f>
        <v>25692.059999999998</v>
      </c>
    </row>
    <row r="64" spans="1:17" x14ac:dyDescent="0.2">
      <c r="A64" s="3" t="s">
        <v>60</v>
      </c>
      <c r="B64" s="39"/>
      <c r="C64" s="38">
        <v>40711.370000000003</v>
      </c>
      <c r="D64" s="38"/>
      <c r="E64" s="1">
        <f>+(C64-C$7)/C$8</f>
        <v>-3084.0085138960749</v>
      </c>
      <c r="F64" s="1">
        <f>ROUND(2*E64,0)/2</f>
        <v>-3084</v>
      </c>
      <c r="G64" s="1">
        <f>+C64-(C$7+F64*C$8)</f>
        <v>-6.9547599923680536E-3</v>
      </c>
      <c r="I64" s="1">
        <f>+G64</f>
        <v>-6.9547599923680536E-3</v>
      </c>
      <c r="O64" s="1">
        <f ca="1">+C$11+C$12*$F64</f>
        <v>9.5461717490154217E-3</v>
      </c>
      <c r="Q64" s="153">
        <f>+C64-15018.5</f>
        <v>25692.870000000003</v>
      </c>
    </row>
    <row r="65" spans="1:17" x14ac:dyDescent="0.2">
      <c r="A65" s="3" t="s">
        <v>60</v>
      </c>
      <c r="B65" s="39"/>
      <c r="C65" s="38">
        <v>40711.372000000003</v>
      </c>
      <c r="D65" s="38"/>
      <c r="E65" s="1">
        <f>+(C65-C$7)/C$8</f>
        <v>-3084.0060655309026</v>
      </c>
      <c r="F65" s="1">
        <f>ROUND(2*E65,0)/2</f>
        <v>-3084</v>
      </c>
      <c r="G65" s="1">
        <f>+C65-(C$7+F65*C$8)</f>
        <v>-4.9547599919606E-3</v>
      </c>
      <c r="I65" s="1">
        <f>+G65</f>
        <v>-4.9547599919606E-3</v>
      </c>
      <c r="O65" s="1">
        <f ca="1">+C$11+C$12*$F65</f>
        <v>9.5461717490154217E-3</v>
      </c>
      <c r="Q65" s="153">
        <f>+C65-15018.5</f>
        <v>25692.872000000003</v>
      </c>
    </row>
    <row r="66" spans="1:17" x14ac:dyDescent="0.2">
      <c r="A66" s="3" t="s">
        <v>60</v>
      </c>
      <c r="B66" s="39"/>
      <c r="C66" s="38">
        <v>40711.377</v>
      </c>
      <c r="D66" s="38"/>
      <c r="E66" s="1">
        <f>+(C66-C$7)/C$8</f>
        <v>-3083.9999446179754</v>
      </c>
      <c r="F66" s="1">
        <f>ROUND(2*E66,0)/2</f>
        <v>-3084</v>
      </c>
      <c r="G66" s="1">
        <f>+C66-(C$7+F66*C$8)</f>
        <v>4.524000542005524E-5</v>
      </c>
      <c r="I66" s="1">
        <f>+G66</f>
        <v>4.524000542005524E-5</v>
      </c>
      <c r="O66" s="1">
        <f ca="1">+C$11+C$12*$F66</f>
        <v>9.5461717490154217E-3</v>
      </c>
      <c r="Q66" s="153">
        <f>+C66-15018.5</f>
        <v>25692.877</v>
      </c>
    </row>
    <row r="67" spans="1:17" x14ac:dyDescent="0.2">
      <c r="A67" s="3" t="s">
        <v>60</v>
      </c>
      <c r="B67" s="39"/>
      <c r="C67" s="38">
        <v>40715.462</v>
      </c>
      <c r="D67" s="38"/>
      <c r="E67" s="1">
        <f>+(C67-C$7)/C$8</f>
        <v>-3078.9991587539653</v>
      </c>
      <c r="F67" s="1">
        <f>ROUND(2*E67,0)/2</f>
        <v>-3079</v>
      </c>
      <c r="G67" s="1">
        <f>+C67-(C$7+F67*C$8)</f>
        <v>6.8719000410055742E-4</v>
      </c>
      <c r="I67" s="1">
        <f>+G67</f>
        <v>6.8719000410055742E-4</v>
      </c>
      <c r="O67" s="1">
        <f ca="1">+C$11+C$12*$F67</f>
        <v>9.5410548057808624E-3</v>
      </c>
      <c r="Q67" s="153">
        <f>+C67-15018.5</f>
        <v>25696.962</v>
      </c>
    </row>
    <row r="68" spans="1:17" x14ac:dyDescent="0.2">
      <c r="A68" s="3" t="s">
        <v>60</v>
      </c>
      <c r="B68" s="39"/>
      <c r="C68" s="38">
        <v>40720.375999999997</v>
      </c>
      <c r="D68" s="38"/>
      <c r="E68" s="1">
        <f>+(C68-C$7)/C$8</f>
        <v>-3072.9835255261232</v>
      </c>
      <c r="F68" s="1">
        <f>ROUND(2*E68,0)/2</f>
        <v>-3073</v>
      </c>
      <c r="G68" s="1">
        <f>+C68-(C$7+F68*C$8)</f>
        <v>1.3457529996230733E-2</v>
      </c>
      <c r="I68" s="1">
        <f>+G68</f>
        <v>1.3457529996230733E-2</v>
      </c>
      <c r="O68" s="1">
        <f ca="1">+C$11+C$12*$F68</f>
        <v>9.5349144738993905E-3</v>
      </c>
      <c r="Q68" s="153">
        <f>+C68-15018.5</f>
        <v>25701.875999999997</v>
      </c>
    </row>
    <row r="69" spans="1:17" x14ac:dyDescent="0.2">
      <c r="A69" s="3" t="s">
        <v>60</v>
      </c>
      <c r="B69" s="39"/>
      <c r="C69" s="38">
        <v>40733.43</v>
      </c>
      <c r="D69" s="38"/>
      <c r="E69" s="1">
        <f>+(C69-C$7)/C$8</f>
        <v>-3057.003046047832</v>
      </c>
      <c r="F69" s="1">
        <f>ROUND(2*E69,0)/2</f>
        <v>-3057</v>
      </c>
      <c r="G69" s="1">
        <f>+C69-(C$7+F69*C$8)</f>
        <v>-2.4882299985620193E-3</v>
      </c>
      <c r="I69" s="1">
        <f>+G69</f>
        <v>-2.4882299985620193E-3</v>
      </c>
      <c r="O69" s="1">
        <f ca="1">+C$11+C$12*$F69</f>
        <v>9.5185402555487981E-3</v>
      </c>
      <c r="Q69" s="153">
        <f>+C69-15018.5</f>
        <v>25714.93</v>
      </c>
    </row>
    <row r="70" spans="1:17" x14ac:dyDescent="0.2">
      <c r="A70" s="3" t="s">
        <v>60</v>
      </c>
      <c r="B70" s="39"/>
      <c r="C70" s="38">
        <v>40733.436999999998</v>
      </c>
      <c r="D70" s="38"/>
      <c r="E70" s="1">
        <f>+(C70-C$7)/C$8</f>
        <v>-3056.994476769732</v>
      </c>
      <c r="F70" s="1">
        <f>ROUND(2*E70,0)/2</f>
        <v>-3057</v>
      </c>
      <c r="G70" s="1">
        <f>+C70-(C$7+F70*C$8)</f>
        <v>4.5117699992260896E-3</v>
      </c>
      <c r="I70" s="1">
        <f>+G70</f>
        <v>4.5117699992260896E-3</v>
      </c>
      <c r="O70" s="1">
        <f ca="1">+C$11+C$12*$F70</f>
        <v>9.5185402555487981E-3</v>
      </c>
      <c r="Q70" s="153">
        <f>+C70-15018.5</f>
        <v>25714.936999999998</v>
      </c>
    </row>
    <row r="71" spans="1:17" x14ac:dyDescent="0.2">
      <c r="A71" s="3" t="s">
        <v>60</v>
      </c>
      <c r="B71" s="39"/>
      <c r="C71" s="38">
        <v>40742.423000000003</v>
      </c>
      <c r="D71" s="38"/>
      <c r="E71" s="1">
        <f>+(C71-C$7)/C$8</f>
        <v>-3045.9939720514885</v>
      </c>
      <c r="F71" s="1">
        <f>ROUND(2*E71,0)/2</f>
        <v>-3046</v>
      </c>
      <c r="G71" s="1">
        <f>+C71-(C$7+F71*C$8)</f>
        <v>4.9240600055782124E-3</v>
      </c>
      <c r="I71" s="1">
        <f>+G71</f>
        <v>4.9240600055782124E-3</v>
      </c>
      <c r="O71" s="1">
        <f ca="1">+C$11+C$12*$F71</f>
        <v>9.5072829804327651E-3</v>
      </c>
      <c r="Q71" s="153">
        <f>+C71-15018.5</f>
        <v>25723.923000000003</v>
      </c>
    </row>
    <row r="72" spans="1:17" x14ac:dyDescent="0.2">
      <c r="A72" s="3" t="s">
        <v>61</v>
      </c>
      <c r="B72" s="39"/>
      <c r="C72" s="38">
        <v>40745.682000000001</v>
      </c>
      <c r="D72" s="38"/>
      <c r="E72" s="1">
        <f>+(C72-C$7)/C$8</f>
        <v>-3042.0043610035564</v>
      </c>
      <c r="F72" s="1">
        <f>ROUND(2*E72,0)/2</f>
        <v>-3042</v>
      </c>
      <c r="G72" s="1">
        <f>+C72-(C$7+F72*C$8)</f>
        <v>-3.5623799994937144E-3</v>
      </c>
      <c r="I72" s="1">
        <f>+G72</f>
        <v>-3.5623799994937144E-3</v>
      </c>
      <c r="O72" s="1">
        <f ca="1">+C$11+C$12*$F72</f>
        <v>9.5031894258451183E-3</v>
      </c>
      <c r="Q72" s="153">
        <f>+C72-15018.5</f>
        <v>25727.182000000001</v>
      </c>
    </row>
    <row r="73" spans="1:17" x14ac:dyDescent="0.2">
      <c r="A73" s="3" t="s">
        <v>61</v>
      </c>
      <c r="B73" s="39"/>
      <c r="C73" s="38">
        <v>40763.656999999999</v>
      </c>
      <c r="D73" s="38"/>
      <c r="E73" s="1">
        <f>+(C73-C$7)/C$8</f>
        <v>-3019.9996790193231</v>
      </c>
      <c r="F73" s="1">
        <f>ROUND(2*E73,0)/2</f>
        <v>-3020</v>
      </c>
      <c r="G73" s="1">
        <f>+C73-(C$7+F73*C$8)</f>
        <v>2.6220000290777534E-4</v>
      </c>
      <c r="I73" s="1">
        <f>+G73</f>
        <v>2.6220000290777534E-4</v>
      </c>
      <c r="O73" s="1">
        <f ca="1">+C$11+C$12*$F73</f>
        <v>9.4806748756130522E-3</v>
      </c>
      <c r="Q73" s="153">
        <f>+C73-15018.5</f>
        <v>25745.156999999999</v>
      </c>
    </row>
    <row r="74" spans="1:17" x14ac:dyDescent="0.2">
      <c r="A74" s="3" t="s">
        <v>61</v>
      </c>
      <c r="B74" s="39"/>
      <c r="C74" s="38">
        <v>40778.364999999998</v>
      </c>
      <c r="D74" s="38"/>
      <c r="E74" s="1">
        <f>+(C74-C$7)/C$8</f>
        <v>-3001.9944015437122</v>
      </c>
      <c r="F74" s="1">
        <f>ROUND(2*E74,0)/2</f>
        <v>-3002</v>
      </c>
      <c r="G74" s="1">
        <f>+C74-(C$7+F74*C$8)</f>
        <v>4.5732200014754198E-3</v>
      </c>
      <c r="I74" s="1">
        <f>+G74</f>
        <v>4.5732200014754198E-3</v>
      </c>
      <c r="O74" s="1">
        <f ca="1">+C$11+C$12*$F74</f>
        <v>9.4622538799686365E-3</v>
      </c>
      <c r="Q74" s="153">
        <f>+C74-15018.5</f>
        <v>25759.864999999998</v>
      </c>
    </row>
    <row r="75" spans="1:17" x14ac:dyDescent="0.2">
      <c r="A75" s="3" t="s">
        <v>62</v>
      </c>
      <c r="B75" s="39"/>
      <c r="C75" s="38">
        <v>41054.470999999998</v>
      </c>
      <c r="D75" s="38"/>
      <c r="E75" s="1">
        <f>+(C75-C$7)/C$8</f>
        <v>-2663.9902444400032</v>
      </c>
      <c r="F75" s="1">
        <f>ROUND(2*E75,0)/2</f>
        <v>-2664</v>
      </c>
      <c r="G75" s="1">
        <f>+C75-(C$7+F75*C$8)</f>
        <v>7.9690400016261265E-3</v>
      </c>
      <c r="I75" s="1">
        <f>+G75</f>
        <v>7.9690400016261265E-3</v>
      </c>
      <c r="O75" s="1">
        <f ca="1">+C$11+C$12*$F75</f>
        <v>9.1163485173123698E-3</v>
      </c>
      <c r="Q75" s="153">
        <f>+C75-15018.5</f>
        <v>26035.970999999998</v>
      </c>
    </row>
    <row r="76" spans="1:17" x14ac:dyDescent="0.2">
      <c r="A76" s="3" t="s">
        <v>63</v>
      </c>
      <c r="B76" s="39"/>
      <c r="C76" s="38">
        <v>41130.430999999997</v>
      </c>
      <c r="D76" s="38"/>
      <c r="E76" s="1">
        <f>+(C76-C$7)/C$8</f>
        <v>-2571.0013352037049</v>
      </c>
      <c r="F76" s="1">
        <f>ROUND(2*E76,0)/2</f>
        <v>-2571</v>
      </c>
      <c r="G76" s="1">
        <f>+C76-(C$7+F76*C$8)</f>
        <v>-1.0906899988185614E-3</v>
      </c>
      <c r="I76" s="1">
        <f>+G76</f>
        <v>-1.0906899988185614E-3</v>
      </c>
      <c r="O76" s="1">
        <f ca="1">+C$11+C$12*$F76</f>
        <v>9.0211733731495516E-3</v>
      </c>
      <c r="Q76" s="153">
        <f>+C76-15018.5</f>
        <v>26111.930999999997</v>
      </c>
    </row>
    <row r="77" spans="1:17" x14ac:dyDescent="0.2">
      <c r="A77" s="3" t="s">
        <v>64</v>
      </c>
      <c r="B77" s="39"/>
      <c r="C77" s="38">
        <v>41393.462</v>
      </c>
      <c r="D77" s="38"/>
      <c r="E77" s="1">
        <f>+(C77-C$7)/C$8</f>
        <v>-2249.0033654125859</v>
      </c>
      <c r="F77" s="1">
        <f>ROUND(2*E77,0)/2</f>
        <v>-2249</v>
      </c>
      <c r="G77" s="1">
        <f>+C77-(C$7+F77*C$8)</f>
        <v>-2.7491099972394295E-3</v>
      </c>
      <c r="I77" s="1">
        <f>+G77</f>
        <v>-2.7491099972394295E-3</v>
      </c>
      <c r="O77" s="1">
        <f ca="1">+C$11+C$12*$F77</f>
        <v>8.6916422288438773E-3</v>
      </c>
      <c r="Q77" s="153">
        <f>+C77-15018.5</f>
        <v>26374.962</v>
      </c>
    </row>
    <row r="78" spans="1:17" x14ac:dyDescent="0.2">
      <c r="A78" s="3" t="s">
        <v>64</v>
      </c>
      <c r="B78" s="39"/>
      <c r="C78" s="38">
        <v>41401.637000000002</v>
      </c>
      <c r="D78" s="38"/>
      <c r="E78" s="1">
        <f>+(C78-C$7)/C$8</f>
        <v>-2238.9956727716299</v>
      </c>
      <c r="F78" s="1">
        <f>ROUND(2*E78,0)/2</f>
        <v>-2239</v>
      </c>
      <c r="G78" s="1">
        <f>+C78-(C$7+F78*C$8)</f>
        <v>3.5347900047781877E-3</v>
      </c>
      <c r="I78" s="1">
        <f>+G78</f>
        <v>3.5347900047781877E-3</v>
      </c>
      <c r="O78" s="1">
        <f ca="1">+C$11+C$12*$F78</f>
        <v>8.6814083423747586E-3</v>
      </c>
      <c r="Q78" s="153">
        <f>+C78-15018.5</f>
        <v>26383.137000000002</v>
      </c>
    </row>
    <row r="79" spans="1:17" x14ac:dyDescent="0.2">
      <c r="A79" s="3" t="s">
        <v>64</v>
      </c>
      <c r="B79" s="39"/>
      <c r="C79" s="38">
        <v>41407.356</v>
      </c>
      <c r="D79" s="38"/>
      <c r="E79" s="1">
        <f>+(C79-C$7)/C$8</f>
        <v>-2231.9945725620173</v>
      </c>
      <c r="F79" s="1">
        <f>ROUND(2*E79,0)/2</f>
        <v>-2232</v>
      </c>
      <c r="G79" s="1">
        <f>+C79-(C$7+F79*C$8)</f>
        <v>4.4335200000205077E-3</v>
      </c>
      <c r="I79" s="1">
        <f>+G79</f>
        <v>4.4335200000205077E-3</v>
      </c>
      <c r="O79" s="1">
        <f ca="1">+C$11+C$12*$F79</f>
        <v>8.6742446218463741E-3</v>
      </c>
      <c r="Q79" s="153">
        <f>+C79-15018.5</f>
        <v>26388.856</v>
      </c>
    </row>
    <row r="80" spans="1:17" x14ac:dyDescent="0.2">
      <c r="A80" s="3" t="s">
        <v>64</v>
      </c>
      <c r="B80" s="39"/>
      <c r="C80" s="38">
        <v>41411.434000000001</v>
      </c>
      <c r="D80" s="38"/>
      <c r="E80" s="1">
        <f>+(C80-C$7)/C$8</f>
        <v>-2227.0023559761071</v>
      </c>
      <c r="F80" s="1">
        <f>ROUND(2*E80,0)/2</f>
        <v>-2227</v>
      </c>
      <c r="G80" s="1">
        <f>+C80-(C$7+F80*C$8)</f>
        <v>-1.924529999087099E-3</v>
      </c>
      <c r="I80" s="1">
        <f>+G80</f>
        <v>-1.924529999087099E-3</v>
      </c>
      <c r="O80" s="1">
        <f ca="1">+C$11+C$12*$F80</f>
        <v>8.669127678611813E-3</v>
      </c>
      <c r="Q80" s="153">
        <f>+C80-15018.5</f>
        <v>26392.934000000001</v>
      </c>
    </row>
    <row r="81" spans="1:17" x14ac:dyDescent="0.2">
      <c r="A81" s="3" t="s">
        <v>64</v>
      </c>
      <c r="B81" s="39"/>
      <c r="C81" s="38">
        <v>41411.438000000002</v>
      </c>
      <c r="D81" s="38"/>
      <c r="E81" s="1">
        <f>+(C81-C$7)/C$8</f>
        <v>-2226.997459245762</v>
      </c>
      <c r="F81" s="1">
        <f>ROUND(2*E81,0)/2</f>
        <v>-2227</v>
      </c>
      <c r="G81" s="1">
        <f>+C81-(C$7+F81*C$8)</f>
        <v>2.0754700017278083E-3</v>
      </c>
      <c r="I81" s="1">
        <f>+G81</f>
        <v>2.0754700017278083E-3</v>
      </c>
      <c r="O81" s="1">
        <f ca="1">+C$11+C$12*$F81</f>
        <v>8.669127678611813E-3</v>
      </c>
      <c r="Q81" s="153">
        <f>+C81-15018.5</f>
        <v>26392.938000000002</v>
      </c>
    </row>
    <row r="82" spans="1:17" x14ac:dyDescent="0.2">
      <c r="A82" s="3" t="s">
        <v>64</v>
      </c>
      <c r="B82" s="39"/>
      <c r="C82" s="38">
        <v>41438.387000000002</v>
      </c>
      <c r="D82" s="38"/>
      <c r="E82" s="1">
        <f>+(C82-C$7)/C$8</f>
        <v>-2194.0069627343205</v>
      </c>
      <c r="F82" s="1">
        <f>ROUND(2*E82,0)/2</f>
        <v>-2194</v>
      </c>
      <c r="G82" s="1">
        <f>+C82-(C$7+F82*C$8)</f>
        <v>-5.6876599919633009E-3</v>
      </c>
      <c r="I82" s="1">
        <f>+G82</f>
        <v>-5.6876599919633009E-3</v>
      </c>
      <c r="O82" s="1">
        <f ca="1">+C$11+C$12*$F82</f>
        <v>8.6353558532637174E-3</v>
      </c>
      <c r="Q82" s="153">
        <f>+C82-15018.5</f>
        <v>26419.887000000002</v>
      </c>
    </row>
    <row r="83" spans="1:17" x14ac:dyDescent="0.2">
      <c r="A83" s="3" t="s">
        <v>64</v>
      </c>
      <c r="B83" s="39"/>
      <c r="C83" s="38">
        <v>41487.408000000003</v>
      </c>
      <c r="D83" s="38"/>
      <c r="E83" s="1">
        <f>+(C83-C$7)/C$8</f>
        <v>-2133.9963081836004</v>
      </c>
      <c r="F83" s="1">
        <f>ROUND(2*E83,0)/2</f>
        <v>-2134</v>
      </c>
      <c r="G83" s="1">
        <f>+C83-(C$7+F83*C$8)</f>
        <v>3.0157400033203885E-3</v>
      </c>
      <c r="I83" s="1">
        <f>+G83</f>
        <v>3.0157400033203885E-3</v>
      </c>
      <c r="O83" s="1">
        <f ca="1">+C$11+C$12*$F83</f>
        <v>8.5739525344489947E-3</v>
      </c>
      <c r="Q83" s="153">
        <f>+C83-15018.5</f>
        <v>26468.908000000003</v>
      </c>
    </row>
    <row r="84" spans="1:17" x14ac:dyDescent="0.2">
      <c r="A84" s="3" t="s">
        <v>65</v>
      </c>
      <c r="B84" s="39"/>
      <c r="C84" s="38">
        <v>41664.665000000001</v>
      </c>
      <c r="D84" s="38"/>
      <c r="E84" s="1">
        <f>+(C84-C$7)/C$8</f>
        <v>-1917.0013755282741</v>
      </c>
      <c r="F84" s="1">
        <f>ROUND(2*E84,0)/2</f>
        <v>-1917</v>
      </c>
      <c r="G84" s="1">
        <f>+C84-(C$7+F84*C$8)</f>
        <v>-1.1236299978918396E-3</v>
      </c>
      <c r="I84" s="1">
        <f>+G84</f>
        <v>-1.1236299978918396E-3</v>
      </c>
      <c r="O84" s="1">
        <f ca="1">+C$11+C$12*$F84</f>
        <v>8.3518771980690843E-3</v>
      </c>
      <c r="Q84" s="153">
        <f>+C84-15018.5</f>
        <v>26646.165000000001</v>
      </c>
    </row>
    <row r="85" spans="1:17" x14ac:dyDescent="0.2">
      <c r="A85" s="3" t="s">
        <v>66</v>
      </c>
      <c r="B85" s="39"/>
      <c r="C85" s="38">
        <v>41712.853999999999</v>
      </c>
      <c r="D85" s="38"/>
      <c r="E85" s="1">
        <f>+(C85-C$7)/C$8</f>
        <v>-1858.0092408891496</v>
      </c>
      <c r="F85" s="1">
        <f>ROUND(2*E85,0)/2</f>
        <v>-1858</v>
      </c>
      <c r="G85" s="1">
        <f>+C85-(C$7+F85*C$8)</f>
        <v>-7.5486200003069825E-3</v>
      </c>
      <c r="I85" s="1">
        <f>+G85</f>
        <v>-7.5486200003069825E-3</v>
      </c>
      <c r="O85" s="1">
        <f ca="1">+C$11+C$12*$F85</f>
        <v>8.2914972679012742E-3</v>
      </c>
      <c r="Q85" s="153">
        <f>+C85-15018.5</f>
        <v>26694.353999999999</v>
      </c>
    </row>
    <row r="86" spans="1:17" x14ac:dyDescent="0.2">
      <c r="A86" s="3" t="s">
        <v>66</v>
      </c>
      <c r="B86" s="39"/>
      <c r="C86" s="38">
        <v>41748.805999999997</v>
      </c>
      <c r="D86" s="38"/>
      <c r="E86" s="1">
        <f>+(C86-C$7)/C$8</f>
        <v>-1813.9974285555106</v>
      </c>
      <c r="F86" s="1">
        <f>ROUND(2*E86,0)/2</f>
        <v>-1814</v>
      </c>
      <c r="G86" s="1">
        <f>+C86-(C$7+F86*C$8)</f>
        <v>2.100539997627493E-3</v>
      </c>
      <c r="I86" s="1">
        <f>+G86</f>
        <v>2.100539997627493E-3</v>
      </c>
      <c r="O86" s="1">
        <f ca="1">+C$11+C$12*$F86</f>
        <v>8.2464681674371456E-3</v>
      </c>
      <c r="Q86" s="153">
        <f>+C86-15018.5</f>
        <v>26730.305999999997</v>
      </c>
    </row>
    <row r="87" spans="1:17" x14ac:dyDescent="0.2">
      <c r="A87" s="3" t="s">
        <v>66</v>
      </c>
      <c r="B87" s="39"/>
      <c r="C87" s="38">
        <v>41763.508999999998</v>
      </c>
      <c r="D87" s="38"/>
      <c r="E87" s="1">
        <f>+(C87-C$7)/C$8</f>
        <v>-1795.9982719928271</v>
      </c>
      <c r="F87" s="1">
        <f>ROUND(2*E87,0)/2</f>
        <v>-1796</v>
      </c>
      <c r="G87" s="1">
        <f>+C87-(C$7+F87*C$8)</f>
        <v>1.4115599988144822E-3</v>
      </c>
      <c r="I87" s="1">
        <f>+G87</f>
        <v>1.4115599988144822E-3</v>
      </c>
      <c r="O87" s="1">
        <f ca="1">+C$11+C$12*$F87</f>
        <v>8.2280471717927281E-3</v>
      </c>
      <c r="Q87" s="153">
        <f>+C87-15018.5</f>
        <v>26745.008999999998</v>
      </c>
    </row>
    <row r="88" spans="1:17" x14ac:dyDescent="0.2">
      <c r="A88" s="3" t="s">
        <v>66</v>
      </c>
      <c r="B88" s="39"/>
      <c r="C88" s="38">
        <v>41766.769999999997</v>
      </c>
      <c r="D88" s="38"/>
      <c r="E88" s="1">
        <f>+(C88-C$7)/C$8</f>
        <v>-1792.0062125797224</v>
      </c>
      <c r="F88" s="1">
        <f>ROUND(2*E88,0)/2</f>
        <v>-1792</v>
      </c>
      <c r="G88" s="1">
        <f>+C88-(C$7+F88*C$8)</f>
        <v>-5.0748799985740334E-3</v>
      </c>
      <c r="I88" s="1">
        <f>+G88</f>
        <v>-5.0748799985740334E-3</v>
      </c>
      <c r="O88" s="1">
        <f ca="1">+C$11+C$12*$F88</f>
        <v>8.2239536172050813E-3</v>
      </c>
      <c r="Q88" s="153">
        <f>+C88-15018.5</f>
        <v>26748.269999999997</v>
      </c>
    </row>
    <row r="89" spans="1:17" x14ac:dyDescent="0.2">
      <c r="A89" s="3" t="s">
        <v>67</v>
      </c>
      <c r="B89" s="39"/>
      <c r="C89" s="38">
        <v>41777.392</v>
      </c>
      <c r="D89" s="38"/>
      <c r="E89" s="1">
        <f>+(C89-C$7)/C$8</f>
        <v>-1779.0029451507037</v>
      </c>
      <c r="F89" s="1">
        <f>ROUND(2*E89,0)/2</f>
        <v>-1779</v>
      </c>
      <c r="G89" s="1">
        <f>+C89-(C$7+F89*C$8)</f>
        <v>-2.4058099952526391E-3</v>
      </c>
      <c r="I89" s="1">
        <f>+G89</f>
        <v>-2.4058099952526391E-3</v>
      </c>
      <c r="O89" s="1">
        <f ca="1">+C$11+C$12*$F89</f>
        <v>8.2106495647952249E-3</v>
      </c>
      <c r="Q89" s="153">
        <f>+C89-15018.5</f>
        <v>26758.892</v>
      </c>
    </row>
    <row r="90" spans="1:17" x14ac:dyDescent="0.2">
      <c r="A90" s="3" t="s">
        <v>67</v>
      </c>
      <c r="B90" s="39"/>
      <c r="C90" s="38">
        <v>41777.396000000001</v>
      </c>
      <c r="D90" s="38"/>
      <c r="E90" s="1">
        <f>+(C90-C$7)/C$8</f>
        <v>-1778.9980484203584</v>
      </c>
      <c r="F90" s="1">
        <f>ROUND(2*E90,0)/2</f>
        <v>-1779</v>
      </c>
      <c r="G90" s="1">
        <f>+C90-(C$7+F90*C$8)</f>
        <v>1.5941900055622682E-3</v>
      </c>
      <c r="I90" s="1">
        <f>+G90</f>
        <v>1.5941900055622682E-3</v>
      </c>
      <c r="O90" s="1">
        <f ca="1">+C$11+C$12*$F90</f>
        <v>8.2106495647952249E-3</v>
      </c>
      <c r="Q90" s="153">
        <f>+C90-15018.5</f>
        <v>26758.896000000001</v>
      </c>
    </row>
    <row r="91" spans="1:17" x14ac:dyDescent="0.2">
      <c r="A91" s="3" t="s">
        <v>67</v>
      </c>
      <c r="B91" s="39"/>
      <c r="C91" s="38">
        <v>41786.377999999997</v>
      </c>
      <c r="D91" s="38"/>
      <c r="E91" s="1">
        <f>+(C91-C$7)/C$8</f>
        <v>-1768.0024404324688</v>
      </c>
      <c r="F91" s="1">
        <f>ROUND(2*E91,0)/2</f>
        <v>-1768</v>
      </c>
      <c r="G91" s="1">
        <f>+C91-(C$7+F91*C$8)</f>
        <v>-1.9935199961764738E-3</v>
      </c>
      <c r="I91" s="1">
        <f>+G91</f>
        <v>-1.9935199961764738E-3</v>
      </c>
      <c r="O91" s="1">
        <f ca="1">+C$11+C$12*$F91</f>
        <v>8.1993922896791919E-3</v>
      </c>
      <c r="Q91" s="153">
        <f>+C91-15018.5</f>
        <v>26767.877999999997</v>
      </c>
    </row>
    <row r="92" spans="1:17" x14ac:dyDescent="0.2">
      <c r="A92" s="3" t="s">
        <v>67</v>
      </c>
      <c r="B92" s="39"/>
      <c r="C92" s="38">
        <v>41793.731</v>
      </c>
      <c r="D92" s="38"/>
      <c r="E92" s="1">
        <f>+(C92-C$7)/C$8</f>
        <v>-1759.0010258772452</v>
      </c>
      <c r="F92" s="1">
        <f>ROUND(2*E92,0)/2</f>
        <v>-1759</v>
      </c>
      <c r="G92" s="1">
        <f>+C92-(C$7+F92*C$8)</f>
        <v>-8.3800999709637836E-4</v>
      </c>
      <c r="I92" s="1">
        <f>+G92</f>
        <v>-8.3800999709637836E-4</v>
      </c>
      <c r="O92" s="1">
        <f ca="1">+C$11+C$12*$F92</f>
        <v>8.190181791856984E-3</v>
      </c>
      <c r="Q92" s="153">
        <f>+C92-15018.5</f>
        <v>26775.231</v>
      </c>
    </row>
    <row r="93" spans="1:17" x14ac:dyDescent="0.2">
      <c r="A93" s="3" t="s">
        <v>67</v>
      </c>
      <c r="B93" s="39"/>
      <c r="C93" s="38">
        <v>41795.370999999999</v>
      </c>
      <c r="D93" s="38"/>
      <c r="E93" s="1">
        <f>+(C93-C$7)/C$8</f>
        <v>-1756.9933664361254</v>
      </c>
      <c r="F93" s="1">
        <f>ROUND(2*E93,0)/2</f>
        <v>-1757</v>
      </c>
      <c r="G93" s="1">
        <f>+C93-(C$7+F93*C$8)</f>
        <v>5.4187700006878003E-3</v>
      </c>
      <c r="I93" s="1">
        <f>+G93</f>
        <v>5.4187700006878003E-3</v>
      </c>
      <c r="O93" s="1">
        <f ca="1">+C$11+C$12*$F93</f>
        <v>8.1881350145631589E-3</v>
      </c>
      <c r="Q93" s="153">
        <f>+C93-15018.5</f>
        <v>26776.870999999999</v>
      </c>
    </row>
    <row r="94" spans="1:17" x14ac:dyDescent="0.2">
      <c r="A94" s="3" t="s">
        <v>68</v>
      </c>
      <c r="B94" s="39"/>
      <c r="C94" s="38">
        <v>41847.650999999998</v>
      </c>
      <c r="D94" s="38"/>
      <c r="E94" s="1">
        <f>+(C94-C$7)/C$8</f>
        <v>-1692.9931008374729</v>
      </c>
      <c r="F94" s="1">
        <f>ROUND(2*E94,0)/2</f>
        <v>-1693</v>
      </c>
      <c r="G94" s="1">
        <f>+C94-(C$7+F94*C$8)</f>
        <v>5.6357299981755204E-3</v>
      </c>
      <c r="I94" s="1">
        <f>+G94</f>
        <v>5.6357299981755204E-3</v>
      </c>
      <c r="O94" s="1">
        <f ca="1">+C$11+C$12*$F94</f>
        <v>8.1226381411607894E-3</v>
      </c>
      <c r="Q94" s="153">
        <f>+C94-15018.5</f>
        <v>26829.150999999998</v>
      </c>
    </row>
    <row r="95" spans="1:17" x14ac:dyDescent="0.2">
      <c r="A95" s="3" t="s">
        <v>68</v>
      </c>
      <c r="B95" s="39"/>
      <c r="C95" s="38">
        <v>41847.652000000002</v>
      </c>
      <c r="D95" s="38"/>
      <c r="E95" s="1">
        <f>+(C95-C$7)/C$8</f>
        <v>-1692.9918766548822</v>
      </c>
      <c r="F95" s="1">
        <f>ROUND(2*E95,0)/2</f>
        <v>-1693</v>
      </c>
      <c r="G95" s="1">
        <f>+C95-(C$7+F95*C$8)</f>
        <v>6.6357300020172261E-3</v>
      </c>
      <c r="I95" s="1">
        <f>+G95</f>
        <v>6.6357300020172261E-3</v>
      </c>
      <c r="O95" s="1">
        <f ca="1">+C$11+C$12*$F95</f>
        <v>8.1226381411607894E-3</v>
      </c>
      <c r="Q95" s="153">
        <f>+C95-15018.5</f>
        <v>26829.152000000002</v>
      </c>
    </row>
    <row r="96" spans="1:17" x14ac:dyDescent="0.2">
      <c r="A96" s="3" t="s">
        <v>64</v>
      </c>
      <c r="B96" s="39"/>
      <c r="C96" s="38">
        <v>42147.436000000002</v>
      </c>
      <c r="D96" s="38"/>
      <c r="E96" s="1">
        <f>+(C96-C$7)/C$8</f>
        <v>-1326.0015242786994</v>
      </c>
      <c r="F96" s="1">
        <f>ROUND(2*E96,0)/2</f>
        <v>-1326</v>
      </c>
      <c r="G96" s="1">
        <f>+C96-(C$7+F96*C$8)</f>
        <v>-1.2451399961719289E-3</v>
      </c>
      <c r="I96" s="1">
        <f>+G96</f>
        <v>-1.2451399961719289E-3</v>
      </c>
      <c r="O96" s="1">
        <f ca="1">+C$11+C$12*$F96</f>
        <v>7.7470545077440748E-3</v>
      </c>
      <c r="Q96" s="153">
        <f>+C96-15018.5</f>
        <v>27128.936000000002</v>
      </c>
    </row>
    <row r="97" spans="1:21" x14ac:dyDescent="0.2">
      <c r="A97" s="3" t="s">
        <v>64</v>
      </c>
      <c r="B97" s="39"/>
      <c r="C97" s="38">
        <v>42156.417000000001</v>
      </c>
      <c r="D97" s="38"/>
      <c r="E97" s="1">
        <f>+(C97-C$7)/C$8</f>
        <v>-1315.0071404733915</v>
      </c>
      <c r="F97" s="1">
        <f>ROUND(2*E97,0)/2</f>
        <v>-1315</v>
      </c>
      <c r="G97" s="1">
        <f>+C97-(C$7+F97*C$8)</f>
        <v>-5.8328499944764189E-3</v>
      </c>
      <c r="I97" s="1">
        <f>+G97</f>
        <v>-5.8328499944764189E-3</v>
      </c>
      <c r="O97" s="1">
        <f ca="1">+C$11+C$12*$F97</f>
        <v>7.7357972326280427E-3</v>
      </c>
      <c r="Q97" s="153">
        <f>+C97-15018.5</f>
        <v>27137.917000000001</v>
      </c>
    </row>
    <row r="98" spans="1:21" x14ac:dyDescent="0.2">
      <c r="A98" s="3" t="s">
        <v>64</v>
      </c>
      <c r="B98" s="39"/>
      <c r="C98" s="38">
        <v>42183.366000000002</v>
      </c>
      <c r="D98" s="38"/>
      <c r="E98" s="1">
        <f>+(C98-C$7)/C$8</f>
        <v>-1282.0166439619502</v>
      </c>
      <c r="F98" s="1">
        <f>ROUND(2*E98,0)/2</f>
        <v>-1282</v>
      </c>
      <c r="G98" s="1">
        <f>+C98-(C$7+F98*C$8)</f>
        <v>-1.3595979995443486E-2</v>
      </c>
      <c r="I98" s="1">
        <f>+G98</f>
        <v>-1.3595979995443486E-2</v>
      </c>
      <c r="O98" s="1">
        <f ca="1">+C$11+C$12*$F98</f>
        <v>7.7020254072799454E-3</v>
      </c>
      <c r="Q98" s="153">
        <f>+C98-15018.5</f>
        <v>27164.866000000002</v>
      </c>
    </row>
    <row r="99" spans="1:21" x14ac:dyDescent="0.2">
      <c r="A99" s="3" t="s">
        <v>64</v>
      </c>
      <c r="B99" s="39"/>
      <c r="C99" s="38">
        <v>42183.374000000003</v>
      </c>
      <c r="D99" s="38"/>
      <c r="E99" s="1">
        <f>+(C99-C$7)/C$8</f>
        <v>-1282.0068505012598</v>
      </c>
      <c r="F99" s="1">
        <f>ROUND(2*E99,0)/2</f>
        <v>-1282</v>
      </c>
      <c r="G99" s="1">
        <f>+C99-(C$7+F99*C$8)</f>
        <v>-5.5959799938136712E-3</v>
      </c>
      <c r="I99" s="1">
        <f>+G99</f>
        <v>-5.5959799938136712E-3</v>
      </c>
      <c r="O99" s="1">
        <f ca="1">+C$11+C$12*$F99</f>
        <v>7.7020254072799454E-3</v>
      </c>
      <c r="Q99" s="153">
        <f>+C99-15018.5</f>
        <v>27164.874000000003</v>
      </c>
    </row>
    <row r="100" spans="1:21" x14ac:dyDescent="0.2">
      <c r="A100" s="3" t="s">
        <v>64</v>
      </c>
      <c r="B100" s="39"/>
      <c r="C100" s="38">
        <v>42183.38</v>
      </c>
      <c r="D100" s="38"/>
      <c r="E100" s="1">
        <f>+(C100-C$7)/C$8</f>
        <v>-1281.9995054057508</v>
      </c>
      <c r="F100" s="1">
        <f>ROUND(2*E100,0)/2</f>
        <v>-1282</v>
      </c>
      <c r="G100" s="1">
        <f>+C100-(C$7+F100*C$8)</f>
        <v>4.0402000013273209E-4</v>
      </c>
      <c r="I100" s="1">
        <f>+G100</f>
        <v>4.0402000013273209E-4</v>
      </c>
      <c r="O100" s="1">
        <f ca="1">+C$11+C$12*$F100</f>
        <v>7.7020254072799454E-3</v>
      </c>
      <c r="Q100" s="153">
        <f>+C100-15018.5</f>
        <v>27164.879999999997</v>
      </c>
    </row>
    <row r="101" spans="1:21" x14ac:dyDescent="0.2">
      <c r="A101" s="3" t="s">
        <v>64</v>
      </c>
      <c r="B101" s="39"/>
      <c r="C101" s="38">
        <v>42183.385000000002</v>
      </c>
      <c r="D101" s="38"/>
      <c r="E101" s="1">
        <f>+(C101-C$7)/C$8</f>
        <v>-1281.9933844928148</v>
      </c>
      <c r="F101" s="1">
        <f>ROUND(2*E101,0)/2</f>
        <v>-1282</v>
      </c>
      <c r="G101" s="1">
        <f>+C101-(C$7+F101*C$8)</f>
        <v>5.404020004789345E-3</v>
      </c>
      <c r="I101" s="1">
        <f>+G101</f>
        <v>5.404020004789345E-3</v>
      </c>
      <c r="O101" s="1">
        <f ca="1">+C$11+C$12*$F101</f>
        <v>7.7020254072799454E-3</v>
      </c>
      <c r="Q101" s="153">
        <f>+C101-15018.5</f>
        <v>27164.885000000002</v>
      </c>
    </row>
    <row r="102" spans="1:21" x14ac:dyDescent="0.2">
      <c r="A102" s="3" t="s">
        <v>64</v>
      </c>
      <c r="B102" s="39"/>
      <c r="C102" s="38">
        <v>42223.404000000002</v>
      </c>
      <c r="D102" s="38"/>
      <c r="E102" s="1">
        <f>+(C102-C$7)/C$8</f>
        <v>-1233.0028215817104</v>
      </c>
      <c r="F102" s="1">
        <f>ROUND(2*E102,0)/2</f>
        <v>-1233</v>
      </c>
      <c r="G102" s="1">
        <f>+C102-(C$7+F102*C$8)</f>
        <v>-2.3048699949868023E-3</v>
      </c>
      <c r="I102" s="1">
        <f>+G102</f>
        <v>-2.3048699949868023E-3</v>
      </c>
      <c r="O102" s="1">
        <f ca="1">+C$11+C$12*$F102</f>
        <v>7.6518793635812557E-3</v>
      </c>
      <c r="Q102" s="153">
        <f>+C102-15018.5</f>
        <v>27204.904000000002</v>
      </c>
    </row>
    <row r="103" spans="1:21" x14ac:dyDescent="0.2">
      <c r="A103" s="33" t="s">
        <v>69</v>
      </c>
      <c r="B103" s="34" t="s">
        <v>47</v>
      </c>
      <c r="C103" s="35">
        <v>42233.404000000002</v>
      </c>
      <c r="D103" s="36"/>
      <c r="E103" s="32">
        <f>+(C103-C$7)/C$8</f>
        <v>-1220.760995721218</v>
      </c>
      <c r="F103" s="1">
        <f>ROUND(2*E103,0)/2</f>
        <v>-1221</v>
      </c>
      <c r="O103" s="1">
        <f ca="1">+C$11+C$12*$F103</f>
        <v>7.6395986998183119E-3</v>
      </c>
      <c r="Q103" s="153">
        <f>+C103-15018.5</f>
        <v>27214.904000000002</v>
      </c>
      <c r="U103" s="1">
        <f>+C103-(C$7+F103*C$8)</f>
        <v>0.19523581000248669</v>
      </c>
    </row>
    <row r="104" spans="1:21" x14ac:dyDescent="0.2">
      <c r="A104" s="3" t="s">
        <v>64</v>
      </c>
      <c r="B104" s="39"/>
      <c r="C104" s="38">
        <v>42531.362000000001</v>
      </c>
      <c r="D104" s="38"/>
      <c r="E104" s="1">
        <f>+(C104-C$7)/C$8</f>
        <v>-856.00600074716237</v>
      </c>
      <c r="F104" s="1">
        <f>ROUND(2*E104,0)/2</f>
        <v>-856</v>
      </c>
      <c r="G104" s="1">
        <f>+C104-(C$7+F104*C$8)</f>
        <v>-4.9018399950000457E-3</v>
      </c>
      <c r="I104" s="1">
        <f>+G104</f>
        <v>-4.9018399950000457E-3</v>
      </c>
      <c r="O104" s="1">
        <f ca="1">+C$11+C$12*$F104</f>
        <v>7.2660618436954207E-3</v>
      </c>
      <c r="Q104" s="153">
        <f>+C104-15018.5</f>
        <v>27512.862000000001</v>
      </c>
    </row>
    <row r="105" spans="1:21" x14ac:dyDescent="0.2">
      <c r="A105" s="3" t="s">
        <v>64</v>
      </c>
      <c r="B105" s="39"/>
      <c r="C105" s="38">
        <v>42531.364999999998</v>
      </c>
      <c r="D105" s="38"/>
      <c r="E105" s="1">
        <f>+(C105-C$7)/C$8</f>
        <v>-856.002328199408</v>
      </c>
      <c r="F105" s="1">
        <f>ROUND(2*E105,0)/2</f>
        <v>-856</v>
      </c>
      <c r="G105" s="1">
        <f>+C105-(C$7+F105*C$8)</f>
        <v>-1.9018399980268441E-3</v>
      </c>
      <c r="I105" s="1">
        <f>+G105</f>
        <v>-1.9018399980268441E-3</v>
      </c>
      <c r="O105" s="1">
        <f ca="1">+C$11+C$12*$F105</f>
        <v>7.2660618436954207E-3</v>
      </c>
      <c r="Q105" s="153">
        <f>+C105-15018.5</f>
        <v>27512.864999999998</v>
      </c>
    </row>
    <row r="106" spans="1:21" x14ac:dyDescent="0.2">
      <c r="A106" s="3" t="s">
        <v>64</v>
      </c>
      <c r="B106" s="39"/>
      <c r="C106" s="38">
        <v>42540.349000000002</v>
      </c>
      <c r="D106" s="38"/>
      <c r="E106" s="1">
        <f>+(C106-C$7)/C$8</f>
        <v>-845.00427184633679</v>
      </c>
      <c r="F106" s="1">
        <f>ROUND(2*E106,0)/2</f>
        <v>-845</v>
      </c>
      <c r="G106" s="1">
        <f>+C106-(C$7+F106*C$8)</f>
        <v>-3.4895499920821749E-3</v>
      </c>
      <c r="I106" s="1">
        <f>+G106</f>
        <v>-3.4895499920821749E-3</v>
      </c>
      <c r="O106" s="1">
        <f ca="1">+C$11+C$12*$F106</f>
        <v>7.2548045685793885E-3</v>
      </c>
      <c r="Q106" s="153">
        <f>+C106-15018.5</f>
        <v>27521.849000000002</v>
      </c>
    </row>
    <row r="107" spans="1:21" x14ac:dyDescent="0.2">
      <c r="A107" s="3" t="s">
        <v>64</v>
      </c>
      <c r="B107" s="39"/>
      <c r="C107" s="38">
        <v>42571.385000000002</v>
      </c>
      <c r="D107" s="38"/>
      <c r="E107" s="1">
        <f>+(C107-C$7)/C$8</f>
        <v>-807.01054110571272</v>
      </c>
      <c r="F107" s="1">
        <f>ROUND(2*E107,0)/2</f>
        <v>-807</v>
      </c>
      <c r="G107" s="1">
        <f>+C107-(C$7+F107*C$8)</f>
        <v>-8.6107299939612858E-3</v>
      </c>
      <c r="I107" s="1">
        <f>+G107</f>
        <v>-8.6107299939612858E-3</v>
      </c>
      <c r="O107" s="1">
        <f ca="1">+C$11+C$12*$F107</f>
        <v>7.2159157999967319E-3</v>
      </c>
      <c r="Q107" s="153">
        <f>+C107-15018.5</f>
        <v>27552.885000000002</v>
      </c>
    </row>
    <row r="108" spans="1:21" x14ac:dyDescent="0.2">
      <c r="A108" s="3" t="s">
        <v>64</v>
      </c>
      <c r="B108" s="39"/>
      <c r="C108" s="38">
        <v>42571.415000000001</v>
      </c>
      <c r="D108" s="38"/>
      <c r="E108" s="1">
        <f>+(C108-C$7)/C$8</f>
        <v>-806.97381562813268</v>
      </c>
      <c r="F108" s="1">
        <f>ROUND(2*E108,0)/2</f>
        <v>-807</v>
      </c>
      <c r="G108" s="1">
        <f>+C108-(C$7+F108*C$8)</f>
        <v>2.1389270004874561E-2</v>
      </c>
      <c r="I108" s="1">
        <f>+G108</f>
        <v>2.1389270004874561E-2</v>
      </c>
      <c r="O108" s="1">
        <f ca="1">+C$11+C$12*$F108</f>
        <v>7.2159157999967319E-3</v>
      </c>
      <c r="Q108" s="153">
        <f>+C108-15018.5</f>
        <v>27552.915000000001</v>
      </c>
    </row>
    <row r="109" spans="1:21" x14ac:dyDescent="0.2">
      <c r="A109" s="3" t="s">
        <v>64</v>
      </c>
      <c r="B109" s="39"/>
      <c r="C109" s="38">
        <v>42829.53</v>
      </c>
      <c r="D109" s="38"/>
      <c r="E109" s="1">
        <f>+(C109-C$7)/C$8</f>
        <v>-490.9939274300375</v>
      </c>
      <c r="F109" s="1">
        <f>ROUND(2*E109,0)/2</f>
        <v>-491</v>
      </c>
      <c r="G109" s="1">
        <f>+C109-(C$7+F109*C$8)</f>
        <v>4.9605099993641488E-3</v>
      </c>
      <c r="I109" s="1">
        <f>+G109</f>
        <v>4.9605099993641488E-3</v>
      </c>
      <c r="O109" s="1">
        <f ca="1">+C$11+C$12*$F109</f>
        <v>6.8925249875725304E-3</v>
      </c>
      <c r="Q109" s="153">
        <f>+C109-15018.5</f>
        <v>27811.03</v>
      </c>
    </row>
    <row r="110" spans="1:21" x14ac:dyDescent="0.2">
      <c r="A110" s="3" t="s">
        <v>64</v>
      </c>
      <c r="B110" s="39"/>
      <c r="C110" s="38">
        <v>42833.605000000003</v>
      </c>
      <c r="D110" s="38"/>
      <c r="E110" s="1">
        <f>+(C110-C$7)/C$8</f>
        <v>-486.00538339188154</v>
      </c>
      <c r="F110" s="1">
        <f>ROUND(2*E110,0)/2</f>
        <v>-486</v>
      </c>
      <c r="G110" s="1">
        <f>+C110-(C$7+F110*C$8)</f>
        <v>-4.3975399967166595E-3</v>
      </c>
      <c r="I110" s="1">
        <f>+G110</f>
        <v>-4.3975399967166595E-3</v>
      </c>
      <c r="O110" s="1">
        <f ca="1">+C$11+C$12*$F110</f>
        <v>6.8874080443379702E-3</v>
      </c>
      <c r="Q110" s="153">
        <f>+C110-15018.5</f>
        <v>27815.105000000003</v>
      </c>
    </row>
    <row r="111" spans="1:21" x14ac:dyDescent="0.2">
      <c r="A111" s="3" t="s">
        <v>64</v>
      </c>
      <c r="B111" s="39"/>
      <c r="C111" s="38">
        <v>42838.508000000002</v>
      </c>
      <c r="D111" s="38"/>
      <c r="E111" s="1">
        <f>+(C111-C$7)/C$8</f>
        <v>-480.00321617248409</v>
      </c>
      <c r="F111" s="1">
        <f>ROUND(2*E111,0)/2</f>
        <v>-480</v>
      </c>
      <c r="G111" s="1">
        <f>+C111-(C$7+F111*C$8)</f>
        <v>-2.6271999959135428E-3</v>
      </c>
      <c r="I111" s="1">
        <f>+G111</f>
        <v>-2.6271999959135428E-3</v>
      </c>
      <c r="O111" s="1">
        <f ca="1">+C$11+C$12*$F111</f>
        <v>6.8812677124564983E-3</v>
      </c>
      <c r="Q111" s="153">
        <f>+C111-15018.5</f>
        <v>27820.008000000002</v>
      </c>
    </row>
    <row r="112" spans="1:21" x14ac:dyDescent="0.2">
      <c r="A112" s="3" t="s">
        <v>64</v>
      </c>
      <c r="B112" s="39"/>
      <c r="C112" s="38">
        <v>42874.449000000001</v>
      </c>
      <c r="D112" s="38"/>
      <c r="E112" s="1">
        <f>+(C112-C$7)/C$8</f>
        <v>-436.00486984728997</v>
      </c>
      <c r="F112" s="1">
        <f>ROUND(2*E112,0)/2</f>
        <v>-436</v>
      </c>
      <c r="G112" s="1">
        <f>+C112-(C$7+F112*C$8)</f>
        <v>-3.9780399965820834E-3</v>
      </c>
      <c r="I112" s="1">
        <f>+G112</f>
        <v>-3.9780399965820834E-3</v>
      </c>
      <c r="O112" s="1">
        <f ca="1">+C$11+C$12*$F112</f>
        <v>6.8362386119923688E-3</v>
      </c>
      <c r="Q112" s="153">
        <f>+C112-15018.5</f>
        <v>27855.949000000001</v>
      </c>
    </row>
    <row r="113" spans="1:21" x14ac:dyDescent="0.2">
      <c r="A113" s="3" t="s">
        <v>64</v>
      </c>
      <c r="B113" s="39"/>
      <c r="C113" s="38">
        <v>42878.535000000003</v>
      </c>
      <c r="D113" s="38"/>
      <c r="E113" s="1">
        <f>+(C113-C$7)/C$8</f>
        <v>-431.00285980068918</v>
      </c>
      <c r="F113" s="1">
        <f>ROUND(2*E113,0)/2</f>
        <v>-431</v>
      </c>
      <c r="G113" s="1">
        <f>+C113-(C$7+F113*C$8)</f>
        <v>-2.3360899940598756E-3</v>
      </c>
      <c r="I113" s="1">
        <f>+G113</f>
        <v>-2.3360899940598756E-3</v>
      </c>
      <c r="O113" s="1">
        <f ca="1">+C$11+C$12*$F113</f>
        <v>6.8311216687578086E-3</v>
      </c>
      <c r="Q113" s="153">
        <f>+C113-15018.5</f>
        <v>27860.035000000003</v>
      </c>
    </row>
    <row r="114" spans="1:21" x14ac:dyDescent="0.2">
      <c r="A114" s="3" t="s">
        <v>64</v>
      </c>
      <c r="B114" s="39"/>
      <c r="C114" s="38">
        <v>42888.341</v>
      </c>
      <c r="D114" s="38"/>
      <c r="E114" s="1">
        <f>+(C114-C$7)/C$8</f>
        <v>-418.99852536189428</v>
      </c>
      <c r="F114" s="1">
        <f>ROUND(2*E114,0)/2</f>
        <v>-419</v>
      </c>
      <c r="G114" s="1">
        <f>+C114-(C$7+F114*C$8)</f>
        <v>1.2045900002704002E-3</v>
      </c>
      <c r="I114" s="1">
        <f>+G114</f>
        <v>1.2045900002704002E-3</v>
      </c>
      <c r="O114" s="1">
        <f ca="1">+C$11+C$12*$F114</f>
        <v>6.8188410049948639E-3</v>
      </c>
      <c r="Q114" s="153">
        <f>+C114-15018.5</f>
        <v>27869.841</v>
      </c>
    </row>
    <row r="115" spans="1:21" x14ac:dyDescent="0.2">
      <c r="A115" s="3" t="s">
        <v>64</v>
      </c>
      <c r="B115" s="39"/>
      <c r="C115" s="38">
        <v>42959.406999999999</v>
      </c>
      <c r="D115" s="38"/>
      <c r="E115" s="1">
        <f>+(C115-C$7)/C$8</f>
        <v>-332.00076570172087</v>
      </c>
      <c r="F115" s="1">
        <f>ROUND(2*E115,0)/2</f>
        <v>-332</v>
      </c>
      <c r="G115" s="1">
        <f>+C115-(C$7+F115*C$8)</f>
        <v>-6.2547999550588429E-4</v>
      </c>
      <c r="I115" s="1">
        <f>+G115</f>
        <v>-6.2547999550588429E-4</v>
      </c>
      <c r="O115" s="1">
        <f ca="1">+C$11+C$12*$F115</f>
        <v>6.7298061927135175E-3</v>
      </c>
      <c r="Q115" s="153">
        <f>+C115-15018.5</f>
        <v>27940.906999999999</v>
      </c>
    </row>
    <row r="116" spans="1:21" x14ac:dyDescent="0.2">
      <c r="A116" s="3" t="s">
        <v>64</v>
      </c>
      <c r="B116" s="39"/>
      <c r="C116" s="38">
        <v>43109.705999999998</v>
      </c>
      <c r="D116" s="38"/>
      <c r="E116" s="1">
        <f>+(C116-C$7)/C$8</f>
        <v>-148.00734720110842</v>
      </c>
      <c r="F116" s="1">
        <f>ROUND(2*E116,0)/2</f>
        <v>-148</v>
      </c>
      <c r="G116" s="1">
        <f>+C116-(C$7+F116*C$8)</f>
        <v>-6.0017200012225658E-3</v>
      </c>
      <c r="I116" s="1">
        <f>+G116</f>
        <v>-6.0017200012225658E-3</v>
      </c>
      <c r="O116" s="1">
        <f ca="1">+C$11+C$12*$F116</f>
        <v>6.5415026816817044E-3</v>
      </c>
      <c r="Q116" s="153">
        <f>+C116-15018.5</f>
        <v>28091.205999999998</v>
      </c>
    </row>
    <row r="117" spans="1:21" x14ac:dyDescent="0.2">
      <c r="A117" s="3" t="s">
        <v>70</v>
      </c>
      <c r="B117" s="39"/>
      <c r="C117" s="38">
        <v>43175.879000000001</v>
      </c>
      <c r="D117" s="38"/>
      <c r="E117" s="1">
        <f>+(C117-C$7)/C$8</f>
        <v>-66.999512934469507</v>
      </c>
      <c r="F117" s="1">
        <f>ROUND(2*E117,0)/2</f>
        <v>-67</v>
      </c>
      <c r="G117" s="1">
        <f>+C117-(C$7+F117*C$8)</f>
        <v>3.9787000423530117E-4</v>
      </c>
      <c r="I117" s="1">
        <f>+G117</f>
        <v>3.9787000423530117E-4</v>
      </c>
      <c r="O117" s="1">
        <f ca="1">+C$11+C$12*$F117</f>
        <v>6.45860820128183E-3</v>
      </c>
      <c r="Q117" s="153">
        <f>+C117-15018.5</f>
        <v>28157.379000000001</v>
      </c>
    </row>
    <row r="118" spans="1:21" x14ac:dyDescent="0.2">
      <c r="A118" s="3" t="s">
        <v>64</v>
      </c>
      <c r="B118" s="39"/>
      <c r="C118" s="38">
        <v>43222.440999999999</v>
      </c>
      <c r="D118" s="38"/>
      <c r="E118" s="1">
        <f>+(C118-C$7)/C$8</f>
        <v>-9.9991233628474934</v>
      </c>
      <c r="F118" s="1">
        <f>ROUND(2*E118,0)/2</f>
        <v>-10</v>
      </c>
      <c r="G118" s="1">
        <f>+C118-(C$7+F118*C$8)</f>
        <v>7.1610000304644927E-4</v>
      </c>
      <c r="I118" s="1">
        <f>+G118</f>
        <v>7.1610000304644927E-4</v>
      </c>
      <c r="O118" s="1">
        <f ca="1">+C$11+C$12*$F118</f>
        <v>6.4002750484078441E-3</v>
      </c>
      <c r="Q118" s="153">
        <f>+C118-15018.5</f>
        <v>28203.940999999999</v>
      </c>
    </row>
    <row r="119" spans="1:21" x14ac:dyDescent="0.2">
      <c r="A119" s="3" t="s">
        <v>71</v>
      </c>
      <c r="B119" s="39"/>
      <c r="C119" s="38">
        <f>C$4</f>
        <v>43230.608999999997</v>
      </c>
      <c r="D119" s="38"/>
      <c r="E119" s="1">
        <f>+(C119-C$7)/C$8</f>
        <v>0</v>
      </c>
      <c r="F119" s="1">
        <f>ROUND(2*E119,0)/2</f>
        <v>0</v>
      </c>
      <c r="G119" s="1">
        <f>+C119-(C$7+F119*C$8)</f>
        <v>0</v>
      </c>
      <c r="H119" s="1">
        <f>+G119</f>
        <v>0</v>
      </c>
      <c r="I119" s="1">
        <f>+G119</f>
        <v>0</v>
      </c>
      <c r="O119" s="1">
        <f ca="1">+C$11+C$12*$F119</f>
        <v>6.3900411619387237E-3</v>
      </c>
      <c r="Q119" s="153">
        <f>+C119-15018.5</f>
        <v>28212.108999999997</v>
      </c>
    </row>
    <row r="120" spans="1:21" x14ac:dyDescent="0.2">
      <c r="A120" s="33" t="s">
        <v>72</v>
      </c>
      <c r="B120" s="34" t="s">
        <v>46</v>
      </c>
      <c r="C120" s="35">
        <v>43232.652000000002</v>
      </c>
      <c r="D120" s="36"/>
      <c r="E120" s="32">
        <f>+(C120-C$7)/C$8</f>
        <v>2.5010050233048524</v>
      </c>
      <c r="F120" s="1">
        <f>ROUND(2*E120,0)/2</f>
        <v>2.5</v>
      </c>
      <c r="G120" s="1">
        <f>+C120-(C$7+F120*C$8)</f>
        <v>8.2097500853706151E-4</v>
      </c>
      <c r="I120" s="1">
        <f>+G120</f>
        <v>8.2097500853706151E-4</v>
      </c>
      <c r="O120" s="1">
        <f ca="1">+C$11+C$12*$F120</f>
        <v>6.387482690321444E-3</v>
      </c>
      <c r="Q120" s="153">
        <f>+C120-15018.5</f>
        <v>28214.152000000002</v>
      </c>
    </row>
    <row r="121" spans="1:21" x14ac:dyDescent="0.2">
      <c r="A121" s="33" t="s">
        <v>72</v>
      </c>
      <c r="B121" s="34" t="s">
        <v>47</v>
      </c>
      <c r="C121" s="35">
        <v>43234.694000000003</v>
      </c>
      <c r="D121" s="36"/>
      <c r="E121" s="32">
        <f>+(C121-C$7)/C$8</f>
        <v>5.0007858640189529</v>
      </c>
      <c r="F121" s="1">
        <f>ROUND(2*E121,0)/2</f>
        <v>5</v>
      </c>
      <c r="G121" s="1">
        <f>+C121-(C$7+F121*C$8)</f>
        <v>6.4195000595645979E-4</v>
      </c>
      <c r="I121" s="1">
        <f>+G121</f>
        <v>6.4195000595645979E-4</v>
      </c>
      <c r="O121" s="1">
        <f ca="1">+C$11+C$12*$F121</f>
        <v>6.3849242187041634E-3</v>
      </c>
      <c r="Q121" s="153">
        <f>+C121-15018.5</f>
        <v>28216.194000000003</v>
      </c>
    </row>
    <row r="122" spans="1:21" x14ac:dyDescent="0.2">
      <c r="A122" s="3" t="s">
        <v>70</v>
      </c>
      <c r="B122" s="39"/>
      <c r="C122" s="38">
        <v>43577.775999999998</v>
      </c>
      <c r="D122" s="38"/>
      <c r="E122" s="1">
        <f>+(C122-C$7)/C$8</f>
        <v>424.99579585095546</v>
      </c>
      <c r="F122" s="1">
        <f>ROUND(2*E122,0)/2</f>
        <v>425</v>
      </c>
      <c r="G122" s="1">
        <f>+C122-(C$7+F122*C$8)</f>
        <v>-3.4342500002821907E-3</v>
      </c>
      <c r="I122" s="1">
        <f>+G122</f>
        <v>-3.4342500002821907E-3</v>
      </c>
      <c r="O122" s="1">
        <f ca="1">+C$11+C$12*$F122</f>
        <v>5.9551009870011107E-3</v>
      </c>
      <c r="Q122" s="153">
        <f>+C122-15018.5</f>
        <v>28559.275999999998</v>
      </c>
    </row>
    <row r="123" spans="1:21" x14ac:dyDescent="0.2">
      <c r="A123" s="3" t="s">
        <v>64</v>
      </c>
      <c r="B123" s="39"/>
      <c r="C123" s="38">
        <v>43624.343999999997</v>
      </c>
      <c r="D123" s="38"/>
      <c r="E123" s="1">
        <f>+(C123-C$7)/C$8</f>
        <v>482.00353051809526</v>
      </c>
      <c r="F123" s="1">
        <f>ROUND(2*E123,0)/2</f>
        <v>482</v>
      </c>
      <c r="G123" s="1">
        <f>+C123-(C$7+F123*C$8)</f>
        <v>2.8839799997513182E-3</v>
      </c>
      <c r="I123" s="1">
        <f>+G123</f>
        <v>2.8839799997513182E-3</v>
      </c>
      <c r="O123" s="1">
        <f ca="1">+C$11+C$12*$F123</f>
        <v>5.8967678341271257E-3</v>
      </c>
      <c r="Q123" s="153">
        <f>+C123-15018.5</f>
        <v>28605.843999999997</v>
      </c>
    </row>
    <row r="124" spans="1:21" x14ac:dyDescent="0.2">
      <c r="A124" s="3" t="s">
        <v>70</v>
      </c>
      <c r="B124" s="39"/>
      <c r="C124" s="38">
        <v>43631.688999999998</v>
      </c>
      <c r="D124" s="38"/>
      <c r="E124" s="1">
        <f>+(C124-C$7)/C$8</f>
        <v>490.99515161262826</v>
      </c>
      <c r="F124" s="1">
        <f>ROUND(2*E124,0)/2</f>
        <v>491</v>
      </c>
      <c r="G124" s="1">
        <f>+C124-(C$7+F124*C$8)</f>
        <v>-3.9605099955224432E-3</v>
      </c>
      <c r="I124" s="1">
        <f>+G124</f>
        <v>-3.9605099955224432E-3</v>
      </c>
      <c r="O124" s="1">
        <f ca="1">+C$11+C$12*$F124</f>
        <v>5.8875573363049169E-3</v>
      </c>
      <c r="Q124" s="153">
        <f>+C124-15018.5</f>
        <v>28613.188999999998</v>
      </c>
    </row>
    <row r="125" spans="1:21" x14ac:dyDescent="0.2">
      <c r="A125" s="3" t="s">
        <v>64</v>
      </c>
      <c r="B125" s="39"/>
      <c r="C125" s="40">
        <v>43655.300999999999</v>
      </c>
      <c r="D125" s="38"/>
      <c r="E125" s="1">
        <f>+(C125-C$7)/C$8</f>
        <v>519.90055083442394</v>
      </c>
      <c r="F125" s="1">
        <f>ROUND(2*E125,0)/2</f>
        <v>520</v>
      </c>
      <c r="O125" s="1">
        <f ca="1">+C$11+C$12*$F125</f>
        <v>5.8578790655444682E-3</v>
      </c>
      <c r="Q125" s="153">
        <f>+C125-15018.5</f>
        <v>28636.800999999999</v>
      </c>
      <c r="U125" s="17">
        <v>-8.1237200000032317E-2</v>
      </c>
    </row>
    <row r="126" spans="1:21" x14ac:dyDescent="0.2">
      <c r="A126" s="3" t="s">
        <v>73</v>
      </c>
      <c r="B126" s="39"/>
      <c r="C126" s="38">
        <v>43655.381000000001</v>
      </c>
      <c r="D126" s="38"/>
      <c r="E126" s="1">
        <f>+(C126-C$7)/C$8</f>
        <v>519.99848544131009</v>
      </c>
      <c r="F126" s="1">
        <f>ROUND(2*E126,0)/2</f>
        <v>520</v>
      </c>
      <c r="G126" s="1">
        <f>+C126-(C$7+F126*C$8)</f>
        <v>-1.2371999982860871E-3</v>
      </c>
      <c r="I126" s="1">
        <f>+G126</f>
        <v>-1.2371999982860871E-3</v>
      </c>
      <c r="O126" s="1">
        <f ca="1">+C$11+C$12*$F126</f>
        <v>5.8578790655444682E-3</v>
      </c>
      <c r="Q126" s="153">
        <f>+C126-15018.5</f>
        <v>28636.881000000001</v>
      </c>
    </row>
    <row r="127" spans="1:21" x14ac:dyDescent="0.2">
      <c r="A127" s="3" t="s">
        <v>74</v>
      </c>
      <c r="B127" s="39"/>
      <c r="C127" s="38">
        <v>43881.654000000002</v>
      </c>
      <c r="D127" s="38"/>
      <c r="E127" s="1">
        <f>+(C127-C$7)/C$8</f>
        <v>796.99795173442931</v>
      </c>
      <c r="F127" s="1">
        <f>ROUND(2*E127,0)/2</f>
        <v>797</v>
      </c>
      <c r="G127" s="1">
        <f>+C127-(C$7+F127*C$8)</f>
        <v>-1.6731699943193235E-3</v>
      </c>
      <c r="I127" s="1">
        <f>+G127</f>
        <v>-1.6731699943193235E-3</v>
      </c>
      <c r="O127" s="1">
        <f ca="1">+C$11+C$12*$F127</f>
        <v>5.5744004103498359E-3</v>
      </c>
      <c r="Q127" s="153">
        <f>+C127-15018.5</f>
        <v>28863.154000000002</v>
      </c>
    </row>
    <row r="128" spans="1:21" x14ac:dyDescent="0.2">
      <c r="A128" s="3" t="s">
        <v>70</v>
      </c>
      <c r="B128" s="39"/>
      <c r="C128" s="38">
        <v>43970.694000000003</v>
      </c>
      <c r="D128" s="38"/>
      <c r="E128" s="1">
        <f>+(C128-C$7)/C$8</f>
        <v>905.999169196254</v>
      </c>
      <c r="F128" s="1">
        <f>ROUND(2*E128,0)/2</f>
        <v>906</v>
      </c>
      <c r="G128" s="1">
        <f>+C128-(C$7+F128*C$8)</f>
        <v>-6.7865999153582379E-4</v>
      </c>
      <c r="I128" s="1">
        <f>+G128</f>
        <v>-6.7865999153582379E-4</v>
      </c>
      <c r="O128" s="1">
        <f ca="1">+C$11+C$12*$F128</f>
        <v>5.4628510478364253E-3</v>
      </c>
      <c r="Q128" s="153">
        <f>+C128-15018.5</f>
        <v>28952.194000000003</v>
      </c>
    </row>
    <row r="129" spans="1:17" x14ac:dyDescent="0.2">
      <c r="A129" s="3" t="s">
        <v>75</v>
      </c>
      <c r="B129" s="39"/>
      <c r="C129" s="38">
        <v>44025.421999999999</v>
      </c>
      <c r="D129" s="38"/>
      <c r="E129" s="1">
        <f>+(C129-C$7)/C$8</f>
        <v>972.99623376555098</v>
      </c>
      <c r="F129" s="1">
        <f>ROUND(2*E129,0)/2</f>
        <v>973</v>
      </c>
      <c r="G129" s="1">
        <f>+C129-(C$7+F129*C$8)</f>
        <v>-3.0765299961785786E-3</v>
      </c>
      <c r="I129" s="1">
        <f>+G129</f>
        <v>-3.0765299961785786E-3</v>
      </c>
      <c r="O129" s="1">
        <f ca="1">+C$11+C$12*$F129</f>
        <v>5.394284008493319E-3</v>
      </c>
      <c r="Q129" s="153">
        <f>+C129-15018.5</f>
        <v>29006.921999999999</v>
      </c>
    </row>
    <row r="130" spans="1:17" x14ac:dyDescent="0.2">
      <c r="A130" s="3" t="s">
        <v>76</v>
      </c>
      <c r="B130" s="39"/>
      <c r="C130" s="38">
        <v>44278.661999999997</v>
      </c>
      <c r="D130" s="38"/>
      <c r="E130" s="1">
        <f>+(C130-C$7)/C$8</f>
        <v>1283.008231856656</v>
      </c>
      <c r="F130" s="1">
        <f>ROUND(2*E130,0)/2</f>
        <v>1283</v>
      </c>
      <c r="G130" s="1">
        <f>+C130-(C$7+F130*C$8)</f>
        <v>6.7243700032122433E-3</v>
      </c>
      <c r="I130" s="1">
        <f>+G130</f>
        <v>6.7243700032122433E-3</v>
      </c>
      <c r="O130" s="1">
        <f ca="1">+C$11+C$12*$F130</f>
        <v>5.0770335279505894E-3</v>
      </c>
      <c r="Q130" s="153">
        <f>+C130-15018.5</f>
        <v>29260.161999999997</v>
      </c>
    </row>
    <row r="131" spans="1:17" x14ac:dyDescent="0.2">
      <c r="A131" s="3" t="s">
        <v>77</v>
      </c>
      <c r="B131" s="39"/>
      <c r="C131" s="38">
        <v>44337.47</v>
      </c>
      <c r="D131" s="38"/>
      <c r="E131" s="1">
        <f>+(C131-C$7)/C$8</f>
        <v>1354.9999613770449</v>
      </c>
      <c r="F131" s="1">
        <f>ROUND(2*E131,0)/2</f>
        <v>1355</v>
      </c>
      <c r="G131" s="1">
        <f>+C131-(C$7+F131*C$8)</f>
        <v>-3.1549992854706943E-5</v>
      </c>
      <c r="I131" s="1">
        <f>+G131</f>
        <v>-3.1549992854706943E-5</v>
      </c>
      <c r="O131" s="1">
        <f ca="1">+C$11+C$12*$F131</f>
        <v>5.0033495453729237E-3</v>
      </c>
      <c r="Q131" s="153">
        <f>+C131-15018.5</f>
        <v>29318.97</v>
      </c>
    </row>
    <row r="132" spans="1:17" x14ac:dyDescent="0.2">
      <c r="A132" s="3" t="s">
        <v>77</v>
      </c>
      <c r="B132" s="39"/>
      <c r="C132" s="38">
        <v>44342.368999999999</v>
      </c>
      <c r="D132" s="38"/>
      <c r="E132" s="1">
        <f>+(C132-C$7)/C$8</f>
        <v>1360.9972318660971</v>
      </c>
      <c r="F132" s="1">
        <f>ROUND(2*E132,0)/2</f>
        <v>1361</v>
      </c>
      <c r="G132" s="1">
        <f>+C132-(C$7+F132*C$8)</f>
        <v>-2.2612100001424551E-3</v>
      </c>
      <c r="I132" s="1">
        <f>+G132</f>
        <v>-2.2612100001424551E-3</v>
      </c>
      <c r="O132" s="1">
        <f ca="1">+C$11+C$12*$F132</f>
        <v>4.9972092134914518E-3</v>
      </c>
      <c r="Q132" s="153">
        <f>+C132-15018.5</f>
        <v>29323.868999999999</v>
      </c>
    </row>
    <row r="133" spans="1:17" x14ac:dyDescent="0.2">
      <c r="A133" s="3" t="s">
        <v>77</v>
      </c>
      <c r="B133" s="39"/>
      <c r="C133" s="38">
        <v>44354.625999999997</v>
      </c>
      <c r="D133" s="38"/>
      <c r="E133" s="1">
        <f>+(C133-C$7)/C$8</f>
        <v>1376.0020378232998</v>
      </c>
      <c r="F133" s="1">
        <f>ROUND(2*E133,0)/2</f>
        <v>1376</v>
      </c>
      <c r="G133" s="1">
        <f>+C133-(C$7+F133*C$8)</f>
        <v>1.6646399963065051E-3</v>
      </c>
      <c r="I133" s="1">
        <f>+G133</f>
        <v>1.6646399963065051E-3</v>
      </c>
      <c r="O133" s="1">
        <f ca="1">+C$11+C$12*$F133</f>
        <v>4.9818583837877711E-3</v>
      </c>
      <c r="Q133" s="153">
        <f>+C133-15018.5</f>
        <v>29336.125999999997</v>
      </c>
    </row>
    <row r="134" spans="1:17" x14ac:dyDescent="0.2">
      <c r="A134" s="3" t="s">
        <v>70</v>
      </c>
      <c r="B134" s="39"/>
      <c r="C134" s="38">
        <v>44670.758999999998</v>
      </c>
      <c r="D134" s="38"/>
      <c r="E134" s="1">
        <f>+(C134-C$7)/C$8</f>
        <v>1763.006551298804</v>
      </c>
      <c r="F134" s="1">
        <f>ROUND(2*E134,0)/2</f>
        <v>1763</v>
      </c>
      <c r="G134" s="1">
        <f>+C134-(C$7+F134*C$8)</f>
        <v>5.3515699983108789E-3</v>
      </c>
      <c r="I134" s="1">
        <f>+G134</f>
        <v>5.3515699983108789E-3</v>
      </c>
      <c r="O134" s="1">
        <f ca="1">+C$11+C$12*$F134</f>
        <v>4.5858069774328157E-3</v>
      </c>
      <c r="Q134" s="153">
        <f>+C134-15018.5</f>
        <v>29652.258999999998</v>
      </c>
    </row>
    <row r="135" spans="1:17" x14ac:dyDescent="0.2">
      <c r="A135" s="3" t="s">
        <v>78</v>
      </c>
      <c r="B135" s="39"/>
      <c r="C135" s="38">
        <v>44707.516000000003</v>
      </c>
      <c r="D135" s="38"/>
      <c r="E135" s="1">
        <f>+(C135-C$7)/C$8</f>
        <v>1808.0038306142217</v>
      </c>
      <c r="F135" s="1">
        <f>ROUND(2*E135,0)/2</f>
        <v>1808</v>
      </c>
      <c r="G135" s="1">
        <f>+C135-(C$7+F135*C$8)</f>
        <v>3.1291200066334568E-3</v>
      </c>
      <c r="I135" s="1">
        <f>+G135</f>
        <v>3.1291200066334568E-3</v>
      </c>
      <c r="O135" s="1">
        <f ca="1">+C$11+C$12*$F135</f>
        <v>4.5397544883217745E-3</v>
      </c>
      <c r="Q135" s="153">
        <f>+C135-15018.5</f>
        <v>29689.016000000003</v>
      </c>
    </row>
    <row r="136" spans="1:17" x14ac:dyDescent="0.2">
      <c r="A136" s="3" t="s">
        <v>78</v>
      </c>
      <c r="B136" s="39"/>
      <c r="C136" s="38">
        <v>44725.483</v>
      </c>
      <c r="D136" s="38"/>
      <c r="E136" s="1">
        <f>+(C136-C$7)/C$8</f>
        <v>1829.9987191377645</v>
      </c>
      <c r="F136" s="1">
        <f>ROUND(2*E136,0)/2</f>
        <v>1830</v>
      </c>
      <c r="G136" s="1">
        <f>+C136-(C$7+F136*C$8)</f>
        <v>-1.0462999998708256E-3</v>
      </c>
      <c r="I136" s="1">
        <f>+G136</f>
        <v>-1.0462999998708256E-3</v>
      </c>
      <c r="O136" s="1">
        <f ca="1">+C$11+C$12*$F136</f>
        <v>4.5172399380897094E-3</v>
      </c>
      <c r="Q136" s="153">
        <f>+C136-15018.5</f>
        <v>29706.983</v>
      </c>
    </row>
    <row r="137" spans="1:17" x14ac:dyDescent="0.2">
      <c r="A137" s="3" t="s">
        <v>79</v>
      </c>
      <c r="B137" s="39"/>
      <c r="C137" s="38">
        <v>45078.372000000003</v>
      </c>
      <c r="D137" s="38"/>
      <c r="E137" s="1">
        <f>+(C137-C$7)/C$8</f>
        <v>2261.9992877460954</v>
      </c>
      <c r="F137" s="1">
        <f>ROUND(2*E137,0)/2</f>
        <v>2262</v>
      </c>
      <c r="G137" s="1">
        <f>+C137-(C$7+F137*C$8)</f>
        <v>-5.8181999338557944E-4</v>
      </c>
      <c r="I137" s="1">
        <f>+G137</f>
        <v>-5.8181999338557944E-4</v>
      </c>
      <c r="O137" s="1">
        <f ca="1">+C$11+C$12*$F137</f>
        <v>4.0751360426237128E-3</v>
      </c>
      <c r="Q137" s="153">
        <f>+C137-15018.5</f>
        <v>30059.872000000003</v>
      </c>
    </row>
    <row r="138" spans="1:17" x14ac:dyDescent="0.2">
      <c r="A138" s="3" t="s">
        <v>70</v>
      </c>
      <c r="B138" s="39"/>
      <c r="C138" s="38">
        <v>45442.697999999997</v>
      </c>
      <c r="D138" s="38"/>
      <c r="E138" s="1">
        <f>+(C138-C$7)/C$8</f>
        <v>2708.0008325910603</v>
      </c>
      <c r="F138" s="1">
        <f>ROUND(2*E138,0)/2</f>
        <v>2708</v>
      </c>
      <c r="G138" s="1">
        <f>+C138-(C$7+F138*C$8)</f>
        <v>6.8011999974260107E-4</v>
      </c>
      <c r="I138" s="1">
        <f>+G138</f>
        <v>6.8011999974260107E-4</v>
      </c>
      <c r="O138" s="1">
        <f ca="1">+C$11+C$12*$F138</f>
        <v>3.6187047061009476E-3</v>
      </c>
      <c r="Q138" s="153">
        <f>+C138-15018.5</f>
        <v>30424.197999999997</v>
      </c>
    </row>
    <row r="139" spans="1:17" x14ac:dyDescent="0.2">
      <c r="A139" s="41" t="s">
        <v>80</v>
      </c>
      <c r="B139" s="42" t="s">
        <v>46</v>
      </c>
      <c r="C139" s="43">
        <v>45792.712699999996</v>
      </c>
      <c r="D139" s="41" t="s">
        <v>81</v>
      </c>
      <c r="E139" s="32">
        <f>+(C139-C$7)/C$8</f>
        <v>3136.4827331923066</v>
      </c>
      <c r="F139" s="44">
        <f>ROUND(2*E139,0)/2</f>
        <v>3136.5</v>
      </c>
      <c r="G139" s="44">
        <f>+C139-(C$7+F139*C$8)</f>
        <v>-1.4104765003139619E-2</v>
      </c>
      <c r="K139" s="1">
        <f>+G139</f>
        <v>-1.4104765003139619E-2</v>
      </c>
      <c r="O139" s="1">
        <f ca="1">+C$11+C$12*$F139</f>
        <v>3.1801826708991432E-3</v>
      </c>
      <c r="Q139" s="153">
        <f>+C139-15018.5</f>
        <v>30774.212699999996</v>
      </c>
    </row>
    <row r="140" spans="1:17" x14ac:dyDescent="0.2">
      <c r="A140" s="41" t="s">
        <v>80</v>
      </c>
      <c r="B140" s="42" t="s">
        <v>47</v>
      </c>
      <c r="C140" s="43">
        <v>45794.754999999997</v>
      </c>
      <c r="D140" s="41" t="s">
        <v>81</v>
      </c>
      <c r="E140" s="32">
        <f>+(C140-C$7)/C$8</f>
        <v>3138.9828812877959</v>
      </c>
      <c r="F140" s="44">
        <f>ROUND(2*E140,0)/2</f>
        <v>3139</v>
      </c>
      <c r="G140" s="44">
        <f>+C140-(C$7+F140*C$8)</f>
        <v>-1.3983789998746943E-2</v>
      </c>
      <c r="K140" s="1">
        <f>+G140</f>
        <v>-1.3983789998746943E-2</v>
      </c>
      <c r="O140" s="1">
        <f ca="1">+C$11+C$12*$F140</f>
        <v>3.1776241992818631E-3</v>
      </c>
      <c r="Q140" s="153">
        <f>+C140-15018.5</f>
        <v>30776.254999999997</v>
      </c>
    </row>
    <row r="141" spans="1:17" x14ac:dyDescent="0.2">
      <c r="A141" s="41" t="s">
        <v>80</v>
      </c>
      <c r="B141" s="42" t="s">
        <v>46</v>
      </c>
      <c r="C141" s="43">
        <v>45796.796999999999</v>
      </c>
      <c r="D141" s="41" t="s">
        <v>81</v>
      </c>
      <c r="E141" s="32">
        <f>+(C141-C$7)/C$8</f>
        <v>3141.4826621285101</v>
      </c>
      <c r="F141" s="44">
        <f>ROUND(2*E141,0)/2</f>
        <v>3141.5</v>
      </c>
      <c r="G141" s="44">
        <f>+C141-(C$7+F141*C$8)</f>
        <v>-1.4162815001327544E-2</v>
      </c>
      <c r="K141" s="1">
        <f>+G141</f>
        <v>-1.4162815001327544E-2</v>
      </c>
      <c r="O141" s="1">
        <f ca="1">+C$11+C$12*$F141</f>
        <v>3.175065727664583E-3</v>
      </c>
      <c r="Q141" s="153">
        <f>+C141-15018.5</f>
        <v>30778.296999999999</v>
      </c>
    </row>
    <row r="142" spans="1:17" x14ac:dyDescent="0.2">
      <c r="A142" s="41" t="s">
        <v>80</v>
      </c>
      <c r="B142" s="42" t="s">
        <v>46</v>
      </c>
      <c r="C142" s="43">
        <v>45797.614000000001</v>
      </c>
      <c r="D142" s="41" t="s">
        <v>81</v>
      </c>
      <c r="E142" s="32">
        <f>+(C142-C$7)/C$8</f>
        <v>3142.4828193013154</v>
      </c>
      <c r="F142" s="44">
        <f>ROUND(2*E142,0)/2</f>
        <v>3142.5</v>
      </c>
      <c r="G142" s="44">
        <f>+C142-(C$7+F142*C$8)</f>
        <v>-1.4034424995770678E-2</v>
      </c>
      <c r="K142" s="1">
        <f>+G142</f>
        <v>-1.4034424995770678E-2</v>
      </c>
      <c r="O142" s="1">
        <f ca="1">+C$11+C$12*$F142</f>
        <v>3.1740423390176709E-3</v>
      </c>
      <c r="Q142" s="153">
        <f>+C142-15018.5</f>
        <v>30779.114000000001</v>
      </c>
    </row>
    <row r="143" spans="1:17" x14ac:dyDescent="0.2">
      <c r="A143" s="3" t="s">
        <v>82</v>
      </c>
      <c r="B143" s="39"/>
      <c r="C143" s="38">
        <v>45809.472999999998</v>
      </c>
      <c r="D143" s="38"/>
      <c r="E143" s="1">
        <f>+(C143-C$7)/C$8</f>
        <v>3157.0004005892692</v>
      </c>
      <c r="F143" s="1">
        <f>ROUND(2*E143,0)/2</f>
        <v>3157</v>
      </c>
      <c r="G143" s="1">
        <f>+C143-(C$7+F143*C$8)</f>
        <v>3.2723000185796991E-4</v>
      </c>
      <c r="I143" s="1">
        <f>+G143</f>
        <v>3.2723000185796991E-4</v>
      </c>
      <c r="O143" s="1">
        <f ca="1">+C$11+C$12*$F143</f>
        <v>3.1592032036374465E-3</v>
      </c>
      <c r="Q143" s="153">
        <f>+C143-15018.5</f>
        <v>30790.972999999998</v>
      </c>
    </row>
    <row r="144" spans="1:17" x14ac:dyDescent="0.2">
      <c r="A144" s="3" t="s">
        <v>83</v>
      </c>
      <c r="B144" s="39"/>
      <c r="C144" s="38">
        <v>45818.463000000003</v>
      </c>
      <c r="D144" s="38"/>
      <c r="E144" s="1">
        <f>+(C144-C$7)/C$8</f>
        <v>3168.0058020378583</v>
      </c>
      <c r="F144" s="1">
        <f>ROUND(2*E144,0)/2</f>
        <v>3168</v>
      </c>
      <c r="G144" s="1">
        <f>+C144-(C$7+F144*C$8)</f>
        <v>4.739520009025E-3</v>
      </c>
      <c r="I144" s="1">
        <f>+G144</f>
        <v>4.739520009025E-3</v>
      </c>
      <c r="O144" s="1">
        <f ca="1">+C$11+C$12*$F144</f>
        <v>3.1479459285214144E-3</v>
      </c>
      <c r="Q144" s="153">
        <f>+C144-15018.5</f>
        <v>30799.963000000003</v>
      </c>
    </row>
    <row r="145" spans="1:17" x14ac:dyDescent="0.2">
      <c r="A145" s="3" t="s">
        <v>84</v>
      </c>
      <c r="B145" s="39"/>
      <c r="C145" s="38">
        <v>46175.432999999997</v>
      </c>
      <c r="D145" s="38"/>
      <c r="E145" s="1">
        <f>+(C145-C$7)/C$8</f>
        <v>3605.0022597798456</v>
      </c>
      <c r="F145" s="1">
        <f>ROUND(2*E145,0)/2</f>
        <v>3605</v>
      </c>
      <c r="G145" s="1">
        <f>+C145-(C$7+F145*C$8)</f>
        <v>1.8459499988239259E-3</v>
      </c>
      <c r="I145" s="1">
        <f>+G145</f>
        <v>1.8459499988239259E-3</v>
      </c>
      <c r="O145" s="1">
        <f ca="1">+C$11+C$12*$F145</f>
        <v>2.7007250898208571E-3</v>
      </c>
      <c r="Q145" s="153">
        <f>+C145-15018.5</f>
        <v>31156.932999999997</v>
      </c>
    </row>
    <row r="146" spans="1:17" x14ac:dyDescent="0.2">
      <c r="A146" s="3" t="s">
        <v>82</v>
      </c>
      <c r="B146" s="39"/>
      <c r="C146" s="38">
        <v>46175.436000000002</v>
      </c>
      <c r="D146" s="38"/>
      <c r="E146" s="1">
        <f>+(C146-C$7)/C$8</f>
        <v>3605.0059323276087</v>
      </c>
      <c r="F146" s="1">
        <f>ROUND(2*E146,0)/2</f>
        <v>3605</v>
      </c>
      <c r="G146" s="1">
        <f>+C146-(C$7+F146*C$8)</f>
        <v>4.8459500030730851E-3</v>
      </c>
      <c r="I146" s="1">
        <f>+G146</f>
        <v>4.8459500030730851E-3</v>
      </c>
      <c r="O146" s="1">
        <f ca="1">+C$11+C$12*$F146</f>
        <v>2.7007250898208571E-3</v>
      </c>
      <c r="Q146" s="153">
        <f>+C146-15018.5</f>
        <v>31156.936000000002</v>
      </c>
    </row>
    <row r="147" spans="1:17" x14ac:dyDescent="0.2">
      <c r="A147" s="3" t="s">
        <v>82</v>
      </c>
      <c r="B147" s="39"/>
      <c r="C147" s="38">
        <v>46175.436000000002</v>
      </c>
      <c r="D147" s="38"/>
      <c r="E147" s="1">
        <f>+(C147-C$7)/C$8</f>
        <v>3605.0059323276087</v>
      </c>
      <c r="F147" s="1">
        <f>ROUND(2*E147,0)/2</f>
        <v>3605</v>
      </c>
      <c r="G147" s="1">
        <f>+C147-(C$7+F147*C$8)</f>
        <v>4.8459500030730851E-3</v>
      </c>
      <c r="I147" s="1">
        <f>+G147</f>
        <v>4.8459500030730851E-3</v>
      </c>
      <c r="O147" s="1">
        <f ca="1">+C$11+C$12*$F147</f>
        <v>2.7007250898208571E-3</v>
      </c>
      <c r="Q147" s="153">
        <f>+C147-15018.5</f>
        <v>31156.936000000002</v>
      </c>
    </row>
    <row r="148" spans="1:17" x14ac:dyDescent="0.2">
      <c r="A148" s="33" t="s">
        <v>85</v>
      </c>
      <c r="B148" s="34" t="s">
        <v>47</v>
      </c>
      <c r="C148" s="35">
        <v>46215.459000000003</v>
      </c>
      <c r="D148" s="36"/>
      <c r="E148" s="32">
        <f>+(C148-C$7)/C$8</f>
        <v>3654.0013919690587</v>
      </c>
      <c r="F148" s="1">
        <f>ROUND(2*E148,0)/2</f>
        <v>3654</v>
      </c>
      <c r="G148" s="1">
        <f>+C148-(C$7+F148*C$8)</f>
        <v>1.137060004111845E-3</v>
      </c>
      <c r="I148" s="1">
        <f>+G148</f>
        <v>1.137060004111845E-3</v>
      </c>
      <c r="O148" s="1">
        <f ca="1">+C$11+C$12*$F148</f>
        <v>2.6505790461221678E-3</v>
      </c>
      <c r="Q148" s="153">
        <f>+C148-15018.5</f>
        <v>31196.959000000003</v>
      </c>
    </row>
    <row r="149" spans="1:17" x14ac:dyDescent="0.2">
      <c r="A149" s="3" t="s">
        <v>70</v>
      </c>
      <c r="B149" s="39"/>
      <c r="C149" s="38">
        <v>46544.648000000001</v>
      </c>
      <c r="D149" s="38"/>
      <c r="E149" s="1">
        <f>+(C149-C$7)/C$8</f>
        <v>4056.9888332880173</v>
      </c>
      <c r="F149" s="1">
        <f>ROUND(2*E149,0)/2</f>
        <v>4057</v>
      </c>
      <c r="G149" s="1">
        <f>+C149-(C$7+F149*C$8)</f>
        <v>-9.1217699955450371E-3</v>
      </c>
      <c r="I149" s="1">
        <f>+G149</f>
        <v>-9.1217699955450371E-3</v>
      </c>
      <c r="O149" s="1">
        <f ca="1">+C$11+C$12*$F149</f>
        <v>2.23815342141662E-3</v>
      </c>
      <c r="Q149" s="153">
        <f>+C149-15018.5</f>
        <v>31526.148000000001</v>
      </c>
    </row>
    <row r="150" spans="1:17" x14ac:dyDescent="0.2">
      <c r="A150" s="3" t="s">
        <v>70</v>
      </c>
      <c r="B150" s="39"/>
      <c r="C150" s="38">
        <v>46606.737999999998</v>
      </c>
      <c r="D150" s="38"/>
      <c r="E150" s="1">
        <f>+(C150-C$7)/C$8</f>
        <v>4132.9983300558097</v>
      </c>
      <c r="F150" s="1">
        <f>ROUND(2*E150,0)/2</f>
        <v>4133</v>
      </c>
      <c r="G150" s="1">
        <f>+C150-(C$7+F150*C$8)</f>
        <v>-1.3641300029121339E-3</v>
      </c>
      <c r="I150" s="1">
        <f>+G150</f>
        <v>-1.3641300029121339E-3</v>
      </c>
      <c r="O150" s="1">
        <f ca="1">+C$11+C$12*$F150</f>
        <v>2.1603758842513058E-3</v>
      </c>
      <c r="Q150" s="153">
        <f>+C150-15018.5</f>
        <v>31588.237999999998</v>
      </c>
    </row>
    <row r="151" spans="1:17" x14ac:dyDescent="0.2">
      <c r="A151" s="3" t="s">
        <v>70</v>
      </c>
      <c r="B151" s="39"/>
      <c r="C151" s="38">
        <v>46896.728999999999</v>
      </c>
      <c r="D151" s="38"/>
      <c r="E151" s="1">
        <f>+(C151-C$7)/C$8</f>
        <v>4488.0002623668152</v>
      </c>
      <c r="F151" s="1">
        <f>ROUND(2*E151,0)/2</f>
        <v>4488</v>
      </c>
      <c r="G151" s="1">
        <f>+C151-(C$7+F151*C$8)</f>
        <v>2.1432000357890502E-4</v>
      </c>
      <c r="I151" s="1">
        <f>+G151</f>
        <v>2.1432000357890502E-4</v>
      </c>
      <c r="O151" s="1">
        <f ca="1">+C$11+C$12*$F151</f>
        <v>1.7970729145975351E-3</v>
      </c>
      <c r="Q151" s="153">
        <f>+C151-15018.5</f>
        <v>31878.228999999999</v>
      </c>
    </row>
    <row r="152" spans="1:17" x14ac:dyDescent="0.2">
      <c r="A152" s="3" t="s">
        <v>86</v>
      </c>
      <c r="B152" s="39" t="s">
        <v>46</v>
      </c>
      <c r="C152" s="38">
        <v>46909.387999999999</v>
      </c>
      <c r="D152" s="38"/>
      <c r="E152" s="1">
        <f>+(C152-C$7)/C$8</f>
        <v>4503.4971897236119</v>
      </c>
      <c r="F152" s="1">
        <f>ROUND(2*E152,0)/2</f>
        <v>4503.5</v>
      </c>
      <c r="G152" s="1">
        <f>+C152-(C$7+F152*C$8)</f>
        <v>-2.2956350003369153E-3</v>
      </c>
      <c r="I152" s="1">
        <f>+G152</f>
        <v>-2.2956350003369153E-3</v>
      </c>
      <c r="O152" s="1">
        <f ca="1">+C$11+C$12*$F152</f>
        <v>1.781210390570399E-3</v>
      </c>
      <c r="Q152" s="153">
        <f>+C152-15018.5</f>
        <v>31890.887999999999</v>
      </c>
    </row>
    <row r="153" spans="1:17" x14ac:dyDescent="0.2">
      <c r="A153" s="33" t="s">
        <v>87</v>
      </c>
      <c r="B153" s="34" t="s">
        <v>47</v>
      </c>
      <c r="C153" s="35">
        <v>46940.023999999998</v>
      </c>
      <c r="D153" s="36"/>
      <c r="E153" s="32">
        <f>+(C153-C$7)/C$8</f>
        <v>4541.0012474298146</v>
      </c>
      <c r="F153" s="1">
        <f>ROUND(2*E153,0)/2</f>
        <v>4541</v>
      </c>
      <c r="G153" s="1">
        <f>+C153-(C$7+F153*C$8)</f>
        <v>1.0189899985562079E-3</v>
      </c>
      <c r="I153" s="1">
        <f>+G153</f>
        <v>1.0189899985562079E-3</v>
      </c>
      <c r="O153" s="1">
        <f ca="1">+C$11+C$12*$F153</f>
        <v>1.7428333163111978E-3</v>
      </c>
      <c r="Q153" s="153">
        <f>+C153-15018.5</f>
        <v>31921.523999999998</v>
      </c>
    </row>
    <row r="154" spans="1:17" x14ac:dyDescent="0.2">
      <c r="A154" s="3" t="s">
        <v>88</v>
      </c>
      <c r="B154" s="39" t="s">
        <v>46</v>
      </c>
      <c r="C154" s="38">
        <v>47270.442000000003</v>
      </c>
      <c r="D154" s="38"/>
      <c r="E154" s="1">
        <f>+(C154-C$7)/C$8</f>
        <v>4945.4932091470364</v>
      </c>
      <c r="F154" s="1">
        <f>ROUND(2*E154,0)/2</f>
        <v>4945.5</v>
      </c>
      <c r="G154" s="1">
        <f>+C154-(C$7+F154*C$8)</f>
        <v>-5.54725499387132E-3</v>
      </c>
      <c r="I154" s="1">
        <f>+G154</f>
        <v>-5.54725499387132E-3</v>
      </c>
      <c r="O154" s="1">
        <f ca="1">+C$11+C$12*$F154</f>
        <v>1.328872608635282E-3</v>
      </c>
      <c r="Q154" s="153">
        <f>+C154-15018.5</f>
        <v>32251.942000000003</v>
      </c>
    </row>
    <row r="155" spans="1:17" x14ac:dyDescent="0.2">
      <c r="A155" s="3" t="s">
        <v>70</v>
      </c>
      <c r="B155" s="39"/>
      <c r="C155" s="38">
        <v>47284.756999999998</v>
      </c>
      <c r="D155" s="38"/>
      <c r="E155" s="1">
        <f>+(C155-C$7)/C$8</f>
        <v>4963.0173828663246</v>
      </c>
      <c r="F155" s="1">
        <f>ROUND(2*E155,0)/2</f>
        <v>4963</v>
      </c>
      <c r="G155" s="1">
        <f>+C155-(C$7+F155*C$8)</f>
        <v>1.4199570003256667E-2</v>
      </c>
      <c r="I155" s="1">
        <f>+G155</f>
        <v>1.4199570003256667E-2</v>
      </c>
      <c r="O155" s="1">
        <f ca="1">+C$11+C$12*$F155</f>
        <v>1.3109633073143216E-3</v>
      </c>
      <c r="Q155" s="153">
        <f>+C155-15018.5</f>
        <v>32266.256999999998</v>
      </c>
    </row>
    <row r="156" spans="1:17" x14ac:dyDescent="0.2">
      <c r="A156" s="3" t="s">
        <v>88</v>
      </c>
      <c r="B156" s="39" t="s">
        <v>46</v>
      </c>
      <c r="C156" s="38">
        <v>47288.41</v>
      </c>
      <c r="D156" s="38"/>
      <c r="E156" s="1">
        <f>+(C156-C$7)/C$8</f>
        <v>4967.4893218531697</v>
      </c>
      <c r="F156" s="1">
        <f>ROUND(2*E156,0)/2</f>
        <v>4967.5</v>
      </c>
      <c r="G156" s="1">
        <f>+C156-(C$7+F156*C$8)</f>
        <v>-8.7226749892579392E-3</v>
      </c>
      <c r="I156" s="1">
        <f>+G156</f>
        <v>-8.7226749892579392E-3</v>
      </c>
      <c r="O156" s="1">
        <f ca="1">+C$11+C$12*$F156</f>
        <v>1.3063580584032168E-3</v>
      </c>
      <c r="Q156" s="153">
        <f>+C156-15018.5</f>
        <v>32269.910000000003</v>
      </c>
    </row>
    <row r="157" spans="1:17" x14ac:dyDescent="0.2">
      <c r="A157" s="3" t="s">
        <v>88</v>
      </c>
      <c r="B157" s="39" t="s">
        <v>46</v>
      </c>
      <c r="C157" s="38">
        <v>47288.417000000001</v>
      </c>
      <c r="D157" s="38"/>
      <c r="E157" s="1">
        <f>+(C157-C$7)/C$8</f>
        <v>4967.4978911312692</v>
      </c>
      <c r="F157" s="1">
        <f>ROUND(2*E157,0)/2</f>
        <v>4967.5</v>
      </c>
      <c r="G157" s="1">
        <f>+C157-(C$7+F157*C$8)</f>
        <v>-1.7226749914698303E-3</v>
      </c>
      <c r="I157" s="1">
        <f>+G157</f>
        <v>-1.7226749914698303E-3</v>
      </c>
      <c r="O157" s="1">
        <f ca="1">+C$11+C$12*$F157</f>
        <v>1.3063580584032168E-3</v>
      </c>
      <c r="Q157" s="153">
        <f>+C157-15018.5</f>
        <v>32269.917000000001</v>
      </c>
    </row>
    <row r="158" spans="1:17" x14ac:dyDescent="0.2">
      <c r="A158" s="3" t="s">
        <v>89</v>
      </c>
      <c r="B158" s="39"/>
      <c r="C158" s="38">
        <v>47290.457000000002</v>
      </c>
      <c r="D158" s="38"/>
      <c r="E158" s="1">
        <f>+(C158-C$7)/C$8</f>
        <v>4969.9952236068111</v>
      </c>
      <c r="F158" s="1">
        <f>ROUND(2*E158,0)/2</f>
        <v>4970</v>
      </c>
      <c r="G158" s="1">
        <f>+C158-(C$7+F158*C$8)</f>
        <v>-3.9016999944578856E-3</v>
      </c>
      <c r="I158" s="1">
        <f>+G158</f>
        <v>-3.9016999944578856E-3</v>
      </c>
      <c r="O158" s="1">
        <f ca="1">+C$11+C$12*$F158</f>
        <v>1.3037995867859371E-3</v>
      </c>
      <c r="Q158" s="153">
        <f>+C158-15018.5</f>
        <v>32271.957000000002</v>
      </c>
    </row>
    <row r="159" spans="1:17" x14ac:dyDescent="0.2">
      <c r="A159" s="3" t="s">
        <v>70</v>
      </c>
      <c r="B159" s="39"/>
      <c r="C159" s="45">
        <v>47311.694000000003</v>
      </c>
      <c r="D159" s="45"/>
      <c r="E159" s="1">
        <f>+(C159-C$7)/C$8</f>
        <v>4995.99318918674</v>
      </c>
      <c r="F159" s="1">
        <f>ROUND(2*E159,0)/2</f>
        <v>4996</v>
      </c>
      <c r="G159" s="1">
        <f>+C159-(C$7+F159*C$8)</f>
        <v>-5.5635599928791635E-3</v>
      </c>
      <c r="I159" s="1">
        <f>+G159</f>
        <v>-5.5635599928791635E-3</v>
      </c>
      <c r="O159" s="1">
        <f ca="1">+C$11+C$12*$F159</f>
        <v>1.2771914819662243E-3</v>
      </c>
      <c r="Q159" s="153">
        <f>+C159-15018.5</f>
        <v>32293.194000000003</v>
      </c>
    </row>
    <row r="160" spans="1:17" x14ac:dyDescent="0.2">
      <c r="A160" s="4" t="s">
        <v>70</v>
      </c>
      <c r="B160" s="20"/>
      <c r="C160" s="45">
        <v>47320.682000000001</v>
      </c>
      <c r="D160" s="45"/>
      <c r="E160" s="1">
        <f>+(C160-C$7)/C$8</f>
        <v>5006.9961422701472</v>
      </c>
      <c r="F160" s="1">
        <f>ROUND(2*E160,0)/2</f>
        <v>5007</v>
      </c>
      <c r="G160" s="1">
        <f>+C160-(C$7+F160*C$8)</f>
        <v>-3.1512699933955446E-3</v>
      </c>
      <c r="I160" s="1">
        <f>+G160</f>
        <v>-3.1512699933955446E-3</v>
      </c>
      <c r="O160" s="1">
        <f ca="1">+C$11+C$12*$F160</f>
        <v>1.2659342068501922E-3</v>
      </c>
      <c r="Q160" s="153">
        <f>+C160-15018.5</f>
        <v>32302.182000000001</v>
      </c>
    </row>
    <row r="161" spans="1:17" x14ac:dyDescent="0.2">
      <c r="A161" s="4" t="s">
        <v>88</v>
      </c>
      <c r="B161" s="20"/>
      <c r="C161" s="45">
        <v>47326.404999999999</v>
      </c>
      <c r="D161" s="45"/>
      <c r="E161" s="1">
        <f>+(C161-C$7)/C$8</f>
        <v>5014.0021392101044</v>
      </c>
      <c r="F161" s="1">
        <f>ROUND(2*E161,0)/2</f>
        <v>5014</v>
      </c>
      <c r="G161" s="1">
        <f>+C161-(C$7+F161*C$8)</f>
        <v>1.7474600026616827E-3</v>
      </c>
      <c r="I161" s="1">
        <f>+G161</f>
        <v>1.7474600026616827E-3</v>
      </c>
      <c r="O161" s="1">
        <f ca="1">+C$11+C$12*$F161</f>
        <v>1.2587704863218077E-3</v>
      </c>
      <c r="Q161" s="153">
        <f>+C161-15018.5</f>
        <v>32307.904999999999</v>
      </c>
    </row>
    <row r="162" spans="1:17" x14ac:dyDescent="0.2">
      <c r="A162" s="4" t="s">
        <v>90</v>
      </c>
      <c r="B162" s="20"/>
      <c r="C162" s="45">
        <v>47330.487999999998</v>
      </c>
      <c r="D162" s="45"/>
      <c r="E162" s="1">
        <f>+(C162-C$7)/C$8</f>
        <v>5019.0004767089422</v>
      </c>
      <c r="F162" s="1">
        <f>ROUND(2*E162,0)/2</f>
        <v>5019</v>
      </c>
      <c r="G162" s="1">
        <f>+C162-(C$7+F162*C$8)</f>
        <v>3.8941000093473122E-4</v>
      </c>
      <c r="I162" s="1">
        <f>+G162</f>
        <v>3.8941000093473122E-4</v>
      </c>
      <c r="O162" s="1">
        <f ca="1">+C$11+C$12*$F162</f>
        <v>1.2536535430872475E-3</v>
      </c>
      <c r="Q162" s="153">
        <f>+C162-15018.5</f>
        <v>32311.987999999998</v>
      </c>
    </row>
    <row r="163" spans="1:17" x14ac:dyDescent="0.2">
      <c r="A163" s="4" t="s">
        <v>90</v>
      </c>
      <c r="B163" s="20"/>
      <c r="C163" s="45">
        <v>47344.375999999997</v>
      </c>
      <c r="D163" s="45"/>
      <c r="E163" s="1">
        <f>+(C163-C$7)/C$8</f>
        <v>5036.0019244639925</v>
      </c>
      <c r="F163" s="1">
        <f>ROUND(2*E163,0)/2</f>
        <v>5036</v>
      </c>
      <c r="G163" s="1">
        <f>+C163-(C$7+F163*C$8)</f>
        <v>1.5720399969723076E-3</v>
      </c>
      <c r="I163" s="1">
        <f>+G163</f>
        <v>1.5720399969723076E-3</v>
      </c>
      <c r="O163" s="1">
        <f ca="1">+C$11+C$12*$F163</f>
        <v>1.2362559360897434E-3</v>
      </c>
      <c r="Q163" s="153">
        <f>+C163-15018.5</f>
        <v>32325.875999999997</v>
      </c>
    </row>
    <row r="164" spans="1:17" x14ac:dyDescent="0.2">
      <c r="A164" s="4" t="s">
        <v>91</v>
      </c>
      <c r="B164" s="20" t="s">
        <v>47</v>
      </c>
      <c r="C164" s="45">
        <v>47615.573199999999</v>
      </c>
      <c r="D164" s="45">
        <v>5.0000000000000001E-4</v>
      </c>
      <c r="E164" s="1">
        <f>+(C164-C$7)/C$8</f>
        <v>5367.9968140893061</v>
      </c>
      <c r="F164" s="1">
        <f>ROUND(2*E164,0)/2</f>
        <v>5368</v>
      </c>
      <c r="G164" s="1">
        <f>+C164-(C$7+F164*C$8)</f>
        <v>-2.6024799954029731E-3</v>
      </c>
      <c r="J164" s="1">
        <f>+G164</f>
        <v>-2.6024799954029731E-3</v>
      </c>
      <c r="O164" s="1">
        <f ca="1">+C$11+C$12*$F164</f>
        <v>8.9649090531494953E-4</v>
      </c>
      <c r="Q164" s="153">
        <f>+C164-15018.5</f>
        <v>32597.073199999999</v>
      </c>
    </row>
    <row r="165" spans="1:17" x14ac:dyDescent="0.2">
      <c r="A165" s="46" t="s">
        <v>91</v>
      </c>
      <c r="B165" s="47" t="s">
        <v>47</v>
      </c>
      <c r="C165" s="48">
        <v>47615.573299999996</v>
      </c>
      <c r="D165" s="49"/>
      <c r="E165" s="32">
        <f>+(C165-C$7)/C$8</f>
        <v>5367.9969365075622</v>
      </c>
      <c r="F165" s="1">
        <f>ROUND(2*E165,0)/2</f>
        <v>5368</v>
      </c>
      <c r="G165" s="1">
        <f>+C165-(C$7+F165*C$8)</f>
        <v>-2.5024799979291856E-3</v>
      </c>
      <c r="J165" s="1">
        <f>+G165</f>
        <v>-2.5024799979291856E-3</v>
      </c>
      <c r="O165" s="1">
        <f ca="1">+C$11+C$12*$F165</f>
        <v>8.9649090531494953E-4</v>
      </c>
      <c r="Q165" s="153">
        <f>+C165-15018.5</f>
        <v>32597.073299999996</v>
      </c>
    </row>
    <row r="166" spans="1:17" x14ac:dyDescent="0.2">
      <c r="A166" s="4" t="s">
        <v>91</v>
      </c>
      <c r="B166" s="20" t="s">
        <v>47</v>
      </c>
      <c r="C166" s="45">
        <v>47615.573400000001</v>
      </c>
      <c r="D166" s="45">
        <v>1.2999999999999999E-3</v>
      </c>
      <c r="E166" s="1">
        <f>+(C166-C$7)/C$8</f>
        <v>5367.9970589258264</v>
      </c>
      <c r="F166" s="1">
        <f>ROUND(2*E166,0)/2</f>
        <v>5368</v>
      </c>
      <c r="G166" s="1">
        <f>+C166-(C$7+F166*C$8)</f>
        <v>-2.4024799931794405E-3</v>
      </c>
      <c r="J166" s="1">
        <f>+G166</f>
        <v>-2.4024799931794405E-3</v>
      </c>
      <c r="O166" s="1">
        <f ca="1">+C$11+C$12*$F166</f>
        <v>8.9649090531494953E-4</v>
      </c>
      <c r="Q166" s="153">
        <f>+C166-15018.5</f>
        <v>32597.073400000001</v>
      </c>
    </row>
    <row r="167" spans="1:17" x14ac:dyDescent="0.2">
      <c r="A167" s="4" t="s">
        <v>91</v>
      </c>
      <c r="B167" s="20" t="s">
        <v>47</v>
      </c>
      <c r="C167" s="45">
        <v>47615.5743</v>
      </c>
      <c r="D167" s="45">
        <v>5.9999999999999995E-4</v>
      </c>
      <c r="E167" s="1">
        <f>+(C167-C$7)/C$8</f>
        <v>5367.9981606901529</v>
      </c>
      <c r="F167" s="1">
        <f>ROUND(2*E167,0)/2</f>
        <v>5368</v>
      </c>
      <c r="G167" s="1">
        <f>+C167-(C$7+F167*C$8)</f>
        <v>-1.50247999408748E-3</v>
      </c>
      <c r="J167" s="1">
        <f>+G167</f>
        <v>-1.50247999408748E-3</v>
      </c>
      <c r="O167" s="1">
        <f ca="1">+C$11+C$12*$F167</f>
        <v>8.9649090531494953E-4</v>
      </c>
      <c r="Q167" s="153">
        <f>+C167-15018.5</f>
        <v>32597.0743</v>
      </c>
    </row>
    <row r="168" spans="1:17" x14ac:dyDescent="0.2">
      <c r="A168" s="4" t="s">
        <v>91</v>
      </c>
      <c r="B168" s="20" t="s">
        <v>47</v>
      </c>
      <c r="C168" s="45">
        <v>47620.4738</v>
      </c>
      <c r="D168" s="45">
        <v>4.0000000000000002E-4</v>
      </c>
      <c r="E168" s="1">
        <f>+(C168-C$7)/C$8</f>
        <v>5373.9960432705002</v>
      </c>
      <c r="F168" s="1">
        <f>ROUND(2*E168,0)/2</f>
        <v>5374</v>
      </c>
      <c r="G168" s="1">
        <f>+C168-(C$7+F168*C$8)</f>
        <v>-3.2321399994543754E-3</v>
      </c>
      <c r="J168" s="1">
        <f>+G168</f>
        <v>-3.2321399994543754E-3</v>
      </c>
      <c r="O168" s="1">
        <f ca="1">+C$11+C$12*$F168</f>
        <v>8.9035057343347674E-4</v>
      </c>
      <c r="Q168" s="153">
        <f>+C168-15018.5</f>
        <v>32601.9738</v>
      </c>
    </row>
    <row r="169" spans="1:17" x14ac:dyDescent="0.2">
      <c r="A169" s="4" t="s">
        <v>91</v>
      </c>
      <c r="B169" s="20" t="s">
        <v>47</v>
      </c>
      <c r="C169" s="45">
        <v>47620.4738</v>
      </c>
      <c r="D169" s="45">
        <v>1.2999999999999999E-3</v>
      </c>
      <c r="E169" s="1">
        <f>+(C169-C$7)/C$8</f>
        <v>5373.9960432705002</v>
      </c>
      <c r="F169" s="1">
        <f>ROUND(2*E169,0)/2</f>
        <v>5374</v>
      </c>
      <c r="G169" s="1">
        <f>+C169-(C$7+F169*C$8)</f>
        <v>-3.2321399994543754E-3</v>
      </c>
      <c r="J169" s="1">
        <f>+G169</f>
        <v>-3.2321399994543754E-3</v>
      </c>
      <c r="O169" s="1">
        <f ca="1">+C$11+C$12*$F169</f>
        <v>8.9035057343347674E-4</v>
      </c>
      <c r="Q169" s="153">
        <f>+C169-15018.5</f>
        <v>32601.9738</v>
      </c>
    </row>
    <row r="170" spans="1:17" x14ac:dyDescent="0.2">
      <c r="A170" s="4" t="s">
        <v>91</v>
      </c>
      <c r="B170" s="20" t="s">
        <v>47</v>
      </c>
      <c r="C170" s="45">
        <v>47620.475400000003</v>
      </c>
      <c r="D170" s="45">
        <v>1.8E-3</v>
      </c>
      <c r="E170" s="1">
        <f>+(C170-C$7)/C$8</f>
        <v>5373.9980019626419</v>
      </c>
      <c r="F170" s="1">
        <f>ROUND(2*E170,0)/2</f>
        <v>5374</v>
      </c>
      <c r="G170" s="1">
        <f>+C170-(C$7+F170*C$8)</f>
        <v>-1.6321399962180294E-3</v>
      </c>
      <c r="J170" s="1">
        <f>+G170</f>
        <v>-1.6321399962180294E-3</v>
      </c>
      <c r="O170" s="1">
        <f ca="1">+C$11+C$12*$F170</f>
        <v>8.9035057343347674E-4</v>
      </c>
      <c r="Q170" s="153">
        <f>+C170-15018.5</f>
        <v>32601.975400000003</v>
      </c>
    </row>
    <row r="171" spans="1:17" x14ac:dyDescent="0.2">
      <c r="A171" s="4" t="s">
        <v>92</v>
      </c>
      <c r="B171" s="20" t="s">
        <v>46</v>
      </c>
      <c r="C171" s="45">
        <v>47654.392</v>
      </c>
      <c r="D171" s="45"/>
      <c r="E171" s="1">
        <f>+(C171-C$7)/C$8</f>
        <v>5415.5181130606352</v>
      </c>
      <c r="F171" s="1">
        <f>ROUND(2*E171,0)/2</f>
        <v>5415.5</v>
      </c>
      <c r="G171" s="1">
        <f>+C171-(C$7+F171*C$8)</f>
        <v>1.4796045004914049E-2</v>
      </c>
      <c r="I171" s="1">
        <f>+G171</f>
        <v>1.4796045004914049E-2</v>
      </c>
      <c r="O171" s="1">
        <f ca="1">+C$11+C$12*$F171</f>
        <v>8.4787994458662783E-4</v>
      </c>
      <c r="Q171" s="153">
        <f>+C171-15018.5</f>
        <v>32635.892</v>
      </c>
    </row>
    <row r="172" spans="1:17" x14ac:dyDescent="0.2">
      <c r="A172" s="4" t="s">
        <v>91</v>
      </c>
      <c r="B172" s="20" t="s">
        <v>46</v>
      </c>
      <c r="C172" s="45">
        <v>47658.457900000001</v>
      </c>
      <c r="D172" s="45">
        <v>1.2999999999999999E-3</v>
      </c>
      <c r="E172" s="1">
        <f>+(C172-C$7)/C$8</f>
        <v>5420.495517037255</v>
      </c>
      <c r="F172" s="1">
        <f>ROUND(2*E172,0)/2</f>
        <v>5420.5</v>
      </c>
      <c r="G172" s="1">
        <f>+C172-(C$7+F172*C$8)</f>
        <v>-3.6620049941120669E-3</v>
      </c>
      <c r="J172" s="1">
        <f>+G172</f>
        <v>-3.6620049941120669E-3</v>
      </c>
      <c r="O172" s="1">
        <f ca="1">+C$11+C$12*$F172</f>
        <v>8.4276300135206761E-4</v>
      </c>
      <c r="Q172" s="153">
        <f>+C172-15018.5</f>
        <v>32639.957900000001</v>
      </c>
    </row>
    <row r="173" spans="1:17" x14ac:dyDescent="0.2">
      <c r="A173" s="4" t="s">
        <v>91</v>
      </c>
      <c r="B173" s="20" t="s">
        <v>46</v>
      </c>
      <c r="C173" s="45">
        <v>47658.457999999999</v>
      </c>
      <c r="D173" s="45">
        <v>1.8E-3</v>
      </c>
      <c r="E173" s="1">
        <f>+(C173-C$7)/C$8</f>
        <v>5420.4956394555102</v>
      </c>
      <c r="F173" s="1">
        <f>ROUND(2*E173,0)/2</f>
        <v>5420.5</v>
      </c>
      <c r="G173" s="1">
        <f>+C173-(C$7+F173*C$8)</f>
        <v>-3.5620049966382794E-3</v>
      </c>
      <c r="J173" s="1">
        <f>+G173</f>
        <v>-3.5620049966382794E-3</v>
      </c>
      <c r="O173" s="1">
        <f ca="1">+C$11+C$12*$F173</f>
        <v>8.4276300135206761E-4</v>
      </c>
      <c r="Q173" s="153">
        <f>+C173-15018.5</f>
        <v>32639.957999999999</v>
      </c>
    </row>
    <row r="174" spans="1:17" x14ac:dyDescent="0.2">
      <c r="A174" s="4" t="s">
        <v>91</v>
      </c>
      <c r="B174" s="20" t="s">
        <v>46</v>
      </c>
      <c r="C174" s="45">
        <v>47658.460400000004</v>
      </c>
      <c r="D174" s="45">
        <v>2.7000000000000001E-3</v>
      </c>
      <c r="E174" s="1">
        <f>+(C174-C$7)/C$8</f>
        <v>5420.4985774937222</v>
      </c>
      <c r="F174" s="1">
        <f>ROUND(2*E174,0)/2</f>
        <v>5420.5</v>
      </c>
      <c r="G174" s="1">
        <f>+C174-(C$7+F174*C$8)</f>
        <v>-1.1620049917837605E-3</v>
      </c>
      <c r="J174" s="1">
        <f>+G174</f>
        <v>-1.1620049917837605E-3</v>
      </c>
      <c r="O174" s="1">
        <f ca="1">+C$11+C$12*$F174</f>
        <v>8.4276300135206761E-4</v>
      </c>
      <c r="Q174" s="153">
        <f>+C174-15018.5</f>
        <v>32639.960400000004</v>
      </c>
    </row>
    <row r="175" spans="1:17" x14ac:dyDescent="0.2">
      <c r="A175" s="4" t="s">
        <v>70</v>
      </c>
      <c r="B175" s="20"/>
      <c r="C175" s="45">
        <v>47659.678</v>
      </c>
      <c r="D175" s="45"/>
      <c r="E175" s="1">
        <f>+(C175-C$7)/C$8</f>
        <v>5421.989142210492</v>
      </c>
      <c r="F175" s="1">
        <f>ROUND(2*E175,0)/2</f>
        <v>5422</v>
      </c>
      <c r="G175" s="1">
        <f>+C175-(C$7+F175*C$8)</f>
        <v>-8.8694199948804453E-3</v>
      </c>
      <c r="I175" s="1">
        <f>+G175</f>
        <v>-8.8694199948804453E-3</v>
      </c>
      <c r="O175" s="1">
        <f ca="1">+C$11+C$12*$F175</f>
        <v>8.4122791838169963E-4</v>
      </c>
      <c r="Q175" s="153">
        <f>+C175-15018.5</f>
        <v>32641.178</v>
      </c>
    </row>
    <row r="176" spans="1:17" x14ac:dyDescent="0.2">
      <c r="A176" s="4" t="s">
        <v>70</v>
      </c>
      <c r="B176" s="20"/>
      <c r="C176" s="45">
        <v>47672.756000000001</v>
      </c>
      <c r="D176" s="45"/>
      <c r="E176" s="1">
        <f>+(C176-C$7)/C$8</f>
        <v>5437.9990020708456</v>
      </c>
      <c r="F176" s="1">
        <f>ROUND(2*E176,0)/2</f>
        <v>5438</v>
      </c>
      <c r="G176" s="1">
        <f>+C176-(C$7+F176*C$8)</f>
        <v>-8.1517999205971137E-4</v>
      </c>
      <c r="I176" s="1">
        <f>+G176</f>
        <v>-8.1517999205971137E-4</v>
      </c>
      <c r="O176" s="1">
        <f ca="1">+C$11+C$12*$F176</f>
        <v>8.2485370003110726E-4</v>
      </c>
      <c r="Q176" s="153">
        <f>+C176-15018.5</f>
        <v>32654.256000000001</v>
      </c>
    </row>
    <row r="177" spans="1:17" x14ac:dyDescent="0.2">
      <c r="A177" s="4" t="s">
        <v>70</v>
      </c>
      <c r="B177" s="20"/>
      <c r="C177" s="45">
        <v>47681.743999999999</v>
      </c>
      <c r="D177" s="45"/>
      <c r="E177" s="1">
        <f>+(C177-C$7)/C$8</f>
        <v>5449.0019551542528</v>
      </c>
      <c r="F177" s="1">
        <f>ROUND(2*E177,0)/2</f>
        <v>5449</v>
      </c>
      <c r="G177" s="1">
        <f>+C177-(C$7+F177*C$8)</f>
        <v>1.5971100001479499E-3</v>
      </c>
      <c r="I177" s="1">
        <f>+G177</f>
        <v>1.5971100001479499E-3</v>
      </c>
      <c r="O177" s="1">
        <f ca="1">+C$11+C$12*$F177</f>
        <v>8.1359642491507511E-4</v>
      </c>
      <c r="Q177" s="153">
        <f>+C177-15018.5</f>
        <v>32663.243999999999</v>
      </c>
    </row>
    <row r="178" spans="1:17" x14ac:dyDescent="0.2">
      <c r="A178" s="4" t="s">
        <v>93</v>
      </c>
      <c r="B178" s="20"/>
      <c r="C178" s="45">
        <v>48013.4</v>
      </c>
      <c r="D178" s="45"/>
      <c r="E178" s="1">
        <f>+(C178-C$7)/C$8</f>
        <v>5855.0094549129999</v>
      </c>
      <c r="F178" s="1">
        <f>ROUND(2*E178,0)/2</f>
        <v>5855</v>
      </c>
      <c r="G178" s="1">
        <f>+C178-(C$7+F178*C$8)</f>
        <v>7.7234500058693811E-3</v>
      </c>
      <c r="I178" s="1">
        <f>+G178</f>
        <v>7.7234500058693811E-3</v>
      </c>
      <c r="O178" s="1">
        <f ca="1">+C$11+C$12*$F178</f>
        <v>3.9810063426879046E-4</v>
      </c>
      <c r="Q178" s="153">
        <f>+C178-15018.5</f>
        <v>32994.9</v>
      </c>
    </row>
    <row r="179" spans="1:17" x14ac:dyDescent="0.2">
      <c r="A179" s="50" t="s">
        <v>94</v>
      </c>
      <c r="B179" s="51" t="s">
        <v>46</v>
      </c>
      <c r="C179" s="52">
        <v>48360.138899999998</v>
      </c>
      <c r="D179" s="50" t="s">
        <v>81</v>
      </c>
      <c r="E179" s="32">
        <f>+(C179-C$7)/C$8</f>
        <v>6279.4811781988619</v>
      </c>
      <c r="F179" s="44">
        <f>ROUND(2*E179,0)/2</f>
        <v>6279.5</v>
      </c>
      <c r="G179" s="44">
        <f>+C179-(C$7+F179*C$8)</f>
        <v>-1.5374994996818714E-2</v>
      </c>
      <c r="K179" s="1">
        <f>+G179</f>
        <v>-1.5374994996818714E-2</v>
      </c>
      <c r="O179" s="1">
        <f ca="1">+C$11+C$12*$F179</f>
        <v>-3.6327846345365379E-5</v>
      </c>
      <c r="Q179" s="153">
        <f>+C179-15018.5</f>
        <v>33341.638899999998</v>
      </c>
    </row>
    <row r="180" spans="1:17" x14ac:dyDescent="0.2">
      <c r="A180" s="50" t="s">
        <v>94</v>
      </c>
      <c r="B180" s="51" t="s">
        <v>47</v>
      </c>
      <c r="C180" s="52">
        <v>48362.181600000004</v>
      </c>
      <c r="D180" s="50" t="s">
        <v>81</v>
      </c>
      <c r="E180" s="32">
        <f>+(C180-C$7)/C$8</f>
        <v>6281.9818159673914</v>
      </c>
      <c r="F180" s="44">
        <f>ROUND(2*E180,0)/2</f>
        <v>6282</v>
      </c>
      <c r="G180" s="44">
        <f>+C180-(C$7+F180*C$8)</f>
        <v>-1.485401999525493E-2</v>
      </c>
      <c r="K180" s="1">
        <f>+G180</f>
        <v>-1.485401999525493E-2</v>
      </c>
      <c r="O180" s="1">
        <f ca="1">+C$11+C$12*$F180</f>
        <v>-3.8886317962645925E-5</v>
      </c>
      <c r="Q180" s="153">
        <f>+C180-15018.5</f>
        <v>33343.681600000004</v>
      </c>
    </row>
    <row r="181" spans="1:17" x14ac:dyDescent="0.2">
      <c r="A181" s="50" t="s">
        <v>94</v>
      </c>
      <c r="B181" s="51" t="s">
        <v>47</v>
      </c>
      <c r="C181" s="52">
        <v>48389.138400000003</v>
      </c>
      <c r="D181" s="50" t="s">
        <v>81</v>
      </c>
      <c r="E181" s="32">
        <f>+(C181-C$7)/C$8</f>
        <v>6314.9818611030032</v>
      </c>
      <c r="F181" s="44">
        <f>ROUND(2*E181,0)/2</f>
        <v>6315</v>
      </c>
      <c r="G181" s="44">
        <f>+C181-(C$7+F181*C$8)</f>
        <v>-1.4817149996815715E-2</v>
      </c>
      <c r="K181" s="1">
        <f>+G181</f>
        <v>-1.4817149996815715E-2</v>
      </c>
      <c r="O181" s="1">
        <f ca="1">+C$11+C$12*$F181</f>
        <v>-7.2658143310742364E-5</v>
      </c>
      <c r="Q181" s="153">
        <f>+C181-15018.5</f>
        <v>33370.638400000003</v>
      </c>
    </row>
    <row r="182" spans="1:17" x14ac:dyDescent="0.2">
      <c r="A182" s="50" t="s">
        <v>94</v>
      </c>
      <c r="B182" s="51" t="s">
        <v>46</v>
      </c>
      <c r="C182" s="52">
        <v>48396.086600000002</v>
      </c>
      <c r="D182" s="50" t="s">
        <v>81</v>
      </c>
      <c r="E182" s="32">
        <f>+(C182-C$7)/C$8</f>
        <v>6323.4877265473897</v>
      </c>
      <c r="F182" s="44">
        <f>ROUND(2*E182,0)/2</f>
        <v>6323.5</v>
      </c>
      <c r="G182" s="44">
        <f>+C182-(C$7+F182*C$8)</f>
        <v>-1.0025834992120508E-2</v>
      </c>
      <c r="K182" s="1">
        <f>+G182</f>
        <v>-1.0025834992120508E-2</v>
      </c>
      <c r="O182" s="1">
        <f ca="1">+C$11+C$12*$F182</f>
        <v>-8.1356946809494832E-5</v>
      </c>
      <c r="Q182" s="153">
        <f>+C182-15018.5</f>
        <v>33377.586600000002</v>
      </c>
    </row>
    <row r="183" spans="1:17" x14ac:dyDescent="0.2">
      <c r="A183" s="4" t="s">
        <v>95</v>
      </c>
      <c r="B183" s="20" t="s">
        <v>46</v>
      </c>
      <c r="C183" s="45">
        <v>48760.415999999997</v>
      </c>
      <c r="D183" s="45">
        <v>5.0000000000000001E-3</v>
      </c>
      <c r="E183" s="1">
        <f>+(C183-C$7)/C$8</f>
        <v>6769.4934336131491</v>
      </c>
      <c r="F183" s="1">
        <f>ROUND(2*E183,0)/2</f>
        <v>6769.5</v>
      </c>
      <c r="G183" s="1">
        <f>+C183-(C$7+F183*C$8)</f>
        <v>-5.3638949975720607E-3</v>
      </c>
      <c r="I183" s="1">
        <f>+G183</f>
        <v>-5.3638949975720607E-3</v>
      </c>
      <c r="O183" s="1">
        <f ca="1">+C$11+C$12*$F183</f>
        <v>-5.3778828333226041E-4</v>
      </c>
      <c r="Q183" s="153">
        <f>+C183-15018.5</f>
        <v>33741.915999999997</v>
      </c>
    </row>
    <row r="184" spans="1:17" x14ac:dyDescent="0.2">
      <c r="A184" s="4" t="s">
        <v>95</v>
      </c>
      <c r="B184" s="20"/>
      <c r="C184" s="45">
        <v>48780.427000000003</v>
      </c>
      <c r="D184" s="45">
        <v>6.0000000000000001E-3</v>
      </c>
      <c r="E184" s="1">
        <f>+(C184-C$7)/C$8</f>
        <v>6793.9905513425874</v>
      </c>
      <c r="F184" s="1">
        <f>ROUND(2*E184,0)/2</f>
        <v>6794</v>
      </c>
      <c r="G184" s="1">
        <f>+C184-(C$7+F184*C$8)</f>
        <v>-7.7183399916975759E-3</v>
      </c>
      <c r="I184" s="1">
        <f>+G184</f>
        <v>-7.7183399916975759E-3</v>
      </c>
      <c r="O184" s="1">
        <f ca="1">+C$11+C$12*$F184</f>
        <v>-5.6286130518160525E-4</v>
      </c>
      <c r="Q184" s="153">
        <f>+C184-15018.5</f>
        <v>33761.927000000003</v>
      </c>
    </row>
    <row r="185" spans="1:17" x14ac:dyDescent="0.2">
      <c r="A185" s="4" t="s">
        <v>95</v>
      </c>
      <c r="B185" s="20"/>
      <c r="C185" s="45">
        <v>48789.421000000002</v>
      </c>
      <c r="D185" s="45">
        <v>5.0000000000000001E-3</v>
      </c>
      <c r="E185" s="1">
        <f>+(C185-C$7)/C$8</f>
        <v>6805.0008495215125</v>
      </c>
      <c r="F185" s="1">
        <f>ROUND(2*E185,0)/2</f>
        <v>6805</v>
      </c>
      <c r="G185" s="1">
        <f>+C185-(C$7+F185*C$8)</f>
        <v>6.9395000173244625E-4</v>
      </c>
      <c r="I185" s="1">
        <f>+G185</f>
        <v>6.9395000173244625E-4</v>
      </c>
      <c r="O185" s="1">
        <f ca="1">+C$11+C$12*$F185</f>
        <v>-5.741185802976374E-4</v>
      </c>
      <c r="Q185" s="153">
        <f>+C185-15018.5</f>
        <v>33770.921000000002</v>
      </c>
    </row>
    <row r="186" spans="1:17" x14ac:dyDescent="0.2">
      <c r="A186" s="4" t="s">
        <v>96</v>
      </c>
      <c r="B186" s="20" t="s">
        <v>46</v>
      </c>
      <c r="C186" s="45">
        <v>49090.432999999997</v>
      </c>
      <c r="D186" s="45">
        <v>7.0000000000000001E-3</v>
      </c>
      <c r="E186" s="1">
        <f>+(C186-C$7)/C$8</f>
        <v>7173.4944981133576</v>
      </c>
      <c r="F186" s="1">
        <f>ROUND(2*E186,0)/2</f>
        <v>7173.5</v>
      </c>
      <c r="G186" s="1">
        <f>+C186-(C$7+F186*C$8)</f>
        <v>-4.4943350003450178E-3</v>
      </c>
      <c r="I186" s="1">
        <f>+G186</f>
        <v>-4.4943350003450178E-3</v>
      </c>
      <c r="O186" s="1">
        <f ca="1">+C$11+C$12*$F186</f>
        <v>-9.5123729668471994E-4</v>
      </c>
      <c r="Q186" s="153">
        <f>+C186-15018.5</f>
        <v>34071.932999999997</v>
      </c>
    </row>
    <row r="187" spans="1:17" x14ac:dyDescent="0.2">
      <c r="A187" s="4" t="s">
        <v>96</v>
      </c>
      <c r="B187" s="20"/>
      <c r="C187" s="45">
        <v>49097.375999999997</v>
      </c>
      <c r="D187" s="45">
        <v>5.0000000000000001E-3</v>
      </c>
      <c r="E187" s="1">
        <f>+(C187-C$7)/C$8</f>
        <v>7181.9939978082966</v>
      </c>
      <c r="F187" s="1">
        <f>ROUND(2*E187,0)/2</f>
        <v>7182</v>
      </c>
      <c r="G187" s="1">
        <f>+C187-(C$7+F187*C$8)</f>
        <v>-4.9030200025299564E-3</v>
      </c>
      <c r="I187" s="1">
        <f>+G187</f>
        <v>-4.9030200025299564E-3</v>
      </c>
      <c r="O187" s="1">
        <f ca="1">+C$11+C$12*$F187</f>
        <v>-9.599361001834724E-4</v>
      </c>
      <c r="Q187" s="153">
        <f>+C187-15018.5</f>
        <v>34078.875999999997</v>
      </c>
    </row>
    <row r="188" spans="1:17" x14ac:dyDescent="0.2">
      <c r="A188" s="4" t="s">
        <v>97</v>
      </c>
      <c r="B188" s="20"/>
      <c r="C188" s="45">
        <v>49119.428</v>
      </c>
      <c r="D188" s="45"/>
      <c r="E188" s="1">
        <f>+(C188-C$7)/C$8</f>
        <v>7208.9896721958585</v>
      </c>
      <c r="F188" s="1">
        <f>ROUND(2*E188,0)/2</f>
        <v>7209</v>
      </c>
      <c r="G188" s="1">
        <f>+C188-(C$7+F188*C$8)</f>
        <v>-8.4364899958018214E-3</v>
      </c>
      <c r="I188" s="1">
        <f>+G188</f>
        <v>-8.4364899958018214E-3</v>
      </c>
      <c r="O188" s="1">
        <f ca="1">+C$11+C$12*$F188</f>
        <v>-9.8756759365009692E-4</v>
      </c>
      <c r="Q188" s="153">
        <f>+C188-15018.5</f>
        <v>34100.928</v>
      </c>
    </row>
    <row r="189" spans="1:17" x14ac:dyDescent="0.2">
      <c r="A189" s="4" t="s">
        <v>96</v>
      </c>
      <c r="B189" s="20"/>
      <c r="C189" s="45">
        <v>49137.398999999998</v>
      </c>
      <c r="D189" s="45">
        <v>5.0000000000000001E-3</v>
      </c>
      <c r="E189" s="1">
        <f>+(C189-C$7)/C$8</f>
        <v>7230.9894574497466</v>
      </c>
      <c r="F189" s="1">
        <f>ROUND(2*E189,0)/2</f>
        <v>7231</v>
      </c>
      <c r="G189" s="1">
        <f>+C189-(C$7+F189*C$8)</f>
        <v>-8.6119100014911965E-3</v>
      </c>
      <c r="I189" s="1">
        <f>+G189</f>
        <v>-8.6119100014911965E-3</v>
      </c>
      <c r="O189" s="1">
        <f ca="1">+C$11+C$12*$F189</f>
        <v>-1.0100821438821621E-3</v>
      </c>
      <c r="Q189" s="153">
        <f>+C189-15018.5</f>
        <v>34118.898999999998</v>
      </c>
    </row>
    <row r="190" spans="1:17" x14ac:dyDescent="0.2">
      <c r="A190" s="4" t="s">
        <v>97</v>
      </c>
      <c r="B190" s="20"/>
      <c r="C190" s="45">
        <v>49480.480000000003</v>
      </c>
      <c r="D190" s="45"/>
      <c r="E190" s="1">
        <f>+(C190-C$7)/C$8</f>
        <v>7650.9832432541107</v>
      </c>
      <c r="F190" s="1">
        <f>ROUND(2*E190,0)/2</f>
        <v>7651</v>
      </c>
      <c r="G190" s="1">
        <f>+C190-(C$7+F190*C$8)</f>
        <v>-1.3688109997019637E-2</v>
      </c>
      <c r="I190" s="1">
        <f>+G190</f>
        <v>-1.3688109997019637E-2</v>
      </c>
      <c r="O190" s="1">
        <f ca="1">+C$11+C$12*$F190</f>
        <v>-1.439905375585214E-3</v>
      </c>
      <c r="Q190" s="153">
        <f>+C190-15018.5</f>
        <v>34461.980000000003</v>
      </c>
    </row>
    <row r="191" spans="1:17" x14ac:dyDescent="0.2">
      <c r="A191" s="4" t="s">
        <v>97</v>
      </c>
      <c r="B191" s="20"/>
      <c r="C191" s="45">
        <v>49480.489000000001</v>
      </c>
      <c r="D191" s="45"/>
      <c r="E191" s="1">
        <f>+(C191-C$7)/C$8</f>
        <v>7650.9942608973824</v>
      </c>
      <c r="F191" s="1">
        <f>ROUND(2*E191,0)/2</f>
        <v>7651</v>
      </c>
      <c r="G191" s="1">
        <f>+C191-(C$7+F191*C$8)</f>
        <v>-4.6881099988240749E-3</v>
      </c>
      <c r="I191" s="1">
        <f>+G191</f>
        <v>-4.6881099988240749E-3</v>
      </c>
      <c r="O191" s="1">
        <f ca="1">+C$11+C$12*$F191</f>
        <v>-1.439905375585214E-3</v>
      </c>
      <c r="Q191" s="153">
        <f>+C191-15018.5</f>
        <v>34461.989000000001</v>
      </c>
    </row>
    <row r="192" spans="1:17" x14ac:dyDescent="0.2">
      <c r="A192" s="4" t="s">
        <v>97</v>
      </c>
      <c r="B192" s="20"/>
      <c r="C192" s="45">
        <v>49480.491999999998</v>
      </c>
      <c r="D192" s="45"/>
      <c r="E192" s="1">
        <f>+(C192-C$7)/C$8</f>
        <v>7650.9979334451373</v>
      </c>
      <c r="F192" s="1">
        <f>ROUND(2*E192,0)/2</f>
        <v>7651</v>
      </c>
      <c r="G192" s="1">
        <f>+C192-(C$7+F192*C$8)</f>
        <v>-1.6881100018508732E-3</v>
      </c>
      <c r="I192" s="1">
        <f>+G192</f>
        <v>-1.6881100018508732E-3</v>
      </c>
      <c r="O192" s="1">
        <f ca="1">+C$11+C$12*$F192</f>
        <v>-1.439905375585214E-3</v>
      </c>
      <c r="Q192" s="153">
        <f>+C192-15018.5</f>
        <v>34461.991999999998</v>
      </c>
    </row>
    <row r="193" spans="1:17" x14ac:dyDescent="0.2">
      <c r="A193" s="4" t="s">
        <v>97</v>
      </c>
      <c r="B193" s="20"/>
      <c r="C193" s="45">
        <v>49480.493999999999</v>
      </c>
      <c r="D193" s="45"/>
      <c r="E193" s="1">
        <f>+(C193-C$7)/C$8</f>
        <v>7651.0003818103096</v>
      </c>
      <c r="F193" s="1">
        <f>ROUND(2*E193,0)/2</f>
        <v>7651</v>
      </c>
      <c r="G193" s="1">
        <f>+C193-(C$7+F193*C$8)</f>
        <v>3.1188999855658039E-4</v>
      </c>
      <c r="I193" s="1">
        <f>+G193</f>
        <v>3.1188999855658039E-4</v>
      </c>
      <c r="O193" s="1">
        <f ca="1">+C$11+C$12*$F193</f>
        <v>-1.439905375585214E-3</v>
      </c>
      <c r="Q193" s="153">
        <f>+C193-15018.5</f>
        <v>34461.993999999999</v>
      </c>
    </row>
    <row r="194" spans="1:17" x14ac:dyDescent="0.2">
      <c r="A194" s="4" t="s">
        <v>70</v>
      </c>
      <c r="B194" s="20"/>
      <c r="C194" s="45">
        <v>49488.665999999997</v>
      </c>
      <c r="D194" s="45"/>
      <c r="E194" s="1">
        <f>+(C194-C$7)/C$8</f>
        <v>7661.0044019035022</v>
      </c>
      <c r="F194" s="1">
        <f>ROUND(2*E194,0)/2</f>
        <v>7661</v>
      </c>
      <c r="G194" s="1">
        <f>+C194-(C$7+F194*C$8)</f>
        <v>3.595790003600996E-3</v>
      </c>
      <c r="I194" s="1">
        <f>+G194</f>
        <v>3.595790003600996E-3</v>
      </c>
      <c r="O194" s="1">
        <f ca="1">+C$11+C$12*$F194</f>
        <v>-1.4501392620543344E-3</v>
      </c>
      <c r="Q194" s="153">
        <f>+C194-15018.5</f>
        <v>34470.165999999997</v>
      </c>
    </row>
    <row r="195" spans="1:17" x14ac:dyDescent="0.2">
      <c r="A195" s="4" t="s">
        <v>70</v>
      </c>
      <c r="B195" s="20"/>
      <c r="C195" s="45">
        <v>49492.733699999997</v>
      </c>
      <c r="D195" s="45"/>
      <c r="E195" s="1">
        <f>+(C195-C$7)/C$8</f>
        <v>7665.984009408774</v>
      </c>
      <c r="F195" s="1">
        <f>ROUND(2*E195,0)/2</f>
        <v>7666</v>
      </c>
      <c r="G195" s="1">
        <f>+C195-(C$7+F195*C$8)</f>
        <v>-1.3062259997241199E-2</v>
      </c>
      <c r="I195" s="1">
        <f>+G195</f>
        <v>-1.3062259997241199E-2</v>
      </c>
      <c r="O195" s="1">
        <f ca="1">+C$11+C$12*$F195</f>
        <v>-1.4552562052888938E-3</v>
      </c>
      <c r="Q195" s="153">
        <f>+C195-15018.5</f>
        <v>34474.233699999997</v>
      </c>
    </row>
    <row r="196" spans="1:17" x14ac:dyDescent="0.2">
      <c r="A196" s="50" t="s">
        <v>98</v>
      </c>
      <c r="B196" s="51" t="s">
        <v>47</v>
      </c>
      <c r="C196" s="52">
        <v>49830.925799999997</v>
      </c>
      <c r="D196" s="50" t="s">
        <v>81</v>
      </c>
      <c r="E196" s="32">
        <f>+(C196-C$7)/C$8</f>
        <v>8079.9928889681951</v>
      </c>
      <c r="F196" s="44">
        <f>ROUND(2*E196,0)/2</f>
        <v>8080</v>
      </c>
      <c r="G196" s="44">
        <f>+C196-(C$7+F196*C$8)</f>
        <v>-5.8088000005227514E-3</v>
      </c>
      <c r="K196" s="1">
        <f>+G196</f>
        <v>-5.8088000005227514E-3</v>
      </c>
      <c r="O196" s="1">
        <f ca="1">+C$11+C$12*$F196</f>
        <v>-1.8789391051104755E-3</v>
      </c>
      <c r="Q196" s="153">
        <f>+C196-15018.5</f>
        <v>34812.425799999997</v>
      </c>
    </row>
    <row r="197" spans="1:17" x14ac:dyDescent="0.2">
      <c r="A197" s="50" t="s">
        <v>98</v>
      </c>
      <c r="B197" s="51" t="s">
        <v>47</v>
      </c>
      <c r="C197" s="52">
        <v>49831.741900000001</v>
      </c>
      <c r="D197" s="50" t="s">
        <v>81</v>
      </c>
      <c r="E197" s="32">
        <f>+(C197-C$7)/C$8</f>
        <v>8080.9919443766739</v>
      </c>
      <c r="F197" s="44">
        <f>ROUND(2*E197,0)/2</f>
        <v>8081</v>
      </c>
      <c r="G197" s="44">
        <f>+C197-(C$7+F197*C$8)</f>
        <v>-6.5804099940578453E-3</v>
      </c>
      <c r="K197" s="1">
        <f>+G197</f>
        <v>-6.5804099940578453E-3</v>
      </c>
      <c r="O197" s="1">
        <f ca="1">+C$11+C$12*$F197</f>
        <v>-1.8799624937573863E-3</v>
      </c>
      <c r="Q197" s="153">
        <f>+C197-15018.5</f>
        <v>34813.241900000001</v>
      </c>
    </row>
    <row r="198" spans="1:17" x14ac:dyDescent="0.2">
      <c r="A198" s="50" t="s">
        <v>98</v>
      </c>
      <c r="B198" s="51" t="s">
        <v>46</v>
      </c>
      <c r="C198" s="52">
        <v>49833.784699999997</v>
      </c>
      <c r="D198" s="50" t="s">
        <v>81</v>
      </c>
      <c r="E198" s="32">
        <f>+(C198-C$7)/C$8</f>
        <v>8083.4927045634504</v>
      </c>
      <c r="F198" s="44">
        <f>ROUND(2*E198,0)/2</f>
        <v>8083.5</v>
      </c>
      <c r="G198" s="44">
        <f>+C198-(C$7+F198*C$8)</f>
        <v>-5.9594350022962317E-3</v>
      </c>
      <c r="K198" s="1">
        <f>+G198</f>
        <v>-5.9594350022962317E-3</v>
      </c>
      <c r="O198" s="1">
        <f ca="1">+C$11+C$12*$F198</f>
        <v>-1.8825209653746677E-3</v>
      </c>
      <c r="Q198" s="153">
        <f>+C198-15018.5</f>
        <v>34815.284699999997</v>
      </c>
    </row>
    <row r="199" spans="1:17" x14ac:dyDescent="0.2">
      <c r="A199" s="46" t="s">
        <v>99</v>
      </c>
      <c r="B199" s="47" t="s">
        <v>47</v>
      </c>
      <c r="C199" s="48">
        <v>49837.469499999999</v>
      </c>
      <c r="D199" s="49"/>
      <c r="E199" s="32">
        <f>+(C199-C$7)/C$8</f>
        <v>8088.0035725565276</v>
      </c>
      <c r="F199" s="1">
        <f>ROUND(2*E199,0)/2</f>
        <v>8088</v>
      </c>
      <c r="G199" s="1">
        <f>+C199-(C$7+F199*C$8)</f>
        <v>2.9183200022089295E-3</v>
      </c>
      <c r="K199" s="1">
        <f>+G199</f>
        <v>2.9183200022089295E-3</v>
      </c>
      <c r="O199" s="1">
        <f ca="1">+C$11+C$12*$F199</f>
        <v>-1.8871262142857708E-3</v>
      </c>
      <c r="Q199" s="153">
        <f>+C199-15018.5</f>
        <v>34818.969499999999</v>
      </c>
    </row>
    <row r="200" spans="1:17" x14ac:dyDescent="0.2">
      <c r="A200" s="4" t="s">
        <v>100</v>
      </c>
      <c r="B200" s="20" t="s">
        <v>46</v>
      </c>
      <c r="C200" s="45">
        <v>49844.413</v>
      </c>
      <c r="D200" s="45">
        <v>5.0000000000000001E-3</v>
      </c>
      <c r="E200" s="1">
        <f>+(C200-C$7)/C$8</f>
        <v>8096.5036843427624</v>
      </c>
      <c r="F200" s="1">
        <f>ROUND(2*E200,0)/2</f>
        <v>8096.5</v>
      </c>
      <c r="G200" s="1">
        <f>+C200-(C$7+F200*C$8)</f>
        <v>3.0096350019448437E-3</v>
      </c>
      <c r="I200" s="1">
        <f>+G200</f>
        <v>3.0096350019448437E-3</v>
      </c>
      <c r="O200" s="1">
        <f ca="1">+C$11+C$12*$F200</f>
        <v>-1.8958250177845224E-3</v>
      </c>
      <c r="Q200" s="153">
        <f>+C200-15018.5</f>
        <v>34825.913</v>
      </c>
    </row>
    <row r="201" spans="1:17" x14ac:dyDescent="0.2">
      <c r="A201" s="46" t="s">
        <v>87</v>
      </c>
      <c r="B201" s="47" t="s">
        <v>47</v>
      </c>
      <c r="C201" s="48">
        <v>49857.072999999997</v>
      </c>
      <c r="D201" s="49"/>
      <c r="E201" s="32">
        <f>+(C201-C$7)/C$8</f>
        <v>8112.0018358821408</v>
      </c>
      <c r="F201" s="1">
        <f>ROUND(2*E201,0)/2</f>
        <v>8112</v>
      </c>
      <c r="G201" s="1">
        <f>+C201-(C$7+F201*C$8)</f>
        <v>1.499680001870729E-3</v>
      </c>
      <c r="K201" s="1">
        <f>+G201</f>
        <v>1.499680001870729E-3</v>
      </c>
      <c r="O201" s="1">
        <f ca="1">+C$11+C$12*$F201</f>
        <v>-1.9116875418116602E-3</v>
      </c>
      <c r="Q201" s="153">
        <f>+C201-15018.5</f>
        <v>34838.572999999997</v>
      </c>
    </row>
    <row r="202" spans="1:17" x14ac:dyDescent="0.2">
      <c r="A202" s="46" t="s">
        <v>99</v>
      </c>
      <c r="B202" s="47" t="s">
        <v>47</v>
      </c>
      <c r="C202" s="48">
        <v>49864.419800000003</v>
      </c>
      <c r="D202" s="49"/>
      <c r="E202" s="32">
        <f>+(C202-C$7)/C$8</f>
        <v>8120.9956605053358</v>
      </c>
      <c r="F202" s="1">
        <f>ROUND(2*E202,0)/2</f>
        <v>8121</v>
      </c>
      <c r="G202" s="1">
        <f>+C202-(C$7+F202*C$8)</f>
        <v>-3.5448099952191114E-3</v>
      </c>
      <c r="K202" s="1">
        <f>+G202</f>
        <v>-3.5448099952191114E-3</v>
      </c>
      <c r="O202" s="1">
        <f ca="1">+C$11+C$12*$F202</f>
        <v>-1.9208980396338681E-3</v>
      </c>
      <c r="Q202" s="153">
        <f>+C202-15018.5</f>
        <v>34845.919800000003</v>
      </c>
    </row>
    <row r="203" spans="1:17" x14ac:dyDescent="0.2">
      <c r="A203" s="4" t="s">
        <v>70</v>
      </c>
      <c r="B203" s="20"/>
      <c r="C203" s="45">
        <v>50152.781999999999</v>
      </c>
      <c r="D203" s="45"/>
      <c r="E203" s="1">
        <f>+(C203-C$7)/C$8</f>
        <v>8474.0036442201763</v>
      </c>
      <c r="F203" s="1">
        <f>ROUND(2*E203,0)/2</f>
        <v>8474</v>
      </c>
      <c r="G203" s="1">
        <f>+C203-(C$7+F203*C$8)</f>
        <v>2.9768599997623824E-3</v>
      </c>
      <c r="I203" s="1">
        <f>+G203</f>
        <v>2.9768599997623824E-3</v>
      </c>
      <c r="O203" s="1">
        <f ca="1">+C$11+C$12*$F203</f>
        <v>-2.2821542319938146E-3</v>
      </c>
      <c r="Q203" s="153">
        <f>+C203-15018.5</f>
        <v>35134.281999999999</v>
      </c>
    </row>
    <row r="204" spans="1:17" x14ac:dyDescent="0.2">
      <c r="A204" s="46" t="s">
        <v>101</v>
      </c>
      <c r="B204" s="47" t="s">
        <v>47</v>
      </c>
      <c r="C204" s="48">
        <v>50166.661999999997</v>
      </c>
      <c r="D204" s="49"/>
      <c r="E204" s="32">
        <f>+(C204-C$7)/C$8</f>
        <v>8490.9952985145374</v>
      </c>
      <c r="F204" s="1">
        <f>ROUND(2*E204,0)/2</f>
        <v>8491</v>
      </c>
      <c r="G204" s="1">
        <f>+C204-(C$7+F204*C$8)</f>
        <v>-3.8405099985538982E-3</v>
      </c>
      <c r="K204" s="1">
        <f>+G204</f>
        <v>-3.8405099985538982E-3</v>
      </c>
      <c r="O204" s="1">
        <f ca="1">+C$11+C$12*$F204</f>
        <v>-2.2995518389913195E-3</v>
      </c>
      <c r="Q204" s="153">
        <f>+C204-15018.5</f>
        <v>35148.161999999997</v>
      </c>
    </row>
    <row r="205" spans="1:17" x14ac:dyDescent="0.2">
      <c r="A205" s="4" t="s">
        <v>102</v>
      </c>
      <c r="B205" s="20"/>
      <c r="C205" s="45">
        <v>50190.360999999997</v>
      </c>
      <c r="D205" s="45">
        <v>4.0000000000000001E-3</v>
      </c>
      <c r="E205" s="1">
        <f>+(C205-C$7)/C$8</f>
        <v>8520.007201621318</v>
      </c>
      <c r="F205" s="1">
        <f>ROUND(2*E205,0)/2</f>
        <v>8520</v>
      </c>
      <c r="G205" s="1">
        <f>+C205-(C$7+F205*C$8)</f>
        <v>5.8828000037465245E-3</v>
      </c>
      <c r="I205" s="1">
        <f>+G205</f>
        <v>5.8828000037465245E-3</v>
      </c>
      <c r="O205" s="1">
        <f ca="1">+C$11+C$12*$F205</f>
        <v>-2.3292301097517683E-3</v>
      </c>
      <c r="Q205" s="153">
        <f>+C205-15018.5</f>
        <v>35171.860999999997</v>
      </c>
    </row>
    <row r="206" spans="1:17" x14ac:dyDescent="0.2">
      <c r="A206" s="4" t="s">
        <v>102</v>
      </c>
      <c r="B206" s="20" t="s">
        <v>46</v>
      </c>
      <c r="C206" s="45">
        <v>50192.4</v>
      </c>
      <c r="D206" s="45">
        <v>5.0000000000000001E-3</v>
      </c>
      <c r="E206" s="1">
        <f>+(C206-C$7)/C$8</f>
        <v>8522.5033099142784</v>
      </c>
      <c r="F206" s="1">
        <f>ROUND(2*E206,0)/2</f>
        <v>8522.5</v>
      </c>
      <c r="G206" s="1">
        <f>+C206-(C$7+F206*C$8)</f>
        <v>2.7037750041927211E-3</v>
      </c>
      <c r="I206" s="1">
        <f>+G206</f>
        <v>2.7037750041927211E-3</v>
      </c>
      <c r="O206" s="1">
        <f ca="1">+C$11+C$12*$F206</f>
        <v>-2.331788581369048E-3</v>
      </c>
      <c r="Q206" s="153">
        <f>+C206-15018.5</f>
        <v>35173.9</v>
      </c>
    </row>
    <row r="207" spans="1:17" x14ac:dyDescent="0.2">
      <c r="A207" s="4" t="s">
        <v>103</v>
      </c>
      <c r="B207" s="20"/>
      <c r="C207" s="45">
        <v>50194.442000000003</v>
      </c>
      <c r="D207" s="45">
        <v>5.0000000000000001E-3</v>
      </c>
      <c r="E207" s="1">
        <f>+(C207-C$7)/C$8</f>
        <v>8525.0030907549917</v>
      </c>
      <c r="F207" s="1">
        <f>ROUND(2*E207,0)/2</f>
        <v>8525</v>
      </c>
      <c r="G207" s="1">
        <f>+C207-(C$7+F207*C$8)</f>
        <v>2.524750008888077E-3</v>
      </c>
      <c r="I207" s="1">
        <f>+G207</f>
        <v>2.524750008888077E-3</v>
      </c>
      <c r="O207" s="1">
        <f ca="1">+C$11+C$12*$F207</f>
        <v>-2.3343470529863276E-3</v>
      </c>
      <c r="Q207" s="153">
        <f>+C207-15018.5</f>
        <v>35175.942000000003</v>
      </c>
    </row>
    <row r="208" spans="1:17" x14ac:dyDescent="0.2">
      <c r="A208" s="46" t="s">
        <v>101</v>
      </c>
      <c r="B208" s="47" t="s">
        <v>47</v>
      </c>
      <c r="C208" s="48">
        <v>50197.7</v>
      </c>
      <c r="D208" s="49"/>
      <c r="E208" s="32">
        <f>+(C208-C$7)/C$8</f>
        <v>8528.9914776203332</v>
      </c>
      <c r="F208" s="1">
        <f>ROUND(2*E208,0)/2</f>
        <v>8529</v>
      </c>
      <c r="G208" s="1">
        <f>+C208-(C$7+F208*C$8)</f>
        <v>-6.9616900000255555E-3</v>
      </c>
      <c r="K208" s="1">
        <f>+G208</f>
        <v>-6.9616900000255555E-3</v>
      </c>
      <c r="O208" s="1">
        <f ca="1">+C$11+C$12*$F208</f>
        <v>-2.3384406075739762E-3</v>
      </c>
      <c r="Q208" s="153">
        <f>+C208-15018.5</f>
        <v>35179.199999999997</v>
      </c>
    </row>
    <row r="209" spans="1:17" x14ac:dyDescent="0.2">
      <c r="A209" s="4" t="s">
        <v>102</v>
      </c>
      <c r="B209" s="20" t="s">
        <v>46</v>
      </c>
      <c r="C209" s="45">
        <v>50210.370999999999</v>
      </c>
      <c r="D209" s="45">
        <v>5.0000000000000001E-3</v>
      </c>
      <c r="E209" s="1">
        <f>+(C209-C$7)/C$8</f>
        <v>8544.5030951681656</v>
      </c>
      <c r="F209" s="1">
        <f>ROUND(2*E209,0)/2</f>
        <v>8544.5</v>
      </c>
      <c r="G209" s="1">
        <f>+C209-(C$7+F209*C$8)</f>
        <v>2.5283550057793036E-3</v>
      </c>
      <c r="I209" s="1">
        <f>+G209</f>
        <v>2.5283550057793036E-3</v>
      </c>
      <c r="O209" s="1">
        <f ca="1">+C$11+C$12*$F209</f>
        <v>-2.3543031316011123E-3</v>
      </c>
      <c r="Q209" s="153">
        <f>+C209-15018.5</f>
        <v>35191.870999999999</v>
      </c>
    </row>
    <row r="210" spans="1:17" x14ac:dyDescent="0.2">
      <c r="A210" s="53" t="s">
        <v>98</v>
      </c>
      <c r="B210" s="54" t="s">
        <v>47</v>
      </c>
      <c r="C210" s="55">
        <v>50214.8557</v>
      </c>
      <c r="D210" s="53" t="s">
        <v>81</v>
      </c>
      <c r="E210" s="32">
        <f>+(C210-C$7)/C$8</f>
        <v>8549.9931868118219</v>
      </c>
      <c r="F210" s="44">
        <f>ROUND(2*E210,0)/2</f>
        <v>8550</v>
      </c>
      <c r="G210" s="44">
        <f>+C210-(C$7+F210*C$8)</f>
        <v>-5.5654999960097484E-3</v>
      </c>
      <c r="K210" s="1">
        <f>+G210</f>
        <v>-5.5654999960097484E-3</v>
      </c>
      <c r="O210" s="1">
        <f ca="1">+C$11+C$12*$F210</f>
        <v>-2.3599317691591279E-3</v>
      </c>
      <c r="Q210" s="153">
        <f>+C210-15018.5</f>
        <v>35196.3557</v>
      </c>
    </row>
    <row r="211" spans="1:17" x14ac:dyDescent="0.2">
      <c r="A211" s="50" t="s">
        <v>98</v>
      </c>
      <c r="B211" s="51" t="s">
        <v>47</v>
      </c>
      <c r="C211" s="52">
        <v>50223.839</v>
      </c>
      <c r="D211" s="50" t="s">
        <v>81</v>
      </c>
      <c r="E211" s="32">
        <f>+(C211-C$7)/C$8</f>
        <v>8560.9903862370775</v>
      </c>
      <c r="F211" s="44">
        <f>ROUND(2*E211,0)/2</f>
        <v>8561</v>
      </c>
      <c r="G211" s="44">
        <f>+C211-(C$7+F211*C$8)</f>
        <v>-7.8532099942094646E-3</v>
      </c>
      <c r="K211" s="1">
        <f>+G211</f>
        <v>-7.8532099942094646E-3</v>
      </c>
      <c r="O211" s="1">
        <f ca="1">+C$11+C$12*$F211</f>
        <v>-2.3711890442751609E-3</v>
      </c>
      <c r="Q211" s="153">
        <f>+C211-15018.5</f>
        <v>35205.339</v>
      </c>
    </row>
    <row r="212" spans="1:17" x14ac:dyDescent="0.2">
      <c r="A212" s="50" t="s">
        <v>98</v>
      </c>
      <c r="B212" s="51" t="s">
        <v>46</v>
      </c>
      <c r="C212" s="52">
        <v>50226.699800000002</v>
      </c>
      <c r="D212" s="50" t="s">
        <v>81</v>
      </c>
      <c r="E212" s="32">
        <f>+(C212-C$7)/C$8</f>
        <v>8564.4925277792499</v>
      </c>
      <c r="F212" s="44">
        <f>ROUND(2*E212,0)/2</f>
        <v>8564.5</v>
      </c>
      <c r="G212" s="44">
        <f>+C212-(C$7+F212*C$8)</f>
        <v>-6.1038449930492789E-3</v>
      </c>
      <c r="K212" s="1">
        <f>+G212</f>
        <v>-6.1038449930492789E-3</v>
      </c>
      <c r="O212" s="1">
        <f ca="1">+C$11+C$12*$F212</f>
        <v>-2.3747709045393531E-3</v>
      </c>
      <c r="Q212" s="153">
        <f>+C212-15018.5</f>
        <v>35208.199800000002</v>
      </c>
    </row>
    <row r="213" spans="1:17" x14ac:dyDescent="0.2">
      <c r="A213" s="46" t="s">
        <v>99</v>
      </c>
      <c r="B213" s="47" t="s">
        <v>47</v>
      </c>
      <c r="C213" s="48">
        <v>50515.471700000002</v>
      </c>
      <c r="D213" s="49"/>
      <c r="E213" s="32">
        <f>+(C213-C$7)/C$8</f>
        <v>8918.0020590995991</v>
      </c>
      <c r="F213" s="1">
        <f>ROUND(2*E213,0)/2</f>
        <v>8918</v>
      </c>
      <c r="G213" s="1">
        <f>+C213-(C$7+F213*C$8)</f>
        <v>1.6820200034999289E-3</v>
      </c>
      <c r="K213" s="1">
        <f>+G213</f>
        <v>1.6820200034999289E-3</v>
      </c>
      <c r="O213" s="1">
        <f ca="1">+C$11+C$12*$F213</f>
        <v>-2.7365387912227559E-3</v>
      </c>
      <c r="Q213" s="153">
        <f>+C213-15018.5</f>
        <v>35496.971700000002</v>
      </c>
    </row>
    <row r="214" spans="1:17" x14ac:dyDescent="0.2">
      <c r="A214" s="46" t="s">
        <v>99</v>
      </c>
      <c r="B214" s="47" t="s">
        <v>47</v>
      </c>
      <c r="C214" s="48">
        <v>50515.4738</v>
      </c>
      <c r="D214" s="49"/>
      <c r="E214" s="32">
        <f>+(C214-C$7)/C$8</f>
        <v>8918.0046298830275</v>
      </c>
      <c r="F214" s="1">
        <f>ROUND(2*E214,0)/2</f>
        <v>8918</v>
      </c>
      <c r="G214" s="1">
        <f>+C214-(C$7+F214*C$8)</f>
        <v>3.78202000138117E-3</v>
      </c>
      <c r="K214" s="1">
        <f>+G214</f>
        <v>3.78202000138117E-3</v>
      </c>
      <c r="O214" s="1">
        <f ca="1">+C$11+C$12*$F214</f>
        <v>-2.7365387912227559E-3</v>
      </c>
      <c r="Q214" s="153">
        <f>+C214-15018.5</f>
        <v>35496.9738</v>
      </c>
    </row>
    <row r="215" spans="1:17" x14ac:dyDescent="0.2">
      <c r="A215" s="46" t="s">
        <v>87</v>
      </c>
      <c r="B215" s="47" t="s">
        <v>47</v>
      </c>
      <c r="C215" s="48">
        <v>50566.112000000001</v>
      </c>
      <c r="D215" s="49"/>
      <c r="E215" s="32">
        <f>+(C215-C$7)/C$8</f>
        <v>8979.995032511908</v>
      </c>
      <c r="F215" s="1">
        <f>ROUND(2*E215,0)/2</f>
        <v>8980</v>
      </c>
      <c r="G215" s="1">
        <f>+C215-(C$7+F215*C$8)</f>
        <v>-4.0577999970992096E-3</v>
      </c>
      <c r="K215" s="1">
        <f>+G215</f>
        <v>-4.0577999970992096E-3</v>
      </c>
      <c r="O215" s="1">
        <f ca="1">+C$11+C$12*$F215</f>
        <v>-2.799988887331302E-3</v>
      </c>
      <c r="Q215" s="153">
        <f>+C215-15018.5</f>
        <v>35547.612000000001</v>
      </c>
    </row>
    <row r="216" spans="1:17" x14ac:dyDescent="0.2">
      <c r="A216" s="4" t="s">
        <v>104</v>
      </c>
      <c r="B216" s="20" t="s">
        <v>46</v>
      </c>
      <c r="C216" s="45">
        <v>50571.417000000001</v>
      </c>
      <c r="D216" s="45">
        <v>6.0000000000000001E-3</v>
      </c>
      <c r="E216" s="1">
        <f>+(C216-C$7)/C$8</f>
        <v>8986.489321130899</v>
      </c>
      <c r="F216" s="1">
        <f>ROUND(2*E216,0)/2</f>
        <v>8986.5</v>
      </c>
      <c r="G216" s="1">
        <f>+C216-(C$7+F216*C$8)</f>
        <v>-8.7232649966608733E-3</v>
      </c>
      <c r="I216" s="1">
        <f>+G216</f>
        <v>-8.7232649966608733E-3</v>
      </c>
      <c r="O216" s="1">
        <f ca="1">+C$11+C$12*$F216</f>
        <v>-2.8066409135362302E-3</v>
      </c>
      <c r="Q216" s="153">
        <f>+C216-15018.5</f>
        <v>35552.917000000001</v>
      </c>
    </row>
    <row r="217" spans="1:17" x14ac:dyDescent="0.2">
      <c r="A217" s="4" t="s">
        <v>105</v>
      </c>
      <c r="B217" s="20"/>
      <c r="C217" s="45">
        <v>50573.470999999998</v>
      </c>
      <c r="D217" s="45">
        <v>2E-3</v>
      </c>
      <c r="E217" s="1">
        <f>+(C217-C$7)/C$8</f>
        <v>8989.0037921626408</v>
      </c>
      <c r="F217" s="1">
        <f>ROUND(2*E217,0)/2</f>
        <v>8989</v>
      </c>
      <c r="G217" s="1">
        <f>+C217-(C$7+F217*C$8)</f>
        <v>3.0977100032032467E-3</v>
      </c>
      <c r="I217" s="1">
        <f>+G217</f>
        <v>3.0977100032032467E-3</v>
      </c>
      <c r="O217" s="1">
        <f ca="1">+C$11+C$12*$F217</f>
        <v>-2.8091993851535099E-3</v>
      </c>
      <c r="Q217" s="153">
        <f>+C217-15018.5</f>
        <v>35554.970999999998</v>
      </c>
    </row>
    <row r="218" spans="1:17" x14ac:dyDescent="0.2">
      <c r="A218" s="46" t="s">
        <v>101</v>
      </c>
      <c r="B218" s="47" t="s">
        <v>47</v>
      </c>
      <c r="C218" s="48">
        <v>50581.633000000002</v>
      </c>
      <c r="D218" s="49"/>
      <c r="E218" s="32">
        <f>+(C218-C$7)/C$8</f>
        <v>8998.9955704299791</v>
      </c>
      <c r="F218" s="1">
        <f>ROUND(2*E218,0)/2</f>
        <v>8999</v>
      </c>
      <c r="G218" s="1">
        <f>+C218-(C$7+F218*C$8)</f>
        <v>-3.6183899937896058E-3</v>
      </c>
      <c r="K218" s="1">
        <f>+G218</f>
        <v>-3.6183899937896058E-3</v>
      </c>
      <c r="O218" s="1">
        <f ca="1">+C$11+C$12*$F218</f>
        <v>-2.8194332716226303E-3</v>
      </c>
      <c r="Q218" s="153">
        <f>+C218-15018.5</f>
        <v>35563.133000000002</v>
      </c>
    </row>
    <row r="219" spans="1:17" x14ac:dyDescent="0.2">
      <c r="A219" s="4" t="s">
        <v>106</v>
      </c>
      <c r="B219" s="20"/>
      <c r="C219" s="45">
        <v>50582.448199999999</v>
      </c>
      <c r="D219" s="45">
        <v>2.9999999999999997E-4</v>
      </c>
      <c r="E219" s="1">
        <f>+(C219-C$7)/C$8</f>
        <v>8999.9935240741233</v>
      </c>
      <c r="F219" s="1">
        <f>ROUND(2*E219,0)/2</f>
        <v>9000</v>
      </c>
      <c r="G219" s="1">
        <f>+C219-(C$7+F219*C$8)</f>
        <v>-5.2900000009685755E-3</v>
      </c>
      <c r="K219" s="1">
        <f>+G219</f>
        <v>-5.2900000009685755E-3</v>
      </c>
      <c r="O219" s="1">
        <f ca="1">+C$11+C$12*$F219</f>
        <v>-2.8204566602695411E-3</v>
      </c>
      <c r="Q219" s="153">
        <f>+C219-15018.5</f>
        <v>35563.948199999999</v>
      </c>
    </row>
    <row r="220" spans="1:17" x14ac:dyDescent="0.2">
      <c r="A220" s="4" t="s">
        <v>107</v>
      </c>
      <c r="B220" s="20"/>
      <c r="C220" s="45">
        <v>50582.448199999999</v>
      </c>
      <c r="D220" s="45">
        <v>2.9999999999999997E-4</v>
      </c>
      <c r="E220" s="1">
        <f>+(C220-C$7)/C$8</f>
        <v>8999.9935240741233</v>
      </c>
      <c r="F220" s="1">
        <f>ROUND(2*E220,0)/2</f>
        <v>9000</v>
      </c>
      <c r="G220" s="1">
        <f>+C220-(C$7+F220*C$8)</f>
        <v>-5.2900000009685755E-3</v>
      </c>
      <c r="J220" s="1">
        <f>+G220</f>
        <v>-5.2900000009685755E-3</v>
      </c>
      <c r="O220" s="1">
        <f ca="1">+C$11+C$12*$F220</f>
        <v>-2.8204566602695411E-3</v>
      </c>
      <c r="Q220" s="153">
        <f>+C220-15018.5</f>
        <v>35563.948199999999</v>
      </c>
    </row>
    <row r="221" spans="1:17" x14ac:dyDescent="0.2">
      <c r="A221" s="46" t="s">
        <v>99</v>
      </c>
      <c r="B221" s="47" t="s">
        <v>47</v>
      </c>
      <c r="C221" s="48">
        <v>50609.411999999997</v>
      </c>
      <c r="D221" s="49"/>
      <c r="E221" s="32">
        <f>+(C221-C$7)/C$8</f>
        <v>9033.0021384878346</v>
      </c>
      <c r="F221" s="1">
        <f>ROUND(2*E221,0)/2</f>
        <v>9033</v>
      </c>
      <c r="G221" s="1">
        <f>+C221-(C$7+F221*C$8)</f>
        <v>1.7468700025347061E-3</v>
      </c>
      <c r="K221" s="1">
        <f>+G221</f>
        <v>1.7468700025347061E-3</v>
      </c>
      <c r="O221" s="1">
        <f ca="1">+C$11+C$12*$F221</f>
        <v>-2.8542284856176384E-3</v>
      </c>
      <c r="Q221" s="153">
        <f>+C221-15018.5</f>
        <v>35590.911999999997</v>
      </c>
    </row>
    <row r="222" spans="1:17" x14ac:dyDescent="0.2">
      <c r="A222" s="46" t="s">
        <v>101</v>
      </c>
      <c r="B222" s="47" t="s">
        <v>47</v>
      </c>
      <c r="C222" s="48">
        <v>50897.754000000001</v>
      </c>
      <c r="D222" s="49"/>
      <c r="E222" s="32">
        <f>+(C222-C$7)/C$8</f>
        <v>9385.9853937144471</v>
      </c>
      <c r="F222" s="1">
        <f>ROUND(2*E222,0)/2</f>
        <v>9386</v>
      </c>
      <c r="G222" s="1">
        <f>+C222-(C$7+F222*C$8)</f>
        <v>-1.1931459994229954E-2</v>
      </c>
      <c r="K222" s="1">
        <f>+G222</f>
        <v>-1.1931459994229954E-2</v>
      </c>
      <c r="O222" s="1">
        <f ca="1">+C$11+C$12*$F222</f>
        <v>-3.2154846779775849E-3</v>
      </c>
      <c r="Q222" s="153">
        <f>+C222-15018.5</f>
        <v>35879.254000000001</v>
      </c>
    </row>
    <row r="223" spans="1:17" x14ac:dyDescent="0.2">
      <c r="A223" s="4" t="s">
        <v>108</v>
      </c>
      <c r="B223" s="20" t="s">
        <v>47</v>
      </c>
      <c r="C223" s="45">
        <v>50948.407500000001</v>
      </c>
      <c r="D223" s="45">
        <v>2.0000000000000001E-4</v>
      </c>
      <c r="E223" s="1">
        <f>+(C223-C$7)/C$8</f>
        <v>9447.9945263368918</v>
      </c>
      <c r="F223" s="1">
        <f>ROUND(2*E223,0)/2</f>
        <v>9448</v>
      </c>
      <c r="G223" s="1">
        <f>+C223-(C$7+F223*C$8)</f>
        <v>-4.4712799935950898E-3</v>
      </c>
      <c r="J223" s="1">
        <f>+G223</f>
        <v>-4.4712799935950898E-3</v>
      </c>
      <c r="O223" s="1">
        <f ca="1">+C$11+C$12*$F223</f>
        <v>-3.278934774086131E-3</v>
      </c>
      <c r="Q223" s="153">
        <f>+C223-15018.5</f>
        <v>35929.907500000001</v>
      </c>
    </row>
    <row r="224" spans="1:17" x14ac:dyDescent="0.2">
      <c r="A224" s="50" t="s">
        <v>98</v>
      </c>
      <c r="B224" s="51" t="s">
        <v>47</v>
      </c>
      <c r="C224" s="52">
        <v>50950.856699999997</v>
      </c>
      <c r="D224" s="50" t="s">
        <v>81</v>
      </c>
      <c r="E224" s="32">
        <f>+(C224-C$7)/C$8</f>
        <v>9450.9927943266393</v>
      </c>
      <c r="F224" s="44">
        <f>ROUND(2*E224,0)/2</f>
        <v>9451</v>
      </c>
      <c r="G224" s="44">
        <f>+C224-(C$7+F224*C$8)</f>
        <v>-5.886109996936284E-3</v>
      </c>
      <c r="K224" s="1">
        <f>+G224</f>
        <v>-5.886109996936284E-3</v>
      </c>
      <c r="O224" s="1">
        <f ca="1">+C$11+C$12*$F224</f>
        <v>-3.2820049400268669E-3</v>
      </c>
      <c r="Q224" s="153">
        <f>+C224-15018.5</f>
        <v>35932.356699999997</v>
      </c>
    </row>
    <row r="225" spans="1:17" x14ac:dyDescent="0.2">
      <c r="A225" s="46" t="s">
        <v>87</v>
      </c>
      <c r="B225" s="47" t="s">
        <v>47</v>
      </c>
      <c r="C225" s="48">
        <v>51284.142</v>
      </c>
      <c r="D225" s="49"/>
      <c r="E225" s="32">
        <f>+(C225-C$7)/C$8</f>
        <v>9858.9948547728363</v>
      </c>
      <c r="F225" s="1">
        <f>ROUND(2*E225,0)/2</f>
        <v>9859</v>
      </c>
      <c r="G225" s="1">
        <f>+C225-(C$7+F225*C$8)</f>
        <v>-4.2029899996123277E-3</v>
      </c>
      <c r="K225" s="1">
        <f>+G225</f>
        <v>-4.2029899996123277E-3</v>
      </c>
      <c r="O225" s="1">
        <f ca="1">+C$11+C$12*$F225</f>
        <v>-3.699547507966975E-3</v>
      </c>
      <c r="Q225" s="153">
        <f>+C225-15018.5</f>
        <v>36265.642</v>
      </c>
    </row>
    <row r="226" spans="1:17" x14ac:dyDescent="0.2">
      <c r="A226" s="50" t="s">
        <v>98</v>
      </c>
      <c r="B226" s="51" t="s">
        <v>46</v>
      </c>
      <c r="C226" s="52">
        <v>51314.7716</v>
      </c>
      <c r="D226" s="50" t="s">
        <v>81</v>
      </c>
      <c r="E226" s="32">
        <f>+(C226-C$7)/C$8</f>
        <v>9896.4910777104906</v>
      </c>
      <c r="F226" s="44">
        <f>ROUND(2*E226,0)/2</f>
        <v>9896.5</v>
      </c>
      <c r="G226" s="44">
        <f>+C226-(C$7+F226*C$8)</f>
        <v>-7.2883649991126731E-3</v>
      </c>
      <c r="K226" s="1">
        <f>+G226</f>
        <v>-7.2883649991126731E-3</v>
      </c>
      <c r="O226" s="1">
        <f ca="1">+C$11+C$12*$F226</f>
        <v>-3.7379245822261771E-3</v>
      </c>
      <c r="Q226" s="153">
        <f>+C226-15018.5</f>
        <v>36296.2716</v>
      </c>
    </row>
    <row r="227" spans="1:17" x14ac:dyDescent="0.2">
      <c r="A227" s="46" t="s">
        <v>101</v>
      </c>
      <c r="B227" s="47" t="s">
        <v>46</v>
      </c>
      <c r="C227" s="48">
        <v>51315.59</v>
      </c>
      <c r="D227" s="49"/>
      <c r="E227" s="32">
        <f>+(C227-C$7)/C$8</f>
        <v>9897.492948738909</v>
      </c>
      <c r="F227" s="1">
        <f>ROUND(2*E227,0)/2</f>
        <v>9897.5</v>
      </c>
      <c r="G227" s="1">
        <f>+C227-(C$7+F227*C$8)</f>
        <v>-5.7599749998189509E-3</v>
      </c>
      <c r="K227" s="1">
        <f>+G227</f>
        <v>-5.7599749998189509E-3</v>
      </c>
      <c r="O227" s="1">
        <f ca="1">+C$11+C$12*$F227</f>
        <v>-3.7389479708730879E-3</v>
      </c>
      <c r="Q227" s="153">
        <f>+C227-15018.5</f>
        <v>36297.089999999997</v>
      </c>
    </row>
    <row r="228" spans="1:17" x14ac:dyDescent="0.2">
      <c r="A228" s="50" t="s">
        <v>98</v>
      </c>
      <c r="B228" s="51" t="s">
        <v>46</v>
      </c>
      <c r="C228" s="52">
        <v>51318.856800000001</v>
      </c>
      <c r="D228" s="50" t="s">
        <v>81</v>
      </c>
      <c r="E228" s="32">
        <f>+(C228-C$7)/C$8</f>
        <v>9901.492108411021</v>
      </c>
      <c r="F228" s="44">
        <f>ROUND(2*E228,0)/2</f>
        <v>9901.5</v>
      </c>
      <c r="G228" s="44">
        <f>+C228-(C$7+F228*C$8)</f>
        <v>-6.4464149982086383E-3</v>
      </c>
      <c r="K228" s="1">
        <f>+G228</f>
        <v>-6.4464149982086383E-3</v>
      </c>
      <c r="O228" s="1">
        <f ca="1">+C$11+C$12*$F228</f>
        <v>-3.7430415254607365E-3</v>
      </c>
      <c r="Q228" s="153">
        <f>+C228-15018.5</f>
        <v>36300.356800000001</v>
      </c>
    </row>
    <row r="229" spans="1:17" x14ac:dyDescent="0.2">
      <c r="A229" s="56" t="s">
        <v>109</v>
      </c>
      <c r="B229" s="57" t="s">
        <v>47</v>
      </c>
      <c r="C229" s="58">
        <v>51580.664199999999</v>
      </c>
      <c r="D229" s="58">
        <v>2.3E-3</v>
      </c>
      <c r="E229" s="1">
        <f>+(C229-C$7)/C$8</f>
        <v>10221.992168389845</v>
      </c>
      <c r="F229" s="1">
        <f>ROUND(2*E229,0)/2</f>
        <v>10222</v>
      </c>
      <c r="G229" s="1">
        <f>+C229-(C$7+F229*C$8)</f>
        <v>-6.3974199947551824E-3</v>
      </c>
      <c r="K229" s="1">
        <f>+G229</f>
        <v>-6.3974199947551824E-3</v>
      </c>
      <c r="O229" s="1">
        <f ca="1">+C$11+C$12*$F229</f>
        <v>-4.0710375867960419E-3</v>
      </c>
      <c r="Q229" s="153">
        <f>+C229-15018.5</f>
        <v>36562.164199999999</v>
      </c>
    </row>
    <row r="230" spans="1:17" x14ac:dyDescent="0.2">
      <c r="A230" s="46" t="s">
        <v>99</v>
      </c>
      <c r="B230" s="47" t="s">
        <v>47</v>
      </c>
      <c r="C230" s="48">
        <v>51657.450799999999</v>
      </c>
      <c r="D230" s="49"/>
      <c r="E230" s="32">
        <f>+(C230-C$7)/C$8</f>
        <v>10315.992986951771</v>
      </c>
      <c r="F230" s="1">
        <f>ROUND(2*E230,0)/2</f>
        <v>10316</v>
      </c>
      <c r="G230" s="1">
        <f>+C230-(C$7+F230*C$8)</f>
        <v>-5.7287599993287586E-3</v>
      </c>
      <c r="K230" s="1">
        <f>+G230</f>
        <v>-5.7287599993287586E-3</v>
      </c>
      <c r="O230" s="1">
        <f ca="1">+C$11+C$12*$F230</f>
        <v>-4.1672361196057727E-3</v>
      </c>
      <c r="Q230" s="153">
        <f>+C230-15018.5</f>
        <v>36638.950799999999</v>
      </c>
    </row>
    <row r="231" spans="1:17" x14ac:dyDescent="0.2">
      <c r="A231" s="46" t="s">
        <v>99</v>
      </c>
      <c r="B231" s="47" t="s">
        <v>47</v>
      </c>
      <c r="C231" s="48">
        <v>51657.452899999997</v>
      </c>
      <c r="D231" s="49"/>
      <c r="E231" s="32">
        <f>+(C231-C$7)/C$8</f>
        <v>10315.995557735199</v>
      </c>
      <c r="F231" s="1">
        <f>ROUND(2*E231,0)/2</f>
        <v>10316</v>
      </c>
      <c r="G231" s="1">
        <f>+C231-(C$7+F231*C$8)</f>
        <v>-3.6287600014475174E-3</v>
      </c>
      <c r="K231" s="1">
        <f>+G231</f>
        <v>-3.6287600014475174E-3</v>
      </c>
      <c r="O231" s="1">
        <f ca="1">+C$11+C$12*$F231</f>
        <v>-4.1672361196057727E-3</v>
      </c>
      <c r="Q231" s="153">
        <f>+C231-15018.5</f>
        <v>36638.952899999997</v>
      </c>
    </row>
    <row r="232" spans="1:17" x14ac:dyDescent="0.2">
      <c r="A232" s="46" t="s">
        <v>99</v>
      </c>
      <c r="B232" s="47" t="s">
        <v>47</v>
      </c>
      <c r="C232" s="48">
        <v>51657.456400000003</v>
      </c>
      <c r="D232" s="49"/>
      <c r="E232" s="32">
        <f>+(C232-C$7)/C$8</f>
        <v>10315.999842374258</v>
      </c>
      <c r="F232" s="1">
        <f>ROUND(2*E232,0)/2</f>
        <v>10316</v>
      </c>
      <c r="G232" s="1">
        <f>+C232-(C$7+F232*C$8)</f>
        <v>-1.2875999527750537E-4</v>
      </c>
      <c r="K232" s="1">
        <f>+G232</f>
        <v>-1.2875999527750537E-4</v>
      </c>
      <c r="O232" s="1">
        <f ca="1">+C$11+C$12*$F232</f>
        <v>-4.1672361196057727E-3</v>
      </c>
      <c r="Q232" s="153">
        <f>+C232-15018.5</f>
        <v>36638.956400000003</v>
      </c>
    </row>
    <row r="233" spans="1:17" x14ac:dyDescent="0.2">
      <c r="A233" s="46" t="s">
        <v>101</v>
      </c>
      <c r="B233" s="47" t="s">
        <v>46</v>
      </c>
      <c r="C233" s="48">
        <v>51663.586000000003</v>
      </c>
      <c r="D233" s="49"/>
      <c r="E233" s="32">
        <f>+(C233-C$7)/C$8</f>
        <v>10323.503591953706</v>
      </c>
      <c r="F233" s="1">
        <f>ROUND(2*E233,0)/2</f>
        <v>10323.5</v>
      </c>
      <c r="G233" s="1">
        <f>+C233-(C$7+F233*C$8)</f>
        <v>2.9341650079004467E-3</v>
      </c>
      <c r="K233" s="1">
        <f>+G233</f>
        <v>2.9341650079004467E-3</v>
      </c>
      <c r="O233" s="1">
        <f ca="1">+C$11+C$12*$F233</f>
        <v>-4.1749115344576135E-3</v>
      </c>
      <c r="Q233" s="153">
        <f>+C233-15018.5</f>
        <v>36645.086000000003</v>
      </c>
    </row>
    <row r="234" spans="1:17" x14ac:dyDescent="0.2">
      <c r="A234" s="50" t="s">
        <v>98</v>
      </c>
      <c r="B234" s="51" t="s">
        <v>46</v>
      </c>
      <c r="C234" s="52">
        <v>51693.799599999998</v>
      </c>
      <c r="D234" s="50" t="s">
        <v>81</v>
      </c>
      <c r="E234" s="32">
        <f>+(C234-C$7)/C$8</f>
        <v>10360.490554935557</v>
      </c>
      <c r="F234" s="44">
        <f>ROUND(2*E234,0)/2</f>
        <v>10360.5</v>
      </c>
      <c r="G234" s="44">
        <f>+C234-(C$7+F234*C$8)</f>
        <v>-7.7154049940872937E-3</v>
      </c>
      <c r="K234" s="1">
        <f>+G234</f>
        <v>-7.7154049940872937E-3</v>
      </c>
      <c r="O234" s="1">
        <f ca="1">+C$11+C$12*$F234</f>
        <v>-4.2127769143933576E-3</v>
      </c>
      <c r="Q234" s="153">
        <f>+C234-15018.5</f>
        <v>36675.299599999998</v>
      </c>
    </row>
    <row r="235" spans="1:17" x14ac:dyDescent="0.2">
      <c r="A235" s="50" t="s">
        <v>98</v>
      </c>
      <c r="B235" s="51" t="s">
        <v>47</v>
      </c>
      <c r="C235" s="52">
        <v>51695.8416</v>
      </c>
      <c r="D235" s="50" t="s">
        <v>81</v>
      </c>
      <c r="E235" s="32">
        <f>+(C235-C$7)/C$8</f>
        <v>10362.990335776271</v>
      </c>
      <c r="F235" s="44">
        <f>ROUND(2*E235,0)/2</f>
        <v>10363</v>
      </c>
      <c r="G235" s="44">
        <f>+C235-(C$7+F235*C$8)</f>
        <v>-7.8944299966678955E-3</v>
      </c>
      <c r="K235" s="1">
        <f>+G235</f>
        <v>-7.8944299966678955E-3</v>
      </c>
      <c r="O235" s="1">
        <f ca="1">+C$11+C$12*$F235</f>
        <v>-4.215335386010639E-3</v>
      </c>
      <c r="Q235" s="153">
        <f>+C235-15018.5</f>
        <v>36677.3416</v>
      </c>
    </row>
    <row r="236" spans="1:17" x14ac:dyDescent="0.2">
      <c r="A236" s="46" t="s">
        <v>101</v>
      </c>
      <c r="B236" s="47" t="s">
        <v>46</v>
      </c>
      <c r="C236" s="48">
        <v>52015.646999999997</v>
      </c>
      <c r="D236" s="49"/>
      <c r="E236" s="32">
        <f>+(C236-C$7)/C$8</f>
        <v>10754.490537380778</v>
      </c>
      <c r="F236" s="1">
        <f>ROUND(2*E236,0)/2</f>
        <v>10754.5</v>
      </c>
      <c r="G236" s="1">
        <f>+C236-(C$7+F236*C$8)</f>
        <v>-7.7297449970501475E-3</v>
      </c>
      <c r="K236" s="1">
        <f>+G236</f>
        <v>-7.7297449970501475E-3</v>
      </c>
      <c r="O236" s="1">
        <f ca="1">+C$11+C$12*$F236</f>
        <v>-4.6159920412766984E-3</v>
      </c>
      <c r="Q236" s="153">
        <f>+C236-15018.5</f>
        <v>36997.146999999997</v>
      </c>
    </row>
    <row r="237" spans="1:17" x14ac:dyDescent="0.2">
      <c r="A237" s="56" t="s">
        <v>110</v>
      </c>
      <c r="B237" s="57"/>
      <c r="C237" s="59">
        <v>52041.381399999998</v>
      </c>
      <c r="D237" s="59">
        <v>2.9999999999999997E-4</v>
      </c>
      <c r="E237" s="32">
        <f>+(C237-C$7)/C$8</f>
        <v>10785.994141723204</v>
      </c>
      <c r="F237" s="1">
        <f>ROUND(2*E237,0)/2</f>
        <v>10786</v>
      </c>
      <c r="G237" s="1">
        <f>+C237-(C$7+F237*C$8)</f>
        <v>-4.7854599979473278E-3</v>
      </c>
      <c r="J237" s="1">
        <f>+G237</f>
        <v>-4.7854599979473278E-3</v>
      </c>
      <c r="O237" s="1">
        <f ca="1">+C$11+C$12*$F237</f>
        <v>-4.6482287836544268E-3</v>
      </c>
      <c r="Q237" s="153">
        <f>+C237-15018.5</f>
        <v>37022.881399999998</v>
      </c>
    </row>
    <row r="238" spans="1:17" x14ac:dyDescent="0.2">
      <c r="A238" s="50" t="s">
        <v>98</v>
      </c>
      <c r="B238" s="51" t="s">
        <v>47</v>
      </c>
      <c r="C238" s="52">
        <v>52052.8148</v>
      </c>
      <c r="D238" s="50" t="s">
        <v>81</v>
      </c>
      <c r="E238" s="32">
        <f>+(C238-C$7)/C$8</f>
        <v>10799.990710902541</v>
      </c>
      <c r="F238" s="44">
        <f>ROUND(2*E238,0)/2</f>
        <v>10800</v>
      </c>
      <c r="G238" s="44">
        <f>+C238-(C$7+F238*C$8)</f>
        <v>-7.5880000003962778E-3</v>
      </c>
      <c r="K238" s="1">
        <f>+G238</f>
        <v>-7.5880000003962778E-3</v>
      </c>
      <c r="O238" s="1">
        <f ca="1">+C$11+C$12*$F238</f>
        <v>-4.6625562247111958E-3</v>
      </c>
      <c r="Q238" s="153">
        <f>+C238-15018.5</f>
        <v>37034.3148</v>
      </c>
    </row>
    <row r="239" spans="1:17" x14ac:dyDescent="0.2">
      <c r="A239" s="50" t="s">
        <v>98</v>
      </c>
      <c r="B239" s="51" t="s">
        <v>46</v>
      </c>
      <c r="C239" s="52">
        <v>52054.856399999997</v>
      </c>
      <c r="D239" s="50" t="s">
        <v>81</v>
      </c>
      <c r="E239" s="32">
        <f>+(C239-C$7)/C$8</f>
        <v>10802.490002070215</v>
      </c>
      <c r="F239" s="44">
        <f>ROUND(2*E239,0)/2</f>
        <v>10802.5</v>
      </c>
      <c r="G239" s="44">
        <f>+C239-(C$7+F239*C$8)</f>
        <v>-8.1670250001479872E-3</v>
      </c>
      <c r="K239" s="1">
        <f>+G239</f>
        <v>-8.1670250001479872E-3</v>
      </c>
      <c r="O239" s="1">
        <f ca="1">+C$11+C$12*$F239</f>
        <v>-4.6651146963284755E-3</v>
      </c>
      <c r="Q239" s="153">
        <f>+C239-15018.5</f>
        <v>37036.356399999997</v>
      </c>
    </row>
    <row r="240" spans="1:17" x14ac:dyDescent="0.2">
      <c r="A240" s="60" t="s">
        <v>111</v>
      </c>
      <c r="B240" s="61" t="s">
        <v>47</v>
      </c>
      <c r="C240" s="60">
        <v>52402.437299999998</v>
      </c>
      <c r="D240" s="60">
        <v>1.6999999999999999E-3</v>
      </c>
      <c r="E240" s="32">
        <f>+(C240-C$7)/C$8</f>
        <v>11227.992487093536</v>
      </c>
      <c r="F240" s="1">
        <f>ROUND(2*E240,0)/2</f>
        <v>11228</v>
      </c>
      <c r="G240" s="1">
        <f>+C240-(C$7+F240*C$8)</f>
        <v>-6.1370800030999817E-3</v>
      </c>
      <c r="K240" s="1">
        <f>+G240</f>
        <v>-6.1370800030999817E-3</v>
      </c>
      <c r="O240" s="1">
        <f ca="1">+C$11+C$12*$F240</f>
        <v>-5.100566565589543E-3</v>
      </c>
      <c r="Q240" s="153">
        <f>+C240-15018.5</f>
        <v>37383.937299999998</v>
      </c>
    </row>
    <row r="241" spans="1:21" x14ac:dyDescent="0.2">
      <c r="A241" s="62" t="s">
        <v>112</v>
      </c>
      <c r="B241" s="63"/>
      <c r="C241" s="58">
        <v>52411.423600000002</v>
      </c>
      <c r="D241" s="58">
        <v>4.0000000000000002E-4</v>
      </c>
      <c r="E241" s="32">
        <f>+(C241-C$7)/C$8</f>
        <v>11238.993359066555</v>
      </c>
      <c r="F241" s="1">
        <f>ROUND(2*E241,0)/2</f>
        <v>11239</v>
      </c>
      <c r="G241" s="1">
        <f>+C241-(C$7+F241*C$8)</f>
        <v>-5.4247899970505387E-3</v>
      </c>
      <c r="J241" s="1">
        <f>+G241</f>
        <v>-5.4247899970505387E-3</v>
      </c>
      <c r="O241" s="1">
        <f ca="1">+C$11+C$12*$F241</f>
        <v>-5.111823840705576E-3</v>
      </c>
      <c r="Q241" s="153">
        <f>+C241-15018.5</f>
        <v>37392.923600000002</v>
      </c>
    </row>
    <row r="242" spans="1:21" x14ac:dyDescent="0.2">
      <c r="A242" s="50" t="s">
        <v>98</v>
      </c>
      <c r="B242" s="51" t="s">
        <v>46</v>
      </c>
      <c r="C242" s="52">
        <v>52438.785199999998</v>
      </c>
      <c r="D242" s="50" t="s">
        <v>81</v>
      </c>
      <c r="E242" s="32">
        <f>+(C242-C$7)/C$8</f>
        <v>11272.488953312995</v>
      </c>
      <c r="F242" s="44">
        <f>ROUND(2*E242,0)/2</f>
        <v>11272.5</v>
      </c>
      <c r="G242" s="44">
        <f>+C242-(C$7+F242*C$8)</f>
        <v>-9.0237249969504774E-3</v>
      </c>
      <c r="K242" s="1">
        <f>+G242</f>
        <v>-9.0237249969504774E-3</v>
      </c>
      <c r="O242" s="1">
        <f ca="1">+C$11+C$12*$F242</f>
        <v>-5.1461073603771296E-3</v>
      </c>
      <c r="Q242" s="153">
        <f>+C242-15018.5</f>
        <v>37420.285199999998</v>
      </c>
    </row>
    <row r="243" spans="1:21" x14ac:dyDescent="0.2">
      <c r="A243" s="50" t="s">
        <v>98</v>
      </c>
      <c r="B243" s="51" t="s">
        <v>47</v>
      </c>
      <c r="C243" s="52">
        <v>52440.827799999999</v>
      </c>
      <c r="D243" s="50" t="s">
        <v>81</v>
      </c>
      <c r="E243" s="32">
        <f>+(C243-C$7)/C$8</f>
        <v>11274.989468663262</v>
      </c>
      <c r="F243" s="44">
        <f>ROUND(2*E243,0)/2</f>
        <v>11275</v>
      </c>
      <c r="G243" s="44">
        <f>+C243-(C$7+F243*C$8)</f>
        <v>-8.6027499928604811E-3</v>
      </c>
      <c r="K243" s="1">
        <f>+G243</f>
        <v>-8.6027499928604811E-3</v>
      </c>
      <c r="O243" s="1">
        <f ca="1">+C$11+C$12*$F243</f>
        <v>-5.1486658319944093E-3</v>
      </c>
      <c r="Q243" s="153">
        <f>+C243-15018.5</f>
        <v>37422.327799999999</v>
      </c>
    </row>
    <row r="244" spans="1:21" x14ac:dyDescent="0.2">
      <c r="A244" s="46" t="s">
        <v>113</v>
      </c>
      <c r="B244" s="47" t="s">
        <v>47</v>
      </c>
      <c r="C244" s="48">
        <v>52738.145900000003</v>
      </c>
      <c r="D244" s="49"/>
      <c r="E244" s="32">
        <f>+(C244-C$7)/C$8</f>
        <v>11638.961109200511</v>
      </c>
      <c r="F244" s="1">
        <f>ROUND(2*E244,0)/2</f>
        <v>11639</v>
      </c>
      <c r="O244" s="1">
        <f ca="1">+C$11+C$12*$F244</f>
        <v>-5.521179299470387E-3</v>
      </c>
      <c r="Q244" s="153">
        <f>+C244-15018.5</f>
        <v>37719.645900000003</v>
      </c>
      <c r="U244" s="1">
        <f>+C244-(C$7+F244*C$8)</f>
        <v>-3.1768789995112456E-2</v>
      </c>
    </row>
    <row r="245" spans="1:21" x14ac:dyDescent="0.2">
      <c r="A245" s="50" t="s">
        <v>98</v>
      </c>
      <c r="B245" s="51" t="s">
        <v>46</v>
      </c>
      <c r="C245" s="52">
        <v>52755.732600000003</v>
      </c>
      <c r="D245" s="50" t="s">
        <v>81</v>
      </c>
      <c r="E245" s="32">
        <f>+(C245-C$7)/C$8</f>
        <v>11660.490441086582</v>
      </c>
      <c r="F245" s="44">
        <f>ROUND(2*E245,0)/2</f>
        <v>11660.5</v>
      </c>
      <c r="G245" s="44">
        <f>+C245-(C$7+F245*C$8)</f>
        <v>-7.808404989191331E-3</v>
      </c>
      <c r="K245" s="1">
        <f>+G245</f>
        <v>-7.808404989191331E-3</v>
      </c>
      <c r="O245" s="1">
        <f ca="1">+C$11+C$12*$F245</f>
        <v>-5.5431821553789968E-3</v>
      </c>
      <c r="Q245" s="153">
        <f>+C245-15018.5</f>
        <v>37737.232600000003</v>
      </c>
    </row>
    <row r="246" spans="1:21" x14ac:dyDescent="0.2">
      <c r="A246" s="50" t="s">
        <v>98</v>
      </c>
      <c r="B246" s="51" t="s">
        <v>47</v>
      </c>
      <c r="C246" s="52">
        <v>52757.775399999999</v>
      </c>
      <c r="D246" s="50" t="s">
        <v>81</v>
      </c>
      <c r="E246" s="32">
        <f>+(C246-C$7)/C$8</f>
        <v>11662.991201273358</v>
      </c>
      <c r="F246" s="44">
        <f>ROUND(2*E246,0)/2</f>
        <v>11663</v>
      </c>
      <c r="G246" s="44">
        <f>+C246-(C$7+F246*C$8)</f>
        <v>-7.1874299974297173E-3</v>
      </c>
      <c r="K246" s="1">
        <f>+G246</f>
        <v>-7.1874299974297173E-3</v>
      </c>
      <c r="O246" s="1">
        <f ca="1">+C$11+C$12*$F246</f>
        <v>-5.5457406269962765E-3</v>
      </c>
      <c r="Q246" s="153">
        <f>+C246-15018.5</f>
        <v>37739.275399999999</v>
      </c>
    </row>
    <row r="247" spans="1:21" x14ac:dyDescent="0.2">
      <c r="A247" s="46" t="s">
        <v>114</v>
      </c>
      <c r="B247" s="47" t="s">
        <v>47</v>
      </c>
      <c r="C247" s="48">
        <v>53064.104200000002</v>
      </c>
      <c r="D247" s="49"/>
      <c r="E247" s="32">
        <f>+(C247-C$7)/C$8</f>
        <v>12037.993583838719</v>
      </c>
      <c r="F247" s="1">
        <f>ROUND(2*E247,0)/2</f>
        <v>12038</v>
      </c>
      <c r="G247" s="1">
        <f>+C247-(C$7+F247*C$8)</f>
        <v>-5.241179998847656E-3</v>
      </c>
      <c r="K247" s="1">
        <f>+G247</f>
        <v>-5.241179998847656E-3</v>
      </c>
      <c r="O247" s="1">
        <f ca="1">+C$11+C$12*$F247</f>
        <v>-5.9295113695882872E-3</v>
      </c>
      <c r="Q247" s="153">
        <f>+C247-15018.5</f>
        <v>38045.604200000002</v>
      </c>
    </row>
    <row r="248" spans="1:21" x14ac:dyDescent="0.2">
      <c r="A248" s="46" t="s">
        <v>101</v>
      </c>
      <c r="B248" s="47" t="s">
        <v>47</v>
      </c>
      <c r="C248" s="48">
        <v>53394.937400000003</v>
      </c>
      <c r="D248" s="49"/>
      <c r="E248" s="32">
        <f>+(C248-C$7)/C$8</f>
        <v>12442.993826165664</v>
      </c>
      <c r="F248" s="1">
        <f>ROUND(2*E248,0)/2</f>
        <v>12443</v>
      </c>
      <c r="G248" s="1">
        <f>+C248-(C$7+F248*C$8)</f>
        <v>-5.0432299976819195E-3</v>
      </c>
      <c r="K248" s="1">
        <f>+G248</f>
        <v>-5.0432299976819195E-3</v>
      </c>
      <c r="O248" s="1">
        <f ca="1">+C$11+C$12*$F248</f>
        <v>-6.3439837715876593E-3</v>
      </c>
      <c r="Q248" s="153">
        <f>+C248-15018.5</f>
        <v>38376.437400000003</v>
      </c>
    </row>
    <row r="249" spans="1:21" x14ac:dyDescent="0.2">
      <c r="A249" s="46" t="s">
        <v>101</v>
      </c>
      <c r="B249" s="47" t="s">
        <v>47</v>
      </c>
      <c r="C249" s="48">
        <v>53435.779499999997</v>
      </c>
      <c r="D249" s="49"/>
      <c r="E249" s="32">
        <f>+(C249-C$7)/C$8</f>
        <v>12492.992013763338</v>
      </c>
      <c r="F249" s="1">
        <f>ROUND(2*E249,0)/2</f>
        <v>12493</v>
      </c>
      <c r="G249" s="1">
        <f>+C249-(C$7+F249*C$8)</f>
        <v>-6.5237300004810095E-3</v>
      </c>
      <c r="K249" s="1">
        <f>+G249</f>
        <v>-6.5237300004810095E-3</v>
      </c>
      <c r="O249" s="1">
        <f ca="1">+C$11+C$12*$F249</f>
        <v>-6.3951532039332615E-3</v>
      </c>
      <c r="Q249" s="153">
        <f>+C249-15018.5</f>
        <v>38417.279499999997</v>
      </c>
    </row>
    <row r="250" spans="1:21" x14ac:dyDescent="0.2">
      <c r="A250" s="62" t="s">
        <v>115</v>
      </c>
      <c r="B250" s="63" t="s">
        <v>46</v>
      </c>
      <c r="C250" s="58">
        <v>53473.764799999997</v>
      </c>
      <c r="D250" s="58">
        <v>5.0000000000000001E-4</v>
      </c>
      <c r="E250" s="32">
        <f>+(C250-C$7)/C$8</f>
        <v>12539.492956549195</v>
      </c>
      <c r="F250" s="1">
        <f>ROUND(2*E250,0)/2</f>
        <v>12539.5</v>
      </c>
      <c r="G250" s="1">
        <f>+C250-(C$7+F250*C$8)</f>
        <v>-5.7535949963494204E-3</v>
      </c>
      <c r="K250" s="1">
        <f>+G250</f>
        <v>-5.7535949963494204E-3</v>
      </c>
      <c r="O250" s="1">
        <f ca="1">+C$11+C$12*$F250</f>
        <v>-6.4427407760146698E-3</v>
      </c>
      <c r="Q250" s="153">
        <f>+C250-15018.5</f>
        <v>38455.264799999997</v>
      </c>
    </row>
    <row r="251" spans="1:21" x14ac:dyDescent="0.2">
      <c r="A251" s="62" t="s">
        <v>115</v>
      </c>
      <c r="B251" s="63" t="s">
        <v>46</v>
      </c>
      <c r="C251" s="58">
        <v>53492.553099999997</v>
      </c>
      <c r="D251" s="58">
        <v>2.9999999999999997E-4</v>
      </c>
      <c r="E251" s="32">
        <f>+(C251-C$7)/C$8</f>
        <v>12562.493266230664</v>
      </c>
      <c r="F251" s="1">
        <f>ROUND(2*E251,0)/2</f>
        <v>12562.5</v>
      </c>
      <c r="G251" s="1">
        <f>+C251-(C$7+F251*C$8)</f>
        <v>-5.5006249967846088E-3</v>
      </c>
      <c r="K251" s="1">
        <f>+G251</f>
        <v>-5.5006249967846088E-3</v>
      </c>
      <c r="O251" s="1">
        <f ca="1">+C$11+C$12*$F251</f>
        <v>-6.4662787148936467E-3</v>
      </c>
      <c r="Q251" s="153">
        <f>+C251-15018.5</f>
        <v>38474.053099999997</v>
      </c>
    </row>
    <row r="252" spans="1:21" x14ac:dyDescent="0.2">
      <c r="A252" s="46" t="s">
        <v>101</v>
      </c>
      <c r="B252" s="47" t="s">
        <v>47</v>
      </c>
      <c r="C252" s="48">
        <v>53507.665000000001</v>
      </c>
      <c r="D252" s="49"/>
      <c r="E252" s="32">
        <f>+(C252-C$7)/C$8</f>
        <v>12580.992991052786</v>
      </c>
      <c r="F252" s="1">
        <f>ROUND(2*E252,0)/2</f>
        <v>12581</v>
      </c>
      <c r="G252" s="1">
        <f>+C252-(C$7+F252*C$8)</f>
        <v>-5.7254099956480786E-3</v>
      </c>
      <c r="K252" s="1">
        <f>+G252</f>
        <v>-5.7254099956480786E-3</v>
      </c>
      <c r="O252" s="1">
        <f ca="1">+C$11+C$12*$F252</f>
        <v>-6.4852114048615205E-3</v>
      </c>
      <c r="Q252" s="153">
        <f>+C252-15018.5</f>
        <v>38489.165000000001</v>
      </c>
    </row>
    <row r="253" spans="1:21" x14ac:dyDescent="0.2">
      <c r="A253" s="46" t="s">
        <v>101</v>
      </c>
      <c r="B253" s="47" t="s">
        <v>47</v>
      </c>
      <c r="C253" s="48">
        <v>53511.748299999999</v>
      </c>
      <c r="D253" s="49"/>
      <c r="E253" s="32">
        <f>+(C253-C$7)/C$8</f>
        <v>12585.991695806399</v>
      </c>
      <c r="F253" s="1">
        <f>ROUND(2*E253,0)/2</f>
        <v>12586</v>
      </c>
      <c r="G253" s="1">
        <f>+C253-(C$7+F253*C$8)</f>
        <v>-6.7834599976777099E-3</v>
      </c>
      <c r="K253" s="1">
        <f>+G253</f>
        <v>-6.7834599976777099E-3</v>
      </c>
      <c r="O253" s="1">
        <f ca="1">+C$11+C$12*$F253</f>
        <v>-6.4903283480960798E-3</v>
      </c>
      <c r="Q253" s="153">
        <f>+C253-15018.5</f>
        <v>38493.248299999999</v>
      </c>
    </row>
    <row r="254" spans="1:21" x14ac:dyDescent="0.2">
      <c r="A254" s="46" t="s">
        <v>116</v>
      </c>
      <c r="B254" s="47" t="s">
        <v>47</v>
      </c>
      <c r="C254" s="48">
        <v>53876.076000000001</v>
      </c>
      <c r="D254" s="49"/>
      <c r="E254" s="32">
        <f>+(C254-C$7)/C$8</f>
        <v>13031.995321761769</v>
      </c>
      <c r="F254" s="1">
        <f>ROUND(2*E254,0)/2</f>
        <v>13032</v>
      </c>
      <c r="G254" s="1">
        <f>+C254-(C$7+F254*C$8)</f>
        <v>-3.8215199965634383E-3</v>
      </c>
      <c r="K254" s="1">
        <f>+G254</f>
        <v>-3.8215199965634383E-3</v>
      </c>
      <c r="O254" s="1">
        <f ca="1">+C$11+C$12*$F254</f>
        <v>-6.9467596846188445E-3</v>
      </c>
      <c r="Q254" s="153">
        <f>+C254-15018.5</f>
        <v>38857.576000000001</v>
      </c>
    </row>
    <row r="255" spans="1:21" x14ac:dyDescent="0.2">
      <c r="A255" s="46" t="s">
        <v>117</v>
      </c>
      <c r="B255" s="47" t="s">
        <v>47</v>
      </c>
      <c r="C255" s="48">
        <v>54171.7817</v>
      </c>
      <c r="D255" s="49"/>
      <c r="E255" s="32">
        <f>+(C255-C$7)/C$8</f>
        <v>13393.993090297266</v>
      </c>
      <c r="F255" s="1">
        <f>ROUND(2*E255,0)/2</f>
        <v>13394</v>
      </c>
      <c r="G255" s="1">
        <f>+C255-(C$7+F255*C$8)</f>
        <v>-5.6443399953423068E-3</v>
      </c>
      <c r="K255" s="1">
        <f>+G255</f>
        <v>-5.6443399953423068E-3</v>
      </c>
      <c r="O255" s="1">
        <f ca="1">+C$11+C$12*$F255</f>
        <v>-7.3172263748009989E-3</v>
      </c>
      <c r="Q255" s="153">
        <f>+C255-15018.5</f>
        <v>39153.2817</v>
      </c>
    </row>
    <row r="256" spans="1:21" x14ac:dyDescent="0.2">
      <c r="A256" s="64" t="s">
        <v>118</v>
      </c>
      <c r="B256" s="65" t="s">
        <v>46</v>
      </c>
      <c r="C256" s="64">
        <v>54206.4974</v>
      </c>
      <c r="D256" s="64">
        <v>8.0000000000000004E-4</v>
      </c>
      <c r="E256" s="32">
        <f>+(C256-C$7)/C$8</f>
        <v>13436.491445699776</v>
      </c>
      <c r="F256" s="1">
        <f>ROUND(2*E256,0)/2</f>
        <v>13436.5</v>
      </c>
      <c r="G256" s="1">
        <f>+C256-(C$7+F256*C$8)</f>
        <v>-6.9877649948466569E-3</v>
      </c>
      <c r="J256" s="1">
        <f>+G256</f>
        <v>-6.9877649948466569E-3</v>
      </c>
      <c r="O256" s="1">
        <f ca="1">+C$11+C$12*$F256</f>
        <v>-7.3607203922947603E-3</v>
      </c>
      <c r="Q256" s="153">
        <f>+C256-15018.5</f>
        <v>39187.9974</v>
      </c>
    </row>
    <row r="257" spans="1:17" x14ac:dyDescent="0.2">
      <c r="A257" s="66" t="s">
        <v>117</v>
      </c>
      <c r="B257" s="67" t="s">
        <v>47</v>
      </c>
      <c r="C257" s="68">
        <v>54211.807500000003</v>
      </c>
      <c r="D257" s="69"/>
      <c r="E257" s="32">
        <f>+(C257-C$7)/C$8</f>
        <v>13442.991977649959</v>
      </c>
      <c r="F257" s="1">
        <f>ROUND(2*E257,0)/2</f>
        <v>13443</v>
      </c>
      <c r="G257" s="1">
        <f>+C257-(C$7+F257*C$8)</f>
        <v>-6.5532299922779202E-3</v>
      </c>
      <c r="K257" s="1">
        <f>+G257</f>
        <v>-6.5532299922779202E-3</v>
      </c>
      <c r="O257" s="1">
        <f ca="1">+C$11+C$12*$F257</f>
        <v>-7.3673724184996885E-3</v>
      </c>
      <c r="Q257" s="153">
        <f>+C257-15018.5</f>
        <v>39193.307500000003</v>
      </c>
    </row>
    <row r="258" spans="1:17" x14ac:dyDescent="0.2">
      <c r="A258" s="70" t="s">
        <v>111</v>
      </c>
      <c r="B258" s="71" t="s">
        <v>47</v>
      </c>
      <c r="C258" s="70">
        <v>54240.39673</v>
      </c>
      <c r="D258" s="70">
        <v>2.0000000000000001E-4</v>
      </c>
      <c r="E258" s="32">
        <f>+(C258-C$7)/C$8</f>
        <v>13477.990415164513</v>
      </c>
      <c r="F258" s="1">
        <f>ROUND(2*E258,0)/2</f>
        <v>13478</v>
      </c>
      <c r="G258" s="1">
        <f>+C258-(C$7+F258*C$8)</f>
        <v>-7.8295799976331182E-3</v>
      </c>
      <c r="K258" s="1">
        <f>+G258</f>
        <v>-7.8295799976331182E-3</v>
      </c>
      <c r="O258" s="1">
        <f ca="1">+C$11+C$12*$F258</f>
        <v>-7.4031910211416092E-3</v>
      </c>
      <c r="Q258" s="153">
        <f>+C258-15018.5</f>
        <v>39221.89673</v>
      </c>
    </row>
    <row r="259" spans="1:17" x14ac:dyDescent="0.2">
      <c r="A259" s="66" t="s">
        <v>119</v>
      </c>
      <c r="B259" s="67" t="s">
        <v>47</v>
      </c>
      <c r="C259" s="68">
        <v>54572.046399999999</v>
      </c>
      <c r="D259" s="69"/>
      <c r="E259" s="32">
        <f>+(C259-C$7)/C$8</f>
        <v>13883.990165847486</v>
      </c>
      <c r="F259" s="1">
        <f>ROUND(2*E259,0)/2</f>
        <v>13884</v>
      </c>
      <c r="G259" s="1">
        <f>+C259-(C$7+F259*C$8)</f>
        <v>-8.0332399957114831E-3</v>
      </c>
      <c r="K259" s="1">
        <f>+G259</f>
        <v>-8.0332399957114831E-3</v>
      </c>
      <c r="O259" s="1">
        <f ca="1">+C$11+C$12*$F259</f>
        <v>-7.8186868117878939E-3</v>
      </c>
      <c r="Q259" s="153">
        <f>+C259-15018.5</f>
        <v>39553.546399999999</v>
      </c>
    </row>
    <row r="260" spans="1:17" x14ac:dyDescent="0.2">
      <c r="A260" s="72" t="s">
        <v>120</v>
      </c>
      <c r="B260" s="65" t="s">
        <v>47</v>
      </c>
      <c r="C260" s="64">
        <v>54577.765299999999</v>
      </c>
      <c r="D260" s="64">
        <v>2.0000000000000001E-4</v>
      </c>
      <c r="E260" s="32">
        <f>+(C260-C$7)/C$8</f>
        <v>13890.991143638843</v>
      </c>
      <c r="F260" s="1">
        <f>ROUND(2*E260,0)/2</f>
        <v>13891</v>
      </c>
      <c r="G260" s="1">
        <f>+C260-(C$7+F260*C$8)</f>
        <v>-7.2345099979429506E-3</v>
      </c>
      <c r="K260" s="1">
        <f>+G260</f>
        <v>-7.2345099979429506E-3</v>
      </c>
      <c r="O260" s="1">
        <f ca="1">+C$11+C$12*$F260</f>
        <v>-7.8258505323162784E-3</v>
      </c>
      <c r="Q260" s="153">
        <f>+C260-15018.5</f>
        <v>39559.265299999999</v>
      </c>
    </row>
    <row r="261" spans="1:17" x14ac:dyDescent="0.2">
      <c r="A261" s="66" t="s">
        <v>119</v>
      </c>
      <c r="B261" s="67" t="s">
        <v>47</v>
      </c>
      <c r="C261" s="68">
        <v>54585.120000000003</v>
      </c>
      <c r="D261" s="69"/>
      <c r="E261" s="32">
        <f>+(C261-C$7)/C$8</f>
        <v>13899.994639304463</v>
      </c>
      <c r="F261" s="1">
        <f>ROUND(2*E261,0)/2</f>
        <v>13900</v>
      </c>
      <c r="G261" s="1">
        <f>+C261-(C$7+F261*C$8)</f>
        <v>-4.3789999981527217E-3</v>
      </c>
      <c r="K261" s="1">
        <f>+G261</f>
        <v>-4.3789999981527217E-3</v>
      </c>
      <c r="O261" s="1">
        <f ca="1">+C$11+C$12*$F261</f>
        <v>-7.8350610301384863E-3</v>
      </c>
      <c r="Q261" s="153">
        <f>+C261-15018.5</f>
        <v>39566.620000000003</v>
      </c>
    </row>
    <row r="262" spans="1:17" x14ac:dyDescent="0.2">
      <c r="A262" s="72" t="s">
        <v>120</v>
      </c>
      <c r="B262" s="65" t="s">
        <v>47</v>
      </c>
      <c r="C262" s="64">
        <v>54590.834999999999</v>
      </c>
      <c r="D262" s="64">
        <v>1E-4</v>
      </c>
      <c r="E262" s="32">
        <f>+(C262-C$7)/C$8</f>
        <v>13906.990842783731</v>
      </c>
      <c r="F262" s="1">
        <f>ROUND(2*E262,0)/2</f>
        <v>13907</v>
      </c>
      <c r="G262" s="1">
        <f>+C262-(C$7+F262*C$8)</f>
        <v>-7.4802699964493513E-3</v>
      </c>
      <c r="K262" s="1">
        <f>+G262</f>
        <v>-7.4802699964493513E-3</v>
      </c>
      <c r="O262" s="1">
        <f ca="1">+C$11+C$12*$F262</f>
        <v>-7.8422247506668707E-3</v>
      </c>
      <c r="Q262" s="153">
        <f>+C262-15018.5</f>
        <v>39572.334999999999</v>
      </c>
    </row>
    <row r="263" spans="1:17" x14ac:dyDescent="0.2">
      <c r="A263" s="66" t="s">
        <v>119</v>
      </c>
      <c r="B263" s="67" t="s">
        <v>47</v>
      </c>
      <c r="C263" s="68">
        <v>54594.102500000001</v>
      </c>
      <c r="D263" s="69"/>
      <c r="E263" s="32">
        <f>+(C263-C$7)/C$8</f>
        <v>13910.990859383648</v>
      </c>
      <c r="F263" s="1">
        <f>ROUND(2*E263,0)/2</f>
        <v>13911</v>
      </c>
      <c r="G263" s="1">
        <f>+C263-(C$7+F263*C$8)</f>
        <v>-7.4667099979706109E-3</v>
      </c>
      <c r="K263" s="1">
        <f>+G263</f>
        <v>-7.4667099979706109E-3</v>
      </c>
      <c r="O263" s="1">
        <f ca="1">+C$11+C$12*$F263</f>
        <v>-7.8463183052545193E-3</v>
      </c>
      <c r="Q263" s="153">
        <f>+C263-15018.5</f>
        <v>39575.602500000001</v>
      </c>
    </row>
    <row r="264" spans="1:17" x14ac:dyDescent="0.2">
      <c r="A264" s="72" t="s">
        <v>121</v>
      </c>
      <c r="B264" s="65" t="s">
        <v>47</v>
      </c>
      <c r="C264" s="64">
        <v>54934.7379</v>
      </c>
      <c r="D264" s="64">
        <v>1E-4</v>
      </c>
      <c r="E264" s="32">
        <f>+(C264-C$7)/C$8</f>
        <v>14327.990784255562</v>
      </c>
      <c r="F264" s="1">
        <f>ROUND(2*E264,0)/2</f>
        <v>14328</v>
      </c>
      <c r="G264" s="1">
        <f>+C264-(C$7+F264*C$8)</f>
        <v>-7.5280799937900156E-3</v>
      </c>
      <c r="K264" s="1">
        <f>+G264</f>
        <v>-7.5280799937900156E-3</v>
      </c>
      <c r="O264" s="1">
        <f ca="1">+C$11+C$12*$F264</f>
        <v>-8.2730713710168352E-3</v>
      </c>
      <c r="Q264" s="153">
        <f>+C264-15018.5</f>
        <v>39916.2379</v>
      </c>
    </row>
    <row r="265" spans="1:17" x14ac:dyDescent="0.2">
      <c r="A265" s="72" t="s">
        <v>121</v>
      </c>
      <c r="B265" s="65" t="s">
        <v>47</v>
      </c>
      <c r="C265" s="64">
        <v>54943.722500000003</v>
      </c>
      <c r="D265" s="64">
        <v>2.0000000000000001E-4</v>
      </c>
      <c r="E265" s="32">
        <f>+(C265-C$7)/C$8</f>
        <v>14338.989575118185</v>
      </c>
      <c r="F265" s="1">
        <f>ROUND(2*E265,0)/2</f>
        <v>14339</v>
      </c>
      <c r="G265" s="1">
        <f>+C265-(C$7+F265*C$8)</f>
        <v>-8.515789988450706E-3</v>
      </c>
      <c r="K265" s="1">
        <f>+G265</f>
        <v>-8.515789988450706E-3</v>
      </c>
      <c r="O265" s="1">
        <f ca="1">+C$11+C$12*$F265</f>
        <v>-8.2843286461328682E-3</v>
      </c>
      <c r="Q265" s="153">
        <f>+C265-15018.5</f>
        <v>39925.222500000003</v>
      </c>
    </row>
    <row r="266" spans="1:17" x14ac:dyDescent="0.2">
      <c r="A266" s="72" t="s">
        <v>122</v>
      </c>
      <c r="B266" s="65" t="s">
        <v>47</v>
      </c>
      <c r="C266" s="64">
        <v>55309.680500000002</v>
      </c>
      <c r="D266" s="64">
        <v>2.9999999999999997E-4</v>
      </c>
      <c r="E266" s="32">
        <f>+(C266-C$7)/C$8</f>
        <v>14786.988985943588</v>
      </c>
      <c r="F266" s="1">
        <f>ROUND(2*E266,0)/2</f>
        <v>14787</v>
      </c>
      <c r="G266" s="1">
        <f>+C266-(C$7+F266*C$8)</f>
        <v>-8.9970699918922037E-3</v>
      </c>
      <c r="K266" s="1">
        <f>+G266</f>
        <v>-8.9970699918922037E-3</v>
      </c>
      <c r="O266" s="1">
        <f ca="1">+C$11+C$12*$F266</f>
        <v>-8.7428067599494563E-3</v>
      </c>
      <c r="Q266" s="153">
        <f>+C266-15018.5</f>
        <v>40291.180500000002</v>
      </c>
    </row>
    <row r="267" spans="1:17" x14ac:dyDescent="0.2">
      <c r="A267" s="72" t="s">
        <v>122</v>
      </c>
      <c r="B267" s="65" t="s">
        <v>47</v>
      </c>
      <c r="C267" s="64">
        <v>55336.637999999999</v>
      </c>
      <c r="D267" s="64">
        <v>2.9999999999999997E-4</v>
      </c>
      <c r="E267" s="32">
        <f>+(C267-C$7)/C$8</f>
        <v>14819.989888007007</v>
      </c>
      <c r="F267" s="1">
        <f>ROUND(2*E267,0)/2</f>
        <v>14820</v>
      </c>
      <c r="G267" s="1">
        <f>+C267-(C$7+F267*C$8)</f>
        <v>-8.2601999965845607E-3</v>
      </c>
      <c r="K267" s="1">
        <f>+G267</f>
        <v>-8.2601999965845607E-3</v>
      </c>
      <c r="O267" s="1">
        <f ca="1">+C$11+C$12*$F267</f>
        <v>-8.7765785852975536E-3</v>
      </c>
      <c r="Q267" s="153">
        <f>+C267-15018.5</f>
        <v>40318.137999999999</v>
      </c>
    </row>
    <row r="268" spans="1:17" x14ac:dyDescent="0.2">
      <c r="A268" s="73" t="s">
        <v>123</v>
      </c>
      <c r="B268" s="74" t="s">
        <v>47</v>
      </c>
      <c r="C268" s="73">
        <v>55629.895100000002</v>
      </c>
      <c r="D268" s="73">
        <v>5.0000000000000001E-4</v>
      </c>
      <c r="E268" s="32">
        <f>+(C268-C$7)/C$8</f>
        <v>15178.990123062307</v>
      </c>
      <c r="F268" s="1">
        <f>ROUND(2*E268,0)/2</f>
        <v>15179</v>
      </c>
      <c r="G268" s="1">
        <f>+C268-(C$7+F268*C$8)</f>
        <v>-8.0681899926275946E-3</v>
      </c>
      <c r="K268" s="1">
        <f>+G268</f>
        <v>-8.0681899926275946E-3</v>
      </c>
      <c r="O268" s="1">
        <f ca="1">+C$11+C$12*$F268</f>
        <v>-9.143975109538972E-3</v>
      </c>
      <c r="Q268" s="153">
        <f>+C268-15018.5</f>
        <v>40611.395100000002</v>
      </c>
    </row>
    <row r="269" spans="1:17" x14ac:dyDescent="0.2">
      <c r="A269" s="66" t="s">
        <v>124</v>
      </c>
      <c r="B269" s="67" t="s">
        <v>46</v>
      </c>
      <c r="C269" s="68">
        <v>55658.076399999998</v>
      </c>
      <c r="D269" s="69"/>
      <c r="E269" s="32">
        <f>+(C269-C$7)/C$8</f>
        <v>15213.489179774533</v>
      </c>
      <c r="F269" s="1">
        <f>ROUND(2*E269,0)/2</f>
        <v>15213.5</v>
      </c>
      <c r="G269" s="1">
        <f>+C269-(C$7+F269*C$8)</f>
        <v>-8.8387349969707429E-3</v>
      </c>
      <c r="K269" s="1">
        <f>+G269</f>
        <v>-8.8387349969707429E-3</v>
      </c>
      <c r="O269" s="1">
        <f ca="1">+C$11+C$12*$F269</f>
        <v>-9.1792820178574364E-3</v>
      </c>
      <c r="Q269" s="153">
        <f>+C269-15018.5</f>
        <v>40639.576399999998</v>
      </c>
    </row>
    <row r="270" spans="1:17" x14ac:dyDescent="0.2">
      <c r="A270" s="46" t="s">
        <v>124</v>
      </c>
      <c r="B270" s="47" t="s">
        <v>46</v>
      </c>
      <c r="C270" s="48">
        <v>55676.057999999997</v>
      </c>
      <c r="D270" s="49"/>
      <c r="E270" s="32">
        <f>+(C270-C$7)/C$8</f>
        <v>15235.501941363835</v>
      </c>
      <c r="F270" s="1">
        <f>ROUND(2*E270,0)/2</f>
        <v>15235.5</v>
      </c>
      <c r="G270" s="1">
        <f>+C270-(C$7+F270*C$8)</f>
        <v>1.5858449987717904E-3</v>
      </c>
      <c r="K270" s="1">
        <f>+G270</f>
        <v>1.5858449987717904E-3</v>
      </c>
      <c r="O270" s="1">
        <f ca="1">+C$11+C$12*$F270</f>
        <v>-9.2017965680895025E-3</v>
      </c>
      <c r="Q270" s="153">
        <f>+C270-15018.5</f>
        <v>40657.557999999997</v>
      </c>
    </row>
    <row r="271" spans="1:17" x14ac:dyDescent="0.2">
      <c r="A271" s="56" t="s">
        <v>123</v>
      </c>
      <c r="B271" s="75" t="s">
        <v>46</v>
      </c>
      <c r="C271" s="56">
        <v>55694.835099999997</v>
      </c>
      <c r="D271" s="56">
        <v>2.9999999999999997E-4</v>
      </c>
      <c r="E271" s="32">
        <f>+(C271-C$7)/C$8</f>
        <v>15258.488540200338</v>
      </c>
      <c r="F271" s="1">
        <f>ROUND(2*E271,0)/2</f>
        <v>15258.5</v>
      </c>
      <c r="G271" s="1">
        <f>+C271-(C$7+F271*C$8)</f>
        <v>-9.3611850024899468E-3</v>
      </c>
      <c r="K271" s="1">
        <f>+G271</f>
        <v>-9.3611850024899468E-3</v>
      </c>
      <c r="O271" s="1">
        <f ca="1">+C$11+C$12*$F271</f>
        <v>-9.2253345069684793E-3</v>
      </c>
      <c r="Q271" s="153">
        <f>+C271-15018.5</f>
        <v>40676.335099999997</v>
      </c>
    </row>
    <row r="272" spans="1:17" x14ac:dyDescent="0.2">
      <c r="A272" s="58" t="s">
        <v>125</v>
      </c>
      <c r="B272" s="63" t="s">
        <v>47</v>
      </c>
      <c r="C272" s="58">
        <v>56008.922100000003</v>
      </c>
      <c r="D272" s="58">
        <v>1E-4</v>
      </c>
      <c r="E272" s="32">
        <f>+(C272-C$7)/C$8</f>
        <v>15642.988376104791</v>
      </c>
      <c r="F272" s="1">
        <f>ROUND(2*E272,0)/2</f>
        <v>15643</v>
      </c>
      <c r="G272" s="1">
        <f>+C272-(C$7+F272*C$8)</f>
        <v>-9.4952299914439209E-3</v>
      </c>
      <c r="K272" s="1">
        <f>+G272</f>
        <v>-9.4952299914439209E-3</v>
      </c>
      <c r="O272" s="1">
        <f ca="1">+C$11+C$12*$F272</f>
        <v>-9.6188274417061525E-3</v>
      </c>
      <c r="Q272" s="153">
        <f>+C272-15018.5</f>
        <v>40990.422100000003</v>
      </c>
    </row>
    <row r="273" spans="1:17" x14ac:dyDescent="0.2">
      <c r="A273" s="46" t="s">
        <v>126</v>
      </c>
      <c r="B273" s="47" t="s">
        <v>47</v>
      </c>
      <c r="C273" s="48">
        <v>56045.682800000002</v>
      </c>
      <c r="D273" s="49"/>
      <c r="E273" s="32">
        <f>+(C273-C$7)/C$8</f>
        <v>15687.990184895771</v>
      </c>
      <c r="F273" s="1">
        <f>ROUND(2*E273,0)/2</f>
        <v>15688</v>
      </c>
      <c r="G273" s="1">
        <f>+C273-(C$7+F273*C$8)</f>
        <v>-8.0176799965556711E-3</v>
      </c>
      <c r="K273" s="1">
        <f>+G273</f>
        <v>-8.0176799965556711E-3</v>
      </c>
      <c r="O273" s="1">
        <f ca="1">+C$11+C$12*$F273</f>
        <v>-9.6648799308171936E-3</v>
      </c>
      <c r="Q273" s="153">
        <f>+C273-15018.5</f>
        <v>41027.182800000002</v>
      </c>
    </row>
    <row r="274" spans="1:17" x14ac:dyDescent="0.2">
      <c r="A274" s="62" t="s">
        <v>127</v>
      </c>
      <c r="B274" s="63" t="s">
        <v>47</v>
      </c>
      <c r="C274" s="58">
        <v>56045.6829</v>
      </c>
      <c r="D274" s="58">
        <v>2.9999999999999997E-4</v>
      </c>
      <c r="E274" s="32">
        <f>+(C274-C$7)/C$8</f>
        <v>15687.990307314027</v>
      </c>
      <c r="F274" s="1">
        <f>ROUND(2*E274,0)/2</f>
        <v>15688</v>
      </c>
      <c r="G274" s="1">
        <f>+C274-(C$7+F274*C$8)</f>
        <v>-7.9176799990818836E-3</v>
      </c>
      <c r="K274" s="1">
        <f>+G274</f>
        <v>-7.9176799990818836E-3</v>
      </c>
      <c r="O274" s="1">
        <f ca="1">+C$11+C$12*$F274</f>
        <v>-9.6648799308171936E-3</v>
      </c>
      <c r="Q274" s="153">
        <f>+C274-15018.5</f>
        <v>41027.1829</v>
      </c>
    </row>
    <row r="275" spans="1:17" x14ac:dyDescent="0.2">
      <c r="A275" s="58" t="s">
        <v>125</v>
      </c>
      <c r="B275" s="63" t="s">
        <v>47</v>
      </c>
      <c r="C275" s="58">
        <v>56085.708500000001</v>
      </c>
      <c r="D275" s="58">
        <v>2.9999999999999997E-4</v>
      </c>
      <c r="E275" s="32">
        <f>+(C275-C$7)/C$8</f>
        <v>15736.9889498302</v>
      </c>
      <c r="F275" s="1">
        <f>ROUND(2*E275,0)/2</f>
        <v>15737</v>
      </c>
      <c r="G275" s="1">
        <f>+C275-(C$7+F275*C$8)</f>
        <v>-9.0265699982410297E-3</v>
      </c>
      <c r="K275" s="1">
        <f>+G275</f>
        <v>-9.0265699982410297E-3</v>
      </c>
      <c r="O275" s="1">
        <f ca="1">+C$11+C$12*$F275</f>
        <v>-9.7150259745158851E-3</v>
      </c>
      <c r="Q275" s="153">
        <f>+C275-15018.5</f>
        <v>41067.208500000001</v>
      </c>
    </row>
    <row r="276" spans="1:17" x14ac:dyDescent="0.2">
      <c r="A276" s="62" t="s">
        <v>128</v>
      </c>
      <c r="B276" s="63" t="s">
        <v>47</v>
      </c>
      <c r="C276" s="58">
        <v>56406.738400000002</v>
      </c>
      <c r="D276" s="58">
        <v>1E-4</v>
      </c>
      <c r="E276" s="32">
        <f>+(C276-C$7)/C$8</f>
        <v>16129.988163011329</v>
      </c>
      <c r="F276" s="1">
        <f>ROUND(2*E276,0)/2</f>
        <v>16130</v>
      </c>
      <c r="G276" s="1">
        <f>+C276-(C$7+F276*C$8)</f>
        <v>-9.6692999941296875E-3</v>
      </c>
      <c r="K276" s="1">
        <f>+G276</f>
        <v>-9.6692999941296875E-3</v>
      </c>
      <c r="O276" s="1">
        <f ca="1">+C$11+C$12*$F276</f>
        <v>-1.0117217712752312E-2</v>
      </c>
      <c r="Q276" s="153">
        <f>+C276-15018.5</f>
        <v>41388.238400000002</v>
      </c>
    </row>
    <row r="277" spans="1:17" x14ac:dyDescent="0.2">
      <c r="A277" s="46" t="s">
        <v>129</v>
      </c>
      <c r="B277" s="47" t="s">
        <v>46</v>
      </c>
      <c r="C277" s="48">
        <v>56421.0334</v>
      </c>
      <c r="D277" s="49"/>
      <c r="E277" s="32">
        <f>+(C277-C$7)/C$8</f>
        <v>16147.487853078899</v>
      </c>
      <c r="F277" s="1">
        <f>ROUND(2*E277,0)/2</f>
        <v>16147.5</v>
      </c>
      <c r="G277" s="1">
        <f>+C277-(C$7+F277*C$8)</f>
        <v>-9.9224749938002788E-3</v>
      </c>
      <c r="K277" s="1">
        <f>+G277</f>
        <v>-9.9224749938002788E-3</v>
      </c>
      <c r="O277" s="1">
        <f ca="1">+C$11+C$12*$F277</f>
        <v>-1.0135127014073273E-2</v>
      </c>
      <c r="Q277" s="153">
        <f>+C277-15018.5</f>
        <v>41402.5334</v>
      </c>
    </row>
    <row r="278" spans="1:17" x14ac:dyDescent="0.2">
      <c r="A278" s="76" t="s">
        <v>130</v>
      </c>
      <c r="B278" s="77" t="s">
        <v>47</v>
      </c>
      <c r="C278" s="76">
        <v>56782.499199999998</v>
      </c>
      <c r="D278" s="76">
        <v>2E-3</v>
      </c>
      <c r="E278" s="32">
        <f>+(C278-C$7)/C$8</f>
        <v>16589.987990891252</v>
      </c>
      <c r="F278" s="1">
        <f>ROUND(2*E278,0)/2</f>
        <v>16590</v>
      </c>
      <c r="G278" s="1">
        <f>+C278-(C$7+F278*C$8)</f>
        <v>-9.8098999951616861E-3</v>
      </c>
      <c r="J278" s="1">
        <f>+G278</f>
        <v>-9.8098999951616861E-3</v>
      </c>
      <c r="O278" s="1">
        <f ca="1">+C$11+C$12*$F278</f>
        <v>-1.0587976490331845E-2</v>
      </c>
      <c r="Q278" s="153">
        <f>+C278-15018.5</f>
        <v>41763.999199999998</v>
      </c>
    </row>
    <row r="279" spans="1:17" x14ac:dyDescent="0.2">
      <c r="A279" s="78" t="s">
        <v>131</v>
      </c>
      <c r="B279" s="79" t="s">
        <v>47</v>
      </c>
      <c r="C279" s="78">
        <v>56786.991299999878</v>
      </c>
      <c r="D279" s="78" t="s">
        <v>132</v>
      </c>
      <c r="E279" s="32">
        <f>+(C279-C$7)/C$8</f>
        <v>16595.487141485897</v>
      </c>
      <c r="F279" s="1">
        <f>ROUND(2*E279,0)/2</f>
        <v>16595.5</v>
      </c>
      <c r="G279" s="1">
        <f>+C279-(C$7+F279*C$8)</f>
        <v>-1.0503755118406843E-2</v>
      </c>
      <c r="K279" s="1">
        <f>+G279</f>
        <v>-1.0503755118406843E-2</v>
      </c>
      <c r="O279" s="1">
        <f ca="1">+C$11+C$12*$F279</f>
        <v>-1.0593605127889863E-2</v>
      </c>
      <c r="Q279" s="153">
        <f>+C279-15018.5</f>
        <v>41768.491299999878</v>
      </c>
    </row>
    <row r="280" spans="1:17" x14ac:dyDescent="0.2">
      <c r="A280" s="46" t="s">
        <v>133</v>
      </c>
      <c r="B280" s="47" t="s">
        <v>46</v>
      </c>
      <c r="C280" s="48">
        <v>56786.991300000002</v>
      </c>
      <c r="D280" s="49"/>
      <c r="E280" s="32">
        <f>+(C280-C$7)/C$8</f>
        <v>16595.487141486046</v>
      </c>
      <c r="F280" s="1">
        <f>ROUND(2*E280,0)/2</f>
        <v>16595.5</v>
      </c>
      <c r="G280" s="1">
        <f>+C280-(C$7+F280*C$8)</f>
        <v>-1.0503754994715564E-2</v>
      </c>
      <c r="K280" s="1">
        <f>+G280</f>
        <v>-1.0503754994715564E-2</v>
      </c>
      <c r="O280" s="1">
        <f ca="1">+C$11+C$12*$F280</f>
        <v>-1.0593605127889863E-2</v>
      </c>
      <c r="Q280" s="153">
        <f>+C280-15018.5</f>
        <v>41768.491300000002</v>
      </c>
    </row>
    <row r="281" spans="1:17" x14ac:dyDescent="0.2">
      <c r="A281" s="80" t="s">
        <v>134</v>
      </c>
      <c r="B281" s="81" t="s">
        <v>47</v>
      </c>
      <c r="C281" s="82">
        <v>57132.5288</v>
      </c>
      <c r="D281" s="82">
        <v>2.3999999999999998E-3</v>
      </c>
      <c r="E281" s="32">
        <f>+(C281-C$7)/C$8</f>
        <v>17018.488131813032</v>
      </c>
      <c r="F281" s="1">
        <f>ROUND(2*E281,0)/2</f>
        <v>17018.5</v>
      </c>
      <c r="G281" s="1">
        <f>+C281-(C$7+F281*C$8)</f>
        <v>-9.6947849960997701E-3</v>
      </c>
      <c r="K281" s="1">
        <f>+G281</f>
        <v>-9.6947849960997701E-3</v>
      </c>
      <c r="O281" s="1">
        <f ca="1">+C$11+C$12*$F281</f>
        <v>-1.1026498525533652E-2</v>
      </c>
      <c r="Q281" s="153">
        <f>+C281-15018.5</f>
        <v>42114.0288</v>
      </c>
    </row>
    <row r="282" spans="1:17" x14ac:dyDescent="0.2">
      <c r="A282" s="83" t="s">
        <v>135</v>
      </c>
      <c r="B282" s="84" t="s">
        <v>46</v>
      </c>
      <c r="C282" s="83">
        <v>57148.049899999998</v>
      </c>
      <c r="D282" s="83" t="s">
        <v>132</v>
      </c>
      <c r="E282" s="32">
        <f>+(C282-C$7)/C$8</f>
        <v>17037.488792149357</v>
      </c>
      <c r="F282" s="1">
        <f>ROUND(2*E282,0)/2</f>
        <v>17037.5</v>
      </c>
      <c r="G282" s="1">
        <f>+C282-(C$7+F282*C$8)</f>
        <v>-9.1553749953163788E-3</v>
      </c>
      <c r="K282" s="1">
        <f>+G282</f>
        <v>-9.1553749953163788E-3</v>
      </c>
      <c r="O282" s="1">
        <f ca="1">+C$11+C$12*$F282</f>
        <v>-1.1045942909824981E-2</v>
      </c>
      <c r="Q282" s="153">
        <f>+C282-15018.5</f>
        <v>42129.549899999998</v>
      </c>
    </row>
    <row r="283" spans="1:17" x14ac:dyDescent="0.2">
      <c r="A283" s="85" t="s">
        <v>136</v>
      </c>
      <c r="B283" s="86" t="s">
        <v>47</v>
      </c>
      <c r="C283" s="85">
        <v>57160.708400000003</v>
      </c>
      <c r="D283" s="85">
        <v>1E-4</v>
      </c>
      <c r="E283" s="32">
        <f>+(C283-C$7)/C$8</f>
        <v>17052.985107414868</v>
      </c>
      <c r="F283" s="1">
        <f>ROUND(2*E283,0)/2</f>
        <v>17053</v>
      </c>
      <c r="G283" s="1">
        <f>+C283-(C$7+F283*C$8)</f>
        <v>-1.2165329993877094E-2</v>
      </c>
      <c r="K283" s="1">
        <f>+G283</f>
        <v>-1.2165329993877094E-2</v>
      </c>
      <c r="O283" s="1">
        <f ca="1">+C$11+C$12*$F283</f>
        <v>-1.1061805433852117E-2</v>
      </c>
      <c r="Q283" s="153">
        <f>+C283-15018.5</f>
        <v>42142.208400000003</v>
      </c>
    </row>
    <row r="284" spans="1:17" x14ac:dyDescent="0.2">
      <c r="A284" s="85" t="s">
        <v>137</v>
      </c>
      <c r="B284" s="86" t="s">
        <v>47</v>
      </c>
      <c r="C284" s="85">
        <v>57431.910900000003</v>
      </c>
      <c r="D284" s="85">
        <v>1E-4</v>
      </c>
      <c r="E284" s="32">
        <f>+(C284-C$7)/C$8</f>
        <v>17384.986485207886</v>
      </c>
      <c r="F284" s="1">
        <f>ROUND(2*E284,0)/2</f>
        <v>17385</v>
      </c>
      <c r="G284" s="1">
        <f>+C284-(C$7+F284*C$8)</f>
        <v>-1.1039849996450357E-2</v>
      </c>
      <c r="K284" s="1">
        <f>+G284</f>
        <v>-1.1039849996450357E-2</v>
      </c>
      <c r="O284" s="1">
        <f ca="1">+C$11+C$12*$F284</f>
        <v>-1.1401570464626908E-2</v>
      </c>
      <c r="Q284" s="153">
        <f>+C284-15018.5</f>
        <v>42413.410900000003</v>
      </c>
    </row>
    <row r="285" spans="1:17" x14ac:dyDescent="0.2">
      <c r="A285" s="85" t="s">
        <v>137</v>
      </c>
      <c r="B285" s="86" t="s">
        <v>47</v>
      </c>
      <c r="C285" s="85">
        <v>57476.838199999998</v>
      </c>
      <c r="D285" s="85">
        <v>1E-4</v>
      </c>
      <c r="E285" s="32">
        <f>+(C285-C$7)/C$8</f>
        <v>17439.985703506089</v>
      </c>
      <c r="F285" s="1">
        <f>ROUND(2*E285,0)/2</f>
        <v>17440</v>
      </c>
      <c r="G285" s="1">
        <f>+C285-(C$7+F285*C$8)</f>
        <v>-1.1678399998345412E-2</v>
      </c>
      <c r="K285" s="1">
        <f>+G285</f>
        <v>-1.1678399998345412E-2</v>
      </c>
      <c r="O285" s="1">
        <f ca="1">+C$11+C$12*$F285</f>
        <v>-1.1457856840207071E-2</v>
      </c>
      <c r="Q285" s="153">
        <f>+C285-15018.5</f>
        <v>42458.338199999998</v>
      </c>
    </row>
    <row r="286" spans="1:17" x14ac:dyDescent="0.2">
      <c r="A286" s="78" t="s">
        <v>138</v>
      </c>
      <c r="B286" s="79" t="s">
        <v>47</v>
      </c>
      <c r="C286" s="78">
        <v>57498.075299999997</v>
      </c>
      <c r="D286" s="78" t="s">
        <v>139</v>
      </c>
      <c r="E286" s="32">
        <f>+(C286-C$7)/C$8</f>
        <v>17465.983791504274</v>
      </c>
      <c r="F286" s="1">
        <f>ROUND(2*E286,0)/2</f>
        <v>17466</v>
      </c>
      <c r="G286" s="1">
        <f>+C286-(C$7+F286*C$8)</f>
        <v>-1.3240259999292903E-2</v>
      </c>
      <c r="K286" s="1">
        <f>+G286</f>
        <v>-1.3240259999292903E-2</v>
      </c>
      <c r="O286" s="1">
        <f ca="1">+C$11+C$12*$F286</f>
        <v>-1.1484464945026784E-2</v>
      </c>
      <c r="Q286" s="153">
        <f>+C286-15018.5</f>
        <v>42479.575299999997</v>
      </c>
    </row>
    <row r="287" spans="1:17" x14ac:dyDescent="0.2">
      <c r="A287" s="78" t="s">
        <v>138</v>
      </c>
      <c r="B287" s="79" t="s">
        <v>47</v>
      </c>
      <c r="C287" s="78">
        <v>57498.075299999997</v>
      </c>
      <c r="D287" s="78" t="s">
        <v>140</v>
      </c>
      <c r="E287" s="32">
        <f>+(C287-C$7)/C$8</f>
        <v>17465.983791504274</v>
      </c>
      <c r="F287" s="1">
        <f>ROUND(2*E287,0)/2</f>
        <v>17466</v>
      </c>
      <c r="G287" s="1">
        <f>+C287-(C$7+F287*C$8)</f>
        <v>-1.3240259999292903E-2</v>
      </c>
      <c r="K287" s="1">
        <f>+G287</f>
        <v>-1.3240259999292903E-2</v>
      </c>
      <c r="O287" s="1">
        <f ca="1">+C$11+C$12*$F287</f>
        <v>-1.1484464945026784E-2</v>
      </c>
      <c r="Q287" s="153">
        <f>+C287-15018.5</f>
        <v>42479.575299999997</v>
      </c>
    </row>
    <row r="288" spans="1:17" x14ac:dyDescent="0.2">
      <c r="A288" s="78" t="s">
        <v>138</v>
      </c>
      <c r="B288" s="79" t="s">
        <v>47</v>
      </c>
      <c r="C288" s="78">
        <v>57498.075400000002</v>
      </c>
      <c r="D288" s="78" t="s">
        <v>132</v>
      </c>
      <c r="E288" s="32">
        <f>+(C288-C$7)/C$8</f>
        <v>17465.983913922537</v>
      </c>
      <c r="F288" s="1">
        <f>ROUND(2*E288,0)/2</f>
        <v>17466</v>
      </c>
      <c r="G288" s="1">
        <f>+C288-(C$7+F288*C$8)</f>
        <v>-1.3140259994543158E-2</v>
      </c>
      <c r="K288" s="1">
        <f>+G288</f>
        <v>-1.3140259994543158E-2</v>
      </c>
      <c r="O288" s="1">
        <f ca="1">+C$11+C$12*$F288</f>
        <v>-1.1484464945026784E-2</v>
      </c>
      <c r="Q288" s="153">
        <f>+C288-15018.5</f>
        <v>42479.575400000002</v>
      </c>
    </row>
    <row r="289" spans="1:17" x14ac:dyDescent="0.2">
      <c r="A289" s="78" t="s">
        <v>138</v>
      </c>
      <c r="B289" s="79" t="s">
        <v>46</v>
      </c>
      <c r="C289" s="78">
        <v>57514.005499999999</v>
      </c>
      <c r="D289" s="78" t="s">
        <v>132</v>
      </c>
      <c r="E289" s="32">
        <f>+(C289-C$7)/C$8</f>
        <v>17485.48526493656</v>
      </c>
      <c r="F289" s="1">
        <f>ROUND(2*E289,0)/2</f>
        <v>17485.5</v>
      </c>
      <c r="G289" s="1">
        <f>+C289-(C$7+F289*C$8)</f>
        <v>-1.2036654996336438E-2</v>
      </c>
      <c r="K289" s="1">
        <f>+G289</f>
        <v>-1.2036654996336438E-2</v>
      </c>
      <c r="O289" s="1">
        <f ca="1">+C$11+C$12*$F289</f>
        <v>-1.1504421023641567E-2</v>
      </c>
      <c r="Q289" s="153">
        <f>+C289-15018.5</f>
        <v>42495.505499999999</v>
      </c>
    </row>
    <row r="290" spans="1:17" x14ac:dyDescent="0.2">
      <c r="A290" s="87" t="s">
        <v>134</v>
      </c>
      <c r="B290" s="88" t="s">
        <v>47</v>
      </c>
      <c r="C290" s="89">
        <v>57514.415500000003</v>
      </c>
      <c r="D290" s="89">
        <v>2.2000000000000001E-3</v>
      </c>
      <c r="E290" s="32">
        <f>+(C290-C$7)/C$8</f>
        <v>17485.987179796844</v>
      </c>
      <c r="F290" s="1">
        <f>ROUND(2*E290,0)/2</f>
        <v>17486</v>
      </c>
      <c r="G290" s="1">
        <f>+C290-(C$7+F290*C$8)</f>
        <v>-1.0472459995071404E-2</v>
      </c>
      <c r="K290" s="1">
        <f>+G290</f>
        <v>-1.0472459995071404E-2</v>
      </c>
      <c r="O290" s="1">
        <f ca="1">+C$11+C$12*$F290</f>
        <v>-1.1504932717965025E-2</v>
      </c>
      <c r="Q290" s="153">
        <f>+C290-15018.5</f>
        <v>42495.915500000003</v>
      </c>
    </row>
    <row r="291" spans="1:17" x14ac:dyDescent="0.2">
      <c r="A291" s="85" t="s">
        <v>137</v>
      </c>
      <c r="B291" s="86" t="s">
        <v>47</v>
      </c>
      <c r="C291" s="85">
        <v>57521.767</v>
      </c>
      <c r="D291" s="85">
        <v>2.9999999999999997E-4</v>
      </c>
      <c r="E291" s="32">
        <f>+(C291-C$7)/C$8</f>
        <v>17494.986758078179</v>
      </c>
      <c r="F291" s="1">
        <f>ROUND(2*E291,0)/2</f>
        <v>17495</v>
      </c>
      <c r="G291" s="1">
        <f>+C291-(C$7+F291*C$8)</f>
        <v>-1.0816949994477909E-2</v>
      </c>
      <c r="K291" s="1">
        <f>+G291</f>
        <v>-1.0816949994477909E-2</v>
      </c>
      <c r="O291" s="1">
        <f ca="1">+C$11+C$12*$F291</f>
        <v>-1.1514143215787231E-2</v>
      </c>
      <c r="Q291" s="153">
        <f>+C291-15018.5</f>
        <v>42503.267</v>
      </c>
    </row>
    <row r="292" spans="1:17" x14ac:dyDescent="0.2">
      <c r="A292" s="85" t="s">
        <v>141</v>
      </c>
      <c r="B292" s="86" t="s">
        <v>47</v>
      </c>
      <c r="C292" s="85">
        <v>57783.981800000001</v>
      </c>
      <c r="D292" s="85">
        <v>1E-4</v>
      </c>
      <c r="E292" s="32">
        <f>+(C292-C$7)/C$8</f>
        <v>17815.985550042566</v>
      </c>
      <c r="F292" s="1">
        <f>ROUND(2*E292,0)/2</f>
        <v>17816</v>
      </c>
      <c r="G292" s="1">
        <f>+C292-(C$7+F292*C$8)</f>
        <v>-1.1803759996837471E-2</v>
      </c>
      <c r="K292" s="1">
        <f>+G292</f>
        <v>-1.1803759996837471E-2</v>
      </c>
      <c r="O292" s="1">
        <f ca="1">+C$11+C$12*$F292</f>
        <v>-1.1842650971445995E-2</v>
      </c>
      <c r="Q292" s="153">
        <f>+C292-15018.5</f>
        <v>42765.481800000001</v>
      </c>
    </row>
    <row r="293" spans="1:17" x14ac:dyDescent="0.2">
      <c r="A293" s="94" t="s">
        <v>144</v>
      </c>
      <c r="B293" s="95" t="s">
        <v>47</v>
      </c>
      <c r="C293" s="96">
        <v>57896.709300000002</v>
      </c>
      <c r="D293" s="96">
        <v>1E-4</v>
      </c>
      <c r="E293" s="32">
        <f>+(C293-C$7)/C$8</f>
        <v>17953.984592511431</v>
      </c>
      <c r="F293" s="1">
        <f>ROUND(2*E293,0)/2</f>
        <v>17954</v>
      </c>
      <c r="G293" s="1">
        <f>+C293-(C$7+F293*C$8)</f>
        <v>-1.2585939992277417E-2</v>
      </c>
      <c r="K293" s="1">
        <f>+G293</f>
        <v>-1.2585939992277417E-2</v>
      </c>
      <c r="O293" s="1">
        <f ca="1">+C$11+C$12*$F293</f>
        <v>-1.1983878604719856E-2</v>
      </c>
      <c r="Q293" s="153">
        <f>+C293-15018.5</f>
        <v>42878.209300000002</v>
      </c>
    </row>
    <row r="294" spans="1:17" x14ac:dyDescent="0.2">
      <c r="A294" s="78" t="s">
        <v>142</v>
      </c>
      <c r="B294" s="90" t="s">
        <v>47</v>
      </c>
      <c r="C294" s="91">
        <v>57902.426399999997</v>
      </c>
      <c r="D294" s="91">
        <v>8.9999999999999998E-4</v>
      </c>
      <c r="E294" s="32">
        <f>+(C294-C$7)/C$8</f>
        <v>17960.983366774126</v>
      </c>
      <c r="F294" s="1">
        <f>ROUND(2*E294,0)/2</f>
        <v>17961</v>
      </c>
      <c r="G294" s="1">
        <f>+C294-(C$7+F294*C$8)</f>
        <v>-1.3587209999968763E-2</v>
      </c>
      <c r="K294" s="1">
        <f>+G294</f>
        <v>-1.3587209999968763E-2</v>
      </c>
      <c r="O294" s="1">
        <f ca="1">+C$11+C$12*$F294</f>
        <v>-1.1991042325248237E-2</v>
      </c>
      <c r="Q294" s="153">
        <f>+C294-15018.5</f>
        <v>42883.926399999997</v>
      </c>
    </row>
    <row r="295" spans="1:17" x14ac:dyDescent="0.2">
      <c r="A295" s="92" t="s">
        <v>143</v>
      </c>
      <c r="B295" s="93" t="s">
        <v>46</v>
      </c>
      <c r="C295" s="78">
        <v>57913.455999999998</v>
      </c>
      <c r="D295" s="78">
        <v>7.0000000000000001E-3</v>
      </c>
      <c r="E295" s="32">
        <f>+(C295-C$7)/C$8</f>
        <v>17974.485611025215</v>
      </c>
      <c r="F295" s="1">
        <f>ROUND(2*E295,0)/2</f>
        <v>17974.5</v>
      </c>
      <c r="G295" s="1">
        <f>+C295-(C$7+F295*C$8)</f>
        <v>-1.1753945000236854E-2</v>
      </c>
      <c r="K295" s="1">
        <f>+G295</f>
        <v>-1.1753945000236854E-2</v>
      </c>
      <c r="O295" s="1">
        <f ca="1">+C$11+C$12*$F295</f>
        <v>-1.2004858071981551E-2</v>
      </c>
      <c r="Q295" s="153">
        <f>+C295-15018.5</f>
        <v>42894.955999999998</v>
      </c>
    </row>
    <row r="296" spans="1:17" x14ac:dyDescent="0.2">
      <c r="A296" s="94" t="s">
        <v>144</v>
      </c>
      <c r="B296" s="95" t="s">
        <v>47</v>
      </c>
      <c r="C296" s="96">
        <v>58158.924599999998</v>
      </c>
      <c r="D296" s="96">
        <v>1E-4</v>
      </c>
      <c r="E296" s="32">
        <f>+(C296-C$7)/C$8</f>
        <v>18274.983996567102</v>
      </c>
      <c r="F296" s="1">
        <f>ROUND(2*E296,0)/2</f>
        <v>18275</v>
      </c>
      <c r="G296" s="1">
        <f>+C296-(C$7+F296*C$8)</f>
        <v>-1.3072749999992084E-2</v>
      </c>
      <c r="K296" s="1">
        <f>+G296</f>
        <v>-1.3072749999992084E-2</v>
      </c>
      <c r="O296" s="1">
        <f ca="1">+C$11+C$12*$F296</f>
        <v>-1.2312386360378616E-2</v>
      </c>
      <c r="Q296" s="153">
        <f>+C296-15018.5</f>
        <v>43140.424599999998</v>
      </c>
    </row>
    <row r="297" spans="1:17" x14ac:dyDescent="0.2">
      <c r="A297" s="94" t="s">
        <v>144</v>
      </c>
      <c r="B297" s="95" t="s">
        <v>47</v>
      </c>
      <c r="C297" s="96">
        <v>58214.472000000002</v>
      </c>
      <c r="D297" s="96">
        <v>1E-4</v>
      </c>
      <c r="E297" s="32">
        <f>+(C297-C$7)/C$8</f>
        <v>18342.984156347415</v>
      </c>
      <c r="F297" s="1">
        <f>ROUND(2*E297,0)/2</f>
        <v>18343</v>
      </c>
      <c r="G297" s="1">
        <f>+C297-(C$7+F297*C$8)</f>
        <v>-1.2942229994223453E-2</v>
      </c>
      <c r="K297" s="1">
        <f>+G297</f>
        <v>-1.2942229994223453E-2</v>
      </c>
      <c r="O297" s="1">
        <f ca="1">+C$11+C$12*$F297</f>
        <v>-1.2381976788368632E-2</v>
      </c>
      <c r="Q297" s="153">
        <f>+C297-15018.5</f>
        <v>43195.972000000002</v>
      </c>
    </row>
    <row r="298" spans="1:17" x14ac:dyDescent="0.2">
      <c r="A298" s="94" t="s">
        <v>144</v>
      </c>
      <c r="B298" s="95" t="s">
        <v>47</v>
      </c>
      <c r="C298" s="96">
        <v>58271.653599999998</v>
      </c>
      <c r="D298" s="96">
        <v>1E-4</v>
      </c>
      <c r="E298" s="32">
        <f>+(C298-C$7)/C$8</f>
        <v>18412.984875309845</v>
      </c>
      <c r="F298" s="1">
        <f>ROUND(2*E298,0)/2</f>
        <v>18413</v>
      </c>
      <c r="G298" s="1">
        <f>+C298-(C$7+F298*C$8)</f>
        <v>-1.235492999694543E-2</v>
      </c>
      <c r="K298" s="1">
        <f>+G298</f>
        <v>-1.235492999694543E-2</v>
      </c>
      <c r="O298" s="1">
        <f ca="1">+C$11+C$12*$F298</f>
        <v>-1.2453613993652477E-2</v>
      </c>
      <c r="Q298" s="153">
        <f>+C298-15018.5</f>
        <v>43253.153599999998</v>
      </c>
    </row>
    <row r="299" spans="1:17" x14ac:dyDescent="0.2">
      <c r="A299" s="94" t="s">
        <v>145</v>
      </c>
      <c r="B299" s="95" t="s">
        <v>47</v>
      </c>
      <c r="C299" s="96">
        <v>58533.868300000002</v>
      </c>
      <c r="D299" s="96">
        <v>2.0000000000000001E-4</v>
      </c>
      <c r="E299" s="32">
        <f>+(C299-C$7)/C$8</f>
        <v>18733.983544855972</v>
      </c>
      <c r="F299" s="1">
        <f>ROUND(2*E299,0)/2</f>
        <v>18734</v>
      </c>
      <c r="G299" s="1">
        <f>+C299-(C$7+F299*C$8)</f>
        <v>-1.3441739996778779E-2</v>
      </c>
      <c r="K299" s="1">
        <f>+G299</f>
        <v>-1.3441739996778779E-2</v>
      </c>
      <c r="O299" s="1">
        <f ca="1">+C$11+C$12*$F299</f>
        <v>-1.2782121749311237E-2</v>
      </c>
      <c r="Q299" s="153">
        <f>+C299-15018.5</f>
        <v>43515.368300000002</v>
      </c>
    </row>
    <row r="300" spans="1:17" x14ac:dyDescent="0.2">
      <c r="A300" s="94" t="s">
        <v>145</v>
      </c>
      <c r="B300" s="95" t="s">
        <v>47</v>
      </c>
      <c r="C300" s="96">
        <v>58629.442199999998</v>
      </c>
      <c r="D300" s="96">
        <v>1E-4</v>
      </c>
      <c r="E300" s="32">
        <f>+(C300-C$7)/C$8</f>
        <v>18850.983448916777</v>
      </c>
      <c r="F300" s="1">
        <f>ROUND(2*E300,0)/2</f>
        <v>18851</v>
      </c>
      <c r="G300" s="1">
        <f>+C300-(C$7+F300*C$8)</f>
        <v>-1.3520109998353291E-2</v>
      </c>
      <c r="K300" s="1">
        <f>+G300</f>
        <v>-1.3520109998353291E-2</v>
      </c>
      <c r="O300" s="1">
        <f ca="1">+C$11+C$12*$F300</f>
        <v>-1.2901858220999944E-2</v>
      </c>
      <c r="Q300" s="153">
        <f>+C300-15018.5</f>
        <v>43610.942199999998</v>
      </c>
    </row>
    <row r="301" spans="1:17" x14ac:dyDescent="0.2">
      <c r="A301" s="97" t="s">
        <v>146</v>
      </c>
      <c r="B301" s="98" t="s">
        <v>47</v>
      </c>
      <c r="C301" s="99">
        <v>58641.694600000003</v>
      </c>
      <c r="D301" s="99">
        <v>2.0000000000000001E-4</v>
      </c>
      <c r="E301" s="32">
        <f>+(C301-C$7)/C$8</f>
        <v>18865.982623634092</v>
      </c>
      <c r="F301" s="1">
        <f>ROUND(2*E301,0)/2</f>
        <v>18866</v>
      </c>
      <c r="G301" s="1">
        <f>+C301-(C$7+F301*C$8)</f>
        <v>-1.4194259994837921E-2</v>
      </c>
      <c r="K301" s="1">
        <f>+G301</f>
        <v>-1.4194259994837921E-2</v>
      </c>
      <c r="O301" s="1">
        <f ca="1">+C$11+C$12*$F301</f>
        <v>-1.2917209050703626E-2</v>
      </c>
      <c r="Q301" s="153">
        <f>+C301-15018.5</f>
        <v>43623.194600000003</v>
      </c>
    </row>
    <row r="302" spans="1:17" ht="12" customHeight="1" x14ac:dyDescent="0.2">
      <c r="A302" s="97" t="s">
        <v>146</v>
      </c>
      <c r="B302" s="98" t="s">
        <v>47</v>
      </c>
      <c r="C302" s="99">
        <v>58957.8249</v>
      </c>
      <c r="D302" s="99">
        <v>2.0000000000000001E-4</v>
      </c>
      <c r="E302" s="32">
        <f>+(C302-C$7)/C$8</f>
        <v>19252.983831816611</v>
      </c>
      <c r="F302" s="1">
        <f>ROUND(2*E302,0)/2</f>
        <v>19253</v>
      </c>
      <c r="G302" s="1">
        <f>+C302-(C$7+F302*C$8)</f>
        <v>-1.3207329997385386E-2</v>
      </c>
      <c r="K302" s="1">
        <f>+G302</f>
        <v>-1.3207329997385386E-2</v>
      </c>
      <c r="O302" s="1">
        <f ca="1">+C$11+C$12*$F302</f>
        <v>-1.3313260457058581E-2</v>
      </c>
      <c r="Q302" s="153">
        <f>+C302-15018.5</f>
        <v>43939.3249</v>
      </c>
    </row>
    <row r="303" spans="1:17" ht="12" customHeight="1" x14ac:dyDescent="0.2">
      <c r="A303" s="97" t="s">
        <v>146</v>
      </c>
      <c r="B303" s="98" t="s">
        <v>47</v>
      </c>
      <c r="C303" s="99">
        <v>58999.483200000002</v>
      </c>
      <c r="D303" s="99">
        <v>2.9999999999999997E-4</v>
      </c>
      <c r="E303" s="32">
        <f>+(C303-C$7)/C$8</f>
        <v>19303.981197241028</v>
      </c>
      <c r="F303" s="1">
        <f>ROUND(2*E303,0)/2</f>
        <v>19304</v>
      </c>
      <c r="G303" s="1">
        <f>+C303-(C$7+F303*C$8)</f>
        <v>-1.5359439996245783E-2</v>
      </c>
      <c r="K303" s="1">
        <f>+G303</f>
        <v>-1.5359439996245783E-2</v>
      </c>
      <c r="O303" s="1">
        <f ca="1">+C$11+C$12*$F303</f>
        <v>-1.3365453278051094E-2</v>
      </c>
      <c r="Q303" s="153">
        <f>+C303-15018.5</f>
        <v>43980.983200000002</v>
      </c>
    </row>
    <row r="304" spans="1:17" ht="12" customHeight="1" x14ac:dyDescent="0.2">
      <c r="A304" s="94" t="s">
        <v>873</v>
      </c>
      <c r="B304" s="95" t="s">
        <v>47</v>
      </c>
      <c r="C304" s="96">
        <v>59368.710800000001</v>
      </c>
      <c r="D304" s="96">
        <v>2.9999999999999997E-4</v>
      </c>
      <c r="E304" s="32">
        <f>+(C304-C$7)/C$8</f>
        <v>19755.983195449779</v>
      </c>
      <c r="F304" s="1">
        <f>ROUND(2*E304,0)/2</f>
        <v>19756</v>
      </c>
      <c r="G304" s="1">
        <f>+C304-(C$7+F304*C$8)</f>
        <v>-1.3727159996051341E-2</v>
      </c>
      <c r="K304" s="1">
        <f>+G304</f>
        <v>-1.3727159996051341E-2</v>
      </c>
      <c r="O304" s="1">
        <f ca="1">+C$11+C$12*$F304</f>
        <v>-1.382802494645533E-2</v>
      </c>
      <c r="Q304" s="153">
        <f>+C304-15018.5</f>
        <v>44350.210800000001</v>
      </c>
    </row>
    <row r="305" spans="1:17" ht="12" customHeight="1" x14ac:dyDescent="0.2">
      <c r="A305" s="157" t="s">
        <v>874</v>
      </c>
      <c r="B305" s="158" t="s">
        <v>47</v>
      </c>
      <c r="C305" s="159">
        <v>59707.710899999998</v>
      </c>
      <c r="D305" s="157">
        <v>1E-4</v>
      </c>
      <c r="E305" s="32">
        <f>+(C305-C$7)/C$8</f>
        <v>20170.981214538722</v>
      </c>
      <c r="F305" s="1">
        <f>ROUND(2*E305,0)/2</f>
        <v>20171</v>
      </c>
      <c r="G305" s="1">
        <f>+C305-(C$7+F305*C$8)</f>
        <v>-1.5345309999247547E-2</v>
      </c>
      <c r="K305" s="1">
        <f>+G305</f>
        <v>-1.5345309999247547E-2</v>
      </c>
      <c r="O305" s="1">
        <f ca="1">+C$11+C$12*$F305</f>
        <v>-1.4252731234923823E-2</v>
      </c>
      <c r="Q305" s="153">
        <f>+C305-15018.5</f>
        <v>44689.210899999998</v>
      </c>
    </row>
    <row r="306" spans="1:17" ht="12" customHeight="1" x14ac:dyDescent="0.2">
      <c r="A306" s="157" t="s">
        <v>874</v>
      </c>
      <c r="B306" s="158" t="s">
        <v>47</v>
      </c>
      <c r="C306" s="159">
        <v>59722.4139</v>
      </c>
      <c r="D306" s="157">
        <v>1E-4</v>
      </c>
      <c r="E306" s="32">
        <f>+(C306-C$7)/C$8</f>
        <v>20188.980371101406</v>
      </c>
      <c r="F306" s="1">
        <f>ROUND(2*E306,0)/2</f>
        <v>20189</v>
      </c>
      <c r="G306" s="1">
        <f>+C306-(C$7+F306*C$8)</f>
        <v>-1.6034289998060558E-2</v>
      </c>
      <c r="K306" s="1">
        <f>+G306</f>
        <v>-1.6034289998060558E-2</v>
      </c>
      <c r="O306" s="1">
        <f ca="1">+C$11+C$12*$F306</f>
        <v>-1.4271152230568239E-2</v>
      </c>
      <c r="Q306" s="153">
        <f>+C306-15018.5</f>
        <v>44703.9139</v>
      </c>
    </row>
    <row r="307" spans="1:17" ht="12" customHeight="1" x14ac:dyDescent="0.2">
      <c r="A307" s="157" t="s">
        <v>874</v>
      </c>
      <c r="B307" s="158" t="s">
        <v>47</v>
      </c>
      <c r="C307" s="159">
        <v>59734.667300000001</v>
      </c>
      <c r="D307" s="157">
        <v>1E-4</v>
      </c>
      <c r="E307" s="32">
        <f>+(C307-C$7)/C$8</f>
        <v>20203.980770001304</v>
      </c>
      <c r="F307" s="1">
        <f>ROUND(2*E307,0)/2</f>
        <v>20204</v>
      </c>
      <c r="G307" s="1">
        <f>+C307-(C$7+F307*C$8)</f>
        <v>-1.570843999797944E-2</v>
      </c>
      <c r="K307" s="1">
        <f>+G307</f>
        <v>-1.570843999797944E-2</v>
      </c>
      <c r="O307" s="1">
        <f ca="1">+C$11+C$12*$F307</f>
        <v>-1.428650306027192E-2</v>
      </c>
      <c r="Q307" s="153">
        <f>+C307-15018.5</f>
        <v>44716.167300000001</v>
      </c>
    </row>
    <row r="308" spans="1:17" ht="12" customHeight="1" x14ac:dyDescent="0.2"/>
    <row r="309" spans="1:17" ht="12" customHeight="1" x14ac:dyDescent="0.2"/>
  </sheetData>
  <sheetProtection selectLockedCells="1" selectUnlockedCells="1"/>
  <sortState xmlns:xlrd2="http://schemas.microsoft.com/office/spreadsheetml/2017/richdata2" ref="A21:U307">
    <sortCondition ref="C21:C30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8"/>
  <sheetViews>
    <sheetView workbookViewId="0">
      <pane xSplit="14" ySplit="22" topLeftCell="O292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7.42578125" style="1" customWidth="1"/>
    <col min="2" max="2" width="3.85546875" style="1" customWidth="1"/>
    <col min="3" max="3" width="11.85546875" style="49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6" ht="20.25" x14ac:dyDescent="0.2">
      <c r="A1" s="2" t="s">
        <v>0</v>
      </c>
      <c r="B1" s="3"/>
      <c r="C1" s="100"/>
      <c r="D1" s="3"/>
      <c r="E1" s="122" t="s">
        <v>166</v>
      </c>
      <c r="V1" s="103" t="s">
        <v>148</v>
      </c>
      <c r="W1" s="103" t="s">
        <v>149</v>
      </c>
      <c r="X1" s="103" t="s">
        <v>150</v>
      </c>
      <c r="Y1" s="103" t="s">
        <v>151</v>
      </c>
      <c r="Z1" s="103" t="s">
        <v>152</v>
      </c>
    </row>
    <row r="2" spans="1:26" x14ac:dyDescent="0.2">
      <c r="A2" s="4" t="s">
        <v>1</v>
      </c>
      <c r="B2" s="3" t="s">
        <v>2</v>
      </c>
      <c r="C2" s="100"/>
      <c r="D2" s="3"/>
      <c r="E2" s="3" t="s">
        <v>3</v>
      </c>
      <c r="T2" s="1" t="s">
        <v>153</v>
      </c>
      <c r="U2" s="1">
        <v>-3.5999999999999999E-3</v>
      </c>
      <c r="V2" s="1">
        <v>-15000</v>
      </c>
      <c r="W2" s="1">
        <f>U$2+U$3*SIN(RADIANS(U$4*V2+U$5))</f>
        <v>-3.4924984161283207E-3</v>
      </c>
      <c r="X2" s="1">
        <f>+U$6*SIN(RADIANS(U$7*V2+U$8))</f>
        <v>8.0431168458384864E-4</v>
      </c>
      <c r="Y2" s="1">
        <f>U$9*SIN(RADIANS(U$10*V2+U$11))</f>
        <v>-1.697445992826905E-3</v>
      </c>
      <c r="Z2" s="1">
        <f>SUM(W2:Y2)</f>
        <v>-4.3856327243713775E-3</v>
      </c>
    </row>
    <row r="3" spans="1:26" x14ac:dyDescent="0.2">
      <c r="A3" s="3" t="s">
        <v>4</v>
      </c>
      <c r="B3" s="3"/>
      <c r="C3" s="104"/>
      <c r="D3" s="5"/>
      <c r="E3" s="3"/>
      <c r="T3" s="1" t="s">
        <v>154</v>
      </c>
      <c r="U3" s="1">
        <v>4.4000000000000003E-3</v>
      </c>
      <c r="V3" s="1">
        <v>-14500</v>
      </c>
      <c r="W3" s="1">
        <f t="shared" ref="W3:W66" si="0">U$2+U$3*SIN(RADIANS(U$4*V3+U$5))</f>
        <v>-6.5725969135088901E-3</v>
      </c>
      <c r="X3" s="1">
        <f t="shared" ref="X3:X66" si="1">+U$6*SIN(RADIANS(U$7*V3+U$8))</f>
        <v>-1.5275081990626996E-3</v>
      </c>
      <c r="Y3" s="1">
        <f t="shared" ref="Y3:Y66" si="2">U$9*SIN(RADIANS(U$10*V3+U$11))</f>
        <v>-1.3223630936945207E-3</v>
      </c>
      <c r="Z3" s="1">
        <f t="shared" ref="Z3:Z66" si="3">SUM(W3:Y3)</f>
        <v>-9.4224682062661099E-3</v>
      </c>
    </row>
    <row r="4" spans="1:26" x14ac:dyDescent="0.2">
      <c r="A4" s="6" t="s">
        <v>5</v>
      </c>
      <c r="B4" s="7"/>
      <c r="C4" s="105">
        <v>43230.608999999997</v>
      </c>
      <c r="D4" s="9">
        <v>0.81687160999999997</v>
      </c>
      <c r="E4" s="10"/>
      <c r="T4" s="1" t="s">
        <v>155</v>
      </c>
      <c r="U4" s="1">
        <v>8.7800000000000003E-2</v>
      </c>
      <c r="V4" s="1">
        <v>-14000</v>
      </c>
      <c r="W4" s="1">
        <f t="shared" si="0"/>
        <v>-7.9913176050843953E-3</v>
      </c>
      <c r="X4" s="1">
        <f t="shared" si="1"/>
        <v>-3.3355432882686761E-3</v>
      </c>
      <c r="Y4" s="1">
        <f t="shared" si="2"/>
        <v>-9.2186210964113695E-4</v>
      </c>
      <c r="Z4" s="1">
        <f t="shared" si="3"/>
        <v>-1.2248723002994209E-2</v>
      </c>
    </row>
    <row r="5" spans="1:26" x14ac:dyDescent="0.2">
      <c r="A5" s="11" t="s">
        <v>6</v>
      </c>
      <c r="B5" s="4"/>
      <c r="C5" s="156">
        <v>-9.5</v>
      </c>
      <c r="D5" s="4" t="s">
        <v>7</v>
      </c>
      <c r="T5" s="1" t="s">
        <v>156</v>
      </c>
      <c r="U5" s="1">
        <v>55.6</v>
      </c>
      <c r="V5" s="1">
        <v>-13500</v>
      </c>
      <c r="W5" s="1">
        <f t="shared" si="0"/>
        <v>-6.9557406506610296E-3</v>
      </c>
      <c r="X5" s="1">
        <f t="shared" si="1"/>
        <v>-3.9998157078761955E-3</v>
      </c>
      <c r="Y5" s="1">
        <f t="shared" si="2"/>
        <v>-5.0364135595712476E-4</v>
      </c>
      <c r="Z5" s="1">
        <f t="shared" si="3"/>
        <v>-1.145919771449435E-2</v>
      </c>
    </row>
    <row r="6" spans="1:26" x14ac:dyDescent="0.2">
      <c r="A6" s="13" t="s">
        <v>8</v>
      </c>
      <c r="T6" s="1" t="s">
        <v>157</v>
      </c>
      <c r="U6" s="1">
        <v>4.0000000000000001E-3</v>
      </c>
      <c r="V6" s="1">
        <v>-13000</v>
      </c>
      <c r="W6" s="1">
        <f t="shared" si="0"/>
        <v>-4.04464770760498E-3</v>
      </c>
      <c r="X6" s="1">
        <f t="shared" si="1"/>
        <v>-3.2925454741377668E-3</v>
      </c>
      <c r="Y6" s="1">
        <f t="shared" si="2"/>
        <v>-7.5739752273225187E-5</v>
      </c>
      <c r="Z6" s="1">
        <f t="shared" si="3"/>
        <v>-7.4129329340159719E-3</v>
      </c>
    </row>
    <row r="7" spans="1:26" x14ac:dyDescent="0.2">
      <c r="A7" s="1" t="s">
        <v>9</v>
      </c>
      <c r="C7" s="49">
        <v>43230.6077</v>
      </c>
      <c r="D7" s="107" t="s">
        <v>158</v>
      </c>
      <c r="T7" s="1" t="s">
        <v>159</v>
      </c>
      <c r="U7" s="1">
        <v>6.8099999999999994E-2</v>
      </c>
      <c r="V7" s="1">
        <v>-12500</v>
      </c>
      <c r="W7" s="1">
        <f t="shared" si="0"/>
        <v>-8.8504214938070523E-4</v>
      </c>
      <c r="X7" s="1">
        <f t="shared" si="1"/>
        <v>-1.4562565841225595E-3</v>
      </c>
      <c r="Y7" s="1">
        <f t="shared" si="2"/>
        <v>3.5361769925182937E-4</v>
      </c>
      <c r="Z7" s="1">
        <f t="shared" si="3"/>
        <v>-1.9876810342514353E-3</v>
      </c>
    </row>
    <row r="8" spans="1:26" x14ac:dyDescent="0.2">
      <c r="A8" s="1" t="s">
        <v>10</v>
      </c>
      <c r="C8" s="49">
        <v>0.816871342</v>
      </c>
      <c r="D8" s="107" t="s">
        <v>158</v>
      </c>
      <c r="T8" s="1" t="s">
        <v>160</v>
      </c>
      <c r="U8" s="1">
        <v>109.9</v>
      </c>
      <c r="V8" s="1">
        <v>-12000</v>
      </c>
      <c r="W8" s="1">
        <f t="shared" si="0"/>
        <v>7.5717950246290827E-4</v>
      </c>
      <c r="X8" s="1">
        <f t="shared" si="1"/>
        <v>8.7938481741135365E-4</v>
      </c>
      <c r="Y8" s="1">
        <f t="shared" si="2"/>
        <v>7.7617801256876806E-4</v>
      </c>
      <c r="Z8" s="1">
        <f t="shared" si="3"/>
        <v>2.41274233244303E-3</v>
      </c>
    </row>
    <row r="9" spans="1:26" x14ac:dyDescent="0.2">
      <c r="A9" s="14" t="s">
        <v>11</v>
      </c>
      <c r="B9" s="15">
        <v>230</v>
      </c>
      <c r="C9" s="16" t="str">
        <f>"F"&amp;B9</f>
        <v>F230</v>
      </c>
      <c r="D9" s="17" t="str">
        <f>"G"&amp;B9</f>
        <v>G230</v>
      </c>
      <c r="T9" s="1" t="s">
        <v>161</v>
      </c>
      <c r="U9" s="1">
        <v>-3.0999999999999999E-3</v>
      </c>
      <c r="V9" s="1">
        <v>-11500</v>
      </c>
      <c r="W9" s="1">
        <f t="shared" si="0"/>
        <v>-3.5816782038499209E-5</v>
      </c>
      <c r="X9" s="1">
        <f t="shared" si="1"/>
        <v>2.9134838795296021E-3</v>
      </c>
      <c r="Y9" s="1">
        <f t="shared" si="2"/>
        <v>1.1838188542735908E-3</v>
      </c>
      <c r="Z9" s="1">
        <f t="shared" si="3"/>
        <v>4.0614859517646932E-3</v>
      </c>
    </row>
    <row r="10" spans="1:26" x14ac:dyDescent="0.2">
      <c r="A10" s="4"/>
      <c r="B10" s="4"/>
      <c r="C10" s="108" t="s">
        <v>12</v>
      </c>
      <c r="D10" s="18" t="s">
        <v>13</v>
      </c>
      <c r="E10" s="4"/>
      <c r="T10" s="1" t="s">
        <v>162</v>
      </c>
      <c r="U10" s="1">
        <v>1.5900000000000001E-2</v>
      </c>
      <c r="V10" s="1">
        <v>-11000</v>
      </c>
      <c r="W10" s="1">
        <f t="shared" si="0"/>
        <v>-2.8208271425938301E-3</v>
      </c>
      <c r="X10" s="1">
        <f t="shared" si="1"/>
        <v>3.9485450602919523E-3</v>
      </c>
      <c r="Y10" s="1">
        <f t="shared" si="2"/>
        <v>1.5687046687756076E-3</v>
      </c>
      <c r="Z10" s="1">
        <f t="shared" si="3"/>
        <v>2.6964225864737298E-3</v>
      </c>
    </row>
    <row r="11" spans="1:26" x14ac:dyDescent="0.2">
      <c r="A11" s="4" t="s">
        <v>14</v>
      </c>
      <c r="B11" s="4"/>
      <c r="C11" s="16">
        <f ca="1">INTERCEPT(INDIRECT($D$9):G981,INDIRECT($C$9):F981)</f>
        <v>7.6092827954189965E-3</v>
      </c>
      <c r="D11" s="20"/>
      <c r="E11" s="4"/>
      <c r="T11" s="1" t="s">
        <v>163</v>
      </c>
      <c r="U11" s="1">
        <v>25.3</v>
      </c>
      <c r="V11" s="1">
        <v>-10500</v>
      </c>
      <c r="W11" s="1">
        <f t="shared" si="0"/>
        <v>-6.0413154807712017E-3</v>
      </c>
      <c r="X11" s="1">
        <f t="shared" si="1"/>
        <v>3.6296443677147857E-3</v>
      </c>
      <c r="Y11" s="1">
        <f t="shared" si="2"/>
        <v>1.9234372911044321E-3</v>
      </c>
      <c r="Z11" s="1">
        <f t="shared" si="3"/>
        <v>-4.8823382195198393E-4</v>
      </c>
    </row>
    <row r="12" spans="1:26" x14ac:dyDescent="0.2">
      <c r="A12" s="4" t="s">
        <v>15</v>
      </c>
      <c r="B12" s="4"/>
      <c r="C12" s="16">
        <f ca="1">SLOPE(INDIRECT($D$9):G981,INDIRECT($C$9):F981)</f>
        <v>-7.5947262213264493E-7</v>
      </c>
      <c r="D12" s="20"/>
      <c r="E12" s="4"/>
      <c r="V12" s="1">
        <v>-10000</v>
      </c>
      <c r="W12" s="1">
        <f t="shared" si="0"/>
        <v>-7.8973580246703388E-3</v>
      </c>
      <c r="X12" s="1">
        <f t="shared" si="1"/>
        <v>2.0661333154665604E-3</v>
      </c>
      <c r="Y12" s="1">
        <f t="shared" si="2"/>
        <v>2.2411981523196623E-3</v>
      </c>
      <c r="Z12" s="1">
        <f t="shared" si="3"/>
        <v>-3.5900265568841161E-3</v>
      </c>
    </row>
    <row r="13" spans="1:26" x14ac:dyDescent="0.2">
      <c r="A13" s="4" t="s">
        <v>16</v>
      </c>
      <c r="B13" s="4"/>
      <c r="C13" s="49" t="s">
        <v>17</v>
      </c>
      <c r="V13" s="1">
        <v>-9500</v>
      </c>
      <c r="W13" s="1">
        <f t="shared" si="0"/>
        <v>-7.3516167231580058E-3</v>
      </c>
      <c r="X13" s="1">
        <f t="shared" si="1"/>
        <v>-2.0585787102418262E-4</v>
      </c>
      <c r="Y13" s="1">
        <f t="shared" si="2"/>
        <v>2.5158793440915378E-3</v>
      </c>
      <c r="Z13" s="1">
        <f t="shared" si="3"/>
        <v>-5.0415952500906507E-3</v>
      </c>
    </row>
    <row r="14" spans="1:26" x14ac:dyDescent="0.2">
      <c r="A14" s="4"/>
      <c r="B14" s="4"/>
      <c r="C14" s="109"/>
      <c r="V14" s="1">
        <v>-9000</v>
      </c>
      <c r="W14" s="1">
        <f t="shared" si="0"/>
        <v>-4.7091051762696984E-3</v>
      </c>
      <c r="X14" s="1">
        <f t="shared" si="1"/>
        <v>-2.4072600926081968E-3</v>
      </c>
      <c r="Y14" s="1">
        <f t="shared" si="2"/>
        <v>2.7422010231667603E-3</v>
      </c>
      <c r="Z14" s="1">
        <f t="shared" si="3"/>
        <v>-4.3741642457111353E-3</v>
      </c>
    </row>
    <row r="15" spans="1:26" x14ac:dyDescent="0.2">
      <c r="A15" s="6" t="s">
        <v>18</v>
      </c>
      <c r="B15" s="4"/>
      <c r="C15" s="110">
        <f ca="1">(C7+C11)+(C8+C12)*INT(MAX(F21:F3522))</f>
        <v>59734.668558665937</v>
      </c>
      <c r="E15" s="22" t="s">
        <v>19</v>
      </c>
      <c r="F15" s="12">
        <v>1</v>
      </c>
      <c r="V15" s="1">
        <v>-8500</v>
      </c>
      <c r="W15" s="1">
        <f t="shared" si="0"/>
        <v>-1.4467172123050808E-3</v>
      </c>
      <c r="X15" s="1">
        <f t="shared" si="1"/>
        <v>-3.7832093093929566E-3</v>
      </c>
      <c r="Y15" s="1">
        <f t="shared" si="2"/>
        <v>2.9158128990043808E-3</v>
      </c>
      <c r="Z15" s="1">
        <f t="shared" si="3"/>
        <v>-2.3141136226936566E-3</v>
      </c>
    </row>
    <row r="16" spans="1:26" x14ac:dyDescent="0.2">
      <c r="A16" s="6" t="s">
        <v>20</v>
      </c>
      <c r="B16" s="4"/>
      <c r="C16" s="110">
        <f ca="1">+C8+C12</f>
        <v>0.81687058252737788</v>
      </c>
      <c r="E16" s="22" t="s">
        <v>21</v>
      </c>
      <c r="F16" s="111">
        <f ca="1">NOW()+15018.5+$C$5/24</f>
        <v>59969.85410960648</v>
      </c>
      <c r="V16" s="1">
        <v>-8000</v>
      </c>
      <c r="W16" s="1">
        <f t="shared" si="0"/>
        <v>6.122057891410973E-4</v>
      </c>
      <c r="X16" s="1">
        <f t="shared" si="1"/>
        <v>-3.8618905235168993E-3</v>
      </c>
      <c r="Y16" s="1">
        <f t="shared" si="2"/>
        <v>3.0333778538155129E-3</v>
      </c>
      <c r="Z16" s="1">
        <f t="shared" si="3"/>
        <v>-2.1630688056028906E-4</v>
      </c>
    </row>
    <row r="17" spans="1:27" x14ac:dyDescent="0.2">
      <c r="A17" s="22" t="s">
        <v>22</v>
      </c>
      <c r="B17" s="4"/>
      <c r="C17" s="155">
        <f>COUNT(C21:C2180)</f>
        <v>287</v>
      </c>
      <c r="E17" s="22" t="s">
        <v>23</v>
      </c>
      <c r="F17" s="19">
        <f ca="1">ROUND(2*(F16-$C$7)/$C$8,0)/2+F15</f>
        <v>20493</v>
      </c>
      <c r="V17" s="1">
        <v>-7500</v>
      </c>
      <c r="W17" s="1">
        <f t="shared" si="0"/>
        <v>3.1693634028895443E-4</v>
      </c>
      <c r="X17" s="1">
        <f t="shared" si="1"/>
        <v>-2.6163238316370897E-3</v>
      </c>
      <c r="Y17" s="1">
        <f t="shared" si="2"/>
        <v>3.0926360876863727E-3</v>
      </c>
      <c r="Z17" s="1">
        <f t="shared" si="3"/>
        <v>7.9324859633823734E-4</v>
      </c>
    </row>
    <row r="18" spans="1:27" x14ac:dyDescent="0.2">
      <c r="A18" s="6" t="s">
        <v>24</v>
      </c>
      <c r="B18" s="4"/>
      <c r="C18" s="112">
        <f ca="1">+C15</f>
        <v>59734.668558665937</v>
      </c>
      <c r="D18" s="24">
        <f ca="1">+C16</f>
        <v>0.81687058252737788</v>
      </c>
      <c r="E18" s="22" t="s">
        <v>25</v>
      </c>
      <c r="F18" s="17">
        <f ca="1">ROUND(2*(F16-$C$15)/$C$16,0)/2+F15</f>
        <v>289</v>
      </c>
      <c r="V18" s="1">
        <v>-7000</v>
      </c>
      <c r="W18" s="1">
        <f t="shared" si="0"/>
        <v>-2.1675001203885092E-3</v>
      </c>
      <c r="X18" s="1">
        <f t="shared" si="1"/>
        <v>-4.7361587322600169E-4</v>
      </c>
      <c r="Y18" s="1">
        <f t="shared" si="2"/>
        <v>3.0924485558054553E-3</v>
      </c>
      <c r="Z18" s="1">
        <f t="shared" si="3"/>
        <v>4.5133256219094444E-4</v>
      </c>
    </row>
    <row r="19" spans="1:27" x14ac:dyDescent="0.2">
      <c r="E19" s="22" t="s">
        <v>26</v>
      </c>
      <c r="F19" s="25">
        <f ca="1">+$C$15+$C$16*F18-15018.5-$C$5/24</f>
        <v>44952.639990349686</v>
      </c>
      <c r="V19" s="1">
        <v>-6500</v>
      </c>
      <c r="W19" s="1">
        <f t="shared" si="0"/>
        <v>-5.4525575788169599E-3</v>
      </c>
      <c r="X19" s="1">
        <f t="shared" si="1"/>
        <v>1.831495660467827E-3</v>
      </c>
      <c r="Y19" s="1">
        <f t="shared" si="2"/>
        <v>3.0328188628569032E-3</v>
      </c>
      <c r="Z19" s="1">
        <f t="shared" si="3"/>
        <v>-5.8824305549222975E-4</v>
      </c>
    </row>
    <row r="20" spans="1:27" x14ac:dyDescent="0.2">
      <c r="A20" s="18" t="s">
        <v>27</v>
      </c>
      <c r="B20" s="18" t="s">
        <v>28</v>
      </c>
      <c r="C20" s="108" t="s">
        <v>29</v>
      </c>
      <c r="D20" s="18" t="s">
        <v>30</v>
      </c>
      <c r="E20" s="18" t="s">
        <v>31</v>
      </c>
      <c r="F20" s="18" t="s">
        <v>32</v>
      </c>
      <c r="G20" s="18" t="s">
        <v>33</v>
      </c>
      <c r="H20" s="26" t="s">
        <v>34</v>
      </c>
      <c r="I20" s="26" t="s">
        <v>35</v>
      </c>
      <c r="J20" s="26" t="s">
        <v>36</v>
      </c>
      <c r="K20" s="26" t="s">
        <v>37</v>
      </c>
      <c r="L20" s="26" t="s">
        <v>164</v>
      </c>
      <c r="M20" s="26" t="s">
        <v>39</v>
      </c>
      <c r="N20" s="26" t="s">
        <v>40</v>
      </c>
      <c r="O20" s="26" t="s">
        <v>41</v>
      </c>
      <c r="P20" s="26" t="s">
        <v>165</v>
      </c>
      <c r="Q20" s="18" t="s">
        <v>43</v>
      </c>
      <c r="U20" s="27" t="s">
        <v>44</v>
      </c>
      <c r="V20" s="1">
        <v>-6000</v>
      </c>
      <c r="W20" s="1">
        <f t="shared" si="0"/>
        <v>-7.7022247253482517E-3</v>
      </c>
      <c r="X20" s="1">
        <f t="shared" si="1"/>
        <v>3.5085846548223573E-3</v>
      </c>
      <c r="Y20" s="1">
        <f t="shared" si="2"/>
        <v>2.9148931937322989E-3</v>
      </c>
      <c r="Z20" s="1">
        <f t="shared" si="3"/>
        <v>-1.2787468767935955E-3</v>
      </c>
    </row>
    <row r="21" spans="1:27" x14ac:dyDescent="0.2">
      <c r="A21" s="28" t="s">
        <v>45</v>
      </c>
      <c r="B21" s="29" t="s">
        <v>46</v>
      </c>
      <c r="C21" s="30">
        <v>31230.365000000002</v>
      </c>
      <c r="D21" s="31"/>
      <c r="E21" s="32">
        <f>+(C21-C$7)/C$8</f>
        <v>-14690.492961375059</v>
      </c>
      <c r="F21" s="44">
        <f>ROUND(2*E21,0)/2</f>
        <v>-14690.5</v>
      </c>
      <c r="G21" s="44">
        <f>+C21-(C$7+F21*C$8)</f>
        <v>5.7496510016790126E-3</v>
      </c>
      <c r="H21" s="44">
        <f>+G21</f>
        <v>5.7496510016790126E-3</v>
      </c>
      <c r="I21" s="44"/>
      <c r="J21" s="44"/>
      <c r="K21" s="44"/>
      <c r="L21" s="44"/>
      <c r="M21" s="44"/>
      <c r="N21" s="44"/>
      <c r="O21" s="44">
        <f ca="1">+C$11+C$12*$F21</f>
        <v>1.8766315350858619E-2</v>
      </c>
      <c r="P21" s="44"/>
      <c r="Q21" s="154">
        <f>+C21-15018.5</f>
        <v>16211.865000000002</v>
      </c>
      <c r="R21" s="44"/>
      <c r="S21" s="44"/>
      <c r="T21" s="44"/>
      <c r="U21" s="44"/>
      <c r="V21" s="1">
        <v>-5500</v>
      </c>
      <c r="W21" s="1">
        <f t="shared" si="0"/>
        <v>-7.6591675936074849E-3</v>
      </c>
      <c r="X21" s="1">
        <f t="shared" si="1"/>
        <v>3.9825748420273185E-3</v>
      </c>
      <c r="Y21" s="1">
        <f t="shared" si="2"/>
        <v>2.7409382818927228E-3</v>
      </c>
      <c r="Z21" s="1">
        <f t="shared" si="3"/>
        <v>-9.3565446968744363E-4</v>
      </c>
      <c r="AA21" s="44"/>
    </row>
    <row r="22" spans="1:27" x14ac:dyDescent="0.2">
      <c r="A22" s="33" t="s">
        <v>45</v>
      </c>
      <c r="B22" s="34" t="s">
        <v>47</v>
      </c>
      <c r="C22" s="35">
        <v>31232.418000000001</v>
      </c>
      <c r="D22" s="38"/>
      <c r="E22" s="32">
        <f>+(C22-C$7)/C$8</f>
        <v>-14687.979713701352</v>
      </c>
      <c r="F22" s="44">
        <f>ROUND(2*E22,0)/2</f>
        <v>-14688</v>
      </c>
      <c r="G22" s="44">
        <f>+C22-(C$7+F22*C$8)</f>
        <v>1.657129600062035E-2</v>
      </c>
      <c r="H22" s="44">
        <f>+G22</f>
        <v>1.657129600062035E-2</v>
      </c>
      <c r="I22" s="44"/>
      <c r="J22" s="44"/>
      <c r="K22" s="44"/>
      <c r="L22" s="44"/>
      <c r="M22" s="44"/>
      <c r="N22" s="44"/>
      <c r="O22" s="44">
        <f ca="1">+C$11+C$12*$F22</f>
        <v>1.8764416669303285E-2</v>
      </c>
      <c r="P22" s="44"/>
      <c r="Q22" s="154">
        <f>+C22-15018.5</f>
        <v>16213.918000000001</v>
      </c>
      <c r="R22" s="44"/>
      <c r="S22" s="44"/>
      <c r="T22" s="44"/>
      <c r="U22" s="44"/>
      <c r="V22" s="1">
        <v>-5000</v>
      </c>
      <c r="W22" s="1">
        <f t="shared" si="0"/>
        <v>-5.3474507187930313E-3</v>
      </c>
      <c r="X22" s="1">
        <f t="shared" si="1"/>
        <v>3.0909342939894014E-3</v>
      </c>
      <c r="Y22" s="1">
        <f t="shared" si="2"/>
        <v>2.5142978388669125E-3</v>
      </c>
      <c r="Z22" s="1">
        <f t="shared" si="3"/>
        <v>2.5778141406328269E-4</v>
      </c>
      <c r="AA22" s="44"/>
    </row>
    <row r="23" spans="1:27" x14ac:dyDescent="0.2">
      <c r="A23" s="33" t="s">
        <v>48</v>
      </c>
      <c r="B23" s="34" t="s">
        <v>47</v>
      </c>
      <c r="C23" s="35">
        <v>31241.393</v>
      </c>
      <c r="D23" s="38"/>
      <c r="E23" s="32">
        <f>+(C23-C$7)/C$8</f>
        <v>-14676.992671386923</v>
      </c>
      <c r="F23" s="44">
        <f>ROUND(2*E23,0)/2</f>
        <v>-14677</v>
      </c>
      <c r="G23" s="44">
        <f>+C23-(C$7+F23*C$8)</f>
        <v>5.9865339972020593E-3</v>
      </c>
      <c r="H23" s="44">
        <f>+G23</f>
        <v>5.9865339972020593E-3</v>
      </c>
      <c r="I23" s="44"/>
      <c r="J23" s="44"/>
      <c r="K23" s="44"/>
      <c r="L23" s="44"/>
      <c r="M23" s="44"/>
      <c r="N23" s="44"/>
      <c r="O23" s="44">
        <f ca="1">+C$11+C$12*$F23</f>
        <v>1.8756062470459828E-2</v>
      </c>
      <c r="P23" s="44"/>
      <c r="Q23" s="154">
        <f>+C23-15018.5</f>
        <v>16222.893</v>
      </c>
      <c r="R23" s="44"/>
      <c r="S23" s="44"/>
      <c r="T23" s="44"/>
      <c r="U23" s="44"/>
      <c r="V23" s="1">
        <v>-4500</v>
      </c>
      <c r="W23" s="1">
        <f t="shared" si="0"/>
        <v>-2.059087522458342E-3</v>
      </c>
      <c r="X23" s="1">
        <f t="shared" si="1"/>
        <v>1.1394078580721158E-3</v>
      </c>
      <c r="Y23" s="1">
        <f t="shared" si="2"/>
        <v>2.239328282385242E-3</v>
      </c>
      <c r="Z23" s="1">
        <f t="shared" si="3"/>
        <v>1.3196486179990158E-3</v>
      </c>
      <c r="AA23" s="44"/>
    </row>
    <row r="24" spans="1:27" x14ac:dyDescent="0.2">
      <c r="A24" s="33" t="s">
        <v>45</v>
      </c>
      <c r="B24" s="34" t="s">
        <v>46</v>
      </c>
      <c r="C24" s="35">
        <v>31248.331999999999</v>
      </c>
      <c r="D24" s="38"/>
      <c r="E24" s="32">
        <f>+(C24-C$7)/C$8</f>
        <v>-14668.498065635411</v>
      </c>
      <c r="F24" s="44">
        <f>ROUND(2*E24,0)/2</f>
        <v>-14668.5</v>
      </c>
      <c r="G24" s="44">
        <f>+C24-(C$7+F24*C$8)</f>
        <v>1.5801269983057864E-3</v>
      </c>
      <c r="H24" s="44">
        <f>+G24</f>
        <v>1.5801269983057864E-3</v>
      </c>
      <c r="I24" s="44"/>
      <c r="J24" s="44"/>
      <c r="K24" s="44"/>
      <c r="L24" s="44"/>
      <c r="M24" s="44"/>
      <c r="N24" s="44"/>
      <c r="O24" s="44">
        <f ca="1">+C$11+C$12*$F24</f>
        <v>1.8749606953171696E-2</v>
      </c>
      <c r="P24" s="44"/>
      <c r="Q24" s="154">
        <f>+C24-15018.5</f>
        <v>16229.831999999999</v>
      </c>
      <c r="R24" s="44"/>
      <c r="S24" s="44"/>
      <c r="T24" s="44"/>
      <c r="U24" s="44"/>
      <c r="V24" s="1">
        <v>-4000</v>
      </c>
      <c r="W24" s="1">
        <f t="shared" si="0"/>
        <v>3.6806311618250206E-4</v>
      </c>
      <c r="X24" s="1">
        <f t="shared" si="1"/>
        <v>-1.2028231980170949E-3</v>
      </c>
      <c r="Y24" s="1">
        <f t="shared" si="2"/>
        <v>1.921314998564934E-3</v>
      </c>
      <c r="Z24" s="1">
        <f t="shared" si="3"/>
        <v>1.0865549167303412E-3</v>
      </c>
      <c r="AA24" s="44"/>
    </row>
    <row r="25" spans="1:27" x14ac:dyDescent="0.2">
      <c r="A25" s="33" t="s">
        <v>48</v>
      </c>
      <c r="B25" s="34" t="s">
        <v>47</v>
      </c>
      <c r="C25" s="35">
        <v>31282.235000000001</v>
      </c>
      <c r="D25" s="38"/>
      <c r="E25" s="32">
        <f>+(C25-C$7)/C$8</f>
        <v>-14626.994589804082</v>
      </c>
      <c r="F25" s="44">
        <f>ROUND(2*E25,0)/2</f>
        <v>-14627</v>
      </c>
      <c r="G25" s="44">
        <f>+C25-(C$7+F25*C$8)</f>
        <v>4.4194340007379651E-3</v>
      </c>
      <c r="H25" s="44">
        <f>+G25</f>
        <v>4.4194340007379651E-3</v>
      </c>
      <c r="I25" s="44"/>
      <c r="J25" s="44"/>
      <c r="K25" s="44"/>
      <c r="L25" s="44"/>
      <c r="M25" s="44"/>
      <c r="N25" s="44"/>
      <c r="O25" s="44">
        <f ca="1">+C$11+C$12*$F25</f>
        <v>1.8718088839353192E-2</v>
      </c>
      <c r="P25" s="44"/>
      <c r="Q25" s="154">
        <f>+C25-15018.5</f>
        <v>16263.735000000001</v>
      </c>
      <c r="R25" s="44"/>
      <c r="S25" s="44"/>
      <c r="T25" s="44"/>
      <c r="U25" s="44"/>
      <c r="V25" s="1">
        <v>-3500</v>
      </c>
      <c r="W25" s="1">
        <f t="shared" si="0"/>
        <v>5.774721016243772E-4</v>
      </c>
      <c r="X25" s="1">
        <f t="shared" si="1"/>
        <v>-3.1326044211637777E-3</v>
      </c>
      <c r="Y25" s="1">
        <f t="shared" si="2"/>
        <v>1.5663707477308157E-3</v>
      </c>
      <c r="Z25" s="1">
        <f t="shared" si="3"/>
        <v>-9.8876157180858475E-4</v>
      </c>
      <c r="AA25" s="44"/>
    </row>
    <row r="26" spans="1:27" x14ac:dyDescent="0.2">
      <c r="A26" s="33" t="s">
        <v>48</v>
      </c>
      <c r="B26" s="34" t="s">
        <v>47</v>
      </c>
      <c r="C26" s="35">
        <v>31291.215</v>
      </c>
      <c r="D26" s="38"/>
      <c r="E26" s="32">
        <f>+(C26-C$7)/C$8</f>
        <v>-14616.001426574712</v>
      </c>
      <c r="F26" s="44">
        <f>ROUND(2*E26,0)/2</f>
        <v>-14616</v>
      </c>
      <c r="G26" s="44">
        <f>+C26-(C$7+F26*C$8)</f>
        <v>-1.165327998023713E-3</v>
      </c>
      <c r="H26" s="44">
        <f>+G26</f>
        <v>-1.165327998023713E-3</v>
      </c>
      <c r="I26" s="44"/>
      <c r="J26" s="44"/>
      <c r="K26" s="44"/>
      <c r="L26" s="44"/>
      <c r="M26" s="44"/>
      <c r="N26" s="44"/>
      <c r="O26" s="44">
        <f ca="1">+C$11+C$12*$F26</f>
        <v>1.8709734640509734E-2</v>
      </c>
      <c r="P26" s="44"/>
      <c r="Q26" s="154">
        <f>+C26-15018.5</f>
        <v>16272.715</v>
      </c>
      <c r="R26" s="44"/>
      <c r="S26" s="44"/>
      <c r="T26" s="44"/>
      <c r="U26" s="44"/>
      <c r="V26" s="1">
        <v>-3000</v>
      </c>
      <c r="W26" s="1">
        <f t="shared" si="0"/>
        <v>-1.5478987825044755E-3</v>
      </c>
      <c r="X26" s="1">
        <f t="shared" si="1"/>
        <v>-3.9882110089076812E-3</v>
      </c>
      <c r="Y26" s="1">
        <f t="shared" si="2"/>
        <v>1.1813181666858498E-3</v>
      </c>
      <c r="Z26" s="1">
        <f t="shared" si="3"/>
        <v>-4.3547916247263074E-3</v>
      </c>
      <c r="AA26" s="44"/>
    </row>
    <row r="27" spans="1:27" x14ac:dyDescent="0.2">
      <c r="A27" s="33" t="s">
        <v>49</v>
      </c>
      <c r="B27" s="34" t="s">
        <v>46</v>
      </c>
      <c r="C27" s="35">
        <v>33363.212</v>
      </c>
      <c r="D27" s="38"/>
      <c r="E27" s="32">
        <f>+(C27-C$7)/C$8</f>
        <v>-12079.497948650034</v>
      </c>
      <c r="F27" s="44">
        <f>ROUND(2*E27,0)/2</f>
        <v>-12079.5</v>
      </c>
      <c r="G27" s="44">
        <f>+C27-(C$7+F27*C$8)</f>
        <v>1.6756889963289723E-3</v>
      </c>
      <c r="H27" s="44"/>
      <c r="I27" s="44"/>
      <c r="J27" s="44"/>
      <c r="K27" s="44"/>
      <c r="L27" s="44">
        <f>G27</f>
        <v>1.6756889963289723E-3</v>
      </c>
      <c r="M27" s="44"/>
      <c r="N27" s="44"/>
      <c r="O27" s="44">
        <f ca="1">+C$11+C$12*$F27</f>
        <v>1.6783332334470283E-2</v>
      </c>
      <c r="P27" s="44"/>
      <c r="Q27" s="154">
        <f>+C27-15018.5</f>
        <v>18344.712</v>
      </c>
      <c r="R27" s="44"/>
      <c r="S27" s="44"/>
      <c r="T27" s="44"/>
      <c r="U27" s="44"/>
      <c r="V27" s="1">
        <v>-2500</v>
      </c>
      <c r="W27" s="1">
        <f t="shared" si="0"/>
        <v>-4.8201844745304617E-3</v>
      </c>
      <c r="X27" s="1">
        <f t="shared" si="1"/>
        <v>-3.4762542115462204E-3</v>
      </c>
      <c r="Y27" s="1">
        <f t="shared" si="2"/>
        <v>7.7355862593918106E-4</v>
      </c>
      <c r="Z27" s="1">
        <f t="shared" si="3"/>
        <v>-7.5228800601375E-3</v>
      </c>
      <c r="AA27" s="44"/>
    </row>
    <row r="28" spans="1:27" x14ac:dyDescent="0.2">
      <c r="A28" s="33" t="s">
        <v>50</v>
      </c>
      <c r="B28" s="34" t="s">
        <v>46</v>
      </c>
      <c r="C28" s="35">
        <v>34128.624000000003</v>
      </c>
      <c r="D28" s="38"/>
      <c r="E28" s="32">
        <f>+(C28-C$7)/C$8</f>
        <v>-11142.493599683654</v>
      </c>
      <c r="F28" s="44">
        <f>ROUND(2*E28,0)/2</f>
        <v>-11142.5</v>
      </c>
      <c r="G28" s="44">
        <f>+C28-(C$7+F28*C$8)</f>
        <v>5.2282350006862544E-3</v>
      </c>
      <c r="H28" s="44">
        <f>+G28</f>
        <v>5.2282350006862544E-3</v>
      </c>
      <c r="I28" s="44"/>
      <c r="J28" s="44"/>
      <c r="K28" s="44"/>
      <c r="L28" s="44"/>
      <c r="M28" s="44"/>
      <c r="N28" s="44"/>
      <c r="O28" s="44">
        <f ca="1">+C$11+C$12*$F28</f>
        <v>1.6071706487531992E-2</v>
      </c>
      <c r="P28" s="44"/>
      <c r="Q28" s="154">
        <f>+C28-15018.5</f>
        <v>19110.124000000003</v>
      </c>
      <c r="R28" s="44"/>
      <c r="S28" s="44"/>
      <c r="T28" s="44"/>
      <c r="U28" s="44"/>
      <c r="V28" s="1">
        <v>-2000</v>
      </c>
      <c r="W28" s="1">
        <f t="shared" si="0"/>
        <v>-7.4105117766515302E-3</v>
      </c>
      <c r="X28" s="1">
        <f t="shared" si="1"/>
        <v>-1.7722847632967176E-3</v>
      </c>
      <c r="Y28" s="1">
        <f t="shared" si="2"/>
        <v>3.5092996268051082E-4</v>
      </c>
      <c r="Z28" s="1">
        <f t="shared" si="3"/>
        <v>-8.8318665772677361E-3</v>
      </c>
      <c r="AA28" s="44"/>
    </row>
    <row r="29" spans="1:27" x14ac:dyDescent="0.2">
      <c r="A29" s="33" t="s">
        <v>51</v>
      </c>
      <c r="B29" s="34" t="s">
        <v>47</v>
      </c>
      <c r="C29" s="35">
        <v>34463.125999999997</v>
      </c>
      <c r="D29" s="38"/>
      <c r="E29" s="32">
        <f>+(C29-C$7)/C$8</f>
        <v>-10733.001941938617</v>
      </c>
      <c r="F29" s="44">
        <f>ROUND(2*E29,0)/2</f>
        <v>-10733</v>
      </c>
      <c r="G29" s="44">
        <f>+C29-(C$7+F29*C$8)</f>
        <v>-1.5863140069996007E-3</v>
      </c>
      <c r="H29" s="44"/>
      <c r="I29" s="44"/>
      <c r="J29" s="44"/>
      <c r="K29" s="44"/>
      <c r="L29" s="44">
        <f>G29</f>
        <v>-1.5863140069996007E-3</v>
      </c>
      <c r="M29" s="44"/>
      <c r="N29" s="44"/>
      <c r="O29" s="44">
        <f ca="1">+C$11+C$12*$F29</f>
        <v>1.5760702448768676E-2</v>
      </c>
      <c r="P29" s="44"/>
      <c r="Q29" s="154">
        <f>+C29-15018.5</f>
        <v>19444.625999999997</v>
      </c>
      <c r="R29" s="44"/>
      <c r="S29" s="44"/>
      <c r="T29" s="44"/>
      <c r="U29" s="44"/>
      <c r="V29" s="1">
        <v>-1500</v>
      </c>
      <c r="W29" s="1">
        <f t="shared" si="0"/>
        <v>-7.8711525189440398E-3</v>
      </c>
      <c r="X29" s="1">
        <f t="shared" si="1"/>
        <v>5.3940372109489304E-4</v>
      </c>
      <c r="Y29" s="1">
        <f t="shared" si="2"/>
        <v>-7.8444175883141896E-5</v>
      </c>
      <c r="Z29" s="1">
        <f t="shared" si="3"/>
        <v>-7.4101929737322887E-3</v>
      </c>
      <c r="AA29" s="44"/>
    </row>
    <row r="30" spans="1:27" x14ac:dyDescent="0.2">
      <c r="A30" s="33" t="s">
        <v>52</v>
      </c>
      <c r="B30" s="34" t="s">
        <v>46</v>
      </c>
      <c r="C30" s="35">
        <v>34481.491999999998</v>
      </c>
      <c r="D30" s="38"/>
      <c r="E30" s="32">
        <f>+(C30-C$7)/C$8</f>
        <v>-10710.518597186878</v>
      </c>
      <c r="F30" s="44">
        <f>ROUND(2*E30,0)/2</f>
        <v>-10710.5</v>
      </c>
      <c r="G30" s="44">
        <f>+C30-(C$7+F30*C$8)</f>
        <v>-1.519150900276145E-2</v>
      </c>
      <c r="H30" s="44">
        <f>+G30</f>
        <v>-1.519150900276145E-2</v>
      </c>
      <c r="I30" s="44"/>
      <c r="J30" s="44"/>
      <c r="K30" s="44"/>
      <c r="L30" s="44"/>
      <c r="M30" s="44"/>
      <c r="N30" s="44"/>
      <c r="O30" s="44">
        <f ca="1">+C$11+C$12*$F30</f>
        <v>1.5743614314770692E-2</v>
      </c>
      <c r="P30" s="44"/>
      <c r="Q30" s="154">
        <f>+C30-15018.5</f>
        <v>19462.991999999998</v>
      </c>
      <c r="R30" s="44"/>
      <c r="S30" s="44"/>
      <c r="T30" s="44"/>
      <c r="U30" s="44"/>
      <c r="V30" s="1">
        <v>-1000</v>
      </c>
      <c r="W30" s="1">
        <f t="shared" si="0"/>
        <v>-5.9446556147112108E-3</v>
      </c>
      <c r="X30" s="1">
        <f t="shared" si="1"/>
        <v>2.6661298809978104E-3</v>
      </c>
      <c r="Y30" s="1">
        <f t="shared" si="2"/>
        <v>-5.0631048294902902E-4</v>
      </c>
      <c r="Z30" s="1">
        <f t="shared" si="3"/>
        <v>-3.7848362166624295E-3</v>
      </c>
      <c r="AA30" s="44"/>
    </row>
    <row r="31" spans="1:27" x14ac:dyDescent="0.2">
      <c r="A31" s="33" t="s">
        <v>52</v>
      </c>
      <c r="B31" s="34" t="s">
        <v>46</v>
      </c>
      <c r="C31" s="35">
        <v>34490.491999999998</v>
      </c>
      <c r="D31" s="38"/>
      <c r="E31" s="32">
        <f>+(C31-C$7)/C$8</f>
        <v>-10699.500950297755</v>
      </c>
      <c r="F31" s="44">
        <f>ROUND(2*E31,0)/2</f>
        <v>-10699.5</v>
      </c>
      <c r="G31" s="44">
        <f>+C31-(C$7+F31*C$8)</f>
        <v>-7.7627100108657032E-4</v>
      </c>
      <c r="H31" s="44">
        <f>+G31</f>
        <v>-7.7627100108657032E-4</v>
      </c>
      <c r="I31" s="44"/>
      <c r="J31" s="44"/>
      <c r="K31" s="44"/>
      <c r="L31" s="44"/>
      <c r="M31" s="44"/>
      <c r="N31" s="44"/>
      <c r="O31" s="44">
        <f ca="1">+C$11+C$12*$F31</f>
        <v>1.5735260115927231E-2</v>
      </c>
      <c r="P31" s="44"/>
      <c r="Q31" s="154">
        <f>+C31-15018.5</f>
        <v>19471.991999999998</v>
      </c>
      <c r="R31" s="44"/>
      <c r="S31" s="44"/>
      <c r="T31" s="44"/>
      <c r="U31" s="44"/>
      <c r="V31" s="1">
        <v>-500</v>
      </c>
      <c r="W31" s="1">
        <f t="shared" si="0"/>
        <v>-2.7077359004313447E-3</v>
      </c>
      <c r="X31" s="1">
        <f t="shared" si="1"/>
        <v>3.8786362072348699E-3</v>
      </c>
      <c r="Y31" s="1">
        <f t="shared" si="2"/>
        <v>-9.244446348199045E-4</v>
      </c>
      <c r="Z31" s="1">
        <f t="shared" si="3"/>
        <v>2.4645567198362068E-4</v>
      </c>
      <c r="AA31" s="44"/>
    </row>
    <row r="32" spans="1:27" x14ac:dyDescent="0.2">
      <c r="A32" s="33" t="s">
        <v>52</v>
      </c>
      <c r="B32" s="34" t="s">
        <v>46</v>
      </c>
      <c r="C32" s="35">
        <v>34499.476000000002</v>
      </c>
      <c r="D32" s="38"/>
      <c r="E32" s="32">
        <f>+(C32-C$7)/C$8</f>
        <v>-10688.502890336429</v>
      </c>
      <c r="F32" s="44">
        <f>ROUND(2*E32,0)/2</f>
        <v>-10688.5</v>
      </c>
      <c r="G32" s="44">
        <f>+C32-(C$7+F32*C$8)</f>
        <v>-2.3610329953953624E-3</v>
      </c>
      <c r="H32" s="44">
        <f>+G32</f>
        <v>-2.3610329953953624E-3</v>
      </c>
      <c r="I32" s="44"/>
      <c r="J32" s="44"/>
      <c r="K32" s="44"/>
      <c r="L32" s="44"/>
      <c r="M32" s="44"/>
      <c r="N32" s="44"/>
      <c r="O32" s="44">
        <f ca="1">+C$11+C$12*$F32</f>
        <v>1.5726905917083769E-2</v>
      </c>
      <c r="P32" s="44"/>
      <c r="Q32" s="154">
        <f>+C32-15018.5</f>
        <v>19480.976000000002</v>
      </c>
      <c r="R32" s="44"/>
      <c r="S32" s="44"/>
      <c r="T32" s="44"/>
      <c r="U32" s="44"/>
      <c r="V32" s="1">
        <v>0</v>
      </c>
      <c r="W32" s="1">
        <f t="shared" si="0"/>
        <v>3.049939242449895E-5</v>
      </c>
      <c r="X32" s="1">
        <f t="shared" si="1"/>
        <v>3.7611525080416754E-3</v>
      </c>
      <c r="Y32" s="1">
        <f t="shared" si="2"/>
        <v>-1.3248093765002964E-3</v>
      </c>
      <c r="Z32" s="1">
        <f t="shared" si="3"/>
        <v>2.466842523965878E-3</v>
      </c>
      <c r="AA32" s="44"/>
    </row>
    <row r="33" spans="1:27" x14ac:dyDescent="0.2">
      <c r="A33" s="33" t="s">
        <v>50</v>
      </c>
      <c r="B33" s="34" t="s">
        <v>46</v>
      </c>
      <c r="C33" s="37">
        <v>34543.595999999998</v>
      </c>
      <c r="D33" s="38"/>
      <c r="E33" s="32">
        <f>+(C33-C$7)/C$8</f>
        <v>-10634.49193691998</v>
      </c>
      <c r="F33" s="44">
        <f>ROUND(2*E33,0)/2</f>
        <v>-10634.5</v>
      </c>
      <c r="G33" s="44">
        <f>+C33-(C$7+F33*C$8)</f>
        <v>6.5864989956025966E-3</v>
      </c>
      <c r="H33" s="44">
        <f>+G33</f>
        <v>6.5864989956025966E-3</v>
      </c>
      <c r="I33" s="44"/>
      <c r="J33" s="44"/>
      <c r="K33" s="44"/>
      <c r="L33" s="44"/>
      <c r="M33" s="44"/>
      <c r="N33" s="44"/>
      <c r="O33" s="44">
        <f ca="1">+C$11+C$12*$F33</f>
        <v>1.5685894395488609E-2</v>
      </c>
      <c r="P33" s="44"/>
      <c r="Q33" s="154">
        <f>+C33-15018.5</f>
        <v>19525.095999999998</v>
      </c>
      <c r="R33" s="44"/>
      <c r="S33" s="44"/>
      <c r="T33" s="44"/>
      <c r="U33" s="44"/>
      <c r="V33" s="1">
        <v>500</v>
      </c>
      <c r="W33" s="1">
        <f t="shared" si="0"/>
        <v>7.3965664676381871E-4</v>
      </c>
      <c r="X33" s="1">
        <f t="shared" si="1"/>
        <v>2.3539641156146676E-3</v>
      </c>
      <c r="Y33" s="1">
        <f t="shared" si="2"/>
        <v>-1.6997090115117325E-3</v>
      </c>
      <c r="Z33" s="1">
        <f t="shared" si="3"/>
        <v>1.3939117508667538E-3</v>
      </c>
      <c r="AA33" s="44"/>
    </row>
    <row r="34" spans="1:27" x14ac:dyDescent="0.2">
      <c r="A34" s="33" t="s">
        <v>51</v>
      </c>
      <c r="B34" s="34" t="s">
        <v>46</v>
      </c>
      <c r="C34" s="37">
        <v>34817.24</v>
      </c>
      <c r="D34" s="38"/>
      <c r="E34" s="32">
        <f>+(C34-C$7)/C$8</f>
        <v>-10299.501607439182</v>
      </c>
      <c r="F34" s="44">
        <f>ROUND(2*E34,0)/2</f>
        <v>-10299.5</v>
      </c>
      <c r="G34" s="44">
        <f>+C34-(C$7+F34*C$8)</f>
        <v>-1.3130710067343898E-3</v>
      </c>
      <c r="H34" s="44"/>
      <c r="I34" s="44"/>
      <c r="J34" s="44"/>
      <c r="K34" s="44"/>
      <c r="L34" s="44">
        <f>G34</f>
        <v>-1.3130710067343898E-3</v>
      </c>
      <c r="M34" s="44"/>
      <c r="N34" s="44"/>
      <c r="O34" s="44">
        <f ca="1">+C$11+C$12*$F34</f>
        <v>1.5431471067074173E-2</v>
      </c>
      <c r="P34" s="44"/>
      <c r="Q34" s="154">
        <f>+C34-15018.5</f>
        <v>19798.739999999998</v>
      </c>
      <c r="R34" s="44"/>
      <c r="S34" s="44"/>
      <c r="T34" s="44"/>
      <c r="U34" s="44"/>
      <c r="V34" s="1">
        <v>1000</v>
      </c>
      <c r="W34" s="1">
        <f t="shared" si="0"/>
        <v>-9.7661055015129056E-4</v>
      </c>
      <c r="X34" s="1">
        <f t="shared" si="1"/>
        <v>1.3959798681000457E-4</v>
      </c>
      <c r="Y34" s="1">
        <f t="shared" si="2"/>
        <v>-2.0419373263679094E-3</v>
      </c>
      <c r="Z34" s="1">
        <f t="shared" si="3"/>
        <v>-2.8789498897091956E-3</v>
      </c>
      <c r="AA34" s="44"/>
    </row>
    <row r="35" spans="1:27" x14ac:dyDescent="0.2">
      <c r="A35" s="33" t="s">
        <v>50</v>
      </c>
      <c r="B35" s="34" t="s">
        <v>46</v>
      </c>
      <c r="C35" s="37">
        <v>34868.71</v>
      </c>
      <c r="D35" s="38"/>
      <c r="E35" s="32">
        <f>+(C35-C$7)/C$8</f>
        <v>-10236.492909063274</v>
      </c>
      <c r="F35" s="44">
        <f>ROUND(2*E35,0)/2</f>
        <v>-10236.5</v>
      </c>
      <c r="G35" s="44">
        <f>+C35-(C$7+F35*C$8)</f>
        <v>5.7923829954233952E-3</v>
      </c>
      <c r="H35" s="44">
        <f>+G35</f>
        <v>5.7923829954233952E-3</v>
      </c>
      <c r="I35" s="44"/>
      <c r="J35" s="44"/>
      <c r="K35" s="44"/>
      <c r="L35" s="44"/>
      <c r="M35" s="44"/>
      <c r="N35" s="44"/>
      <c r="O35" s="44">
        <f ca="1">+C$11+C$12*$F35</f>
        <v>1.5383624291879817E-2</v>
      </c>
      <c r="P35" s="44"/>
      <c r="Q35" s="154">
        <f>+C35-15018.5</f>
        <v>19850.21</v>
      </c>
      <c r="R35" s="44"/>
      <c r="S35" s="44"/>
      <c r="T35" s="44"/>
      <c r="U35" s="44"/>
      <c r="V35" s="1">
        <v>1500</v>
      </c>
      <c r="W35" s="1">
        <f t="shared" si="0"/>
        <v>-4.159084277845942E-3</v>
      </c>
      <c r="X35" s="1">
        <f t="shared" si="1"/>
        <v>-2.1226364957425904E-3</v>
      </c>
      <c r="Y35" s="1">
        <f t="shared" si="2"/>
        <v>-2.3449161063478748E-3</v>
      </c>
      <c r="Z35" s="1">
        <f t="shared" si="3"/>
        <v>-8.6266368799364085E-3</v>
      </c>
      <c r="AA35" s="44"/>
    </row>
    <row r="36" spans="1:27" x14ac:dyDescent="0.2">
      <c r="A36" s="33" t="s">
        <v>50</v>
      </c>
      <c r="B36" s="34" t="s">
        <v>47</v>
      </c>
      <c r="C36" s="37">
        <v>34897.699999999997</v>
      </c>
      <c r="D36" s="38"/>
      <c r="E36" s="32">
        <f>+(C36-C$7)/C$8</f>
        <v>-10201.003844250425</v>
      </c>
      <c r="F36" s="44">
        <f>ROUND(2*E36,0)/2</f>
        <v>-10201</v>
      </c>
      <c r="G36" s="44">
        <f>+C36-(C$7+F36*C$8)</f>
        <v>-3.1402580061694607E-3</v>
      </c>
      <c r="H36" s="44">
        <f>+G36</f>
        <v>-3.1402580061694607E-3</v>
      </c>
      <c r="I36" s="44"/>
      <c r="J36" s="44"/>
      <c r="K36" s="44"/>
      <c r="L36" s="44"/>
      <c r="M36" s="44"/>
      <c r="N36" s="44"/>
      <c r="O36" s="44">
        <f ca="1">+C$11+C$12*$F36</f>
        <v>1.5356663013794108E-2</v>
      </c>
      <c r="P36" s="44"/>
      <c r="Q36" s="154">
        <f>+C36-15018.5</f>
        <v>19879.199999999997</v>
      </c>
      <c r="R36" s="44"/>
      <c r="S36" s="44"/>
      <c r="T36" s="44"/>
      <c r="U36" s="44"/>
      <c r="V36" s="1">
        <v>2000</v>
      </c>
      <c r="W36" s="1">
        <f t="shared" si="0"/>
        <v>-7.0290870456984848E-3</v>
      </c>
      <c r="X36" s="1">
        <f t="shared" si="1"/>
        <v>-3.6570158209370553E-3</v>
      </c>
      <c r="Y36" s="1">
        <f t="shared" si="2"/>
        <v>-2.6028215800566806E-3</v>
      </c>
      <c r="Z36" s="1">
        <f t="shared" si="3"/>
        <v>-1.3288924446692222E-2</v>
      </c>
      <c r="AA36" s="44"/>
    </row>
    <row r="37" spans="1:27" x14ac:dyDescent="0.2">
      <c r="A37" s="33" t="s">
        <v>51</v>
      </c>
      <c r="B37" s="34" t="s">
        <v>47</v>
      </c>
      <c r="C37" s="37">
        <v>35925.322</v>
      </c>
      <c r="D37" s="38"/>
      <c r="E37" s="32">
        <f>+(C37-C$7)/C$8</f>
        <v>-8943.0064740843864</v>
      </c>
      <c r="F37" s="44">
        <f>ROUND(2*E37,0)/2</f>
        <v>-8943</v>
      </c>
      <c r="G37" s="44">
        <f>+C37-(C$7+F37*C$8)</f>
        <v>-5.2884940014337189E-3</v>
      </c>
      <c r="H37" s="44"/>
      <c r="I37" s="44"/>
      <c r="J37" s="44"/>
      <c r="K37" s="44"/>
      <c r="L37" s="44">
        <f>G37</f>
        <v>-5.2884940014337189E-3</v>
      </c>
      <c r="M37" s="44"/>
      <c r="N37" s="44"/>
      <c r="O37" s="44">
        <f ca="1">+C$11+C$12*$F37</f>
        <v>1.4401246455151239E-2</v>
      </c>
      <c r="P37" s="44"/>
      <c r="Q37" s="154">
        <f>+C37-15018.5</f>
        <v>20906.822</v>
      </c>
      <c r="R37" s="44"/>
      <c r="S37" s="44"/>
      <c r="T37" s="44"/>
      <c r="U37" s="44"/>
      <c r="V37" s="1">
        <v>2500</v>
      </c>
      <c r="W37" s="1">
        <f t="shared" si="0"/>
        <v>-7.982580687807387E-3</v>
      </c>
      <c r="X37" s="1">
        <f t="shared" si="1"/>
        <v>-3.9373990751376958E-3</v>
      </c>
      <c r="Y37" s="1">
        <f t="shared" si="2"/>
        <v>-2.810696362292352E-3</v>
      </c>
      <c r="Z37" s="1">
        <f t="shared" si="3"/>
        <v>-1.4730676125237435E-2</v>
      </c>
      <c r="AA37" s="44"/>
    </row>
    <row r="38" spans="1:27" x14ac:dyDescent="0.2">
      <c r="A38" s="33" t="s">
        <v>51</v>
      </c>
      <c r="B38" s="34" t="s">
        <v>46</v>
      </c>
      <c r="C38" s="37">
        <v>35932.267999999996</v>
      </c>
      <c r="D38" s="38"/>
      <c r="E38" s="32">
        <f>+(C38-C$7)/C$8</f>
        <v>-8934.503299051963</v>
      </c>
      <c r="F38" s="44">
        <f>ROUND(2*E38,0)/2</f>
        <v>-8934.5</v>
      </c>
      <c r="G38" s="44">
        <f>+C38-(C$7+F38*C$8)</f>
        <v>-2.6949010061798617E-3</v>
      </c>
      <c r="H38" s="44"/>
      <c r="I38" s="44"/>
      <c r="J38" s="44"/>
      <c r="K38" s="44"/>
      <c r="L38" s="44">
        <f>G38</f>
        <v>-2.6949010061798617E-3</v>
      </c>
      <c r="M38" s="44"/>
      <c r="N38" s="44"/>
      <c r="O38" s="44">
        <f ca="1">+C$11+C$12*$F38</f>
        <v>1.4394790937863113E-2</v>
      </c>
      <c r="P38" s="44"/>
      <c r="Q38" s="154">
        <f>+C38-15018.5</f>
        <v>20913.767999999996</v>
      </c>
      <c r="R38" s="44"/>
      <c r="S38" s="44"/>
      <c r="T38" s="44"/>
      <c r="U38" s="44"/>
      <c r="V38" s="1">
        <v>3000</v>
      </c>
      <c r="W38" s="1">
        <f t="shared" si="0"/>
        <v>-6.4866597275582295E-3</v>
      </c>
      <c r="X38" s="1">
        <f t="shared" si="1"/>
        <v>-2.8676424306019318E-3</v>
      </c>
      <c r="Y38" s="1">
        <f t="shared" si="2"/>
        <v>-2.9645447434854099E-3</v>
      </c>
      <c r="Z38" s="1">
        <f t="shared" si="3"/>
        <v>-1.231884690164557E-2</v>
      </c>
      <c r="AA38" s="44"/>
    </row>
    <row r="39" spans="1:27" x14ac:dyDescent="0.2">
      <c r="A39" s="33" t="s">
        <v>51</v>
      </c>
      <c r="B39" s="34" t="s">
        <v>46</v>
      </c>
      <c r="C39" s="37">
        <v>35982.097999999998</v>
      </c>
      <c r="D39" s="38"/>
      <c r="E39" s="32">
        <f>+(C39-C$7)/C$8</f>
        <v>-8873.5022607758492</v>
      </c>
      <c r="F39" s="44">
        <f>ROUND(2*E39,0)/2</f>
        <v>-8873.5</v>
      </c>
      <c r="G39" s="44">
        <f>+C39-(C$7+F39*C$8)</f>
        <v>-1.8467629997758195E-3</v>
      </c>
      <c r="H39" s="44"/>
      <c r="I39" s="44"/>
      <c r="J39" s="44"/>
      <c r="K39" s="44"/>
      <c r="L39" s="44">
        <f>G39</f>
        <v>-1.8467629997758195E-3</v>
      </c>
      <c r="M39" s="44"/>
      <c r="N39" s="44"/>
      <c r="O39" s="44">
        <f ca="1">+C$11+C$12*$F39</f>
        <v>1.4348463107913021E-2</v>
      </c>
      <c r="P39" s="44"/>
      <c r="Q39" s="154">
        <f>+C39-15018.5</f>
        <v>20963.597999999998</v>
      </c>
      <c r="R39" s="44"/>
      <c r="S39" s="44"/>
      <c r="T39" s="44"/>
      <c r="U39" s="44"/>
      <c r="V39" s="1">
        <v>3500</v>
      </c>
      <c r="W39" s="1">
        <f t="shared" si="0"/>
        <v>-3.3773910636624607E-3</v>
      </c>
      <c r="X39" s="1">
        <f t="shared" si="1"/>
        <v>-8.1456700456070965E-4</v>
      </c>
      <c r="Y39" s="1">
        <f t="shared" si="2"/>
        <v>-3.0614094940846284E-3</v>
      </c>
      <c r="Z39" s="1">
        <f t="shared" si="3"/>
        <v>-7.2533675623077986E-3</v>
      </c>
      <c r="AA39" s="44"/>
    </row>
    <row r="40" spans="1:27" x14ac:dyDescent="0.2">
      <c r="A40" s="33" t="s">
        <v>53</v>
      </c>
      <c r="B40" s="34" t="s">
        <v>47</v>
      </c>
      <c r="C40" s="37">
        <v>36683.379999999997</v>
      </c>
      <c r="D40" s="38"/>
      <c r="E40" s="32">
        <f>+(C40-C$7)/C$8</f>
        <v>-8015.0047668094139</v>
      </c>
      <c r="F40" s="44">
        <f>ROUND(2*E40,0)/2</f>
        <v>-8015</v>
      </c>
      <c r="G40" s="44">
        <f>+C40-(C$7+F40*C$8)</f>
        <v>-3.8938700017752126E-3</v>
      </c>
      <c r="H40" s="44">
        <f>+G40</f>
        <v>-3.8938700017752126E-3</v>
      </c>
      <c r="I40" s="44"/>
      <c r="J40" s="44"/>
      <c r="K40" s="44"/>
      <c r="L40" s="44"/>
      <c r="M40" s="44"/>
      <c r="N40" s="44"/>
      <c r="O40" s="44">
        <f ca="1">+C$11+C$12*$F40</f>
        <v>1.3696455861812146E-2</v>
      </c>
      <c r="P40" s="44"/>
      <c r="Q40" s="154">
        <f>+C40-15018.5</f>
        <v>21664.879999999997</v>
      </c>
      <c r="R40" s="44"/>
      <c r="S40" s="44"/>
      <c r="T40" s="44"/>
      <c r="U40" s="44"/>
      <c r="V40" s="1">
        <v>4000</v>
      </c>
      <c r="W40" s="1">
        <f t="shared" si="0"/>
        <v>-3.9253803934578791E-4</v>
      </c>
      <c r="X40" s="1">
        <f t="shared" si="1"/>
        <v>1.5178246381160187E-3</v>
      </c>
      <c r="Y40" s="1">
        <f t="shared" si="2"/>
        <v>-3.0994287075770972E-3</v>
      </c>
      <c r="Z40" s="1">
        <f t="shared" si="3"/>
        <v>-1.9741421088068662E-3</v>
      </c>
      <c r="AA40" s="44"/>
    </row>
    <row r="41" spans="1:27" x14ac:dyDescent="0.2">
      <c r="A41" s="33" t="s">
        <v>53</v>
      </c>
      <c r="B41" s="34" t="s">
        <v>47</v>
      </c>
      <c r="C41" s="37">
        <v>36683.385999999999</v>
      </c>
      <c r="D41" s="38"/>
      <c r="E41" s="32">
        <f>+(C41-C$7)/C$8</f>
        <v>-8014.9974217114868</v>
      </c>
      <c r="F41" s="44">
        <f>ROUND(2*E41,0)/2</f>
        <v>-8015</v>
      </c>
      <c r="G41" s="44">
        <f>+C41-(C$7+F41*C$8)</f>
        <v>2.1061299994471483E-3</v>
      </c>
      <c r="H41" s="44">
        <f>+G41</f>
        <v>2.1061299994471483E-3</v>
      </c>
      <c r="I41" s="44"/>
      <c r="J41" s="44"/>
      <c r="K41" s="44"/>
      <c r="L41" s="44"/>
      <c r="M41" s="44"/>
      <c r="N41" s="44"/>
      <c r="O41" s="44">
        <f ca="1">+C$11+C$12*$F41</f>
        <v>1.3696455861812146E-2</v>
      </c>
      <c r="P41" s="44"/>
      <c r="Q41" s="154">
        <f>+C41-15018.5</f>
        <v>21664.885999999999</v>
      </c>
      <c r="R41" s="44"/>
      <c r="S41" s="44"/>
      <c r="T41" s="44"/>
      <c r="U41" s="44"/>
      <c r="V41" s="1">
        <v>4500</v>
      </c>
      <c r="W41" s="1">
        <f t="shared" si="0"/>
        <v>7.9967162650598864E-4</v>
      </c>
      <c r="X41" s="1">
        <f t="shared" si="1"/>
        <v>3.329751993556659E-3</v>
      </c>
      <c r="Y41" s="1">
        <f t="shared" si="2"/>
        <v>-3.0778715895223262E-3</v>
      </c>
      <c r="Z41" s="1">
        <f t="shared" si="3"/>
        <v>1.051552030540321E-3</v>
      </c>
      <c r="AA41" s="44"/>
    </row>
    <row r="42" spans="1:27" x14ac:dyDescent="0.2">
      <c r="A42" s="33" t="s">
        <v>54</v>
      </c>
      <c r="B42" s="34" t="s">
        <v>47</v>
      </c>
      <c r="C42" s="37">
        <v>37378.538999999997</v>
      </c>
      <c r="D42" s="38"/>
      <c r="E42" s="32">
        <f>+(C42-C$7)/C$8</f>
        <v>-7164.0029452765448</v>
      </c>
      <c r="F42" s="44">
        <f>ROUND(2*E42,0)/2</f>
        <v>-7164</v>
      </c>
      <c r="G42" s="44">
        <f>+C42-(C$7+F42*C$8)</f>
        <v>-2.4059120041783899E-3</v>
      </c>
      <c r="H42" s="44">
        <f>+G42</f>
        <v>-2.4059120041783899E-3</v>
      </c>
      <c r="I42" s="44"/>
      <c r="J42" s="44"/>
      <c r="K42" s="44"/>
      <c r="L42" s="44"/>
      <c r="M42" s="44"/>
      <c r="N42" s="44"/>
      <c r="O42" s="44">
        <f ca="1">+C$11+C$12*$F42</f>
        <v>1.3050144660377265E-2</v>
      </c>
      <c r="P42" s="44"/>
      <c r="Q42" s="154">
        <f>+C42-15018.5</f>
        <v>22360.038999999997</v>
      </c>
      <c r="R42" s="44"/>
      <c r="S42" s="44"/>
      <c r="T42" s="44"/>
      <c r="U42" s="44"/>
      <c r="V42" s="1">
        <v>5000</v>
      </c>
      <c r="W42" s="1">
        <f t="shared" si="0"/>
        <v>-4.6708539763961818E-4</v>
      </c>
      <c r="X42" s="1">
        <f t="shared" si="1"/>
        <v>3.9999025228215791E-3</v>
      </c>
      <c r="Y42" s="1">
        <f t="shared" si="2"/>
        <v>-2.9971525046738239E-3</v>
      </c>
      <c r="Z42" s="1">
        <f t="shared" si="3"/>
        <v>5.3566462050813699E-4</v>
      </c>
      <c r="AA42" s="44"/>
    </row>
    <row r="43" spans="1:27" x14ac:dyDescent="0.2">
      <c r="A43" s="33" t="s">
        <v>54</v>
      </c>
      <c r="B43" s="34" t="s">
        <v>47</v>
      </c>
      <c r="C43" s="37">
        <v>37378.54</v>
      </c>
      <c r="D43" s="38"/>
      <c r="E43" s="32">
        <f>+(C43-C$7)/C$8</f>
        <v>-7164.0017210935521</v>
      </c>
      <c r="F43" s="44">
        <f>ROUND(2*E43,0)/2</f>
        <v>-7164</v>
      </c>
      <c r="G43" s="44">
        <f>+C43-(C$7+F43*C$8)</f>
        <v>-1.4059120003366843E-3</v>
      </c>
      <c r="H43" s="44">
        <f>+G43</f>
        <v>-1.4059120003366843E-3</v>
      </c>
      <c r="I43" s="44"/>
      <c r="J43" s="44"/>
      <c r="K43" s="44"/>
      <c r="L43" s="44"/>
      <c r="M43" s="44"/>
      <c r="N43" s="44"/>
      <c r="O43" s="44">
        <f ca="1">+C$11+C$12*$F43</f>
        <v>1.3050144660377265E-2</v>
      </c>
      <c r="P43" s="44"/>
      <c r="Q43" s="154">
        <f>+C43-15018.5</f>
        <v>22360.04</v>
      </c>
      <c r="R43" s="44"/>
      <c r="S43" s="44"/>
      <c r="T43" s="44"/>
      <c r="U43" s="44"/>
      <c r="V43" s="1">
        <v>5500</v>
      </c>
      <c r="W43" s="1">
        <f t="shared" si="0"/>
        <v>-3.4848214274453559E-3</v>
      </c>
      <c r="X43" s="1">
        <f t="shared" si="1"/>
        <v>3.2984806297688685E-3</v>
      </c>
      <c r="Y43" s="1">
        <f t="shared" si="2"/>
        <v>-2.8588230121784006E-3</v>
      </c>
      <c r="Z43" s="1">
        <f t="shared" si="3"/>
        <v>-3.045163809854888E-3</v>
      </c>
      <c r="AA43" s="44"/>
    </row>
    <row r="44" spans="1:27" x14ac:dyDescent="0.2">
      <c r="A44" s="33" t="s">
        <v>45</v>
      </c>
      <c r="B44" s="34" t="s">
        <v>47</v>
      </c>
      <c r="C44" s="37">
        <v>38108.8243</v>
      </c>
      <c r="D44" s="38"/>
      <c r="E44" s="32">
        <f>+(C44-C$7)/C$8</f>
        <v>-6270.0001048635149</v>
      </c>
      <c r="F44" s="44">
        <f>ROUND(2*E44,0)/2</f>
        <v>-6270</v>
      </c>
      <c r="G44" s="44">
        <f>+C44-(C$7+F44*C$8)</f>
        <v>-8.5660001786891371E-5</v>
      </c>
      <c r="H44" s="44"/>
      <c r="I44" s="44"/>
      <c r="J44" s="44"/>
      <c r="K44" s="44"/>
      <c r="L44" s="44">
        <f>G44</f>
        <v>-8.5660001786891371E-5</v>
      </c>
      <c r="M44" s="44"/>
      <c r="N44" s="44"/>
      <c r="O44" s="44">
        <f ca="1">+C$11+C$12*$F44</f>
        <v>1.2371176136190681E-2</v>
      </c>
      <c r="P44" s="44"/>
      <c r="Q44" s="154">
        <f>+C44-15018.5</f>
        <v>23090.3243</v>
      </c>
      <c r="R44" s="44"/>
      <c r="S44" s="44"/>
      <c r="T44" s="44"/>
      <c r="U44" s="44"/>
      <c r="V44" s="1">
        <v>6000</v>
      </c>
      <c r="W44" s="1">
        <f t="shared" si="0"/>
        <v>-6.5669305053683881E-3</v>
      </c>
      <c r="X44" s="1">
        <f t="shared" si="1"/>
        <v>1.4660049068971894E-3</v>
      </c>
      <c r="Y44" s="1">
        <f t="shared" si="2"/>
        <v>-2.6655420419503077E-3</v>
      </c>
      <c r="Z44" s="1">
        <f t="shared" si="3"/>
        <v>-7.7664676404215066E-3</v>
      </c>
      <c r="AA44" s="44"/>
    </row>
    <row r="45" spans="1:27" x14ac:dyDescent="0.2">
      <c r="A45" s="33" t="s">
        <v>45</v>
      </c>
      <c r="B45" s="34" t="s">
        <v>47</v>
      </c>
      <c r="C45" s="37">
        <v>38112.909</v>
      </c>
      <c r="D45" s="38"/>
      <c r="E45" s="32">
        <f>+(C45-C$7)/C$8</f>
        <v>-6264.9996846137383</v>
      </c>
      <c r="F45" s="44">
        <f>ROUND(2*E45,0)/2</f>
        <v>-6265</v>
      </c>
      <c r="G45" s="44">
        <f>+C45-(C$7+F45*C$8)</f>
        <v>2.5763000303413719E-4</v>
      </c>
      <c r="H45" s="44"/>
      <c r="I45" s="44"/>
      <c r="J45" s="44"/>
      <c r="K45" s="44"/>
      <c r="L45" s="44">
        <f>G45</f>
        <v>2.5763000303413719E-4</v>
      </c>
      <c r="M45" s="44"/>
      <c r="N45" s="44"/>
      <c r="O45" s="44">
        <f ca="1">+C$11+C$12*$F45</f>
        <v>1.2367378773080017E-2</v>
      </c>
      <c r="P45" s="44"/>
      <c r="Q45" s="154">
        <f>+C45-15018.5</f>
        <v>23094.409</v>
      </c>
      <c r="R45" s="44"/>
      <c r="S45" s="44"/>
      <c r="T45" s="44"/>
      <c r="U45" s="44"/>
      <c r="V45" s="1">
        <v>6500</v>
      </c>
      <c r="W45" s="1">
        <f t="shared" si="0"/>
        <v>-7.9908287203975872E-3</v>
      </c>
      <c r="X45" s="1">
        <f t="shared" si="1"/>
        <v>-8.6916604162316346E-4</v>
      </c>
      <c r="Y45" s="1">
        <f t="shared" si="2"/>
        <v>-2.4210247854814255E-3</v>
      </c>
      <c r="Z45" s="1">
        <f t="shared" si="3"/>
        <v>-1.1281019547502177E-2</v>
      </c>
      <c r="AA45" s="44"/>
    </row>
    <row r="46" spans="1:27" x14ac:dyDescent="0.2">
      <c r="A46" s="33" t="s">
        <v>45</v>
      </c>
      <c r="B46" s="34" t="s">
        <v>47</v>
      </c>
      <c r="C46" s="37">
        <v>38113.724999999999</v>
      </c>
      <c r="D46" s="38"/>
      <c r="E46" s="32">
        <f>+(C46-C$7)/C$8</f>
        <v>-6264.0007512957918</v>
      </c>
      <c r="F46" s="44">
        <f>ROUND(2*E46,0)/2</f>
        <v>-6264</v>
      </c>
      <c r="G46" s="44">
        <f>+C46-(C$7+F46*C$8)</f>
        <v>-6.1371199990389869E-4</v>
      </c>
      <c r="H46" s="44"/>
      <c r="I46" s="44"/>
      <c r="J46" s="44"/>
      <c r="K46" s="44"/>
      <c r="L46" s="44">
        <f>G46</f>
        <v>-6.1371199990389869E-4</v>
      </c>
      <c r="M46" s="44"/>
      <c r="N46" s="44"/>
      <c r="O46" s="44">
        <f ca="1">+C$11+C$12*$F46</f>
        <v>1.2366619300457883E-2</v>
      </c>
      <c r="P46" s="44"/>
      <c r="Q46" s="154">
        <f>+C46-15018.5</f>
        <v>23095.224999999999</v>
      </c>
      <c r="R46" s="44"/>
      <c r="S46" s="44"/>
      <c r="T46" s="44"/>
      <c r="U46" s="44"/>
      <c r="V46" s="1">
        <v>7000</v>
      </c>
      <c r="W46" s="1">
        <f t="shared" si="0"/>
        <v>-6.960702525992425E-3</v>
      </c>
      <c r="X46" s="1">
        <f t="shared" si="1"/>
        <v>-2.9062986838839003E-3</v>
      </c>
      <c r="Y46" s="1">
        <f t="shared" si="2"/>
        <v>-2.1299712834937103E-3</v>
      </c>
      <c r="Z46" s="1">
        <f t="shared" si="3"/>
        <v>-1.1996972493370036E-2</v>
      </c>
      <c r="AA46" s="44"/>
    </row>
    <row r="47" spans="1:27" x14ac:dyDescent="0.2">
      <c r="A47" s="33" t="s">
        <v>45</v>
      </c>
      <c r="B47" s="34" t="s">
        <v>47</v>
      </c>
      <c r="C47" s="37">
        <v>38135.781000000003</v>
      </c>
      <c r="D47" s="38"/>
      <c r="E47" s="32">
        <f>+(C47-C$7)/C$8</f>
        <v>-6237.0001713195097</v>
      </c>
      <c r="F47" s="44">
        <f>ROUND(2*E47,0)/2</f>
        <v>-6237</v>
      </c>
      <c r="G47" s="44">
        <f>+C47-(C$7+F47*C$8)</f>
        <v>-1.3994600158184767E-4</v>
      </c>
      <c r="H47" s="44"/>
      <c r="I47" s="44"/>
      <c r="J47" s="44"/>
      <c r="K47" s="44"/>
      <c r="L47" s="44">
        <f>G47</f>
        <v>-1.3994600158184767E-4</v>
      </c>
      <c r="M47" s="44"/>
      <c r="N47" s="44"/>
      <c r="O47" s="44">
        <f ca="1">+C$11+C$12*$F47</f>
        <v>1.2346113539660303E-2</v>
      </c>
      <c r="P47" s="44"/>
      <c r="Q47" s="154">
        <f>+C47-15018.5</f>
        <v>23117.281000000003</v>
      </c>
      <c r="R47" s="44"/>
      <c r="S47" s="44"/>
      <c r="T47" s="44"/>
      <c r="U47" s="44"/>
      <c r="V47" s="1">
        <v>7500</v>
      </c>
      <c r="W47" s="1">
        <f t="shared" si="0"/>
        <v>-4.0522871618638833E-3</v>
      </c>
      <c r="X47" s="1">
        <f t="shared" si="1"/>
        <v>-3.9468572588793015E-3</v>
      </c>
      <c r="Y47" s="1">
        <f t="shared" si="2"/>
        <v>-1.7979760831016091E-3</v>
      </c>
      <c r="Z47" s="1">
        <f t="shared" si="3"/>
        <v>-9.7971205038447935E-3</v>
      </c>
      <c r="AA47" s="44"/>
    </row>
    <row r="48" spans="1:27" x14ac:dyDescent="0.2">
      <c r="A48" s="33" t="s">
        <v>45</v>
      </c>
      <c r="B48" s="34" t="s">
        <v>47</v>
      </c>
      <c r="C48" s="37">
        <v>38139.864999999998</v>
      </c>
      <c r="D48" s="38"/>
      <c r="E48" s="32">
        <f>+(C48-C$7)/C$8</f>
        <v>-6232.0006079978293</v>
      </c>
      <c r="F48" s="44">
        <f>ROUND(2*E48,0)/2</f>
        <v>-6232</v>
      </c>
      <c r="G48" s="44">
        <f>+C48-(C$7+F48*C$8)</f>
        <v>-4.9665600090520456E-4</v>
      </c>
      <c r="H48" s="44"/>
      <c r="I48" s="44"/>
      <c r="J48" s="44"/>
      <c r="K48" s="44"/>
      <c r="L48" s="44">
        <f>G48</f>
        <v>-4.9665600090520456E-4</v>
      </c>
      <c r="M48" s="44"/>
      <c r="N48" s="44"/>
      <c r="O48" s="44">
        <f ca="1">+C$11+C$12*$F48</f>
        <v>1.2342316176549639E-2</v>
      </c>
      <c r="P48" s="44"/>
      <c r="Q48" s="154">
        <f>+C48-15018.5</f>
        <v>23121.364999999998</v>
      </c>
      <c r="R48" s="44"/>
      <c r="S48" s="44"/>
      <c r="T48" s="44"/>
      <c r="U48" s="44"/>
      <c r="V48" s="1">
        <v>8000</v>
      </c>
      <c r="W48" s="1">
        <f t="shared" si="0"/>
        <v>-8.9108950856710669E-4</v>
      </c>
      <c r="X48" s="1">
        <f t="shared" si="1"/>
        <v>-3.6340327101068884E-3</v>
      </c>
      <c r="Y48" s="1">
        <f t="shared" si="2"/>
        <v>-1.431420701028605E-3</v>
      </c>
      <c r="Z48" s="1">
        <f t="shared" si="3"/>
        <v>-5.9565429197026001E-3</v>
      </c>
      <c r="AA48" s="44"/>
    </row>
    <row r="49" spans="1:27" x14ac:dyDescent="0.2">
      <c r="A49" s="33" t="s">
        <v>45</v>
      </c>
      <c r="B49" s="34" t="s">
        <v>46</v>
      </c>
      <c r="C49" s="37">
        <v>38494.794600000001</v>
      </c>
      <c r="D49" s="38"/>
      <c r="E49" s="32">
        <f>+(C49-C$7)/C$8</f>
        <v>-5797.5018298536406</v>
      </c>
      <c r="F49" s="44">
        <f>ROUND(2*E49,0)/2</f>
        <v>-5797.5</v>
      </c>
      <c r="G49" s="44">
        <f>+C49-(C$7+F49*C$8)</f>
        <v>-1.4947550007491373E-3</v>
      </c>
      <c r="H49" s="44"/>
      <c r="I49" s="44"/>
      <c r="J49" s="44"/>
      <c r="K49" s="44"/>
      <c r="L49" s="44">
        <f>G49</f>
        <v>-1.4947550007491373E-3</v>
      </c>
      <c r="M49" s="44"/>
      <c r="N49" s="44"/>
      <c r="O49" s="44">
        <f ca="1">+C$11+C$12*$F49</f>
        <v>1.2012325322233005E-2</v>
      </c>
      <c r="P49" s="44"/>
      <c r="Q49" s="154">
        <f>+C49-15018.5</f>
        <v>23476.294600000001</v>
      </c>
      <c r="R49" s="44"/>
      <c r="S49" s="44"/>
      <c r="T49" s="44"/>
      <c r="U49" s="44"/>
      <c r="V49" s="1">
        <v>8500</v>
      </c>
      <c r="W49" s="1">
        <f t="shared" si="0"/>
        <v>7.5610409395285468E-4</v>
      </c>
      <c r="X49" s="1">
        <f t="shared" si="1"/>
        <v>-2.0750930326420961E-3</v>
      </c>
      <c r="Y49" s="1">
        <f t="shared" si="2"/>
        <v>-1.0373509599191804E-3</v>
      </c>
      <c r="Z49" s="1">
        <f t="shared" si="3"/>
        <v>-2.3563398986084219E-3</v>
      </c>
      <c r="AA49" s="44"/>
    </row>
    <row r="50" spans="1:27" x14ac:dyDescent="0.2">
      <c r="A50" s="33" t="s">
        <v>45</v>
      </c>
      <c r="B50" s="34" t="s">
        <v>46</v>
      </c>
      <c r="C50" s="37">
        <v>38498.879200000003</v>
      </c>
      <c r="D50" s="38"/>
      <c r="E50" s="32">
        <f>+(C50-C$7)/C$8</f>
        <v>-5792.5015320221592</v>
      </c>
      <c r="F50" s="44">
        <f>ROUND(2*E50,0)/2</f>
        <v>-5792.5</v>
      </c>
      <c r="G50" s="44">
        <f>+C50-(C$7+F50*C$8)</f>
        <v>-1.2514649934018962E-3</v>
      </c>
      <c r="H50" s="44"/>
      <c r="I50" s="44"/>
      <c r="J50" s="44"/>
      <c r="K50" s="44"/>
      <c r="L50" s="44">
        <f>G50</f>
        <v>-1.2514649934018962E-3</v>
      </c>
      <c r="M50" s="44"/>
      <c r="N50" s="44"/>
      <c r="O50" s="44">
        <f ca="1">+C$11+C$12*$F50</f>
        <v>1.2008527959122342E-2</v>
      </c>
      <c r="P50" s="44"/>
      <c r="Q50" s="154">
        <f>+C50-15018.5</f>
        <v>23480.379200000003</v>
      </c>
      <c r="R50" s="44"/>
      <c r="S50" s="44"/>
      <c r="T50" s="44"/>
      <c r="U50" s="44"/>
      <c r="V50" s="1">
        <v>9000</v>
      </c>
      <c r="W50" s="1">
        <f t="shared" si="0"/>
        <v>-3.1319196446966471E-5</v>
      </c>
      <c r="X50" s="1">
        <f t="shared" si="1"/>
        <v>1.9539907918244605E-4</v>
      </c>
      <c r="Y50" s="1">
        <f t="shared" si="2"/>
        <v>-6.2334155555249032E-4</v>
      </c>
      <c r="Z50" s="1">
        <f t="shared" si="3"/>
        <v>-4.5926167281701074E-4</v>
      </c>
      <c r="AA50" s="44"/>
    </row>
    <row r="51" spans="1:27" x14ac:dyDescent="0.2">
      <c r="A51" s="33" t="s">
        <v>55</v>
      </c>
      <c r="B51" s="34" t="s">
        <v>47</v>
      </c>
      <c r="C51" s="35">
        <v>38525.428999999996</v>
      </c>
      <c r="D51" s="38"/>
      <c r="E51" s="32">
        <f>+(C51-C$7)/C$8</f>
        <v>-5759.9997185358525</v>
      </c>
      <c r="F51" s="44">
        <f>ROUND(2*E51,0)/2</f>
        <v>-5760</v>
      </c>
      <c r="G51" s="44">
        <f>+C51-(C$7+F51*C$8)</f>
        <v>2.2991999867372215E-4</v>
      </c>
      <c r="H51" s="44">
        <f>+G51</f>
        <v>2.2991999867372215E-4</v>
      </c>
      <c r="I51" s="44"/>
      <c r="J51" s="44"/>
      <c r="K51" s="44"/>
      <c r="L51" s="44"/>
      <c r="M51" s="44"/>
      <c r="N51" s="44"/>
      <c r="O51" s="44">
        <f ca="1">+C$11+C$12*$F51</f>
        <v>1.1983845098903032E-2</v>
      </c>
      <c r="P51" s="44"/>
      <c r="Q51" s="154">
        <f>+C51-15018.5</f>
        <v>23506.928999999996</v>
      </c>
      <c r="R51" s="44"/>
      <c r="S51" s="44"/>
      <c r="T51" s="44"/>
      <c r="U51" s="44"/>
      <c r="V51" s="1">
        <v>9500</v>
      </c>
      <c r="W51" s="1">
        <f t="shared" si="0"/>
        <v>-2.8132702534880609E-3</v>
      </c>
      <c r="X51" s="1">
        <f t="shared" si="1"/>
        <v>2.3988885611119291E-3</v>
      </c>
      <c r="Y51" s="1">
        <f t="shared" si="2"/>
        <v>-1.9735045820799913E-4</v>
      </c>
      <c r="Z51" s="1">
        <f t="shared" si="3"/>
        <v>-6.1173215058413092E-4</v>
      </c>
      <c r="AA51" s="44"/>
    </row>
    <row r="52" spans="1:27" x14ac:dyDescent="0.2">
      <c r="A52" s="33" t="s">
        <v>55</v>
      </c>
      <c r="B52" s="34" t="s">
        <v>47</v>
      </c>
      <c r="C52" s="35">
        <v>38525.434000000001</v>
      </c>
      <c r="D52" s="38"/>
      <c r="E52" s="32">
        <f>+(C52-C$7)/C$8</f>
        <v>-5759.9935976209081</v>
      </c>
      <c r="F52" s="44">
        <f>ROUND(2*E52,0)/2</f>
        <v>-5760</v>
      </c>
      <c r="G52" s="44">
        <f>+C52-(C$7+F52*C$8)</f>
        <v>5.229920003330335E-3</v>
      </c>
      <c r="H52" s="44">
        <f>+G52</f>
        <v>5.229920003330335E-3</v>
      </c>
      <c r="I52" s="44"/>
      <c r="J52" s="44"/>
      <c r="K52" s="44"/>
      <c r="L52" s="44"/>
      <c r="M52" s="44"/>
      <c r="N52" s="44"/>
      <c r="O52" s="44">
        <f ca="1">+C$11+C$12*$F52</f>
        <v>1.1983845098903032E-2</v>
      </c>
      <c r="P52" s="44"/>
      <c r="Q52" s="154">
        <f>+C52-15018.5</f>
        <v>23506.934000000001</v>
      </c>
      <c r="R52" s="44"/>
      <c r="S52" s="44"/>
      <c r="T52" s="44"/>
      <c r="U52" s="44"/>
      <c r="V52" s="1">
        <v>10000</v>
      </c>
      <c r="W52" s="1">
        <f t="shared" si="0"/>
        <v>-6.0349228166707083E-3</v>
      </c>
      <c r="X52" s="1">
        <f t="shared" si="1"/>
        <v>3.7797956486301195E-3</v>
      </c>
      <c r="Y52" s="1">
        <f t="shared" si="2"/>
        <v>2.3243405316161615E-4</v>
      </c>
      <c r="Z52" s="1">
        <f t="shared" si="3"/>
        <v>-2.0226931148789725E-3</v>
      </c>
      <c r="AA52" s="44"/>
    </row>
    <row r="53" spans="1:27" x14ac:dyDescent="0.2">
      <c r="A53" s="114" t="s">
        <v>56</v>
      </c>
      <c r="B53" s="114"/>
      <c r="C53" s="38">
        <v>40001.512000000002</v>
      </c>
      <c r="D53" s="38"/>
      <c r="E53" s="44">
        <f>+(C53-C$7)/C$8</f>
        <v>-3953.0040215317017</v>
      </c>
      <c r="F53" s="44">
        <f>ROUND(2*E53,0)/2</f>
        <v>-3953</v>
      </c>
      <c r="G53" s="44">
        <f>+C53-(C$7+F53*C$8)</f>
        <v>-3.2850739953573793E-3</v>
      </c>
      <c r="H53" s="44"/>
      <c r="I53" s="44">
        <f>+G53</f>
        <v>-3.2850739953573793E-3</v>
      </c>
      <c r="J53" s="44"/>
      <c r="K53" s="44"/>
      <c r="L53" s="44"/>
      <c r="M53" s="44"/>
      <c r="N53" s="44"/>
      <c r="O53" s="44">
        <f ca="1">+C$11+C$12*$F53</f>
        <v>1.0611478070709342E-2</v>
      </c>
      <c r="P53" s="44"/>
      <c r="Q53" s="154">
        <f>+C53-15018.5</f>
        <v>24983.012000000002</v>
      </c>
      <c r="R53" s="44"/>
      <c r="S53" s="44"/>
      <c r="T53" s="44"/>
      <c r="U53" s="44"/>
      <c r="V53" s="1">
        <v>10500</v>
      </c>
      <c r="W53" s="1">
        <f t="shared" si="0"/>
        <v>-7.8957024313277054E-3</v>
      </c>
      <c r="X53" s="1">
        <f t="shared" si="1"/>
        <v>3.8646052827533161E-3</v>
      </c>
      <c r="Y53" s="1">
        <f t="shared" si="2"/>
        <v>6.5775078368498444E-4</v>
      </c>
      <c r="Z53" s="1">
        <f t="shared" si="3"/>
        <v>-3.3733463648894053E-3</v>
      </c>
      <c r="AA53" s="44"/>
    </row>
    <row r="54" spans="1:27" x14ac:dyDescent="0.2">
      <c r="A54" s="114" t="s">
        <v>57</v>
      </c>
      <c r="B54" s="115"/>
      <c r="C54" s="38">
        <v>40318.461000000003</v>
      </c>
      <c r="D54" s="38"/>
      <c r="E54" s="44">
        <f>+(C54-C$7)/C$8</f>
        <v>-3565.0004477694083</v>
      </c>
      <c r="F54" s="44">
        <f>ROUND(2*E54,0)/2</f>
        <v>-3565</v>
      </c>
      <c r="G54" s="44">
        <f>+C54-(C$7+F54*C$8)</f>
        <v>-3.6576999991666526E-4</v>
      </c>
      <c r="H54" s="44"/>
      <c r="I54" s="44">
        <f>+G54</f>
        <v>-3.6576999991666526E-4</v>
      </c>
      <c r="J54" s="44"/>
      <c r="K54" s="44"/>
      <c r="L54" s="44"/>
      <c r="M54" s="44"/>
      <c r="N54" s="44"/>
      <c r="O54" s="44">
        <f ca="1">+C$11+C$12*$F54</f>
        <v>1.0316802693321876E-2</v>
      </c>
      <c r="P54" s="44"/>
      <c r="Q54" s="154">
        <f>+C54-15018.5</f>
        <v>25299.961000000003</v>
      </c>
      <c r="R54" s="44"/>
      <c r="S54" s="44"/>
      <c r="T54" s="44"/>
      <c r="U54" s="44"/>
      <c r="V54" s="1">
        <v>11000</v>
      </c>
      <c r="W54" s="1">
        <f t="shared" si="0"/>
        <v>-7.3556235080114354E-3</v>
      </c>
      <c r="X54" s="1">
        <f t="shared" si="1"/>
        <v>2.6242361159620358E-3</v>
      </c>
      <c r="Y54" s="1">
        <f t="shared" si="2"/>
        <v>1.0704244168954578E-3</v>
      </c>
      <c r="Z54" s="1">
        <f t="shared" si="3"/>
        <v>-3.6609629751539422E-3</v>
      </c>
      <c r="AA54" s="44"/>
    </row>
    <row r="55" spans="1:27" x14ac:dyDescent="0.2">
      <c r="A55" s="114" t="s">
        <v>58</v>
      </c>
      <c r="B55" s="115"/>
      <c r="C55" s="38">
        <v>40353.584999999999</v>
      </c>
      <c r="D55" s="38"/>
      <c r="E55" s="44">
        <f>+(C55-C$7)/C$8</f>
        <v>-3522.002244510129</v>
      </c>
      <c r="F55" s="44">
        <f>ROUND(2*E55,0)/2</f>
        <v>-3522</v>
      </c>
      <c r="G55" s="44">
        <f>+C55-(C$7+F55*C$8)</f>
        <v>-1.8334760025027208E-3</v>
      </c>
      <c r="H55" s="44"/>
      <c r="I55" s="44">
        <f>+G55</f>
        <v>-1.8334760025027208E-3</v>
      </c>
      <c r="J55" s="44"/>
      <c r="K55" s="44"/>
      <c r="L55" s="44"/>
      <c r="M55" s="44"/>
      <c r="N55" s="44"/>
      <c r="O55" s="44">
        <f ca="1">+C$11+C$12*$F55</f>
        <v>1.0284145370570172E-2</v>
      </c>
      <c r="P55" s="44"/>
      <c r="Q55" s="154">
        <f>+C55-15018.5</f>
        <v>25335.084999999999</v>
      </c>
      <c r="R55" s="44"/>
      <c r="S55" s="44"/>
      <c r="T55" s="44"/>
      <c r="U55" s="44"/>
      <c r="V55" s="1">
        <v>11500</v>
      </c>
      <c r="W55" s="1">
        <f t="shared" si="0"/>
        <v>-4.7165349561731481E-3</v>
      </c>
      <c r="X55" s="1">
        <f t="shared" si="1"/>
        <v>4.8401254877789886E-4</v>
      </c>
      <c r="Y55" s="1">
        <f t="shared" si="2"/>
        <v>1.4625226583244331E-3</v>
      </c>
      <c r="Z55" s="1">
        <f t="shared" si="3"/>
        <v>-2.7699997490708162E-3</v>
      </c>
      <c r="AA55" s="44"/>
    </row>
    <row r="56" spans="1:27" x14ac:dyDescent="0.2">
      <c r="A56" s="114" t="s">
        <v>58</v>
      </c>
      <c r="B56" s="115"/>
      <c r="C56" s="38">
        <v>40354.402999999998</v>
      </c>
      <c r="D56" s="38"/>
      <c r="E56" s="44">
        <f>+(C56-C$7)/C$8</f>
        <v>-3521.0008628262076</v>
      </c>
      <c r="F56" s="44">
        <f>ROUND(2*E56,0)/2</f>
        <v>-3521</v>
      </c>
      <c r="G56" s="44">
        <f>+C56-(C$7+F56*C$8)</f>
        <v>-7.0481800503330305E-4</v>
      </c>
      <c r="H56" s="44"/>
      <c r="I56" s="44">
        <f>+G56</f>
        <v>-7.0481800503330305E-4</v>
      </c>
      <c r="J56" s="44"/>
      <c r="K56" s="44"/>
      <c r="L56" s="44"/>
      <c r="M56" s="44"/>
      <c r="N56" s="44"/>
      <c r="O56" s="44">
        <f ca="1">+C$11+C$12*$F56</f>
        <v>1.028338589794804E-2</v>
      </c>
      <c r="P56" s="44"/>
      <c r="Q56" s="154">
        <f>+C56-15018.5</f>
        <v>25335.902999999998</v>
      </c>
      <c r="R56" s="44"/>
      <c r="S56" s="44"/>
      <c r="T56" s="44"/>
      <c r="U56" s="44"/>
      <c r="V56" s="1">
        <v>12000</v>
      </c>
      <c r="W56" s="1">
        <f t="shared" si="0"/>
        <v>-1.453417499789578E-3</v>
      </c>
      <c r="X56" s="1">
        <f t="shared" si="1"/>
        <v>-1.82217962893405E-3</v>
      </c>
      <c r="Y56" s="1">
        <f t="shared" si="2"/>
        <v>1.8265087077953606E-3</v>
      </c>
      <c r="Z56" s="1">
        <f t="shared" si="3"/>
        <v>-1.4490884209282674E-3</v>
      </c>
      <c r="AA56" s="44"/>
    </row>
    <row r="57" spans="1:27" x14ac:dyDescent="0.2">
      <c r="A57" s="114" t="s">
        <v>58</v>
      </c>
      <c r="B57" s="115"/>
      <c r="C57" s="38">
        <v>40354.410000000003</v>
      </c>
      <c r="D57" s="38"/>
      <c r="E57" s="44">
        <f>+(C57-C$7)/C$8</f>
        <v>-3520.9922935452873</v>
      </c>
      <c r="F57" s="44">
        <f>ROUND(2*E57,0)/2</f>
        <v>-3521</v>
      </c>
      <c r="G57" s="44">
        <f>+C57-(C$7+F57*C$8)</f>
        <v>6.2951820000307634E-3</v>
      </c>
      <c r="H57" s="44"/>
      <c r="I57" s="44">
        <f>+G57</f>
        <v>6.2951820000307634E-3</v>
      </c>
      <c r="J57" s="44"/>
      <c r="K57" s="44"/>
      <c r="L57" s="44"/>
      <c r="M57" s="44"/>
      <c r="N57" s="44"/>
      <c r="O57" s="44">
        <f ca="1">+C$11+C$12*$F57</f>
        <v>1.028338589794804E-2</v>
      </c>
      <c r="P57" s="44"/>
      <c r="Q57" s="154">
        <f>+C57-15018.5</f>
        <v>25335.910000000003</v>
      </c>
      <c r="R57" s="44"/>
      <c r="S57" s="44"/>
      <c r="T57" s="44"/>
      <c r="U57" s="44"/>
      <c r="V57" s="1">
        <v>12500</v>
      </c>
      <c r="W57" s="1">
        <f t="shared" si="0"/>
        <v>6.0997976985347271E-4</v>
      </c>
      <c r="X57" s="1">
        <f t="shared" si="1"/>
        <v>-3.5035437481382415E-3</v>
      </c>
      <c r="Y57" s="1">
        <f t="shared" si="2"/>
        <v>2.1553861296396827E-3</v>
      </c>
      <c r="Z57" s="1">
        <f t="shared" si="3"/>
        <v>-7.3817784864508608E-4</v>
      </c>
      <c r="AA57" s="44"/>
    </row>
    <row r="58" spans="1:27" x14ac:dyDescent="0.2">
      <c r="A58" s="33" t="s">
        <v>59</v>
      </c>
      <c r="B58" s="34" t="s">
        <v>47</v>
      </c>
      <c r="C58" s="35">
        <v>40354.413</v>
      </c>
      <c r="D58" s="38"/>
      <c r="E58" s="32">
        <f>+(C58-C$7)/C$8</f>
        <v>-3520.9886209963283</v>
      </c>
      <c r="F58" s="44">
        <f>ROUND(2*E58,0)/2</f>
        <v>-3521</v>
      </c>
      <c r="G58" s="44">
        <f>+C58-(C$7+F58*C$8)</f>
        <v>9.2951819970039651E-3</v>
      </c>
      <c r="H58" s="44"/>
      <c r="I58" s="44">
        <f>+G58</f>
        <v>9.2951819970039651E-3</v>
      </c>
      <c r="J58" s="44"/>
      <c r="K58" s="44"/>
      <c r="L58" s="44"/>
      <c r="M58" s="44"/>
      <c r="N58" s="44"/>
      <c r="O58" s="44">
        <f ca="1">+C$11+C$12*$F58</f>
        <v>1.028338589794804E-2</v>
      </c>
      <c r="P58" s="44"/>
      <c r="Q58" s="154">
        <f>+C58-15018.5</f>
        <v>25335.913</v>
      </c>
      <c r="R58" s="44"/>
      <c r="S58" s="44"/>
      <c r="T58" s="44"/>
      <c r="U58" s="44"/>
      <c r="V58" s="1">
        <v>13000</v>
      </c>
      <c r="W58" s="1">
        <f t="shared" si="0"/>
        <v>3.2042870642881843E-4</v>
      </c>
      <c r="X58" s="1">
        <f t="shared" si="1"/>
        <v>-3.9835375944638814E-3</v>
      </c>
      <c r="Y58" s="1">
        <f t="shared" si="2"/>
        <v>2.4428333361808385E-3</v>
      </c>
      <c r="Z58" s="1">
        <f t="shared" si="3"/>
        <v>-1.2202755518542245E-3</v>
      </c>
      <c r="AA58" s="44"/>
    </row>
    <row r="59" spans="1:27" x14ac:dyDescent="0.2">
      <c r="A59" s="114" t="s">
        <v>58</v>
      </c>
      <c r="B59" s="115"/>
      <c r="C59" s="38">
        <v>40362.574000000001</v>
      </c>
      <c r="D59" s="38"/>
      <c r="E59" s="44">
        <f>+(C59-C$7)/C$8</f>
        <v>-3510.9980636338692</v>
      </c>
      <c r="F59" s="44">
        <f>ROUND(2*E59,0)/2</f>
        <v>-3511</v>
      </c>
      <c r="G59" s="44">
        <f>+C59-(C$7+F59*C$8)</f>
        <v>1.5817620005691424E-3</v>
      </c>
      <c r="H59" s="44"/>
      <c r="I59" s="44">
        <f>+G59</f>
        <v>1.5817620005691424E-3</v>
      </c>
      <c r="J59" s="44"/>
      <c r="K59" s="44"/>
      <c r="L59" s="44"/>
      <c r="M59" s="44"/>
      <c r="N59" s="44"/>
      <c r="O59" s="44">
        <f ca="1">+C$11+C$12*$F59</f>
        <v>1.0275791171726712E-2</v>
      </c>
      <c r="P59" s="44"/>
      <c r="Q59" s="154">
        <f>+C59-15018.5</f>
        <v>25344.074000000001</v>
      </c>
      <c r="R59" s="44"/>
      <c r="S59" s="44"/>
      <c r="T59" s="44"/>
      <c r="U59" s="44"/>
      <c r="V59" s="1">
        <v>13500</v>
      </c>
      <c r="W59" s="1">
        <f t="shared" si="0"/>
        <v>-2.1602412444919291E-3</v>
      </c>
      <c r="X59" s="1">
        <f t="shared" si="1"/>
        <v>-3.0975705763287465E-3</v>
      </c>
      <c r="Y59" s="1">
        <f t="shared" si="2"/>
        <v>2.6833250994833181E-3</v>
      </c>
      <c r="Z59" s="1">
        <f t="shared" si="3"/>
        <v>-2.5744867213373574E-3</v>
      </c>
      <c r="AA59" s="44"/>
    </row>
    <row r="60" spans="1:27" x14ac:dyDescent="0.2">
      <c r="A60" s="114" t="s">
        <v>58</v>
      </c>
      <c r="B60" s="115"/>
      <c r="C60" s="38">
        <v>40363.392</v>
      </c>
      <c r="D60" s="38"/>
      <c r="E60" s="44">
        <f>+(C60-C$7)/C$8</f>
        <v>-3509.9966819499473</v>
      </c>
      <c r="F60" s="44">
        <f>ROUND(2*E60,0)/2</f>
        <v>-3510</v>
      </c>
      <c r="G60" s="44">
        <f>+C60-(C$7+F60*C$8)</f>
        <v>2.7104199980385602E-3</v>
      </c>
      <c r="H60" s="44"/>
      <c r="I60" s="44">
        <f>+G60</f>
        <v>2.7104199980385602E-3</v>
      </c>
      <c r="J60" s="44"/>
      <c r="K60" s="44"/>
      <c r="L60" s="44"/>
      <c r="M60" s="44"/>
      <c r="N60" s="44"/>
      <c r="O60" s="44">
        <f ca="1">+C$11+C$12*$F60</f>
        <v>1.027503169910458E-2</v>
      </c>
      <c r="P60" s="44"/>
      <c r="Q60" s="154">
        <f>+C60-15018.5</f>
        <v>25344.892</v>
      </c>
      <c r="R60" s="44"/>
      <c r="S60" s="44"/>
      <c r="T60" s="44"/>
      <c r="U60" s="44"/>
      <c r="V60" s="1">
        <v>14000</v>
      </c>
      <c r="W60" s="1">
        <f t="shared" si="0"/>
        <v>-5.4455891627631673E-3</v>
      </c>
      <c r="X60" s="1">
        <f t="shared" si="1"/>
        <v>-1.1494420793988563E-3</v>
      </c>
      <c r="Y60" s="1">
        <f t="shared" si="2"/>
        <v>2.8722387557026962E-3</v>
      </c>
      <c r="Z60" s="1">
        <f t="shared" si="3"/>
        <v>-3.7227924864593272E-3</v>
      </c>
      <c r="AA60" s="44"/>
    </row>
    <row r="61" spans="1:27" x14ac:dyDescent="0.2">
      <c r="A61" s="114" t="s">
        <v>58</v>
      </c>
      <c r="B61" s="115"/>
      <c r="C61" s="38">
        <v>40367.478999999999</v>
      </c>
      <c r="D61" s="38"/>
      <c r="E61" s="44">
        <f>+(C61-C$7)/C$8</f>
        <v>-3504.9934460792983</v>
      </c>
      <c r="F61" s="44">
        <f>ROUND(2*E61,0)/2</f>
        <v>-3505</v>
      </c>
      <c r="G61" s="44">
        <f>+C61-(C$7+F61*C$8)</f>
        <v>5.3537099956884049E-3</v>
      </c>
      <c r="H61" s="44"/>
      <c r="I61" s="44">
        <f>+G61</f>
        <v>5.3537099956884049E-3</v>
      </c>
      <c r="J61" s="44"/>
      <c r="K61" s="44"/>
      <c r="L61" s="44"/>
      <c r="M61" s="44"/>
      <c r="N61" s="44"/>
      <c r="O61" s="44">
        <f ca="1">+C$11+C$12*$F61</f>
        <v>1.0271234335993917E-2</v>
      </c>
      <c r="P61" s="44"/>
      <c r="Q61" s="154">
        <f>+C61-15018.5</f>
        <v>25348.978999999999</v>
      </c>
      <c r="R61" s="44"/>
      <c r="S61" s="44"/>
      <c r="T61" s="44"/>
      <c r="U61" s="44"/>
      <c r="V61" s="1">
        <v>14500</v>
      </c>
      <c r="W61" s="1">
        <f t="shared" si="0"/>
        <v>-7.6994414013764169E-3</v>
      </c>
      <c r="X61" s="1">
        <f t="shared" si="1"/>
        <v>1.1928317868643826E-3</v>
      </c>
      <c r="Y61" s="1">
        <f t="shared" si="2"/>
        <v>3.0059430606070242E-3</v>
      </c>
      <c r="Z61" s="1">
        <f t="shared" si="3"/>
        <v>-3.5006665539050099E-3</v>
      </c>
      <c r="AA61" s="44"/>
    </row>
    <row r="62" spans="1:27" x14ac:dyDescent="0.2">
      <c r="A62" s="114" t="s">
        <v>58</v>
      </c>
      <c r="B62" s="115"/>
      <c r="C62" s="38">
        <v>40385.445</v>
      </c>
      <c r="D62" s="38"/>
      <c r="E62" s="44">
        <f>+(C62-C$7)/C$8</f>
        <v>-3482.9997745226333</v>
      </c>
      <c r="F62" s="44">
        <f>ROUND(2*E62,0)/2</f>
        <v>-3483</v>
      </c>
      <c r="G62" s="44">
        <f>+C62-(C$7+F62*C$8)</f>
        <v>1.8418599938740954E-4</v>
      </c>
      <c r="H62" s="44"/>
      <c r="I62" s="44">
        <f>+G62</f>
        <v>1.8418599938740954E-4</v>
      </c>
      <c r="J62" s="44"/>
      <c r="K62" s="44"/>
      <c r="L62" s="44"/>
      <c r="M62" s="44"/>
      <c r="N62" s="44"/>
      <c r="O62" s="44">
        <f ca="1">+C$11+C$12*$F62</f>
        <v>1.0254525938306999E-2</v>
      </c>
      <c r="P62" s="44"/>
      <c r="Q62" s="154">
        <f>+C62-15018.5</f>
        <v>25366.945</v>
      </c>
      <c r="R62" s="44"/>
      <c r="S62" s="44"/>
      <c r="T62" s="44"/>
      <c r="U62" s="44"/>
      <c r="V62" s="1">
        <v>15000</v>
      </c>
      <c r="W62" s="1">
        <f t="shared" si="0"/>
        <v>-7.6621249552971202E-3</v>
      </c>
      <c r="X62" s="1">
        <f t="shared" si="1"/>
        <v>3.1260818896752668E-3</v>
      </c>
      <c r="Y62" s="1">
        <f t="shared" si="2"/>
        <v>3.0818679883141777E-3</v>
      </c>
      <c r="Z62" s="1">
        <f t="shared" si="3"/>
        <v>-1.4541750773076757E-3</v>
      </c>
      <c r="AA62" s="44"/>
    </row>
    <row r="63" spans="1:27" x14ac:dyDescent="0.2">
      <c r="A63" s="114" t="s">
        <v>60</v>
      </c>
      <c r="B63" s="115"/>
      <c r="C63" s="38">
        <v>40710.559999999998</v>
      </c>
      <c r="D63" s="38"/>
      <c r="E63" s="44">
        <f>+(C63-C$7)/C$8</f>
        <v>-3084.9995224829454</v>
      </c>
      <c r="F63" s="44">
        <f>ROUND(2*E63,0)/2</f>
        <v>-3085</v>
      </c>
      <c r="G63" s="44">
        <f>+C63-(C$7+F63*C$8)</f>
        <v>3.9006999577395618E-4</v>
      </c>
      <c r="H63" s="44"/>
      <c r="I63" s="44">
        <f>+G63</f>
        <v>3.9006999577395618E-4</v>
      </c>
      <c r="J63" s="44"/>
      <c r="K63" s="44"/>
      <c r="L63" s="44"/>
      <c r="M63" s="44"/>
      <c r="N63" s="44"/>
      <c r="O63" s="44">
        <f ca="1">+C$11+C$12*$F63</f>
        <v>9.9522558346982065E-3</v>
      </c>
      <c r="P63" s="44"/>
      <c r="Q63" s="154">
        <f>+C63-15018.5</f>
        <v>25692.059999999998</v>
      </c>
      <c r="R63" s="44"/>
      <c r="S63" s="44"/>
      <c r="T63" s="44"/>
      <c r="U63" s="44"/>
      <c r="V63" s="1">
        <v>15500</v>
      </c>
      <c r="W63" s="1">
        <f t="shared" si="0"/>
        <v>-5.3544959032710915E-3</v>
      </c>
      <c r="X63" s="1">
        <f t="shared" si="1"/>
        <v>3.9873939426657221E-3</v>
      </c>
      <c r="Y63" s="1">
        <f t="shared" si="2"/>
        <v>3.0985541315938104E-3</v>
      </c>
      <c r="Z63" s="1">
        <f t="shared" si="3"/>
        <v>1.7314521709884409E-3</v>
      </c>
      <c r="AA63" s="44"/>
    </row>
    <row r="64" spans="1:27" x14ac:dyDescent="0.2">
      <c r="A64" s="114" t="s">
        <v>60</v>
      </c>
      <c r="B64" s="115"/>
      <c r="C64" s="38">
        <v>40711.370000000003</v>
      </c>
      <c r="D64" s="38"/>
      <c r="E64" s="44">
        <f>+(C64-C$7)/C$8</f>
        <v>-3084.0079342629183</v>
      </c>
      <c r="F64" s="44">
        <f>ROUND(2*E64,0)/2</f>
        <v>-3084</v>
      </c>
      <c r="G64" s="44">
        <f>+C64-(C$7+F64*C$8)</f>
        <v>-6.481272001110483E-3</v>
      </c>
      <c r="H64" s="44"/>
      <c r="I64" s="44">
        <f>+G64</f>
        <v>-6.481272001110483E-3</v>
      </c>
      <c r="J64" s="44"/>
      <c r="K64" s="44"/>
      <c r="L64" s="44"/>
      <c r="M64" s="44"/>
      <c r="N64" s="44"/>
      <c r="O64" s="44">
        <f ca="1">+C$11+C$12*$F64</f>
        <v>9.9514963620760729E-3</v>
      </c>
      <c r="P64" s="44"/>
      <c r="Q64" s="154">
        <f>+C64-15018.5</f>
        <v>25692.870000000003</v>
      </c>
      <c r="R64" s="44"/>
      <c r="S64" s="44"/>
      <c r="T64" s="44"/>
      <c r="U64" s="44"/>
      <c r="V64" s="1">
        <v>16000</v>
      </c>
      <c r="W64" s="1">
        <f t="shared" si="0"/>
        <v>-2.0662829917840204E-3</v>
      </c>
      <c r="X64" s="1">
        <f t="shared" si="1"/>
        <v>3.4814227837596007E-3</v>
      </c>
      <c r="Y64" s="1">
        <f t="shared" si="2"/>
        <v>3.0556807541754459E-3</v>
      </c>
      <c r="Z64" s="1">
        <f t="shared" si="3"/>
        <v>4.4708205461510258E-3</v>
      </c>
      <c r="AA64" s="44"/>
    </row>
    <row r="65" spans="1:27" x14ac:dyDescent="0.2">
      <c r="A65" s="114" t="s">
        <v>60</v>
      </c>
      <c r="B65" s="115"/>
      <c r="C65" s="38">
        <v>40711.372000000003</v>
      </c>
      <c r="D65" s="38"/>
      <c r="E65" s="44">
        <f>+(C65-C$7)/C$8</f>
        <v>-3084.0054858969424</v>
      </c>
      <c r="F65" s="44">
        <f>ROUND(2*E65,0)/2</f>
        <v>-3084</v>
      </c>
      <c r="G65" s="44">
        <f>+C65-(C$7+F65*C$8)</f>
        <v>-4.4812720007030293E-3</v>
      </c>
      <c r="H65" s="44"/>
      <c r="I65" s="44">
        <f>+G65</f>
        <v>-4.4812720007030293E-3</v>
      </c>
      <c r="J65" s="44"/>
      <c r="K65" s="44"/>
      <c r="L65" s="44"/>
      <c r="M65" s="44"/>
      <c r="N65" s="44"/>
      <c r="O65" s="44">
        <f ca="1">+C$11+C$12*$F65</f>
        <v>9.9514963620760729E-3</v>
      </c>
      <c r="P65" s="44"/>
      <c r="Q65" s="154">
        <f>+C65-15018.5</f>
        <v>25692.872000000003</v>
      </c>
      <c r="R65" s="44"/>
      <c r="S65" s="44"/>
      <c r="T65" s="44"/>
      <c r="U65" s="44"/>
      <c r="V65" s="1">
        <v>16500</v>
      </c>
      <c r="W65" s="1">
        <f t="shared" si="0"/>
        <v>3.6473889381719981E-4</v>
      </c>
      <c r="X65" s="1">
        <f t="shared" si="1"/>
        <v>1.7816666629978119E-3</v>
      </c>
      <c r="Y65" s="1">
        <f t="shared" si="2"/>
        <v>2.9540719558492764E-3</v>
      </c>
      <c r="Z65" s="1">
        <f t="shared" si="3"/>
        <v>5.1004775126642886E-3</v>
      </c>
      <c r="AA65" s="44"/>
    </row>
    <row r="66" spans="1:27" x14ac:dyDescent="0.2">
      <c r="A66" s="114" t="s">
        <v>60</v>
      </c>
      <c r="B66" s="115"/>
      <c r="C66" s="38">
        <v>40711.377</v>
      </c>
      <c r="D66" s="38"/>
      <c r="E66" s="44">
        <f>+(C66-C$7)/C$8</f>
        <v>-3083.9993649820071</v>
      </c>
      <c r="F66" s="44">
        <f>ROUND(2*E66,0)/2</f>
        <v>-3084</v>
      </c>
      <c r="G66" s="44">
        <f>+C66-(C$7+F66*C$8)</f>
        <v>5.1872799667762592E-4</v>
      </c>
      <c r="H66" s="44"/>
      <c r="I66" s="44">
        <f>+G66</f>
        <v>5.1872799667762592E-4</v>
      </c>
      <c r="J66" s="44"/>
      <c r="K66" s="44"/>
      <c r="L66" s="44"/>
      <c r="M66" s="44"/>
      <c r="N66" s="44"/>
      <c r="O66" s="44">
        <f ca="1">+C$11+C$12*$F66</f>
        <v>9.9514963620760729E-3</v>
      </c>
      <c r="P66" s="44"/>
      <c r="Q66" s="154">
        <f>+C66-15018.5</f>
        <v>25692.877</v>
      </c>
      <c r="R66" s="44"/>
      <c r="S66" s="44"/>
      <c r="T66" s="44"/>
      <c r="U66" s="44"/>
      <c r="V66" s="1">
        <v>17000</v>
      </c>
      <c r="W66" s="1">
        <f t="shared" si="0"/>
        <v>5.7987702670847345E-4</v>
      </c>
      <c r="X66" s="1">
        <f t="shared" si="1"/>
        <v>-5.2902556102848183E-4</v>
      </c>
      <c r="Y66" s="1">
        <f t="shared" si="2"/>
        <v>2.795680831855852E-3</v>
      </c>
      <c r="Z66" s="1">
        <f t="shared" si="3"/>
        <v>2.8465322975358438E-3</v>
      </c>
      <c r="AA66" s="44"/>
    </row>
    <row r="67" spans="1:27" x14ac:dyDescent="0.2">
      <c r="A67" s="114" t="s">
        <v>60</v>
      </c>
      <c r="B67" s="115"/>
      <c r="C67" s="38">
        <v>40715.462</v>
      </c>
      <c r="D67" s="38"/>
      <c r="E67" s="44">
        <f>+(C67-C$7)/C$8</f>
        <v>-3078.998577477334</v>
      </c>
      <c r="F67" s="44">
        <f>ROUND(2*E67,0)/2</f>
        <v>-3079</v>
      </c>
      <c r="G67" s="44">
        <f>+C67-(C$7+F67*C$8)</f>
        <v>1.1620180011959746E-3</v>
      </c>
      <c r="H67" s="44"/>
      <c r="I67" s="44">
        <f>+G67</f>
        <v>1.1620180011959746E-3</v>
      </c>
      <c r="J67" s="44"/>
      <c r="K67" s="44"/>
      <c r="L67" s="44"/>
      <c r="M67" s="44"/>
      <c r="N67" s="44"/>
      <c r="O67" s="44">
        <f ca="1">+C$11+C$12*$F67</f>
        <v>9.94769899896541E-3</v>
      </c>
      <c r="P67" s="44"/>
      <c r="Q67" s="154">
        <f>+C67-15018.5</f>
        <v>25696.962</v>
      </c>
      <c r="R67" s="44"/>
      <c r="S67" s="44"/>
      <c r="T67" s="44"/>
      <c r="U67" s="44"/>
      <c r="V67" s="1">
        <v>17500</v>
      </c>
      <c r="W67" s="1">
        <f>U$2+U$3*SIN(RADIANS(U$4*V67+U$5))</f>
        <v>-1.541108817253473E-3</v>
      </c>
      <c r="X67" s="1">
        <f>+U$6*SIN(RADIANS(U$7*V67+U$8))</f>
        <v>-2.6583141468241389E-3</v>
      </c>
      <c r="Y67" s="1">
        <f>U$9*SIN(RADIANS(U$10*V67+U$11))</f>
        <v>2.5835519310483568E-3</v>
      </c>
      <c r="Z67" s="1">
        <f>SUM(W67:Y67)</f>
        <v>-1.6158710330292556E-3</v>
      </c>
      <c r="AA67" s="44"/>
    </row>
    <row r="68" spans="1:27" x14ac:dyDescent="0.2">
      <c r="A68" s="114" t="s">
        <v>60</v>
      </c>
      <c r="B68" s="115"/>
      <c r="C68" s="38">
        <v>40720.375999999997</v>
      </c>
      <c r="D68" s="38"/>
      <c r="E68" s="44">
        <f>+(C68-C$7)/C$8</f>
        <v>-3072.9829422758767</v>
      </c>
      <c r="F68" s="44">
        <f>ROUND(2*E68,0)/2</f>
        <v>-3073</v>
      </c>
      <c r="G68" s="44">
        <f>+C68-(C$7+F68*C$8)</f>
        <v>1.39339659945108E-2</v>
      </c>
      <c r="H68" s="44"/>
      <c r="I68" s="44">
        <f>+G68</f>
        <v>1.39339659945108E-2</v>
      </c>
      <c r="J68" s="44"/>
      <c r="K68" s="44"/>
      <c r="L68" s="44"/>
      <c r="M68" s="44"/>
      <c r="N68" s="44"/>
      <c r="O68" s="44">
        <f ca="1">+C$11+C$12*$F68</f>
        <v>9.9431421632326135E-3</v>
      </c>
      <c r="P68" s="44"/>
      <c r="Q68" s="154">
        <f>+C68-15018.5</f>
        <v>25701.875999999997</v>
      </c>
      <c r="R68" s="44"/>
      <c r="S68" s="44"/>
      <c r="T68" s="44"/>
      <c r="U68" s="44"/>
      <c r="V68" s="1">
        <v>18000</v>
      </c>
      <c r="W68" s="1">
        <f>U$2+U$3*SIN(RADIANS(U$4*V68+U$5))</f>
        <v>-4.8128043655947935E-3</v>
      </c>
      <c r="X68" s="1">
        <f>+U$6*SIN(RADIANS(U$7*V68+U$8))</f>
        <v>-3.8760629256274783E-3</v>
      </c>
      <c r="Y68" s="1">
        <f>U$9*SIN(RADIANS(U$10*V68+U$11))</f>
        <v>2.3217627344459062E-3</v>
      </c>
      <c r="Z68" s="1">
        <f>SUM(W68:Y68)</f>
        <v>-6.3671045567763648E-3</v>
      </c>
      <c r="AA68" s="44"/>
    </row>
    <row r="69" spans="1:27" x14ac:dyDescent="0.2">
      <c r="A69" s="114" t="s">
        <v>60</v>
      </c>
      <c r="B69" s="115"/>
      <c r="C69" s="38">
        <v>40733.43</v>
      </c>
      <c r="D69" s="38"/>
      <c r="E69" s="44">
        <f>+(C69-C$7)/C$8</f>
        <v>-3057.0024575546931</v>
      </c>
      <c r="F69" s="44">
        <f>ROUND(2*E69,0)/2</f>
        <v>-3057</v>
      </c>
      <c r="G69" s="44">
        <f>+C69-(C$7+F69*C$8)</f>
        <v>-2.0075060019735247E-3</v>
      </c>
      <c r="H69" s="44"/>
      <c r="I69" s="44">
        <f>+G69</f>
        <v>-2.0075060019735247E-3</v>
      </c>
      <c r="J69" s="44"/>
      <c r="K69" s="44"/>
      <c r="L69" s="44"/>
      <c r="M69" s="44"/>
      <c r="N69" s="44"/>
      <c r="O69" s="44">
        <f ca="1">+C$11+C$12*$F69</f>
        <v>9.9309906012784929E-3</v>
      </c>
      <c r="P69" s="44"/>
      <c r="Q69" s="154">
        <f>+C69-15018.5</f>
        <v>25714.93</v>
      </c>
      <c r="R69" s="44"/>
      <c r="S69" s="44"/>
      <c r="T69" s="44"/>
      <c r="U69" s="44"/>
      <c r="V69" s="1">
        <v>18500</v>
      </c>
      <c r="W69" s="1">
        <f>U$2+U$3*SIN(RADIANS(U$4*V69+U$5))</f>
        <v>-7.406666250506691E-3</v>
      </c>
      <c r="X69" s="1">
        <f>+U$6*SIN(RADIANS(U$7*V69+U$8))</f>
        <v>-3.7647040610254826E-3</v>
      </c>
      <c r="Y69" s="1">
        <f>U$9*SIN(RADIANS(U$10*V69+U$11))</f>
        <v>2.0153452790604028E-3</v>
      </c>
      <c r="Z69" s="1">
        <f>SUM(W69:Y69)</f>
        <v>-9.15602503247177E-3</v>
      </c>
      <c r="AA69" s="44"/>
    </row>
    <row r="70" spans="1:27" x14ac:dyDescent="0.2">
      <c r="A70" s="114" t="s">
        <v>60</v>
      </c>
      <c r="B70" s="115"/>
      <c r="C70" s="38">
        <v>40733.436999999998</v>
      </c>
      <c r="D70" s="38"/>
      <c r="E70" s="44">
        <f>+(C70-C$7)/C$8</f>
        <v>-3056.993888273782</v>
      </c>
      <c r="F70" s="44">
        <f>ROUND(2*E70,0)/2</f>
        <v>-3057</v>
      </c>
      <c r="G70" s="44">
        <f>+C70-(C$7+F70*C$8)</f>
        <v>4.9924939958145842E-3</v>
      </c>
      <c r="H70" s="44"/>
      <c r="I70" s="44">
        <f>+G70</f>
        <v>4.9924939958145842E-3</v>
      </c>
      <c r="J70" s="44"/>
      <c r="K70" s="44"/>
      <c r="L70" s="44"/>
      <c r="M70" s="44"/>
      <c r="N70" s="44"/>
      <c r="O70" s="44">
        <f ca="1">+C$11+C$12*$F70</f>
        <v>9.9309906012784929E-3</v>
      </c>
      <c r="P70" s="44"/>
      <c r="Q70" s="154">
        <f>+C70-15018.5</f>
        <v>25714.936999999998</v>
      </c>
      <c r="R70" s="44"/>
      <c r="S70" s="44"/>
      <c r="T70" s="44"/>
      <c r="U70" s="44"/>
      <c r="V70" s="1">
        <v>19000</v>
      </c>
      <c r="W70" s="1">
        <f>U$2+U$3*SIN(RADIANS(U$4*V70+U$5))</f>
        <v>-7.8729908316023979E-3</v>
      </c>
      <c r="X70" s="1">
        <f>+U$6*SIN(RADIANS(U$7*V70+U$8))</f>
        <v>-2.3624226704797037E-3</v>
      </c>
      <c r="Y70" s="1">
        <f>U$9*SIN(RADIANS(U$10*V70+U$11))</f>
        <v>1.6701894335212741E-3</v>
      </c>
      <c r="Z70" s="1">
        <f>SUM(W70:Y70)</f>
        <v>-8.5652240685608286E-3</v>
      </c>
      <c r="AA70" s="44"/>
    </row>
    <row r="71" spans="1:27" x14ac:dyDescent="0.2">
      <c r="A71" s="114" t="s">
        <v>60</v>
      </c>
      <c r="B71" s="115"/>
      <c r="C71" s="38">
        <v>40742.423000000003</v>
      </c>
      <c r="D71" s="38"/>
      <c r="E71" s="44">
        <f>+(C71-C$7)/C$8</f>
        <v>-3045.9933799464811</v>
      </c>
      <c r="F71" s="44">
        <f>ROUND(2*E71,0)/2</f>
        <v>-3046</v>
      </c>
      <c r="G71" s="44">
        <f>+C71-(C$7+F71*C$8)</f>
        <v>5.4077320019132458E-3</v>
      </c>
      <c r="H71" s="44"/>
      <c r="I71" s="44">
        <f>+G71</f>
        <v>5.4077320019132458E-3</v>
      </c>
      <c r="J71" s="44"/>
      <c r="K71" s="44"/>
      <c r="L71" s="44"/>
      <c r="M71" s="44"/>
      <c r="N71" s="44"/>
      <c r="O71" s="44">
        <f ca="1">+C$11+C$12*$F71</f>
        <v>9.9226364024350335E-3</v>
      </c>
      <c r="P71" s="44"/>
      <c r="Q71" s="154">
        <f>+C71-15018.5</f>
        <v>25723.923000000003</v>
      </c>
      <c r="R71" s="44"/>
      <c r="S71" s="44"/>
      <c r="T71" s="44"/>
      <c r="U71" s="44"/>
      <c r="V71" s="1">
        <v>19500</v>
      </c>
      <c r="W71" s="1">
        <f>U$2+U$3*SIN(RADIANS(U$4*V71+U$5))</f>
        <v>-5.9511503373152353E-3</v>
      </c>
      <c r="X71" s="1">
        <f>+U$6*SIN(RADIANS(U$7*V71+U$8))</f>
        <v>-1.500630927279442E-4</v>
      </c>
      <c r="Y71" s="1">
        <f>U$9*SIN(RADIANS(U$10*V71+U$11))</f>
        <v>1.2929296847063905E-3</v>
      </c>
      <c r="Z71" s="1">
        <f>SUM(W71:Y71)</f>
        <v>-4.8082837453367888E-3</v>
      </c>
      <c r="AA71" s="44"/>
    </row>
    <row r="72" spans="1:27" x14ac:dyDescent="0.2">
      <c r="A72" s="114" t="s">
        <v>61</v>
      </c>
      <c r="B72" s="115"/>
      <c r="C72" s="38">
        <v>40745.682000000001</v>
      </c>
      <c r="D72" s="38"/>
      <c r="E72" s="44">
        <f>+(C72-C$7)/C$8</f>
        <v>-3042.0037675896333</v>
      </c>
      <c r="F72" s="44">
        <f>ROUND(2*E72,0)/2</f>
        <v>-3042</v>
      </c>
      <c r="G72" s="44">
        <f>+C72-(C$7+F72*C$8)</f>
        <v>-3.0776359999435954E-3</v>
      </c>
      <c r="H72" s="44"/>
      <c r="I72" s="44">
        <f>+G72</f>
        <v>-3.0776359999435954E-3</v>
      </c>
      <c r="J72" s="44"/>
      <c r="K72" s="44"/>
      <c r="L72" s="44"/>
      <c r="M72" s="44"/>
      <c r="N72" s="44"/>
      <c r="O72" s="44">
        <f ca="1">+C$11+C$12*$F72</f>
        <v>9.9195985119465025E-3</v>
      </c>
      <c r="P72" s="44"/>
      <c r="Q72" s="154">
        <f>+C72-15018.5</f>
        <v>25727.182000000001</v>
      </c>
      <c r="R72" s="44"/>
      <c r="S72" s="44"/>
      <c r="T72" s="44"/>
      <c r="U72" s="44"/>
      <c r="V72" s="44"/>
      <c r="W72" s="44"/>
      <c r="X72" s="44"/>
      <c r="Y72" s="44"/>
      <c r="Z72" s="44"/>
      <c r="AA72" s="44"/>
    </row>
    <row r="73" spans="1:27" x14ac:dyDescent="0.2">
      <c r="A73" s="114" t="s">
        <v>61</v>
      </c>
      <c r="B73" s="115"/>
      <c r="C73" s="38">
        <v>40763.656999999999</v>
      </c>
      <c r="D73" s="38"/>
      <c r="E73" s="44">
        <f>+(C73-C$7)/C$8</f>
        <v>-3019.9990783860812</v>
      </c>
      <c r="F73" s="44">
        <f>ROUND(2*E73,0)/2</f>
        <v>-3020</v>
      </c>
      <c r="G73" s="44">
        <f>+C73-(C$7+F73*C$8)</f>
        <v>7.5284000195097178E-4</v>
      </c>
      <c r="H73" s="44"/>
      <c r="I73" s="44">
        <f>+G73</f>
        <v>7.5284000195097178E-4</v>
      </c>
      <c r="J73" s="44"/>
      <c r="K73" s="44"/>
      <c r="L73" s="44"/>
      <c r="M73" s="44"/>
      <c r="N73" s="44"/>
      <c r="O73" s="44">
        <f ca="1">+C$11+C$12*$F73</f>
        <v>9.9028901142595837E-3</v>
      </c>
      <c r="P73" s="44"/>
      <c r="Q73" s="154">
        <f>+C73-15018.5</f>
        <v>25745.156999999999</v>
      </c>
      <c r="R73" s="44"/>
      <c r="S73" s="44"/>
      <c r="T73" s="44"/>
      <c r="U73" s="44"/>
      <c r="V73" s="44"/>
      <c r="W73" s="44"/>
      <c r="X73" s="44"/>
      <c r="Y73" s="44"/>
      <c r="Z73" s="44"/>
      <c r="AA73" s="44"/>
    </row>
    <row r="74" spans="1:27" x14ac:dyDescent="0.2">
      <c r="A74" s="114" t="s">
        <v>61</v>
      </c>
      <c r="B74" s="115"/>
      <c r="C74" s="38">
        <v>40778.364999999998</v>
      </c>
      <c r="D74" s="38"/>
      <c r="E74" s="44">
        <f>+(C74-C$7)/C$8</f>
        <v>-3001.9937950032804</v>
      </c>
      <c r="F74" s="44">
        <f>ROUND(2*E74,0)/2</f>
        <v>-3002</v>
      </c>
      <c r="G74" s="44">
        <f>+C74-(C$7+F74*C$8)</f>
        <v>5.068683996796608E-3</v>
      </c>
      <c r="H74" s="44"/>
      <c r="I74" s="44">
        <f>+G74</f>
        <v>5.068683996796608E-3</v>
      </c>
      <c r="J74" s="44"/>
      <c r="K74" s="44"/>
      <c r="L74" s="44"/>
      <c r="M74" s="44"/>
      <c r="N74" s="44"/>
      <c r="O74" s="44">
        <f ca="1">+C$11+C$12*$F74</f>
        <v>9.8892196070611976E-3</v>
      </c>
      <c r="P74" s="44"/>
      <c r="Q74" s="154">
        <f>+C74-15018.5</f>
        <v>25759.864999999998</v>
      </c>
      <c r="R74" s="44"/>
      <c r="S74" s="44"/>
      <c r="T74" s="44"/>
      <c r="U74" s="44"/>
      <c r="V74" s="44"/>
      <c r="W74" s="44"/>
      <c r="X74" s="44"/>
      <c r="Y74" s="44"/>
      <c r="Z74" s="44"/>
      <c r="AA74" s="44"/>
    </row>
    <row r="75" spans="1:27" x14ac:dyDescent="0.2">
      <c r="A75" s="114" t="s">
        <v>62</v>
      </c>
      <c r="B75" s="115"/>
      <c r="C75" s="38">
        <v>41054.470999999998</v>
      </c>
      <c r="D75" s="38"/>
      <c r="E75" s="44">
        <f>+(C75-C$7)/C$8</f>
        <v>-2663.9895270068155</v>
      </c>
      <c r="F75" s="44">
        <f>ROUND(2*E75,0)/2</f>
        <v>-2664</v>
      </c>
      <c r="G75" s="44">
        <f>+C75-(C$7+F75*C$8)</f>
        <v>8.555087995773647E-3</v>
      </c>
      <c r="H75" s="44"/>
      <c r="I75" s="44">
        <f>+G75</f>
        <v>8.555087995773647E-3</v>
      </c>
      <c r="J75" s="44"/>
      <c r="K75" s="44"/>
      <c r="L75" s="44"/>
      <c r="M75" s="44"/>
      <c r="N75" s="44"/>
      <c r="O75" s="44">
        <f ca="1">+C$11+C$12*$F75</f>
        <v>9.6325178607803621E-3</v>
      </c>
      <c r="P75" s="44"/>
      <c r="Q75" s="154">
        <f>+C75-15018.5</f>
        <v>26035.970999999998</v>
      </c>
      <c r="R75" s="44"/>
      <c r="S75" s="44"/>
      <c r="T75" s="44"/>
      <c r="U75" s="44"/>
      <c r="V75" s="44"/>
      <c r="W75" s="44"/>
      <c r="X75" s="44"/>
      <c r="Y75" s="44"/>
      <c r="Z75" s="44"/>
      <c r="AA75" s="44"/>
    </row>
    <row r="76" spans="1:27" x14ac:dyDescent="0.2">
      <c r="A76" s="114" t="s">
        <v>63</v>
      </c>
      <c r="B76" s="115"/>
      <c r="C76" s="38">
        <v>41130.430999999997</v>
      </c>
      <c r="D76" s="38"/>
      <c r="E76" s="44">
        <f>+(C76-C$7)/C$8</f>
        <v>-2571.0005872626189</v>
      </c>
      <c r="F76" s="44">
        <f>ROUND(2*E76,0)/2</f>
        <v>-2571</v>
      </c>
      <c r="G76" s="44">
        <f>+C76-(C$7+F76*C$8)</f>
        <v>-4.7971800086088479E-4</v>
      </c>
      <c r="H76" s="44"/>
      <c r="I76" s="44">
        <f>+G76</f>
        <v>-4.7971800086088479E-4</v>
      </c>
      <c r="J76" s="44"/>
      <c r="K76" s="44"/>
      <c r="L76" s="44"/>
      <c r="M76" s="44"/>
      <c r="N76" s="44"/>
      <c r="O76" s="44">
        <f ca="1">+C$11+C$12*$F76</f>
        <v>9.5618869069220257E-3</v>
      </c>
      <c r="P76" s="44"/>
      <c r="Q76" s="154">
        <f>+C76-15018.5</f>
        <v>26111.930999999997</v>
      </c>
      <c r="R76" s="44"/>
      <c r="S76" s="44"/>
      <c r="T76" s="44"/>
      <c r="U76" s="44"/>
      <c r="V76" s="44"/>
      <c r="W76" s="44"/>
      <c r="X76" s="44"/>
      <c r="Y76" s="44"/>
      <c r="Z76" s="44"/>
      <c r="AA76" s="44"/>
    </row>
    <row r="77" spans="1:27" x14ac:dyDescent="0.2">
      <c r="A77" s="114" t="s">
        <v>64</v>
      </c>
      <c r="B77" s="115"/>
      <c r="C77" s="38">
        <v>41393.462</v>
      </c>
      <c r="D77" s="38"/>
      <c r="E77" s="44">
        <f>+(C77-C$7)/C$8</f>
        <v>-2249.0025118300709</v>
      </c>
      <c r="F77" s="44">
        <f>ROUND(2*E77,0)/2</f>
        <v>-2249</v>
      </c>
      <c r="G77" s="44">
        <f>+C77-(C$7+F77*C$8)</f>
        <v>-2.0518419987638481E-3</v>
      </c>
      <c r="H77" s="44"/>
      <c r="I77" s="44">
        <f>+G77</f>
        <v>-2.0518419987638481E-3</v>
      </c>
      <c r="J77" s="44"/>
      <c r="K77" s="44"/>
      <c r="L77" s="44"/>
      <c r="M77" s="44"/>
      <c r="N77" s="44"/>
      <c r="O77" s="44">
        <f ca="1">+C$11+C$12*$F77</f>
        <v>9.3173367225953159E-3</v>
      </c>
      <c r="P77" s="44"/>
      <c r="Q77" s="154">
        <f>+C77-15018.5</f>
        <v>26374.962</v>
      </c>
      <c r="R77" s="44"/>
      <c r="S77" s="44"/>
      <c r="T77" s="44"/>
      <c r="U77" s="44"/>
      <c r="V77" s="44"/>
      <c r="W77" s="44"/>
      <c r="X77" s="44"/>
      <c r="Y77" s="44"/>
      <c r="Z77" s="44"/>
      <c r="AA77" s="44"/>
    </row>
    <row r="78" spans="1:27" x14ac:dyDescent="0.2">
      <c r="A78" s="114" t="s">
        <v>64</v>
      </c>
      <c r="B78" s="115"/>
      <c r="C78" s="38">
        <v>41401.637000000002</v>
      </c>
      <c r="D78" s="38"/>
      <c r="E78" s="44">
        <f>+(C78-C$7)/C$8</f>
        <v>-2238.9948159057808</v>
      </c>
      <c r="F78" s="44">
        <f>ROUND(2*E78,0)/2</f>
        <v>-2239</v>
      </c>
      <c r="G78" s="44">
        <f>+C78-(C$7+F78*C$8)</f>
        <v>4.234738000377547E-3</v>
      </c>
      <c r="H78" s="44"/>
      <c r="I78" s="44">
        <f>+G78</f>
        <v>4.234738000377547E-3</v>
      </c>
      <c r="J78" s="44"/>
      <c r="K78" s="44"/>
      <c r="L78" s="44"/>
      <c r="M78" s="44"/>
      <c r="N78" s="44"/>
      <c r="O78" s="44">
        <f ca="1">+C$11+C$12*$F78</f>
        <v>9.3097419963739884E-3</v>
      </c>
      <c r="P78" s="44"/>
      <c r="Q78" s="154">
        <f>+C78-15018.5</f>
        <v>26383.137000000002</v>
      </c>
      <c r="R78" s="44"/>
      <c r="S78" s="44"/>
      <c r="T78" s="44"/>
      <c r="U78" s="44"/>
      <c r="V78" s="44"/>
      <c r="W78" s="44"/>
      <c r="X78" s="44"/>
      <c r="Y78" s="44"/>
      <c r="Z78" s="44"/>
      <c r="AA78" s="44"/>
    </row>
    <row r="79" spans="1:27" x14ac:dyDescent="0.2">
      <c r="A79" s="114" t="s">
        <v>64</v>
      </c>
      <c r="B79" s="115"/>
      <c r="C79" s="38">
        <v>41407.356</v>
      </c>
      <c r="D79" s="38"/>
      <c r="E79" s="44">
        <f>+(C79-C$7)/C$8</f>
        <v>-2231.9937133992403</v>
      </c>
      <c r="F79" s="44">
        <f>ROUND(2*E79,0)/2</f>
        <v>-2232</v>
      </c>
      <c r="G79" s="44">
        <f>+C79-(C$7+F79*C$8)</f>
        <v>5.1353439994272776E-3</v>
      </c>
      <c r="H79" s="44"/>
      <c r="I79" s="44">
        <f>+G79</f>
        <v>5.1353439994272776E-3</v>
      </c>
      <c r="J79" s="44"/>
      <c r="K79" s="44"/>
      <c r="L79" s="44"/>
      <c r="M79" s="44"/>
      <c r="N79" s="44"/>
      <c r="O79" s="44">
        <f ca="1">+C$11+C$12*$F79</f>
        <v>9.30442568801906E-3</v>
      </c>
      <c r="P79" s="44"/>
      <c r="Q79" s="154">
        <f>+C79-15018.5</f>
        <v>26388.856</v>
      </c>
      <c r="R79" s="44"/>
      <c r="S79" s="44"/>
      <c r="T79" s="44"/>
      <c r="U79" s="44"/>
      <c r="V79" s="44"/>
      <c r="W79" s="44"/>
      <c r="X79" s="44"/>
      <c r="Y79" s="44"/>
      <c r="Z79" s="44"/>
      <c r="AA79" s="44"/>
    </row>
    <row r="80" spans="1:27" x14ac:dyDescent="0.2">
      <c r="A80" s="114" t="s">
        <v>64</v>
      </c>
      <c r="B80" s="115"/>
      <c r="C80" s="38">
        <v>41411.434000000001</v>
      </c>
      <c r="D80" s="38"/>
      <c r="E80" s="44">
        <f>+(C80-C$7)/C$8</f>
        <v>-2227.0014951754783</v>
      </c>
      <c r="F80" s="44">
        <f>ROUND(2*E80,0)/2</f>
        <v>-2227</v>
      </c>
      <c r="G80" s="44">
        <f>+C80-(C$7+F80*C$8)</f>
        <v>-1.2213660011184402E-3</v>
      </c>
      <c r="H80" s="44"/>
      <c r="I80" s="44">
        <f>+G80</f>
        <v>-1.2213660011184402E-3</v>
      </c>
      <c r="J80" s="44"/>
      <c r="K80" s="44"/>
      <c r="L80" s="44"/>
      <c r="M80" s="44"/>
      <c r="N80" s="44"/>
      <c r="O80" s="44">
        <f ca="1">+C$11+C$12*$F80</f>
        <v>9.3006283249083971E-3</v>
      </c>
      <c r="P80" s="44"/>
      <c r="Q80" s="154">
        <f>+C80-15018.5</f>
        <v>26392.934000000001</v>
      </c>
      <c r="R80" s="44"/>
      <c r="S80" s="44"/>
      <c r="T80" s="44"/>
      <c r="U80" s="44"/>
      <c r="V80" s="44"/>
      <c r="W80" s="44"/>
      <c r="X80" s="44"/>
      <c r="Y80" s="44"/>
      <c r="Z80" s="44"/>
      <c r="AA80" s="44"/>
    </row>
    <row r="81" spans="1:27" x14ac:dyDescent="0.2">
      <c r="A81" s="114" t="s">
        <v>64</v>
      </c>
      <c r="B81" s="115"/>
      <c r="C81" s="38">
        <v>41411.438000000002</v>
      </c>
      <c r="D81" s="38"/>
      <c r="E81" s="44">
        <f>+(C81-C$7)/C$8</f>
        <v>-2226.9965984435266</v>
      </c>
      <c r="F81" s="44">
        <f>ROUND(2*E81,0)/2</f>
        <v>-2227</v>
      </c>
      <c r="G81" s="44">
        <f>+C81-(C$7+F81*C$8)</f>
        <v>2.7786339996964671E-3</v>
      </c>
      <c r="H81" s="44"/>
      <c r="I81" s="44">
        <f>+G81</f>
        <v>2.7786339996964671E-3</v>
      </c>
      <c r="J81" s="44"/>
      <c r="K81" s="44"/>
      <c r="L81" s="44"/>
      <c r="M81" s="44"/>
      <c r="N81" s="44"/>
      <c r="O81" s="44">
        <f ca="1">+C$11+C$12*$F81</f>
        <v>9.3006283249083971E-3</v>
      </c>
      <c r="P81" s="44"/>
      <c r="Q81" s="154">
        <f>+C81-15018.5</f>
        <v>26392.938000000002</v>
      </c>
      <c r="R81" s="44"/>
      <c r="S81" s="44"/>
      <c r="T81" s="44"/>
      <c r="U81" s="44"/>
      <c r="V81" s="44"/>
      <c r="W81" s="44"/>
      <c r="X81" s="44"/>
      <c r="Y81" s="44"/>
      <c r="Z81" s="44"/>
      <c r="AA81" s="44"/>
    </row>
    <row r="82" spans="1:27" x14ac:dyDescent="0.2">
      <c r="A82" s="114" t="s">
        <v>64</v>
      </c>
      <c r="B82" s="115"/>
      <c r="C82" s="38">
        <v>41438.387000000002</v>
      </c>
      <c r="D82" s="38"/>
      <c r="E82" s="44">
        <f>+(C82-C$7)/C$8</f>
        <v>-2194.0060911085288</v>
      </c>
      <c r="F82" s="44">
        <f>ROUND(2*E82,0)/2</f>
        <v>-2194</v>
      </c>
      <c r="G82" s="44">
        <f>+C82-(C$7+F82*C$8)</f>
        <v>-4.975651994755026E-3</v>
      </c>
      <c r="H82" s="44"/>
      <c r="I82" s="44">
        <f>+G82</f>
        <v>-4.975651994755026E-3</v>
      </c>
      <c r="J82" s="44"/>
      <c r="K82" s="44"/>
      <c r="L82" s="44"/>
      <c r="M82" s="44"/>
      <c r="N82" s="44"/>
      <c r="O82" s="44">
        <f ca="1">+C$11+C$12*$F82</f>
        <v>9.2755657283780189E-3</v>
      </c>
      <c r="P82" s="44"/>
      <c r="Q82" s="154">
        <f>+C82-15018.5</f>
        <v>26419.887000000002</v>
      </c>
      <c r="R82" s="44"/>
      <c r="S82" s="44"/>
      <c r="T82" s="44"/>
      <c r="U82" s="44"/>
      <c r="V82" s="44"/>
      <c r="W82" s="44"/>
      <c r="X82" s="44"/>
      <c r="Y82" s="44"/>
      <c r="Z82" s="44"/>
      <c r="AA82" s="44"/>
    </row>
    <row r="83" spans="1:27" x14ac:dyDescent="0.2">
      <c r="A83" s="114" t="s">
        <v>64</v>
      </c>
      <c r="B83" s="115"/>
      <c r="C83" s="38">
        <v>41487.408000000003</v>
      </c>
      <c r="D83" s="38"/>
      <c r="E83" s="44">
        <f>+(C83-C$7)/C$8</f>
        <v>-2133.9954168694503</v>
      </c>
      <c r="F83" s="44">
        <f>ROUND(2*E83,0)/2</f>
        <v>-2134</v>
      </c>
      <c r="G83" s="44">
        <f>+C83-(C$7+F83*C$8)</f>
        <v>3.7438280050992034E-3</v>
      </c>
      <c r="H83" s="44"/>
      <c r="I83" s="44">
        <f>+G83</f>
        <v>3.7438280050992034E-3</v>
      </c>
      <c r="J83" s="44"/>
      <c r="K83" s="44"/>
      <c r="L83" s="44"/>
      <c r="M83" s="44"/>
      <c r="N83" s="44"/>
      <c r="O83" s="44">
        <f ca="1">+C$11+C$12*$F83</f>
        <v>9.2299973710500607E-3</v>
      </c>
      <c r="P83" s="44"/>
      <c r="Q83" s="154">
        <f>+C83-15018.5</f>
        <v>26468.908000000003</v>
      </c>
      <c r="R83" s="44"/>
      <c r="S83" s="44"/>
      <c r="T83" s="44"/>
      <c r="U83" s="44"/>
      <c r="V83" s="44"/>
      <c r="W83" s="44"/>
      <c r="X83" s="44"/>
      <c r="Y83" s="44"/>
      <c r="Z83" s="44"/>
      <c r="AA83" s="44"/>
    </row>
    <row r="84" spans="1:27" x14ac:dyDescent="0.2">
      <c r="A84" s="114" t="s">
        <v>65</v>
      </c>
      <c r="B84" s="115"/>
      <c r="C84" s="38">
        <v>41664.665000000001</v>
      </c>
      <c r="D84" s="38"/>
      <c r="E84" s="44">
        <f>+(C84-C$7)/C$8</f>
        <v>-1917.000413022201</v>
      </c>
      <c r="F84" s="44">
        <f>ROUND(2*E84,0)/2</f>
        <v>-1917</v>
      </c>
      <c r="G84" s="44">
        <f>+C84-(C$7+F84*C$8)</f>
        <v>-3.3738600177457556E-4</v>
      </c>
      <c r="H84" s="44"/>
      <c r="I84" s="44">
        <f>+G84</f>
        <v>-3.3738600177457556E-4</v>
      </c>
      <c r="J84" s="44"/>
      <c r="K84" s="44"/>
      <c r="L84" s="44"/>
      <c r="M84" s="44"/>
      <c r="N84" s="44"/>
      <c r="O84" s="44">
        <f ca="1">+C$11+C$12*$F84</f>
        <v>9.0651918120472769E-3</v>
      </c>
      <c r="P84" s="44"/>
      <c r="Q84" s="154">
        <f>+C84-15018.5</f>
        <v>26646.165000000001</v>
      </c>
      <c r="R84" s="44"/>
      <c r="S84" s="44"/>
      <c r="T84" s="44"/>
      <c r="U84" s="44"/>
      <c r="V84" s="44"/>
      <c r="W84" s="44"/>
      <c r="X84" s="44"/>
      <c r="Y84" s="44"/>
      <c r="Z84" s="44"/>
      <c r="AA84" s="44"/>
    </row>
    <row r="85" spans="1:27" x14ac:dyDescent="0.2">
      <c r="A85" s="114" t="s">
        <v>66</v>
      </c>
      <c r="B85" s="115"/>
      <c r="C85" s="38">
        <v>41712.853999999999</v>
      </c>
      <c r="D85" s="38"/>
      <c r="E85" s="44">
        <f>+(C85-C$7)/C$8</f>
        <v>-1858.0082590288755</v>
      </c>
      <c r="F85" s="44">
        <f>ROUND(2*E85,0)/2</f>
        <v>-1858</v>
      </c>
      <c r="G85" s="44">
        <f>+C85-(C$7+F85*C$8)</f>
        <v>-6.7465640022419393E-3</v>
      </c>
      <c r="H85" s="44"/>
      <c r="I85" s="44">
        <f>+G85</f>
        <v>-6.7465640022419393E-3</v>
      </c>
      <c r="J85" s="44"/>
      <c r="K85" s="44"/>
      <c r="L85" s="44"/>
      <c r="M85" s="44"/>
      <c r="N85" s="44"/>
      <c r="O85" s="44">
        <f ca="1">+C$11+C$12*$F85</f>
        <v>9.0203829273414506E-3</v>
      </c>
      <c r="P85" s="44"/>
      <c r="Q85" s="154">
        <f>+C85-15018.5</f>
        <v>26694.353999999999</v>
      </c>
      <c r="R85" s="44"/>
      <c r="S85" s="44"/>
      <c r="T85" s="44"/>
      <c r="U85" s="44"/>
      <c r="V85" s="44"/>
      <c r="W85" s="44"/>
      <c r="X85" s="44"/>
      <c r="Y85" s="44"/>
      <c r="Z85" s="44"/>
      <c r="AA85" s="44"/>
    </row>
    <row r="86" spans="1:27" x14ac:dyDescent="0.2">
      <c r="A86" s="114" t="s">
        <v>66</v>
      </c>
      <c r="B86" s="115"/>
      <c r="C86" s="38">
        <v>41748.805999999997</v>
      </c>
      <c r="D86" s="38"/>
      <c r="E86" s="44">
        <f>+(C86-C$7)/C$8</f>
        <v>-1813.9964322557953</v>
      </c>
      <c r="F86" s="44">
        <f>ROUND(2*E86,0)/2</f>
        <v>-1814</v>
      </c>
      <c r="G86" s="44">
        <f>+C86-(C$7+F86*C$8)</f>
        <v>2.914387994678691E-3</v>
      </c>
      <c r="H86" s="44"/>
      <c r="I86" s="44">
        <f>+G86</f>
        <v>2.914387994678691E-3</v>
      </c>
      <c r="J86" s="44"/>
      <c r="K86" s="44"/>
      <c r="L86" s="44"/>
      <c r="M86" s="44"/>
      <c r="N86" s="44"/>
      <c r="O86" s="44">
        <f ca="1">+C$11+C$12*$F86</f>
        <v>8.9869661319676147E-3</v>
      </c>
      <c r="P86" s="44"/>
      <c r="Q86" s="154">
        <f>+C86-15018.5</f>
        <v>26730.305999999997</v>
      </c>
      <c r="R86" s="44"/>
      <c r="S86" s="44"/>
      <c r="T86" s="44"/>
      <c r="U86" s="44"/>
      <c r="V86" s="44"/>
      <c r="W86" s="44"/>
      <c r="X86" s="44"/>
      <c r="Y86" s="44"/>
      <c r="Z86" s="44"/>
      <c r="AA86" s="44"/>
    </row>
    <row r="87" spans="1:27" x14ac:dyDescent="0.2">
      <c r="A87" s="114" t="s">
        <v>66</v>
      </c>
      <c r="B87" s="115"/>
      <c r="C87" s="38">
        <v>41763.508999999998</v>
      </c>
      <c r="D87" s="38"/>
      <c r="E87" s="44">
        <f>+(C87-C$7)/C$8</f>
        <v>-1795.9972697879298</v>
      </c>
      <c r="F87" s="44">
        <f>ROUND(2*E87,0)/2</f>
        <v>-1796</v>
      </c>
      <c r="G87" s="44">
        <f>+C87-(C$7+F87*C$8)</f>
        <v>2.2302319994196296E-3</v>
      </c>
      <c r="H87" s="44"/>
      <c r="I87" s="44">
        <f>+G87</f>
        <v>2.2302319994196296E-3</v>
      </c>
      <c r="J87" s="44"/>
      <c r="K87" s="44"/>
      <c r="L87" s="44"/>
      <c r="M87" s="44"/>
      <c r="N87" s="44"/>
      <c r="O87" s="44">
        <f ca="1">+C$11+C$12*$F87</f>
        <v>8.9732956247692269E-3</v>
      </c>
      <c r="P87" s="44"/>
      <c r="Q87" s="154">
        <f>+C87-15018.5</f>
        <v>26745.008999999998</v>
      </c>
      <c r="R87" s="44"/>
      <c r="S87" s="44"/>
      <c r="T87" s="44"/>
      <c r="U87" s="44"/>
      <c r="V87" s="44"/>
      <c r="W87" s="44"/>
      <c r="X87" s="44"/>
      <c r="Y87" s="44"/>
      <c r="Z87" s="44"/>
      <c r="AA87" s="44"/>
    </row>
    <row r="88" spans="1:27" x14ac:dyDescent="0.2">
      <c r="A88" s="114" t="s">
        <v>66</v>
      </c>
      <c r="B88" s="115"/>
      <c r="C88" s="38">
        <v>41766.769999999997</v>
      </c>
      <c r="D88" s="38"/>
      <c r="E88" s="44">
        <f>+(C88-C$7)/C$8</f>
        <v>-1792.0052090651059</v>
      </c>
      <c r="F88" s="44">
        <f>ROUND(2*E88,0)/2</f>
        <v>-1792</v>
      </c>
      <c r="G88" s="44">
        <f>+C88-(C$7+F88*C$8)</f>
        <v>-4.2551360020297579E-3</v>
      </c>
      <c r="H88" s="44"/>
      <c r="I88" s="44">
        <f>+G88</f>
        <v>-4.2551360020297579E-3</v>
      </c>
      <c r="J88" s="44"/>
      <c r="K88" s="44"/>
      <c r="L88" s="44"/>
      <c r="M88" s="44"/>
      <c r="N88" s="44"/>
      <c r="O88" s="44">
        <f ca="1">+C$11+C$12*$F88</f>
        <v>8.9702577342806959E-3</v>
      </c>
      <c r="P88" s="44"/>
      <c r="Q88" s="154">
        <f>+C88-15018.5</f>
        <v>26748.269999999997</v>
      </c>
      <c r="R88" s="44"/>
      <c r="S88" s="44"/>
      <c r="T88" s="44"/>
      <c r="U88" s="44"/>
      <c r="V88" s="44"/>
      <c r="W88" s="44"/>
      <c r="X88" s="44"/>
      <c r="Y88" s="44"/>
      <c r="Z88" s="44"/>
      <c r="AA88" s="44"/>
    </row>
    <row r="89" spans="1:27" x14ac:dyDescent="0.2">
      <c r="A89" s="114" t="s">
        <v>67</v>
      </c>
      <c r="B89" s="115"/>
      <c r="C89" s="38">
        <v>41777.392</v>
      </c>
      <c r="D89" s="38"/>
      <c r="E89" s="44">
        <f>+(C89-C$7)/C$8</f>
        <v>-1779.0019373699618</v>
      </c>
      <c r="F89" s="44">
        <f>ROUND(2*E89,0)/2</f>
        <v>-1779</v>
      </c>
      <c r="G89" s="44">
        <f>+C89-(C$7+F89*C$8)</f>
        <v>-1.5825820009922609E-3</v>
      </c>
      <c r="H89" s="44"/>
      <c r="I89" s="44">
        <f>+G89</f>
        <v>-1.5825820009922609E-3</v>
      </c>
      <c r="J89" s="44"/>
      <c r="K89" s="44"/>
      <c r="L89" s="44"/>
      <c r="M89" s="44"/>
      <c r="N89" s="44"/>
      <c r="O89" s="44">
        <f ca="1">+C$11+C$12*$F89</f>
        <v>8.9603845901929727E-3</v>
      </c>
      <c r="P89" s="44"/>
      <c r="Q89" s="154">
        <f>+C89-15018.5</f>
        <v>26758.892</v>
      </c>
      <c r="R89" s="44"/>
      <c r="S89" s="44"/>
      <c r="T89" s="44"/>
      <c r="U89" s="44"/>
      <c r="V89" s="44"/>
      <c r="W89" s="44"/>
      <c r="X89" s="44"/>
      <c r="Y89" s="44"/>
      <c r="Z89" s="44"/>
      <c r="AA89" s="44"/>
    </row>
    <row r="90" spans="1:27" x14ac:dyDescent="0.2">
      <c r="A90" s="114" t="s">
        <v>67</v>
      </c>
      <c r="B90" s="115"/>
      <c r="C90" s="38">
        <v>41777.396000000001</v>
      </c>
      <c r="D90" s="38"/>
      <c r="E90" s="44">
        <f>+(C90-C$7)/C$8</f>
        <v>-1778.99704063801</v>
      </c>
      <c r="F90" s="44">
        <f>ROUND(2*E90,0)/2</f>
        <v>-1779</v>
      </c>
      <c r="G90" s="44">
        <f>+C90-(C$7+F90*C$8)</f>
        <v>2.4174179998226464E-3</v>
      </c>
      <c r="H90" s="44"/>
      <c r="I90" s="44">
        <f>+G90</f>
        <v>2.4174179998226464E-3</v>
      </c>
      <c r="J90" s="44"/>
      <c r="K90" s="44"/>
      <c r="L90" s="44"/>
      <c r="M90" s="44"/>
      <c r="N90" s="44"/>
      <c r="O90" s="44">
        <f ca="1">+C$11+C$12*$F90</f>
        <v>8.9603845901929727E-3</v>
      </c>
      <c r="P90" s="44"/>
      <c r="Q90" s="154">
        <f>+C90-15018.5</f>
        <v>26758.896000000001</v>
      </c>
      <c r="R90" s="44"/>
      <c r="S90" s="44"/>
      <c r="T90" s="44"/>
      <c r="U90" s="44"/>
      <c r="V90" s="44"/>
      <c r="W90" s="44"/>
      <c r="X90" s="44"/>
      <c r="Y90" s="44"/>
      <c r="Z90" s="44"/>
      <c r="AA90" s="44"/>
    </row>
    <row r="91" spans="1:27" x14ac:dyDescent="0.2">
      <c r="A91" s="114" t="s">
        <v>67</v>
      </c>
      <c r="B91" s="115"/>
      <c r="C91" s="38">
        <v>41786.377999999997</v>
      </c>
      <c r="D91" s="38"/>
      <c r="E91" s="44">
        <f>+(C91-C$7)/C$8</f>
        <v>-1768.0014290426698</v>
      </c>
      <c r="F91" s="44">
        <f>ROUND(2*E91,0)/2</f>
        <v>-1768</v>
      </c>
      <c r="G91" s="44">
        <f>+C91-(C$7+F91*C$8)</f>
        <v>-1.1673440021695569E-3</v>
      </c>
      <c r="H91" s="44"/>
      <c r="I91" s="44">
        <f>+G91</f>
        <v>-1.1673440021695569E-3</v>
      </c>
      <c r="J91" s="44"/>
      <c r="K91" s="44"/>
      <c r="L91" s="44"/>
      <c r="M91" s="44"/>
      <c r="N91" s="44"/>
      <c r="O91" s="44">
        <f ca="1">+C$11+C$12*$F91</f>
        <v>8.9520303913495133E-3</v>
      </c>
      <c r="P91" s="44"/>
      <c r="Q91" s="154">
        <f>+C91-15018.5</f>
        <v>26767.877999999997</v>
      </c>
      <c r="R91" s="44"/>
      <c r="S91" s="44"/>
      <c r="T91" s="44"/>
      <c r="U91" s="44"/>
      <c r="V91" s="44"/>
      <c r="W91" s="44"/>
      <c r="X91" s="44"/>
      <c r="Y91" s="44"/>
      <c r="Z91" s="44"/>
      <c r="AA91" s="44"/>
    </row>
    <row r="92" spans="1:27" x14ac:dyDescent="0.2">
      <c r="A92" s="114" t="s">
        <v>67</v>
      </c>
      <c r="B92" s="115"/>
      <c r="C92" s="38">
        <v>41793.731</v>
      </c>
      <c r="D92" s="38"/>
      <c r="E92" s="44">
        <f>+(C92-C$7)/C$8</f>
        <v>-1759.000011534253</v>
      </c>
      <c r="F92" s="44">
        <f>ROUND(2*E92,0)/2</f>
        <v>-1759</v>
      </c>
      <c r="G92" s="44">
        <f>+C92-(C$7+F92*C$8)</f>
        <v>-9.4220013124868274E-6</v>
      </c>
      <c r="H92" s="44"/>
      <c r="I92" s="44">
        <f>+G92</f>
        <v>-9.4220013124868274E-6</v>
      </c>
      <c r="J92" s="44"/>
      <c r="K92" s="44"/>
      <c r="L92" s="44"/>
      <c r="M92" s="44"/>
      <c r="N92" s="44"/>
      <c r="O92" s="44">
        <f ca="1">+C$11+C$12*$F92</f>
        <v>8.9451951377503194E-3</v>
      </c>
      <c r="P92" s="44"/>
      <c r="Q92" s="154">
        <f>+C92-15018.5</f>
        <v>26775.231</v>
      </c>
      <c r="R92" s="44"/>
      <c r="S92" s="44"/>
      <c r="T92" s="44"/>
      <c r="U92" s="44"/>
      <c r="V92" s="44"/>
      <c r="W92" s="44"/>
      <c r="X92" s="44"/>
      <c r="Y92" s="44"/>
      <c r="Z92" s="44"/>
      <c r="AA92" s="44"/>
    </row>
    <row r="93" spans="1:27" x14ac:dyDescent="0.2">
      <c r="A93" s="114" t="s">
        <v>67</v>
      </c>
      <c r="B93" s="115"/>
      <c r="C93" s="38">
        <v>41795.370999999999</v>
      </c>
      <c r="D93" s="38"/>
      <c r="E93" s="44">
        <f>+(C93-C$7)/C$8</f>
        <v>-1756.992351434458</v>
      </c>
      <c r="F93" s="44">
        <f>ROUND(2*E93,0)/2</f>
        <v>-1757</v>
      </c>
      <c r="G93" s="44">
        <f>+C93-(C$7+F93*C$8)</f>
        <v>6.2478940017172135E-3</v>
      </c>
      <c r="H93" s="44"/>
      <c r="I93" s="44">
        <f>+G93</f>
        <v>6.2478940017172135E-3</v>
      </c>
      <c r="J93" s="44"/>
      <c r="K93" s="44"/>
      <c r="L93" s="44"/>
      <c r="M93" s="44"/>
      <c r="N93" s="44"/>
      <c r="O93" s="44">
        <f ca="1">+C$11+C$12*$F93</f>
        <v>8.9436761925060539E-3</v>
      </c>
      <c r="P93" s="44"/>
      <c r="Q93" s="154">
        <f>+C93-15018.5</f>
        <v>26776.870999999999</v>
      </c>
      <c r="R93" s="44"/>
      <c r="S93" s="44"/>
      <c r="T93" s="44"/>
      <c r="U93" s="44"/>
      <c r="V93" s="44"/>
      <c r="W93" s="44"/>
      <c r="X93" s="44"/>
      <c r="Y93" s="44"/>
      <c r="Z93" s="44"/>
      <c r="AA93" s="44"/>
    </row>
    <row r="94" spans="1:27" x14ac:dyDescent="0.2">
      <c r="A94" s="114" t="s">
        <v>68</v>
      </c>
      <c r="B94" s="115"/>
      <c r="C94" s="38">
        <v>41847.650999999998</v>
      </c>
      <c r="D94" s="38"/>
      <c r="E94" s="44">
        <f>+(C94-C$7)/C$8</f>
        <v>-1692.9920648385319</v>
      </c>
      <c r="F94" s="44">
        <f>ROUND(2*E94,0)/2</f>
        <v>-1693</v>
      </c>
      <c r="G94" s="44">
        <f>+C94-(C$7+F94*C$8)</f>
        <v>6.4820059997146018E-3</v>
      </c>
      <c r="H94" s="44"/>
      <c r="I94" s="44">
        <f>+G94</f>
        <v>6.4820059997146018E-3</v>
      </c>
      <c r="J94" s="44"/>
      <c r="K94" s="44"/>
      <c r="L94" s="44"/>
      <c r="M94" s="44"/>
      <c r="N94" s="44"/>
      <c r="O94" s="44">
        <f ca="1">+C$11+C$12*$F94</f>
        <v>8.8950699446895647E-3</v>
      </c>
      <c r="P94" s="44"/>
      <c r="Q94" s="154">
        <f>+C94-15018.5</f>
        <v>26829.150999999998</v>
      </c>
      <c r="R94" s="44"/>
      <c r="S94" s="44"/>
      <c r="T94" s="44"/>
      <c r="U94" s="44"/>
      <c r="V94" s="44"/>
      <c r="W94" s="44"/>
      <c r="X94" s="44"/>
      <c r="Y94" s="44"/>
      <c r="Z94" s="44"/>
      <c r="AA94" s="44"/>
    </row>
    <row r="95" spans="1:27" x14ac:dyDescent="0.2">
      <c r="A95" s="114" t="s">
        <v>68</v>
      </c>
      <c r="B95" s="115"/>
      <c r="C95" s="38">
        <v>41847.652000000002</v>
      </c>
      <c r="D95" s="38"/>
      <c r="E95" s="44">
        <f>+(C95-C$7)/C$8</f>
        <v>-1692.9908406555394</v>
      </c>
      <c r="F95" s="44">
        <f>ROUND(2*E95,0)/2</f>
        <v>-1693</v>
      </c>
      <c r="G95" s="44">
        <f>+C95-(C$7+F95*C$8)</f>
        <v>7.4820060035563074E-3</v>
      </c>
      <c r="H95" s="44"/>
      <c r="I95" s="44">
        <f>+G95</f>
        <v>7.4820060035563074E-3</v>
      </c>
      <c r="J95" s="44"/>
      <c r="K95" s="44"/>
      <c r="L95" s="44"/>
      <c r="M95" s="44"/>
      <c r="N95" s="44"/>
      <c r="O95" s="44">
        <f ca="1">+C$11+C$12*$F95</f>
        <v>8.8950699446895647E-3</v>
      </c>
      <c r="P95" s="44"/>
      <c r="Q95" s="154">
        <f>+C95-15018.5</f>
        <v>26829.152000000002</v>
      </c>
      <c r="R95" s="44"/>
      <c r="S95" s="44"/>
      <c r="T95" s="44"/>
      <c r="U95" s="44"/>
      <c r="V95" s="44"/>
      <c r="W95" s="44"/>
      <c r="X95" s="44"/>
      <c r="Y95" s="44"/>
      <c r="Z95" s="44"/>
      <c r="AA95" s="44"/>
    </row>
    <row r="96" spans="1:27" x14ac:dyDescent="0.2">
      <c r="A96" s="114" t="s">
        <v>64</v>
      </c>
      <c r="B96" s="115"/>
      <c r="C96" s="38">
        <v>42147.436000000002</v>
      </c>
      <c r="D96" s="38"/>
      <c r="E96" s="44">
        <f>+(C96-C$7)/C$8</f>
        <v>-1326.00036787678</v>
      </c>
      <c r="F96" s="44">
        <f>ROUND(2*E96,0)/2</f>
        <v>-1326</v>
      </c>
      <c r="G96" s="44">
        <f>+C96-(C$7+F96*C$8)</f>
        <v>-3.0050799978198484E-4</v>
      </c>
      <c r="H96" s="44"/>
      <c r="I96" s="44">
        <f>+G96</f>
        <v>-3.0050799978198484E-4</v>
      </c>
      <c r="J96" s="44"/>
      <c r="K96" s="44"/>
      <c r="L96" s="44"/>
      <c r="M96" s="44"/>
      <c r="N96" s="44"/>
      <c r="O96" s="44">
        <f ca="1">+C$11+C$12*$F96</f>
        <v>8.6163434923668836E-3</v>
      </c>
      <c r="P96" s="44"/>
      <c r="Q96" s="154">
        <f>+C96-15018.5</f>
        <v>27128.936000000002</v>
      </c>
      <c r="R96" s="44"/>
      <c r="S96" s="44"/>
      <c r="T96" s="44"/>
      <c r="U96" s="44"/>
      <c r="V96" s="44"/>
      <c r="W96" s="44"/>
      <c r="X96" s="44"/>
      <c r="Y96" s="44"/>
      <c r="Z96" s="44"/>
      <c r="AA96" s="44"/>
    </row>
    <row r="97" spans="1:27" x14ac:dyDescent="0.2">
      <c r="A97" s="114" t="s">
        <v>64</v>
      </c>
      <c r="B97" s="115"/>
      <c r="C97" s="38">
        <v>42156.417000000001</v>
      </c>
      <c r="D97" s="38"/>
      <c r="E97" s="44">
        <f>+(C97-C$7)/C$8</f>
        <v>-1315.0059804644231</v>
      </c>
      <c r="F97" s="44">
        <f>ROUND(2*E97,0)/2</f>
        <v>-1315</v>
      </c>
      <c r="G97" s="44">
        <f>+C97-(C$7+F97*C$8)</f>
        <v>-4.8852699983399361E-3</v>
      </c>
      <c r="H97" s="44"/>
      <c r="I97" s="44">
        <f>+G97</f>
        <v>-4.8852699983399361E-3</v>
      </c>
      <c r="J97" s="44"/>
      <c r="K97" s="44"/>
      <c r="L97" s="44"/>
      <c r="M97" s="44"/>
      <c r="N97" s="44"/>
      <c r="O97" s="44">
        <f ca="1">+C$11+C$12*$F97</f>
        <v>8.6079892935234242E-3</v>
      </c>
      <c r="P97" s="44"/>
      <c r="Q97" s="154">
        <f>+C97-15018.5</f>
        <v>27137.917000000001</v>
      </c>
      <c r="R97" s="44"/>
      <c r="S97" s="44"/>
      <c r="T97" s="44"/>
      <c r="U97" s="44"/>
      <c r="V97" s="44"/>
      <c r="W97" s="44"/>
      <c r="X97" s="44"/>
      <c r="Y97" s="44"/>
      <c r="Z97" s="44"/>
      <c r="AA97" s="44"/>
    </row>
    <row r="98" spans="1:27" x14ac:dyDescent="0.2">
      <c r="A98" s="114" t="s">
        <v>64</v>
      </c>
      <c r="B98" s="115"/>
      <c r="C98" s="38">
        <v>42183.366000000002</v>
      </c>
      <c r="D98" s="38"/>
      <c r="E98" s="44">
        <f>+(C98-C$7)/C$8</f>
        <v>-1282.0154731294253</v>
      </c>
      <c r="F98" s="44">
        <f>ROUND(2*E98,0)/2</f>
        <v>-1282</v>
      </c>
      <c r="G98" s="44">
        <f>+C98-(C$7+F98*C$8)</f>
        <v>-1.2639556000067387E-2</v>
      </c>
      <c r="H98" s="44"/>
      <c r="I98" s="44">
        <f>+G98</f>
        <v>-1.2639556000067387E-2</v>
      </c>
      <c r="J98" s="44"/>
      <c r="K98" s="44"/>
      <c r="L98" s="44"/>
      <c r="M98" s="44"/>
      <c r="N98" s="44"/>
      <c r="O98" s="44">
        <f ca="1">+C$11+C$12*$F98</f>
        <v>8.5829266969930477E-3</v>
      </c>
      <c r="P98" s="44"/>
      <c r="Q98" s="154">
        <f>+C98-15018.5</f>
        <v>27164.866000000002</v>
      </c>
      <c r="R98" s="44"/>
      <c r="S98" s="44"/>
      <c r="T98" s="44"/>
      <c r="U98" s="44"/>
      <c r="V98" s="44"/>
      <c r="W98" s="44"/>
      <c r="X98" s="44"/>
      <c r="Y98" s="44"/>
      <c r="Z98" s="44"/>
      <c r="AA98" s="44"/>
    </row>
    <row r="99" spans="1:27" x14ac:dyDescent="0.2">
      <c r="A99" s="114" t="s">
        <v>64</v>
      </c>
      <c r="B99" s="115"/>
      <c r="C99" s="38">
        <v>42183.374000000003</v>
      </c>
      <c r="D99" s="38"/>
      <c r="E99" s="44">
        <f>+(C99-C$7)/C$8</f>
        <v>-1282.0056796655219</v>
      </c>
      <c r="F99" s="44">
        <f>ROUND(2*E99,0)/2</f>
        <v>-1282</v>
      </c>
      <c r="G99" s="44">
        <f>+C99-(C$7+F99*C$8)</f>
        <v>-4.6395559984375723E-3</v>
      </c>
      <c r="H99" s="44"/>
      <c r="I99" s="44">
        <f>+G99</f>
        <v>-4.6395559984375723E-3</v>
      </c>
      <c r="J99" s="44"/>
      <c r="K99" s="44"/>
      <c r="L99" s="44"/>
      <c r="M99" s="44"/>
      <c r="N99" s="44"/>
      <c r="O99" s="44">
        <f ca="1">+C$11+C$12*$F99</f>
        <v>8.5829266969930477E-3</v>
      </c>
      <c r="P99" s="44"/>
      <c r="Q99" s="154">
        <f>+C99-15018.5</f>
        <v>27164.874000000003</v>
      </c>
      <c r="R99" s="44"/>
      <c r="S99" s="44"/>
      <c r="T99" s="44"/>
      <c r="U99" s="44"/>
      <c r="V99" s="44"/>
      <c r="W99" s="44"/>
      <c r="X99" s="44"/>
      <c r="Y99" s="44"/>
      <c r="Z99" s="44"/>
      <c r="AA99" s="44"/>
    </row>
    <row r="100" spans="1:27" x14ac:dyDescent="0.2">
      <c r="A100" s="114" t="s">
        <v>64</v>
      </c>
      <c r="B100" s="115"/>
      <c r="C100" s="38">
        <v>42183.38</v>
      </c>
      <c r="D100" s="38"/>
      <c r="E100" s="44">
        <f>+(C100-C$7)/C$8</f>
        <v>-1281.9983345676033</v>
      </c>
      <c r="F100" s="44">
        <f>ROUND(2*E100,0)/2</f>
        <v>-1282</v>
      </c>
      <c r="G100" s="44">
        <f>+C100-(C$7+F100*C$8)</f>
        <v>1.360443995508831E-3</v>
      </c>
      <c r="H100" s="44"/>
      <c r="I100" s="44">
        <f>+G100</f>
        <v>1.360443995508831E-3</v>
      </c>
      <c r="J100" s="44"/>
      <c r="K100" s="44"/>
      <c r="L100" s="44"/>
      <c r="M100" s="44"/>
      <c r="N100" s="44"/>
      <c r="O100" s="44">
        <f ca="1">+C$11+C$12*$F100</f>
        <v>8.5829266969930477E-3</v>
      </c>
      <c r="P100" s="44"/>
      <c r="Q100" s="154">
        <f>+C100-15018.5</f>
        <v>27164.879999999997</v>
      </c>
      <c r="R100" s="44"/>
      <c r="S100" s="44"/>
      <c r="T100" s="44"/>
      <c r="U100" s="44"/>
      <c r="V100" s="44"/>
      <c r="W100" s="44"/>
      <c r="X100" s="44"/>
      <c r="Y100" s="44"/>
      <c r="Z100" s="44"/>
      <c r="AA100" s="44"/>
    </row>
    <row r="101" spans="1:27" x14ac:dyDescent="0.2">
      <c r="A101" s="114" t="s">
        <v>64</v>
      </c>
      <c r="B101" s="115"/>
      <c r="C101" s="38">
        <v>42183.385000000002</v>
      </c>
      <c r="D101" s="38"/>
      <c r="E101" s="44">
        <f>+(C101-C$7)/C$8</f>
        <v>-1281.9922136526593</v>
      </c>
      <c r="F101" s="44">
        <f>ROUND(2*E101,0)/2</f>
        <v>-1282</v>
      </c>
      <c r="G101" s="44">
        <f>+C101-(C$7+F101*C$8)</f>
        <v>6.3604440001654439E-3</v>
      </c>
      <c r="H101" s="44"/>
      <c r="I101" s="44">
        <f>+G101</f>
        <v>6.3604440001654439E-3</v>
      </c>
      <c r="J101" s="44"/>
      <c r="K101" s="44"/>
      <c r="L101" s="44"/>
      <c r="M101" s="44"/>
      <c r="N101" s="44"/>
      <c r="O101" s="44">
        <f ca="1">+C$11+C$12*$F101</f>
        <v>8.5829266969930477E-3</v>
      </c>
      <c r="P101" s="44"/>
      <c r="Q101" s="154">
        <f>+C101-15018.5</f>
        <v>27164.885000000002</v>
      </c>
      <c r="R101" s="44"/>
      <c r="S101" s="44"/>
      <c r="T101" s="44"/>
      <c r="U101" s="44"/>
      <c r="V101" s="44"/>
      <c r="W101" s="44"/>
      <c r="X101" s="44"/>
      <c r="Y101" s="44"/>
      <c r="Z101" s="44"/>
      <c r="AA101" s="44"/>
    </row>
    <row r="102" spans="1:27" x14ac:dyDescent="0.2">
      <c r="A102" s="114" t="s">
        <v>64</v>
      </c>
      <c r="B102" s="115"/>
      <c r="C102" s="38">
        <v>42223.404000000002</v>
      </c>
      <c r="D102" s="38"/>
      <c r="E102" s="44">
        <f>+(C102-C$7)/C$8</f>
        <v>-1233.0016346686798</v>
      </c>
      <c r="F102" s="44">
        <f>ROUND(2*E102,0)/2</f>
        <v>-1233</v>
      </c>
      <c r="G102" s="44">
        <f>+C102-(C$7+F102*C$8)</f>
        <v>-1.3353139947867021E-3</v>
      </c>
      <c r="H102" s="44"/>
      <c r="I102" s="44">
        <f>+G102</f>
        <v>-1.3353139947867021E-3</v>
      </c>
      <c r="J102" s="44"/>
      <c r="K102" s="44"/>
      <c r="L102" s="44"/>
      <c r="M102" s="44"/>
      <c r="N102" s="44"/>
      <c r="O102" s="44">
        <f ca="1">+C$11+C$12*$F102</f>
        <v>8.5457125385085472E-3</v>
      </c>
      <c r="P102" s="44"/>
      <c r="Q102" s="154">
        <f>+C102-15018.5</f>
        <v>27204.904000000002</v>
      </c>
      <c r="R102" s="44"/>
      <c r="S102" s="44"/>
      <c r="T102" s="44"/>
      <c r="U102" s="44"/>
      <c r="V102" s="44"/>
      <c r="W102" s="44"/>
      <c r="X102" s="44"/>
      <c r="Y102" s="44"/>
      <c r="Z102" s="44"/>
      <c r="AA102" s="44"/>
    </row>
    <row r="103" spans="1:27" x14ac:dyDescent="0.2">
      <c r="A103" s="33" t="s">
        <v>69</v>
      </c>
      <c r="B103" s="34" t="s">
        <v>47</v>
      </c>
      <c r="C103" s="35">
        <v>42233.404000000002</v>
      </c>
      <c r="D103" s="38"/>
      <c r="E103" s="32">
        <f>+(C103-C$7)/C$8</f>
        <v>-1220.7598047918766</v>
      </c>
      <c r="F103" s="44">
        <f>ROUND(2*E103,0)/2</f>
        <v>-1221</v>
      </c>
      <c r="G103" s="44"/>
      <c r="H103" s="44"/>
      <c r="I103" s="44"/>
      <c r="J103" s="44"/>
      <c r="K103" s="44"/>
      <c r="L103" s="44"/>
      <c r="M103" s="44"/>
      <c r="N103" s="44"/>
      <c r="O103" s="44">
        <f ca="1">+C$11+C$12*$F103</f>
        <v>8.5365988670429559E-3</v>
      </c>
      <c r="P103" s="44"/>
      <c r="Q103" s="154">
        <f>+C103-15018.5</f>
        <v>27214.904000000002</v>
      </c>
      <c r="R103" s="44"/>
      <c r="S103" s="44"/>
      <c r="T103" s="44"/>
      <c r="U103" s="44">
        <f>+C103-(C$7+F103*C$8)</f>
        <v>0.19620858200505609</v>
      </c>
      <c r="V103" s="44"/>
      <c r="W103" s="44"/>
      <c r="X103" s="44"/>
      <c r="Y103" s="44"/>
      <c r="Z103" s="44"/>
      <c r="AA103" s="44"/>
    </row>
    <row r="104" spans="1:27" x14ac:dyDescent="0.2">
      <c r="A104" s="114" t="s">
        <v>64</v>
      </c>
      <c r="B104" s="115"/>
      <c r="C104" s="38">
        <v>42531.362000000001</v>
      </c>
      <c r="D104" s="38"/>
      <c r="E104" s="44">
        <f>+(C104-C$7)/C$8</f>
        <v>-856.00469014862256</v>
      </c>
      <c r="F104" s="44">
        <f>ROUND(2*E104,0)/2</f>
        <v>-856</v>
      </c>
      <c r="G104" s="44">
        <f>+C104-(C$7+F104*C$8)</f>
        <v>-3.8312480028253049E-3</v>
      </c>
      <c r="H104" s="44"/>
      <c r="I104" s="44">
        <f>+G104</f>
        <v>-3.8312480028253049E-3</v>
      </c>
      <c r="J104" s="44"/>
      <c r="K104" s="44"/>
      <c r="L104" s="44"/>
      <c r="M104" s="44"/>
      <c r="N104" s="44"/>
      <c r="O104" s="44">
        <f ca="1">+C$11+C$12*$F104</f>
        <v>8.2593913599645404E-3</v>
      </c>
      <c r="P104" s="44"/>
      <c r="Q104" s="154">
        <f>+C104-15018.5</f>
        <v>27512.862000000001</v>
      </c>
      <c r="R104" s="44"/>
      <c r="S104" s="44"/>
      <c r="T104" s="44"/>
      <c r="U104" s="44"/>
      <c r="V104" s="44"/>
      <c r="W104" s="44"/>
      <c r="X104" s="44"/>
      <c r="Y104" s="44"/>
      <c r="Z104" s="44"/>
      <c r="AA104" s="44"/>
    </row>
    <row r="105" spans="1:27" x14ac:dyDescent="0.2">
      <c r="A105" s="114" t="s">
        <v>64</v>
      </c>
      <c r="B105" s="115"/>
      <c r="C105" s="38">
        <v>42531.364999999998</v>
      </c>
      <c r="D105" s="38"/>
      <c r="E105" s="44">
        <f>+(C105-C$7)/C$8</f>
        <v>-856.00101759966321</v>
      </c>
      <c r="F105" s="44">
        <f>ROUND(2*E105,0)/2</f>
        <v>-856</v>
      </c>
      <c r="G105" s="44">
        <f>+C105-(C$7+F105*C$8)</f>
        <v>-8.3124800585210323E-4</v>
      </c>
      <c r="H105" s="44"/>
      <c r="I105" s="44">
        <f>+G105</f>
        <v>-8.3124800585210323E-4</v>
      </c>
      <c r="J105" s="44"/>
      <c r="K105" s="44"/>
      <c r="L105" s="44"/>
      <c r="M105" s="44"/>
      <c r="N105" s="44"/>
      <c r="O105" s="44">
        <f ca="1">+C$11+C$12*$F105</f>
        <v>8.2593913599645404E-3</v>
      </c>
      <c r="P105" s="44"/>
      <c r="Q105" s="154">
        <f>+C105-15018.5</f>
        <v>27512.864999999998</v>
      </c>
      <c r="R105" s="44"/>
      <c r="S105" s="44"/>
      <c r="T105" s="44"/>
      <c r="U105" s="44"/>
      <c r="V105" s="44"/>
      <c r="W105" s="44"/>
      <c r="X105" s="44"/>
      <c r="Y105" s="44"/>
      <c r="Z105" s="44"/>
      <c r="AA105" s="44"/>
    </row>
    <row r="106" spans="1:27" x14ac:dyDescent="0.2">
      <c r="A106" s="114" t="s">
        <v>64</v>
      </c>
      <c r="B106" s="115"/>
      <c r="C106" s="38">
        <v>42540.349000000002</v>
      </c>
      <c r="D106" s="38"/>
      <c r="E106" s="44">
        <f>+(C106-C$7)/C$8</f>
        <v>-845.00295763833822</v>
      </c>
      <c r="F106" s="44">
        <f>ROUND(2*E106,0)/2</f>
        <v>-845</v>
      </c>
      <c r="G106" s="44">
        <f>+C106-(C$7+F106*C$8)</f>
        <v>-2.4160100001608953E-3</v>
      </c>
      <c r="H106" s="44"/>
      <c r="I106" s="44">
        <f>+G106</f>
        <v>-2.4160100001608953E-3</v>
      </c>
      <c r="J106" s="44"/>
      <c r="K106" s="44"/>
      <c r="L106" s="44"/>
      <c r="M106" s="44"/>
      <c r="N106" s="44"/>
      <c r="O106" s="44">
        <f ca="1">+C$11+C$12*$F106</f>
        <v>8.251037161121081E-3</v>
      </c>
      <c r="P106" s="44"/>
      <c r="Q106" s="154">
        <f>+C106-15018.5</f>
        <v>27521.849000000002</v>
      </c>
      <c r="R106" s="44"/>
      <c r="S106" s="44"/>
      <c r="T106" s="44"/>
      <c r="U106" s="44"/>
      <c r="V106" s="44"/>
      <c r="W106" s="44"/>
      <c r="X106" s="44"/>
      <c r="Y106" s="44"/>
      <c r="Z106" s="44"/>
      <c r="AA106" s="44"/>
    </row>
    <row r="107" spans="1:27" x14ac:dyDescent="0.2">
      <c r="A107" s="114" t="s">
        <v>64</v>
      </c>
      <c r="B107" s="115"/>
      <c r="C107" s="38">
        <v>42571.385000000002</v>
      </c>
      <c r="D107" s="38"/>
      <c r="E107" s="44">
        <f>+(C107-C$7)/C$8</f>
        <v>-807.00921443269146</v>
      </c>
      <c r="F107" s="44">
        <f>ROUND(2*E107,0)/2</f>
        <v>-807</v>
      </c>
      <c r="G107" s="44">
        <f>+C107-(C$7+F107*C$8)</f>
        <v>-7.5270059969625436E-3</v>
      </c>
      <c r="H107" s="44"/>
      <c r="I107" s="44">
        <f>+G107</f>
        <v>-7.5270059969625436E-3</v>
      </c>
      <c r="J107" s="44"/>
      <c r="K107" s="44"/>
      <c r="L107" s="44"/>
      <c r="M107" s="44"/>
      <c r="N107" s="44"/>
      <c r="O107" s="44">
        <f ca="1">+C$11+C$12*$F107</f>
        <v>8.2221772014800416E-3</v>
      </c>
      <c r="P107" s="44"/>
      <c r="Q107" s="154">
        <f>+C107-15018.5</f>
        <v>27552.885000000002</v>
      </c>
      <c r="R107" s="44"/>
      <c r="S107" s="44"/>
      <c r="T107" s="44"/>
      <c r="U107" s="44"/>
      <c r="V107" s="44"/>
      <c r="W107" s="44"/>
      <c r="X107" s="44"/>
      <c r="Y107" s="44"/>
      <c r="Z107" s="44"/>
      <c r="AA107" s="44"/>
    </row>
    <row r="108" spans="1:27" x14ac:dyDescent="0.2">
      <c r="A108" s="114" t="s">
        <v>64</v>
      </c>
      <c r="B108" s="115"/>
      <c r="C108" s="38">
        <v>42571.415000000001</v>
      </c>
      <c r="D108" s="38"/>
      <c r="E108" s="44">
        <f>+(C108-C$7)/C$8</f>
        <v>-806.97248894306244</v>
      </c>
      <c r="F108" s="44">
        <f>ROUND(2*E108,0)/2</f>
        <v>-807</v>
      </c>
      <c r="G108" s="44">
        <f>+C108-(C$7+F108*C$8)</f>
        <v>2.2472994001873303E-2</v>
      </c>
      <c r="H108" s="44"/>
      <c r="I108" s="44">
        <f>+G108</f>
        <v>2.2472994001873303E-2</v>
      </c>
      <c r="J108" s="44"/>
      <c r="K108" s="44"/>
      <c r="L108" s="44"/>
      <c r="M108" s="44"/>
      <c r="N108" s="44"/>
      <c r="O108" s="44">
        <f ca="1">+C$11+C$12*$F108</f>
        <v>8.2221772014800416E-3</v>
      </c>
      <c r="P108" s="44"/>
      <c r="Q108" s="154">
        <f>+C108-15018.5</f>
        <v>27552.915000000001</v>
      </c>
      <c r="R108" s="44"/>
      <c r="S108" s="44"/>
      <c r="T108" s="44"/>
      <c r="U108" s="44"/>
      <c r="V108" s="44"/>
      <c r="W108" s="44"/>
      <c r="X108" s="44"/>
      <c r="Y108" s="44"/>
      <c r="Z108" s="44"/>
      <c r="AA108" s="44"/>
    </row>
    <row r="109" spans="1:27" x14ac:dyDescent="0.2">
      <c r="A109" s="114" t="s">
        <v>64</v>
      </c>
      <c r="B109" s="115"/>
      <c r="C109" s="38">
        <v>42829.53</v>
      </c>
      <c r="D109" s="38"/>
      <c r="E109" s="44">
        <f>+(C109-C$7)/C$8</f>
        <v>-490.99249707795678</v>
      </c>
      <c r="F109" s="44">
        <f>ROUND(2*E109,0)/2</f>
        <v>-491</v>
      </c>
      <c r="G109" s="44">
        <f>+C109-(C$7+F109*C$8)</f>
        <v>6.128921995696146E-3</v>
      </c>
      <c r="H109" s="44"/>
      <c r="I109" s="44">
        <f>+G109</f>
        <v>6.128921995696146E-3</v>
      </c>
      <c r="J109" s="44"/>
      <c r="K109" s="44"/>
      <c r="L109" s="44"/>
      <c r="M109" s="44"/>
      <c r="N109" s="44"/>
      <c r="O109" s="44">
        <f ca="1">+C$11+C$12*$F109</f>
        <v>7.9821838528861249E-3</v>
      </c>
      <c r="P109" s="44"/>
      <c r="Q109" s="154">
        <f>+C109-15018.5</f>
        <v>27811.03</v>
      </c>
      <c r="R109" s="44"/>
      <c r="S109" s="44"/>
      <c r="T109" s="44"/>
      <c r="U109" s="44"/>
      <c r="V109" s="44"/>
      <c r="W109" s="44"/>
      <c r="X109" s="44"/>
      <c r="Y109" s="44"/>
      <c r="Z109" s="44"/>
      <c r="AA109" s="44"/>
    </row>
    <row r="110" spans="1:27" x14ac:dyDescent="0.2">
      <c r="A110" s="114" t="s">
        <v>64</v>
      </c>
      <c r="B110" s="115"/>
      <c r="C110" s="38">
        <v>42833.605000000003</v>
      </c>
      <c r="D110" s="38"/>
      <c r="E110" s="44">
        <f>+(C110-C$7)/C$8</f>
        <v>-486.00395140315408</v>
      </c>
      <c r="F110" s="44">
        <f>ROUND(2*E110,0)/2</f>
        <v>-486</v>
      </c>
      <c r="G110" s="44">
        <f>+C110-(C$7+F110*C$8)</f>
        <v>-3.2277879945468158E-3</v>
      </c>
      <c r="H110" s="44"/>
      <c r="I110" s="44">
        <f>+G110</f>
        <v>-3.2277879945468158E-3</v>
      </c>
      <c r="J110" s="44"/>
      <c r="K110" s="44"/>
      <c r="L110" s="44"/>
      <c r="M110" s="44"/>
      <c r="N110" s="44"/>
      <c r="O110" s="44">
        <f ca="1">+C$11+C$12*$F110</f>
        <v>7.978386489775462E-3</v>
      </c>
      <c r="P110" s="44"/>
      <c r="Q110" s="154">
        <f>+C110-15018.5</f>
        <v>27815.105000000003</v>
      </c>
      <c r="R110" s="44"/>
      <c r="S110" s="44"/>
      <c r="T110" s="44"/>
      <c r="U110" s="44"/>
      <c r="V110" s="44"/>
      <c r="W110" s="44"/>
      <c r="X110" s="44"/>
      <c r="Y110" s="44"/>
      <c r="Z110" s="44"/>
      <c r="AA110" s="44"/>
    </row>
    <row r="111" spans="1:27" x14ac:dyDescent="0.2">
      <c r="A111" s="114" t="s">
        <v>64</v>
      </c>
      <c r="B111" s="115"/>
      <c r="C111" s="38">
        <v>42838.508000000002</v>
      </c>
      <c r="D111" s="38"/>
      <c r="E111" s="44">
        <f>+(C111-C$7)/C$8</f>
        <v>-480.0017822145594</v>
      </c>
      <c r="F111" s="44">
        <f>ROUND(2*E111,0)/2</f>
        <v>-480</v>
      </c>
      <c r="G111" s="44">
        <f>+C111-(C$7+F111*C$8)</f>
        <v>-1.4558399998350069E-3</v>
      </c>
      <c r="H111" s="44"/>
      <c r="I111" s="44">
        <f>+G111</f>
        <v>-1.4558399998350069E-3</v>
      </c>
      <c r="J111" s="44"/>
      <c r="K111" s="44"/>
      <c r="L111" s="44"/>
      <c r="M111" s="44"/>
      <c r="N111" s="44"/>
      <c r="O111" s="44">
        <f ca="1">+C$11+C$12*$F111</f>
        <v>7.9738296540426655E-3</v>
      </c>
      <c r="P111" s="44"/>
      <c r="Q111" s="154">
        <f>+C111-15018.5</f>
        <v>27820.008000000002</v>
      </c>
      <c r="R111" s="44"/>
      <c r="S111" s="44"/>
      <c r="T111" s="44"/>
      <c r="U111" s="44"/>
      <c r="V111" s="44"/>
      <c r="W111" s="44"/>
      <c r="X111" s="44"/>
      <c r="Y111" s="44"/>
      <c r="Z111" s="44"/>
      <c r="AA111" s="44"/>
    </row>
    <row r="112" spans="1:27" x14ac:dyDescent="0.2">
      <c r="A112" s="114" t="s">
        <v>64</v>
      </c>
      <c r="B112" s="115"/>
      <c r="C112" s="38">
        <v>42874.449000000001</v>
      </c>
      <c r="D112" s="38"/>
      <c r="E112" s="44">
        <f>+(C112-C$7)/C$8</f>
        <v>-436.003421454342</v>
      </c>
      <c r="F112" s="44">
        <f>ROUND(2*E112,0)/2</f>
        <v>-436</v>
      </c>
      <c r="G112" s="44">
        <f>+C112-(C$7+F112*C$8)</f>
        <v>-2.7948880015173927E-3</v>
      </c>
      <c r="H112" s="44"/>
      <c r="I112" s="44">
        <f>+G112</f>
        <v>-2.7948880015173927E-3</v>
      </c>
      <c r="J112" s="44"/>
      <c r="K112" s="44"/>
      <c r="L112" s="44"/>
      <c r="M112" s="44"/>
      <c r="N112" s="44"/>
      <c r="O112" s="44">
        <f ca="1">+C$11+C$12*$F112</f>
        <v>7.9404128586688296E-3</v>
      </c>
      <c r="P112" s="44"/>
      <c r="Q112" s="154">
        <f>+C112-15018.5</f>
        <v>27855.949000000001</v>
      </c>
      <c r="R112" s="44"/>
      <c r="S112" s="44"/>
      <c r="T112" s="44"/>
      <c r="U112" s="44"/>
      <c r="V112" s="44"/>
      <c r="W112" s="44"/>
      <c r="X112" s="44"/>
      <c r="Y112" s="44"/>
      <c r="Z112" s="44"/>
      <c r="AA112" s="44"/>
    </row>
    <row r="113" spans="1:27" x14ac:dyDescent="0.2">
      <c r="A113" s="114" t="s">
        <v>64</v>
      </c>
      <c r="B113" s="115"/>
      <c r="C113" s="38">
        <v>42878.535000000003</v>
      </c>
      <c r="D113" s="38"/>
      <c r="E113" s="44">
        <f>+(C113-C$7)/C$8</f>
        <v>-431.00140976667655</v>
      </c>
      <c r="F113" s="44">
        <f>ROUND(2*E113,0)/2</f>
        <v>-431</v>
      </c>
      <c r="G113" s="44">
        <f>+C113-(C$7+F113*C$8)</f>
        <v>-1.151598000433296E-3</v>
      </c>
      <c r="H113" s="44"/>
      <c r="I113" s="44">
        <f>+G113</f>
        <v>-1.151598000433296E-3</v>
      </c>
      <c r="J113" s="44"/>
      <c r="K113" s="44"/>
      <c r="L113" s="44"/>
      <c r="M113" s="44"/>
      <c r="N113" s="44"/>
      <c r="O113" s="44">
        <f ca="1">+C$11+C$12*$F113</f>
        <v>7.9366154955581667E-3</v>
      </c>
      <c r="P113" s="44"/>
      <c r="Q113" s="154">
        <f>+C113-15018.5</f>
        <v>27860.035000000003</v>
      </c>
      <c r="R113" s="44"/>
      <c r="S113" s="44"/>
      <c r="T113" s="44"/>
      <c r="U113" s="44"/>
      <c r="V113" s="44"/>
      <c r="W113" s="44"/>
      <c r="X113" s="44"/>
      <c r="Y113" s="44"/>
      <c r="Z113" s="44"/>
      <c r="AA113" s="44"/>
    </row>
    <row r="114" spans="1:27" x14ac:dyDescent="0.2">
      <c r="A114" s="114" t="s">
        <v>64</v>
      </c>
      <c r="B114" s="115"/>
      <c r="C114" s="38">
        <v>42888.341</v>
      </c>
      <c r="D114" s="38"/>
      <c r="E114" s="44">
        <f>+(C114-C$7)/C$8</f>
        <v>-418.99707138948708</v>
      </c>
      <c r="F114" s="44">
        <f>ROUND(2*E114,0)/2</f>
        <v>-419</v>
      </c>
      <c r="G114" s="44">
        <f>+C114-(C$7+F114*C$8)</f>
        <v>2.3922979962662794E-3</v>
      </c>
      <c r="H114" s="44"/>
      <c r="I114" s="44">
        <f>+G114</f>
        <v>2.3922979962662794E-3</v>
      </c>
      <c r="J114" s="44"/>
      <c r="K114" s="44"/>
      <c r="L114" s="44"/>
      <c r="M114" s="44"/>
      <c r="N114" s="44"/>
      <c r="O114" s="44">
        <f ca="1">+C$11+C$12*$F114</f>
        <v>7.9275018240925754E-3</v>
      </c>
      <c r="P114" s="44"/>
      <c r="Q114" s="154">
        <f>+C114-15018.5</f>
        <v>27869.841</v>
      </c>
      <c r="R114" s="44"/>
      <c r="S114" s="44"/>
      <c r="T114" s="44"/>
      <c r="U114" s="44"/>
      <c r="V114" s="44"/>
      <c r="W114" s="44"/>
      <c r="X114" s="44"/>
      <c r="Y114" s="44"/>
      <c r="Z114" s="44"/>
      <c r="AA114" s="44"/>
    </row>
    <row r="115" spans="1:27" x14ac:dyDescent="0.2">
      <c r="A115" s="114" t="s">
        <v>64</v>
      </c>
      <c r="B115" s="115"/>
      <c r="C115" s="38">
        <v>42959.406999999999</v>
      </c>
      <c r="D115" s="38"/>
      <c r="E115" s="44">
        <f>+(C115-C$7)/C$8</f>
        <v>-331.99928318699818</v>
      </c>
      <c r="F115" s="44">
        <f>ROUND(2*E115,0)/2</f>
        <v>-332</v>
      </c>
      <c r="G115" s="44">
        <f>+C115-(C$7+F115*C$8)</f>
        <v>5.8554399583954364E-4</v>
      </c>
      <c r="H115" s="44"/>
      <c r="I115" s="44">
        <f>+G115</f>
        <v>5.8554399583954364E-4</v>
      </c>
      <c r="J115" s="44"/>
      <c r="K115" s="44"/>
      <c r="L115" s="44"/>
      <c r="M115" s="44"/>
      <c r="N115" s="44"/>
      <c r="O115" s="44">
        <f ca="1">+C$11+C$12*$F115</f>
        <v>7.8614277059670338E-3</v>
      </c>
      <c r="P115" s="44"/>
      <c r="Q115" s="154">
        <f>+C115-15018.5</f>
        <v>27940.906999999999</v>
      </c>
      <c r="R115" s="44"/>
      <c r="S115" s="44"/>
      <c r="T115" s="44"/>
      <c r="U115" s="44"/>
      <c r="V115" s="44"/>
      <c r="W115" s="44"/>
      <c r="X115" s="44"/>
      <c r="Y115" s="44"/>
      <c r="Z115" s="44"/>
      <c r="AA115" s="44"/>
    </row>
    <row r="116" spans="1:27" x14ac:dyDescent="0.2">
      <c r="A116" s="114" t="s">
        <v>64</v>
      </c>
      <c r="B116" s="115"/>
      <c r="C116" s="38">
        <v>43109.705999999998</v>
      </c>
      <c r="D116" s="38"/>
      <c r="E116" s="44">
        <f>+(C116-C$7)/C$8</f>
        <v>-148.00580432163352</v>
      </c>
      <c r="F116" s="44">
        <f>ROUND(2*E116,0)/2</f>
        <v>-148</v>
      </c>
      <c r="G116" s="44">
        <f>+C116-(C$7+F116*C$8)</f>
        <v>-4.7413840002263896E-3</v>
      </c>
      <c r="H116" s="44"/>
      <c r="I116" s="44">
        <f>+G116</f>
        <v>-4.7413840002263896E-3</v>
      </c>
      <c r="J116" s="44"/>
      <c r="K116" s="44"/>
      <c r="L116" s="44"/>
      <c r="M116" s="44"/>
      <c r="N116" s="44"/>
      <c r="O116" s="44">
        <f ca="1">+C$11+C$12*$F116</f>
        <v>7.7216847434946282E-3</v>
      </c>
      <c r="P116" s="44"/>
      <c r="Q116" s="154">
        <f>+C116-15018.5</f>
        <v>28091.205999999998</v>
      </c>
      <c r="R116" s="44"/>
      <c r="S116" s="44"/>
      <c r="T116" s="44"/>
      <c r="U116" s="44"/>
      <c r="V116" s="44"/>
      <c r="W116" s="44"/>
      <c r="X116" s="44"/>
      <c r="Y116" s="44"/>
      <c r="Z116" s="44"/>
      <c r="AA116" s="44"/>
    </row>
    <row r="117" spans="1:27" x14ac:dyDescent="0.2">
      <c r="A117" s="114" t="s">
        <v>70</v>
      </c>
      <c r="B117" s="115"/>
      <c r="C117" s="38">
        <v>43175.879000000001</v>
      </c>
      <c r="D117" s="38"/>
      <c r="E117" s="44">
        <f>+(C117-C$7)/C$8</f>
        <v>-66.997943477860019</v>
      </c>
      <c r="F117" s="44">
        <f>ROUND(2*E117,0)/2</f>
        <v>-67</v>
      </c>
      <c r="G117" s="44">
        <f>+C117-(C$7+F117*C$8)</f>
        <v>1.6799139993963763E-3</v>
      </c>
      <c r="H117" s="44"/>
      <c r="I117" s="44">
        <f>+G117</f>
        <v>1.6799139993963763E-3</v>
      </c>
      <c r="J117" s="44"/>
      <c r="K117" s="44"/>
      <c r="L117" s="44"/>
      <c r="M117" s="44"/>
      <c r="N117" s="44"/>
      <c r="O117" s="44">
        <f ca="1">+C$11+C$12*$F117</f>
        <v>7.6601674611018839E-3</v>
      </c>
      <c r="P117" s="44"/>
      <c r="Q117" s="154">
        <f>+C117-15018.5</f>
        <v>28157.379000000001</v>
      </c>
      <c r="R117" s="44"/>
      <c r="S117" s="44"/>
      <c r="T117" s="44"/>
      <c r="U117" s="44"/>
      <c r="V117" s="44"/>
      <c r="W117" s="44"/>
      <c r="X117" s="44"/>
      <c r="Y117" s="44"/>
      <c r="Z117" s="44"/>
      <c r="AA117" s="44"/>
    </row>
    <row r="118" spans="1:27" x14ac:dyDescent="0.2">
      <c r="A118" s="114" t="s">
        <v>64</v>
      </c>
      <c r="B118" s="115"/>
      <c r="C118" s="38">
        <v>43222.440999999999</v>
      </c>
      <c r="D118" s="38"/>
      <c r="E118" s="44">
        <f>+(C118-C$7)/C$8</f>
        <v>-9.9975352054908821</v>
      </c>
      <c r="F118" s="44">
        <f>ROUND(2*E118,0)/2</f>
        <v>-10</v>
      </c>
      <c r="G118" s="44">
        <f>+C118-(C$7+F118*C$8)</f>
        <v>2.013419994909782E-3</v>
      </c>
      <c r="H118" s="44"/>
      <c r="I118" s="44">
        <f>+G118</f>
        <v>2.013419994909782E-3</v>
      </c>
      <c r="J118" s="44"/>
      <c r="K118" s="44"/>
      <c r="L118" s="44"/>
      <c r="M118" s="44"/>
      <c r="N118" s="44"/>
      <c r="O118" s="44">
        <f ca="1">+C$11+C$12*$F118</f>
        <v>7.6168775216403231E-3</v>
      </c>
      <c r="P118" s="44"/>
      <c r="Q118" s="154">
        <f>+C118-15018.5</f>
        <v>28203.940999999999</v>
      </c>
      <c r="R118" s="44"/>
      <c r="S118" s="44"/>
      <c r="T118" s="44"/>
      <c r="U118" s="44"/>
      <c r="V118" s="44"/>
      <c r="W118" s="44"/>
      <c r="X118" s="44"/>
      <c r="Y118" s="44"/>
      <c r="Z118" s="44"/>
      <c r="AA118" s="44"/>
    </row>
    <row r="119" spans="1:27" x14ac:dyDescent="0.2">
      <c r="A119" s="114" t="s">
        <v>71</v>
      </c>
      <c r="B119" s="115"/>
      <c r="C119" s="38">
        <f>C$4</f>
        <v>43230.608999999997</v>
      </c>
      <c r="D119" s="38"/>
      <c r="E119" s="44">
        <f>+(C119-C$7)/C$8</f>
        <v>1.5914378794097397E-3</v>
      </c>
      <c r="F119" s="44">
        <f>ROUND(2*E119,0)/2</f>
        <v>0</v>
      </c>
      <c r="G119" s="44">
        <f>+C119-(C$7+F119*C$8)</f>
        <v>1.2999999962630682E-3</v>
      </c>
      <c r="H119" s="44"/>
      <c r="I119" s="44"/>
      <c r="J119" s="44"/>
      <c r="K119" s="44"/>
      <c r="L119" s="44">
        <f>G119</f>
        <v>1.2999999962630682E-3</v>
      </c>
      <c r="M119" s="44"/>
      <c r="N119" s="44"/>
      <c r="O119" s="44">
        <f ca="1">+C$11+C$12*$F119</f>
        <v>7.6092827954189965E-3</v>
      </c>
      <c r="P119" s="44"/>
      <c r="Q119" s="154">
        <f>+C119-15018.5</f>
        <v>28212.108999999997</v>
      </c>
      <c r="R119" s="44"/>
      <c r="S119" s="44"/>
      <c r="T119" s="44"/>
      <c r="U119" s="44"/>
      <c r="V119" s="44"/>
      <c r="W119" s="44"/>
      <c r="X119" s="44"/>
      <c r="Y119" s="44"/>
      <c r="Z119" s="44"/>
      <c r="AA119" s="44"/>
    </row>
    <row r="120" spans="1:27" x14ac:dyDescent="0.2">
      <c r="A120" s="33" t="s">
        <v>72</v>
      </c>
      <c r="B120" s="34" t="s">
        <v>46</v>
      </c>
      <c r="C120" s="35">
        <v>43232.652000000002</v>
      </c>
      <c r="D120" s="38"/>
      <c r="E120" s="32">
        <f>+(C120-C$7)/C$8</f>
        <v>2.5025972817165929</v>
      </c>
      <c r="F120" s="44">
        <f>ROUND(2*E120,0)/2</f>
        <v>2.5</v>
      </c>
      <c r="G120" s="44">
        <f>+C120-(C$7+F120*C$8)</f>
        <v>2.1216450040810741E-3</v>
      </c>
      <c r="H120" s="44"/>
      <c r="I120" s="44"/>
      <c r="J120" s="44"/>
      <c r="K120" s="44"/>
      <c r="L120" s="44">
        <f>G120</f>
        <v>2.1216450040810741E-3</v>
      </c>
      <c r="M120" s="44"/>
      <c r="N120" s="44"/>
      <c r="O120" s="44">
        <f ca="1">+C$11+C$12*$F120</f>
        <v>7.607384113863665E-3</v>
      </c>
      <c r="P120" s="44"/>
      <c r="Q120" s="154">
        <f>+C120-15018.5</f>
        <v>28214.152000000002</v>
      </c>
      <c r="R120" s="44"/>
      <c r="S120" s="44"/>
      <c r="T120" s="44"/>
      <c r="U120" s="44"/>
      <c r="V120" s="44"/>
      <c r="W120" s="44"/>
      <c r="X120" s="44"/>
      <c r="Y120" s="44"/>
      <c r="Z120" s="44"/>
      <c r="AA120" s="44"/>
    </row>
    <row r="121" spans="1:27" x14ac:dyDescent="0.2">
      <c r="A121" s="33" t="s">
        <v>72</v>
      </c>
      <c r="B121" s="34" t="s">
        <v>47</v>
      </c>
      <c r="C121" s="35">
        <v>43234.694000000003</v>
      </c>
      <c r="D121" s="38"/>
      <c r="E121" s="32">
        <f>+(C121-C$7)/C$8</f>
        <v>5.0023789425613927</v>
      </c>
      <c r="F121" s="44">
        <f>ROUND(2*E121,0)/2</f>
        <v>5</v>
      </c>
      <c r="G121" s="44">
        <f>+C121-(C$7+F121*C$8)</f>
        <v>1.9432900007814169E-3</v>
      </c>
      <c r="H121" s="44"/>
      <c r="I121" s="44"/>
      <c r="J121" s="44"/>
      <c r="K121" s="44"/>
      <c r="L121" s="44">
        <f>G121</f>
        <v>1.9432900007814169E-3</v>
      </c>
      <c r="M121" s="44"/>
      <c r="N121" s="44"/>
      <c r="O121" s="44">
        <f ca="1">+C$11+C$12*$F121</f>
        <v>7.6054854323083336E-3</v>
      </c>
      <c r="P121" s="44"/>
      <c r="Q121" s="154">
        <f>+C121-15018.5</f>
        <v>28216.194000000003</v>
      </c>
      <c r="R121" s="44"/>
      <c r="S121" s="44"/>
      <c r="T121" s="44"/>
      <c r="U121" s="44"/>
      <c r="V121" s="44"/>
      <c r="W121" s="44"/>
      <c r="X121" s="44"/>
      <c r="Y121" s="44"/>
      <c r="Z121" s="44"/>
      <c r="AA121" s="44"/>
    </row>
    <row r="122" spans="1:27" x14ac:dyDescent="0.2">
      <c r="A122" s="114" t="s">
        <v>70</v>
      </c>
      <c r="B122" s="115"/>
      <c r="C122" s="38">
        <v>43577.775999999998</v>
      </c>
      <c r="D122" s="38"/>
      <c r="E122" s="44">
        <f>+(C122-C$7)/C$8</f>
        <v>424.99752672189783</v>
      </c>
      <c r="F122" s="44">
        <f>ROUND(2*E122,0)/2</f>
        <v>425</v>
      </c>
      <c r="G122" s="44">
        <f>+C122-(C$7+F122*C$8)</f>
        <v>-2.0203500025672838E-3</v>
      </c>
      <c r="H122" s="44"/>
      <c r="I122" s="44">
        <f>+G122</f>
        <v>-2.0203500025672838E-3</v>
      </c>
      <c r="J122" s="44"/>
      <c r="K122" s="44"/>
      <c r="L122" s="44"/>
      <c r="M122" s="44"/>
      <c r="N122" s="44"/>
      <c r="O122" s="44">
        <f ca="1">+C$11+C$12*$F122</f>
        <v>7.2865069310126228E-3</v>
      </c>
      <c r="P122" s="44"/>
      <c r="Q122" s="154">
        <f>+C122-15018.5</f>
        <v>28559.275999999998</v>
      </c>
      <c r="R122" s="44"/>
      <c r="S122" s="44"/>
      <c r="T122" s="44"/>
      <c r="U122" s="44"/>
      <c r="V122" s="44"/>
      <c r="W122" s="44"/>
      <c r="X122" s="44"/>
      <c r="Y122" s="44"/>
      <c r="Z122" s="44"/>
      <c r="AA122" s="44"/>
    </row>
    <row r="123" spans="1:27" x14ac:dyDescent="0.2">
      <c r="A123" s="114" t="s">
        <v>64</v>
      </c>
      <c r="B123" s="115"/>
      <c r="C123" s="38">
        <v>43624.343999999997</v>
      </c>
      <c r="D123" s="38"/>
      <c r="E123" s="44">
        <f>+(C123-C$7)/C$8</f>
        <v>482.00528009219454</v>
      </c>
      <c r="F123" s="44">
        <f>ROUND(2*E123,0)/2</f>
        <v>482</v>
      </c>
      <c r="G123" s="44">
        <f>+C123-(C$7+F123*C$8)</f>
        <v>4.3131559941684827E-3</v>
      </c>
      <c r="H123" s="44"/>
      <c r="I123" s="44">
        <f>+G123</f>
        <v>4.3131559941684827E-3</v>
      </c>
      <c r="J123" s="44"/>
      <c r="K123" s="44"/>
      <c r="L123" s="44"/>
      <c r="M123" s="44"/>
      <c r="N123" s="44"/>
      <c r="O123" s="44">
        <f ca="1">+C$11+C$12*$F123</f>
        <v>7.243216991551062E-3</v>
      </c>
      <c r="P123" s="44"/>
      <c r="Q123" s="154">
        <f>+C123-15018.5</f>
        <v>28605.843999999997</v>
      </c>
      <c r="R123" s="44"/>
      <c r="S123" s="44"/>
      <c r="T123" s="44"/>
      <c r="U123" s="44"/>
      <c r="V123" s="44"/>
      <c r="W123" s="44"/>
      <c r="X123" s="44"/>
      <c r="Y123" s="44"/>
      <c r="Z123" s="44"/>
      <c r="AA123" s="44"/>
    </row>
    <row r="124" spans="1:27" x14ac:dyDescent="0.2">
      <c r="A124" s="114" t="s">
        <v>70</v>
      </c>
      <c r="B124" s="115"/>
      <c r="C124" s="38">
        <v>43631.688999999998</v>
      </c>
      <c r="D124" s="38"/>
      <c r="E124" s="44">
        <f>+(C124-C$7)/C$8</f>
        <v>490.996904136708</v>
      </c>
      <c r="F124" s="44">
        <f>ROUND(2*E124,0)/2</f>
        <v>491</v>
      </c>
      <c r="G124" s="44">
        <f>+C124-(C$7+F124*C$8)</f>
        <v>-2.5289219993283041E-3</v>
      </c>
      <c r="H124" s="44"/>
      <c r="I124" s="44">
        <f>+G124</f>
        <v>-2.5289219993283041E-3</v>
      </c>
      <c r="J124" s="44"/>
      <c r="K124" s="44"/>
      <c r="L124" s="44"/>
      <c r="M124" s="44"/>
      <c r="N124" s="44"/>
      <c r="O124" s="44">
        <f ca="1">+C$11+C$12*$F124</f>
        <v>7.2363817379518681E-3</v>
      </c>
      <c r="P124" s="44"/>
      <c r="Q124" s="154">
        <f>+C124-15018.5</f>
        <v>28613.188999999998</v>
      </c>
      <c r="R124" s="44"/>
      <c r="S124" s="44"/>
      <c r="T124" s="44"/>
      <c r="U124" s="44"/>
      <c r="V124" s="44"/>
      <c r="W124" s="44"/>
      <c r="X124" s="44"/>
      <c r="Y124" s="44"/>
      <c r="Z124" s="44"/>
      <c r="AA124" s="44"/>
    </row>
    <row r="125" spans="1:27" x14ac:dyDescent="0.2">
      <c r="A125" s="114" t="s">
        <v>64</v>
      </c>
      <c r="B125" s="115"/>
      <c r="C125" s="40">
        <v>43655.300999999999</v>
      </c>
      <c r="D125" s="38"/>
      <c r="E125" s="44">
        <f>+(C125-C$7)/C$8</f>
        <v>519.90231284181709</v>
      </c>
      <c r="F125" s="44">
        <f>ROUND(2*E125,0)/2</f>
        <v>520</v>
      </c>
      <c r="G125" s="44"/>
      <c r="H125" s="44"/>
      <c r="I125" s="44"/>
      <c r="J125" s="44"/>
      <c r="K125" s="44"/>
      <c r="L125" s="44"/>
      <c r="M125" s="44"/>
      <c r="N125" s="44"/>
      <c r="O125" s="44">
        <f ca="1">+C$11+C$12*$F125</f>
        <v>7.2143570319100209E-3</v>
      </c>
      <c r="P125" s="44"/>
      <c r="Q125" s="154">
        <f>+C125-15018.5</f>
        <v>28636.800999999999</v>
      </c>
      <c r="R125" s="44"/>
      <c r="S125" s="44"/>
      <c r="T125" s="44"/>
      <c r="U125" s="17">
        <v>-8.1237200000032317E-2</v>
      </c>
      <c r="V125" s="44"/>
      <c r="W125" s="44"/>
      <c r="X125" s="44"/>
      <c r="Y125" s="44"/>
      <c r="Z125" s="44"/>
      <c r="AA125" s="44"/>
    </row>
    <row r="126" spans="1:27" x14ac:dyDescent="0.2">
      <c r="A126" s="114" t="s">
        <v>73</v>
      </c>
      <c r="B126" s="115"/>
      <c r="C126" s="38">
        <v>43655.381000000001</v>
      </c>
      <c r="D126" s="38"/>
      <c r="E126" s="44">
        <f>+(C126-C$7)/C$8</f>
        <v>520.00024748083365</v>
      </c>
      <c r="F126" s="44">
        <f>ROUND(2*E126,0)/2</f>
        <v>520</v>
      </c>
      <c r="G126" s="44">
        <f>+C126-(C$7+F126*C$8)</f>
        <v>2.0216000120854005E-4</v>
      </c>
      <c r="H126" s="44"/>
      <c r="I126" s="44">
        <f>+G126</f>
        <v>2.0216000120854005E-4</v>
      </c>
      <c r="J126" s="44"/>
      <c r="K126" s="44"/>
      <c r="L126" s="44"/>
      <c r="M126" s="44"/>
      <c r="N126" s="44"/>
      <c r="O126" s="44">
        <f ca="1">+C$11+C$12*$F126</f>
        <v>7.2143570319100209E-3</v>
      </c>
      <c r="P126" s="44"/>
      <c r="Q126" s="154">
        <f>+C126-15018.5</f>
        <v>28636.881000000001</v>
      </c>
      <c r="R126" s="44"/>
      <c r="S126" s="44"/>
      <c r="T126" s="44"/>
      <c r="U126" s="44"/>
      <c r="V126" s="44"/>
      <c r="W126" s="44"/>
      <c r="X126" s="44"/>
      <c r="Y126" s="44"/>
      <c r="Z126" s="44"/>
      <c r="AA126" s="44"/>
    </row>
    <row r="127" spans="1:27" x14ac:dyDescent="0.2">
      <c r="A127" s="114" t="s">
        <v>74</v>
      </c>
      <c r="B127" s="115"/>
      <c r="C127" s="38">
        <v>43881.654000000002</v>
      </c>
      <c r="D127" s="38"/>
      <c r="E127" s="44">
        <f>+(C127-C$7)/C$8</f>
        <v>796.99980465222609</v>
      </c>
      <c r="F127" s="44">
        <f>ROUND(2*E127,0)/2</f>
        <v>797</v>
      </c>
      <c r="G127" s="44">
        <f>+C127-(C$7+F127*C$8)</f>
        <v>-1.595739959157072E-4</v>
      </c>
      <c r="H127" s="44"/>
      <c r="I127" s="44">
        <f>+G127</f>
        <v>-1.595739959157072E-4</v>
      </c>
      <c r="J127" s="44"/>
      <c r="K127" s="44"/>
      <c r="L127" s="44"/>
      <c r="M127" s="44"/>
      <c r="N127" s="44"/>
      <c r="O127" s="44">
        <f ca="1">+C$11+C$12*$F127</f>
        <v>7.0039831155792789E-3</v>
      </c>
      <c r="P127" s="44"/>
      <c r="Q127" s="154">
        <f>+C127-15018.5</f>
        <v>28863.154000000002</v>
      </c>
      <c r="R127" s="44"/>
      <c r="S127" s="44"/>
      <c r="T127" s="44"/>
      <c r="U127" s="44"/>
      <c r="V127" s="44"/>
      <c r="W127" s="44"/>
      <c r="X127" s="44"/>
      <c r="Y127" s="44"/>
      <c r="Z127" s="44"/>
      <c r="AA127" s="44"/>
    </row>
    <row r="128" spans="1:27" x14ac:dyDescent="0.2">
      <c r="A128" s="114" t="s">
        <v>70</v>
      </c>
      <c r="B128" s="115"/>
      <c r="C128" s="38">
        <v>43970.694000000003</v>
      </c>
      <c r="D128" s="38"/>
      <c r="E128" s="44">
        <f>+(C128-C$7)/C$8</f>
        <v>906.00105787528366</v>
      </c>
      <c r="F128" s="44">
        <f>ROUND(2*E128,0)/2</f>
        <v>906</v>
      </c>
      <c r="G128" s="44">
        <f>+C128-(C$7+F128*C$8)</f>
        <v>8.6414800171041861E-4</v>
      </c>
      <c r="H128" s="44"/>
      <c r="I128" s="44">
        <f>+G128</f>
        <v>8.6414800171041861E-4</v>
      </c>
      <c r="J128" s="44"/>
      <c r="K128" s="44"/>
      <c r="L128" s="44"/>
      <c r="M128" s="44"/>
      <c r="N128" s="44"/>
      <c r="O128" s="44">
        <f ca="1">+C$11+C$12*$F128</f>
        <v>6.9212005997668202E-3</v>
      </c>
      <c r="P128" s="44"/>
      <c r="Q128" s="154">
        <f>+C128-15018.5</f>
        <v>28952.194000000003</v>
      </c>
      <c r="R128" s="44"/>
      <c r="S128" s="44"/>
      <c r="T128" s="44"/>
      <c r="U128" s="44"/>
      <c r="V128" s="44"/>
      <c r="W128" s="44"/>
      <c r="X128" s="44"/>
      <c r="Y128" s="44"/>
      <c r="Z128" s="44"/>
      <c r="AA128" s="44"/>
    </row>
    <row r="129" spans="1:27" x14ac:dyDescent="0.2">
      <c r="A129" s="114" t="s">
        <v>75</v>
      </c>
      <c r="B129" s="115"/>
      <c r="C129" s="38">
        <v>44025.421999999999</v>
      </c>
      <c r="D129" s="38"/>
      <c r="E129" s="44">
        <f>+(C129-C$7)/C$8</f>
        <v>972.99814442504726</v>
      </c>
      <c r="F129" s="44">
        <f>ROUND(2*E129,0)/2</f>
        <v>973</v>
      </c>
      <c r="G129" s="44">
        <f>+C129-(C$7+F129*C$8)</f>
        <v>-1.5157660018303432E-3</v>
      </c>
      <c r="H129" s="44"/>
      <c r="I129" s="44">
        <f>+G129</f>
        <v>-1.5157660018303432E-3</v>
      </c>
      <c r="J129" s="44"/>
      <c r="K129" s="44"/>
      <c r="L129" s="44"/>
      <c r="M129" s="44"/>
      <c r="N129" s="44"/>
      <c r="O129" s="44">
        <f ca="1">+C$11+C$12*$F129</f>
        <v>6.8703159340839327E-3</v>
      </c>
      <c r="P129" s="44"/>
      <c r="Q129" s="154">
        <f>+C129-15018.5</f>
        <v>29006.921999999999</v>
      </c>
      <c r="R129" s="44"/>
      <c r="S129" s="44"/>
      <c r="T129" s="44"/>
      <c r="U129" s="44"/>
      <c r="V129" s="44"/>
      <c r="W129" s="44"/>
      <c r="X129" s="44"/>
      <c r="Y129" s="44"/>
      <c r="Z129" s="44"/>
      <c r="AA129" s="44"/>
    </row>
    <row r="130" spans="1:27" x14ac:dyDescent="0.2">
      <c r="A130" s="114" t="s">
        <v>76</v>
      </c>
      <c r="B130" s="115"/>
      <c r="C130" s="38">
        <v>44278.661999999997</v>
      </c>
      <c r="D130" s="38"/>
      <c r="E130" s="44">
        <f>+(C130-C$7)/C$8</f>
        <v>1283.0102442252114</v>
      </c>
      <c r="F130" s="44">
        <f>ROUND(2*E130,0)/2</f>
        <v>1283</v>
      </c>
      <c r="G130" s="44">
        <f>+C130-(C$7+F130*C$8)</f>
        <v>8.368213995709084E-3</v>
      </c>
      <c r="H130" s="44"/>
      <c r="I130" s="44">
        <f>+G130</f>
        <v>8.368213995709084E-3</v>
      </c>
      <c r="J130" s="44"/>
      <c r="K130" s="44"/>
      <c r="L130" s="44"/>
      <c r="M130" s="44"/>
      <c r="N130" s="44"/>
      <c r="O130" s="44">
        <f ca="1">+C$11+C$12*$F130</f>
        <v>6.6348794212228134E-3</v>
      </c>
      <c r="P130" s="44"/>
      <c r="Q130" s="154">
        <f>+C130-15018.5</f>
        <v>29260.161999999997</v>
      </c>
      <c r="R130" s="44"/>
      <c r="S130" s="44"/>
      <c r="T130" s="44"/>
      <c r="U130" s="44"/>
      <c r="V130" s="44"/>
      <c r="W130" s="44"/>
      <c r="X130" s="44"/>
      <c r="Y130" s="44"/>
      <c r="Z130" s="44"/>
      <c r="AA130" s="44"/>
    </row>
    <row r="131" spans="1:27" x14ac:dyDescent="0.2">
      <c r="A131" s="114" t="s">
        <v>77</v>
      </c>
      <c r="B131" s="115"/>
      <c r="C131" s="38">
        <v>44337.47</v>
      </c>
      <c r="D131" s="38"/>
      <c r="E131" s="44">
        <f>+(C131-C$7)/C$8</f>
        <v>1355.0019973647218</v>
      </c>
      <c r="F131" s="44">
        <f>ROUND(2*E131,0)/2</f>
        <v>1355</v>
      </c>
      <c r="G131" s="44">
        <f>+C131-(C$7+F131*C$8)</f>
        <v>1.6315899993060157E-3</v>
      </c>
      <c r="H131" s="44"/>
      <c r="I131" s="44">
        <f>+G131</f>
        <v>1.6315899993060157E-3</v>
      </c>
      <c r="J131" s="44"/>
      <c r="K131" s="44"/>
      <c r="L131" s="44"/>
      <c r="M131" s="44"/>
      <c r="N131" s="44"/>
      <c r="O131" s="44">
        <f ca="1">+C$11+C$12*$F131</f>
        <v>6.5801973924292621E-3</v>
      </c>
      <c r="P131" s="44"/>
      <c r="Q131" s="154">
        <f>+C131-15018.5</f>
        <v>29318.97</v>
      </c>
      <c r="R131" s="44"/>
      <c r="S131" s="44"/>
      <c r="T131" s="44"/>
      <c r="U131" s="44"/>
      <c r="V131" s="44"/>
      <c r="W131" s="44"/>
      <c r="X131" s="44"/>
      <c r="Y131" s="44"/>
      <c r="Z131" s="44"/>
      <c r="AA131" s="44"/>
    </row>
    <row r="132" spans="1:27" x14ac:dyDescent="0.2">
      <c r="A132" s="114" t="s">
        <v>77</v>
      </c>
      <c r="B132" s="115"/>
      <c r="C132" s="38">
        <v>44342.368999999999</v>
      </c>
      <c r="D132" s="38"/>
      <c r="E132" s="44">
        <f>+(C132-C$7)/C$8</f>
        <v>1360.9992698213648</v>
      </c>
      <c r="F132" s="44">
        <f>ROUND(2*E132,0)/2</f>
        <v>1361</v>
      </c>
      <c r="G132" s="44">
        <f>+C132-(C$7+F132*C$8)</f>
        <v>-5.9646199952112511E-4</v>
      </c>
      <c r="H132" s="44"/>
      <c r="I132" s="44">
        <f>+G132</f>
        <v>-5.9646199952112511E-4</v>
      </c>
      <c r="J132" s="44"/>
      <c r="K132" s="44"/>
      <c r="L132" s="44"/>
      <c r="M132" s="44"/>
      <c r="N132" s="44"/>
      <c r="O132" s="44">
        <f ca="1">+C$11+C$12*$F132</f>
        <v>6.5756405566964665E-3</v>
      </c>
      <c r="P132" s="44"/>
      <c r="Q132" s="154">
        <f>+C132-15018.5</f>
        <v>29323.868999999999</v>
      </c>
      <c r="R132" s="44"/>
      <c r="S132" s="44"/>
      <c r="T132" s="44"/>
      <c r="U132" s="44"/>
      <c r="V132" s="44"/>
      <c r="W132" s="44"/>
      <c r="X132" s="44"/>
      <c r="Y132" s="44"/>
      <c r="Z132" s="44"/>
      <c r="AA132" s="44"/>
    </row>
    <row r="133" spans="1:27" x14ac:dyDescent="0.2">
      <c r="A133" s="114" t="s">
        <v>77</v>
      </c>
      <c r="B133" s="115"/>
      <c r="C133" s="38">
        <v>44354.625999999997</v>
      </c>
      <c r="D133" s="38"/>
      <c r="E133" s="44">
        <f>+(C133-C$7)/C$8</f>
        <v>1376.0040807013597</v>
      </c>
      <c r="F133" s="44">
        <f>ROUND(2*E133,0)/2</f>
        <v>1376</v>
      </c>
      <c r="G133" s="44">
        <f>+C133-(C$7+F133*C$8)</f>
        <v>3.3334079926135018E-3</v>
      </c>
      <c r="H133" s="44"/>
      <c r="I133" s="44">
        <f>+G133</f>
        <v>3.3334079926135018E-3</v>
      </c>
      <c r="J133" s="44"/>
      <c r="K133" s="44"/>
      <c r="L133" s="44"/>
      <c r="M133" s="44"/>
      <c r="N133" s="44"/>
      <c r="O133" s="44">
        <f ca="1">+C$11+C$12*$F133</f>
        <v>6.5642484673644769E-3</v>
      </c>
      <c r="P133" s="44"/>
      <c r="Q133" s="154">
        <f>+C133-15018.5</f>
        <v>29336.125999999997</v>
      </c>
      <c r="R133" s="44"/>
      <c r="S133" s="44"/>
      <c r="T133" s="44"/>
      <c r="U133" s="44"/>
      <c r="V133" s="44"/>
      <c r="W133" s="44"/>
      <c r="X133" s="44"/>
      <c r="Y133" s="44"/>
      <c r="Z133" s="44"/>
      <c r="AA133" s="44"/>
    </row>
    <row r="134" spans="1:27" x14ac:dyDescent="0.2">
      <c r="A134" s="114" t="s">
        <v>70</v>
      </c>
      <c r="B134" s="115"/>
      <c r="C134" s="38">
        <v>44670.758999999998</v>
      </c>
      <c r="D134" s="38"/>
      <c r="E134" s="44">
        <f>+(C134-C$7)/C$8</f>
        <v>1763.0087211457073</v>
      </c>
      <c r="F134" s="44">
        <f>ROUND(2*E134,0)/2</f>
        <v>1763</v>
      </c>
      <c r="G134" s="44">
        <f>+C134-(C$7+F134*C$8)</f>
        <v>7.1240539982682094E-3</v>
      </c>
      <c r="H134" s="44"/>
      <c r="I134" s="44">
        <f>+G134</f>
        <v>7.1240539982682094E-3</v>
      </c>
      <c r="J134" s="44"/>
      <c r="K134" s="44"/>
      <c r="L134" s="44"/>
      <c r="M134" s="44"/>
      <c r="N134" s="44"/>
      <c r="O134" s="44">
        <f ca="1">+C$11+C$12*$F134</f>
        <v>6.2703325625991435E-3</v>
      </c>
      <c r="P134" s="44"/>
      <c r="Q134" s="154">
        <f>+C134-15018.5</f>
        <v>29652.258999999998</v>
      </c>
      <c r="R134" s="44"/>
      <c r="S134" s="44"/>
      <c r="T134" s="44"/>
      <c r="U134" s="44"/>
      <c r="V134" s="44"/>
      <c r="W134" s="44"/>
      <c r="X134" s="44"/>
      <c r="Y134" s="44"/>
      <c r="Z134" s="44"/>
      <c r="AA134" s="44"/>
    </row>
    <row r="135" spans="1:27" x14ac:dyDescent="0.2">
      <c r="A135" s="114" t="s">
        <v>78</v>
      </c>
      <c r="B135" s="115"/>
      <c r="C135" s="38">
        <v>44707.516000000003</v>
      </c>
      <c r="D135" s="38"/>
      <c r="E135" s="44">
        <f>+(C135-C$7)/C$8</f>
        <v>1808.0060152238793</v>
      </c>
      <c r="F135" s="44">
        <f>ROUND(2*E135,0)/2</f>
        <v>1808</v>
      </c>
      <c r="G135" s="44">
        <f>+C135-(C$7+F135*C$8)</f>
        <v>4.9136640009237453E-3</v>
      </c>
      <c r="H135" s="44"/>
      <c r="I135" s="44">
        <f>+G135</f>
        <v>4.9136640009237453E-3</v>
      </c>
      <c r="J135" s="44"/>
      <c r="K135" s="44"/>
      <c r="L135" s="44"/>
      <c r="M135" s="44"/>
      <c r="N135" s="44"/>
      <c r="O135" s="44">
        <f ca="1">+C$11+C$12*$F135</f>
        <v>6.2361562946031748E-3</v>
      </c>
      <c r="P135" s="44"/>
      <c r="Q135" s="154">
        <f>+C135-15018.5</f>
        <v>29689.016000000003</v>
      </c>
      <c r="R135" s="44"/>
      <c r="S135" s="44"/>
      <c r="T135" s="44"/>
      <c r="U135" s="44"/>
      <c r="V135" s="44"/>
      <c r="W135" s="44"/>
      <c r="X135" s="44"/>
      <c r="Y135" s="44"/>
      <c r="Z135" s="44"/>
      <c r="AA135" s="44"/>
    </row>
    <row r="136" spans="1:27" x14ac:dyDescent="0.2">
      <c r="A136" s="114" t="s">
        <v>78</v>
      </c>
      <c r="B136" s="115"/>
      <c r="C136" s="38">
        <v>44725.483</v>
      </c>
      <c r="D136" s="38"/>
      <c r="E136" s="44">
        <f>+(C136-C$7)/C$8</f>
        <v>1830.000910963528</v>
      </c>
      <c r="F136" s="44">
        <f>ROUND(2*E136,0)/2</f>
        <v>1830</v>
      </c>
      <c r="G136" s="44">
        <f>+C136-(C$7+F136*C$8)</f>
        <v>7.4414000118849799E-4</v>
      </c>
      <c r="H136" s="44"/>
      <c r="I136" s="44">
        <f>+G136</f>
        <v>7.4414000118849799E-4</v>
      </c>
      <c r="J136" s="44"/>
      <c r="K136" s="44"/>
      <c r="L136" s="44"/>
      <c r="M136" s="44"/>
      <c r="N136" s="44"/>
      <c r="O136" s="44">
        <f ca="1">+C$11+C$12*$F136</f>
        <v>6.219447896916256E-3</v>
      </c>
      <c r="P136" s="44"/>
      <c r="Q136" s="154">
        <f>+C136-15018.5</f>
        <v>29706.983</v>
      </c>
      <c r="R136" s="44"/>
      <c r="S136" s="44"/>
      <c r="T136" s="44"/>
      <c r="U136" s="44"/>
      <c r="V136" s="44"/>
      <c r="W136" s="44"/>
      <c r="X136" s="44"/>
      <c r="Y136" s="44"/>
      <c r="Z136" s="44"/>
      <c r="AA136" s="44"/>
    </row>
    <row r="137" spans="1:27" x14ac:dyDescent="0.2">
      <c r="A137" s="114" t="s">
        <v>79</v>
      </c>
      <c r="B137" s="115"/>
      <c r="C137" s="38">
        <v>45078.372000000003</v>
      </c>
      <c r="D137" s="38"/>
      <c r="E137" s="44">
        <f>+(C137-C$7)/C$8</f>
        <v>2262.0016213030553</v>
      </c>
      <c r="F137" s="44">
        <f>ROUND(2*E137,0)/2</f>
        <v>2262</v>
      </c>
      <c r="G137" s="44">
        <f>+C137-(C$7+F137*C$8)</f>
        <v>1.3243960056570359E-3</v>
      </c>
      <c r="H137" s="44"/>
      <c r="I137" s="44">
        <f>+G137</f>
        <v>1.3243960056570359E-3</v>
      </c>
      <c r="J137" s="44"/>
      <c r="K137" s="44"/>
      <c r="L137" s="44"/>
      <c r="M137" s="44"/>
      <c r="N137" s="44"/>
      <c r="O137" s="44">
        <f ca="1">+C$11+C$12*$F137</f>
        <v>5.8913557241549539E-3</v>
      </c>
      <c r="P137" s="44"/>
      <c r="Q137" s="154">
        <f>+C137-15018.5</f>
        <v>30059.872000000003</v>
      </c>
      <c r="R137" s="44"/>
      <c r="S137" s="44"/>
      <c r="T137" s="44"/>
      <c r="U137" s="44"/>
      <c r="V137" s="44"/>
      <c r="W137" s="44"/>
      <c r="X137" s="44"/>
      <c r="Y137" s="44"/>
      <c r="Z137" s="44"/>
      <c r="AA137" s="44"/>
    </row>
    <row r="138" spans="1:27" x14ac:dyDescent="0.2">
      <c r="A138" s="114" t="s">
        <v>70</v>
      </c>
      <c r="B138" s="115"/>
      <c r="C138" s="38">
        <v>45442.697999999997</v>
      </c>
      <c r="D138" s="38"/>
      <c r="E138" s="44">
        <f>+(C138-C$7)/C$8</f>
        <v>2708.003312472671</v>
      </c>
      <c r="F138" s="44">
        <f>ROUND(2*E138,0)/2</f>
        <v>2708</v>
      </c>
      <c r="G138" s="44">
        <f>+C138-(C$7+F138*C$8)</f>
        <v>2.7058639971073717E-3</v>
      </c>
      <c r="H138" s="44"/>
      <c r="I138" s="44">
        <f>+G138</f>
        <v>2.7058639971073717E-3</v>
      </c>
      <c r="J138" s="44"/>
      <c r="K138" s="44"/>
      <c r="L138" s="44"/>
      <c r="M138" s="44"/>
      <c r="N138" s="44"/>
      <c r="O138" s="44">
        <f ca="1">+C$11+C$12*$F138</f>
        <v>5.5526309346837941E-3</v>
      </c>
      <c r="P138" s="44"/>
      <c r="Q138" s="154">
        <f>+C138-15018.5</f>
        <v>30424.197999999997</v>
      </c>
      <c r="R138" s="44"/>
      <c r="S138" s="44"/>
      <c r="T138" s="44"/>
      <c r="U138" s="44"/>
      <c r="V138" s="44"/>
      <c r="W138" s="44"/>
      <c r="X138" s="44"/>
      <c r="Y138" s="44"/>
      <c r="Z138" s="44"/>
      <c r="AA138" s="44"/>
    </row>
    <row r="139" spans="1:27" x14ac:dyDescent="0.2">
      <c r="A139" s="41" t="s">
        <v>80</v>
      </c>
      <c r="B139" s="42" t="s">
        <v>46</v>
      </c>
      <c r="C139" s="43">
        <v>45792.712699999996</v>
      </c>
      <c r="D139" s="41" t="s">
        <v>81</v>
      </c>
      <c r="E139" s="32">
        <f>+(C139-C$7)/C$8</f>
        <v>3136.4853536507048</v>
      </c>
      <c r="F139" s="44">
        <f>ROUND(2*E139,0)/2</f>
        <v>3136.5</v>
      </c>
      <c r="G139" s="44">
        <f>+C139-(C$7+F139*C$8)</f>
        <v>-1.1964183002419304E-2</v>
      </c>
      <c r="H139" s="44"/>
      <c r="I139" s="44"/>
      <c r="J139" s="44"/>
      <c r="K139" s="44"/>
      <c r="L139" s="44">
        <f>G139</f>
        <v>-1.1964183002419304E-2</v>
      </c>
      <c r="M139" s="44"/>
      <c r="N139" s="44"/>
      <c r="O139" s="44">
        <f ca="1">+C$11+C$12*$F139</f>
        <v>5.2271969160999562E-3</v>
      </c>
      <c r="P139" s="44"/>
      <c r="Q139" s="154">
        <f>+C139-15018.5</f>
        <v>30774.212699999996</v>
      </c>
      <c r="R139" s="44"/>
      <c r="S139" s="44"/>
      <c r="T139" s="44"/>
      <c r="U139" s="44"/>
      <c r="V139" s="44"/>
      <c r="W139" s="44"/>
      <c r="X139" s="44"/>
      <c r="Y139" s="44"/>
      <c r="Z139" s="44"/>
      <c r="AA139" s="44"/>
    </row>
    <row r="140" spans="1:27" x14ac:dyDescent="0.2">
      <c r="A140" s="41" t="s">
        <v>80</v>
      </c>
      <c r="B140" s="42" t="s">
        <v>47</v>
      </c>
      <c r="C140" s="43">
        <v>45794.754999999997</v>
      </c>
      <c r="D140" s="41" t="s">
        <v>81</v>
      </c>
      <c r="E140" s="32">
        <f>+(C140-C$7)/C$8</f>
        <v>3138.9855025664456</v>
      </c>
      <c r="F140" s="44">
        <f>ROUND(2*E140,0)/2</f>
        <v>3139</v>
      </c>
      <c r="G140" s="44">
        <f>+C140-(C$7+F140*C$8)</f>
        <v>-1.1842538006021641E-2</v>
      </c>
      <c r="H140" s="44"/>
      <c r="I140" s="44"/>
      <c r="J140" s="44"/>
      <c r="K140" s="44"/>
      <c r="L140" s="44">
        <f>G140</f>
        <v>-1.1842538006021641E-2</v>
      </c>
      <c r="M140" s="44"/>
      <c r="N140" s="44"/>
      <c r="O140" s="44">
        <f ca="1">+C$11+C$12*$F140</f>
        <v>5.2252982345446239E-3</v>
      </c>
      <c r="P140" s="44"/>
      <c r="Q140" s="154">
        <f>+C140-15018.5</f>
        <v>30776.254999999997</v>
      </c>
      <c r="R140" s="44"/>
      <c r="S140" s="44"/>
      <c r="T140" s="44"/>
      <c r="U140" s="44"/>
      <c r="V140" s="44"/>
      <c r="W140" s="44"/>
      <c r="X140" s="44"/>
      <c r="Y140" s="44"/>
      <c r="Z140" s="44"/>
      <c r="AA140" s="44"/>
    </row>
    <row r="141" spans="1:27" x14ac:dyDescent="0.2">
      <c r="A141" s="41" t="s">
        <v>80</v>
      </c>
      <c r="B141" s="42" t="s">
        <v>46</v>
      </c>
      <c r="C141" s="43">
        <v>45796.796999999999</v>
      </c>
      <c r="D141" s="41" t="s">
        <v>81</v>
      </c>
      <c r="E141" s="32">
        <f>+(C141-C$7)/C$8</f>
        <v>3141.4852842272903</v>
      </c>
      <c r="F141" s="44">
        <f>ROUND(2*E141,0)/2</f>
        <v>3141.5</v>
      </c>
      <c r="G141" s="44">
        <f>+C141-(C$7+F141*C$8)</f>
        <v>-1.2020893002045341E-2</v>
      </c>
      <c r="H141" s="44"/>
      <c r="I141" s="44"/>
      <c r="J141" s="44"/>
      <c r="K141" s="44"/>
      <c r="L141" s="44">
        <f>G141</f>
        <v>-1.2020893002045341E-2</v>
      </c>
      <c r="M141" s="44"/>
      <c r="N141" s="44"/>
      <c r="O141" s="44">
        <f ca="1">+C$11+C$12*$F141</f>
        <v>5.2233995529892925E-3</v>
      </c>
      <c r="P141" s="44"/>
      <c r="Q141" s="154">
        <f>+C141-15018.5</f>
        <v>30778.296999999999</v>
      </c>
      <c r="R141" s="44"/>
      <c r="S141" s="44"/>
      <c r="T141" s="44"/>
      <c r="U141" s="44"/>
      <c r="V141" s="44"/>
      <c r="W141" s="44"/>
      <c r="X141" s="44"/>
      <c r="Y141" s="44"/>
      <c r="Z141" s="44"/>
      <c r="AA141" s="44"/>
    </row>
    <row r="142" spans="1:27" x14ac:dyDescent="0.2">
      <c r="A142" s="41" t="s">
        <v>80</v>
      </c>
      <c r="B142" s="42" t="s">
        <v>46</v>
      </c>
      <c r="C142" s="43">
        <v>45797.614000000001</v>
      </c>
      <c r="D142" s="41" t="s">
        <v>81</v>
      </c>
      <c r="E142" s="32">
        <f>+(C142-C$7)/C$8</f>
        <v>3142.4854417282286</v>
      </c>
      <c r="F142" s="44">
        <f>ROUND(2*E142,0)/2</f>
        <v>3142.5</v>
      </c>
      <c r="G142" s="44">
        <f>+C142-(C$7+F142*C$8)</f>
        <v>-1.1892235001141671E-2</v>
      </c>
      <c r="H142" s="44"/>
      <c r="I142" s="44"/>
      <c r="J142" s="44"/>
      <c r="K142" s="44"/>
      <c r="L142" s="44">
        <f>G142</f>
        <v>-1.1892235001141671E-2</v>
      </c>
      <c r="M142" s="44"/>
      <c r="N142" s="44"/>
      <c r="O142" s="44">
        <f ca="1">+C$11+C$12*$F142</f>
        <v>5.2226400803671597E-3</v>
      </c>
      <c r="P142" s="44"/>
      <c r="Q142" s="154">
        <f>+C142-15018.5</f>
        <v>30779.114000000001</v>
      </c>
      <c r="R142" s="44"/>
      <c r="S142" s="44"/>
      <c r="T142" s="44"/>
      <c r="U142" s="44"/>
      <c r="V142" s="44"/>
      <c r="W142" s="44"/>
      <c r="X142" s="44"/>
      <c r="Y142" s="44"/>
      <c r="Z142" s="44"/>
      <c r="AA142" s="44"/>
    </row>
    <row r="143" spans="1:27" x14ac:dyDescent="0.2">
      <c r="A143" s="114" t="s">
        <v>82</v>
      </c>
      <c r="B143" s="115"/>
      <c r="C143" s="38">
        <v>45809.472999999998</v>
      </c>
      <c r="D143" s="38"/>
      <c r="E143" s="44">
        <f>+(C143-C$7)/C$8</f>
        <v>3157.0030277791257</v>
      </c>
      <c r="F143" s="44">
        <f>ROUND(2*E143,0)/2</f>
        <v>3157</v>
      </c>
      <c r="G143" s="44">
        <f>+C143-(C$7+F143*C$8)</f>
        <v>2.4733059981372207E-3</v>
      </c>
      <c r="H143" s="44"/>
      <c r="I143" s="44">
        <f>+G143</f>
        <v>2.4733059981372207E-3</v>
      </c>
      <c r="J143" s="44"/>
      <c r="K143" s="44"/>
      <c r="L143" s="44"/>
      <c r="M143" s="44"/>
      <c r="N143" s="44"/>
      <c r="O143" s="44">
        <f ca="1">+C$11+C$12*$F143</f>
        <v>5.211627727346237E-3</v>
      </c>
      <c r="P143" s="44"/>
      <c r="Q143" s="154">
        <f>+C143-15018.5</f>
        <v>30790.972999999998</v>
      </c>
      <c r="R143" s="44"/>
      <c r="S143" s="44"/>
      <c r="T143" s="44"/>
      <c r="U143" s="44"/>
      <c r="V143" s="44"/>
      <c r="W143" s="44"/>
      <c r="X143" s="44"/>
      <c r="Y143" s="44"/>
      <c r="Z143" s="44"/>
      <c r="AA143" s="44"/>
    </row>
    <row r="144" spans="1:27" x14ac:dyDescent="0.2">
      <c r="A144" s="114" t="s">
        <v>83</v>
      </c>
      <c r="B144" s="115"/>
      <c r="C144" s="38">
        <v>45818.463000000003</v>
      </c>
      <c r="D144" s="38"/>
      <c r="E144" s="44">
        <f>+(C144-C$7)/C$8</f>
        <v>3168.0084328383782</v>
      </c>
      <c r="F144" s="44">
        <f>ROUND(2*E144,0)/2</f>
        <v>3168</v>
      </c>
      <c r="G144" s="44">
        <f>+C144-(C$7+F144*C$8)</f>
        <v>6.8885440050507896E-3</v>
      </c>
      <c r="H144" s="44"/>
      <c r="I144" s="44">
        <f>+G144</f>
        <v>6.8885440050507896E-3</v>
      </c>
      <c r="J144" s="44"/>
      <c r="K144" s="44"/>
      <c r="L144" s="44"/>
      <c r="M144" s="44"/>
      <c r="N144" s="44"/>
      <c r="O144" s="44">
        <f ca="1">+C$11+C$12*$F144</f>
        <v>5.2032735285027776E-3</v>
      </c>
      <c r="P144" s="44"/>
      <c r="Q144" s="154">
        <f>+C144-15018.5</f>
        <v>30799.963000000003</v>
      </c>
      <c r="R144" s="44"/>
      <c r="S144" s="44"/>
      <c r="T144" s="44"/>
      <c r="U144" s="44"/>
      <c r="V144" s="44"/>
      <c r="W144" s="44"/>
      <c r="X144" s="44"/>
      <c r="Y144" s="44"/>
      <c r="Z144" s="44"/>
      <c r="AA144" s="44"/>
    </row>
    <row r="145" spans="1:27" x14ac:dyDescent="0.2">
      <c r="A145" s="114" t="s">
        <v>84</v>
      </c>
      <c r="B145" s="115"/>
      <c r="C145" s="38">
        <v>46175.432999999997</v>
      </c>
      <c r="D145" s="38"/>
      <c r="E145" s="44">
        <f>+(C145-C$7)/C$8</f>
        <v>3605.0050339506179</v>
      </c>
      <c r="F145" s="44">
        <f>ROUND(2*E145,0)/2</f>
        <v>3605</v>
      </c>
      <c r="G145" s="44">
        <f>+C145-(C$7+F145*C$8)</f>
        <v>4.1120899986708537E-3</v>
      </c>
      <c r="H145" s="44"/>
      <c r="I145" s="44">
        <f>+G145</f>
        <v>4.1120899986708537E-3</v>
      </c>
      <c r="J145" s="44"/>
      <c r="K145" s="44"/>
      <c r="L145" s="44"/>
      <c r="M145" s="44"/>
      <c r="N145" s="44"/>
      <c r="O145" s="44">
        <f ca="1">+C$11+C$12*$F145</f>
        <v>4.8713839926308117E-3</v>
      </c>
      <c r="P145" s="44"/>
      <c r="Q145" s="154">
        <f>+C145-15018.5</f>
        <v>31156.932999999997</v>
      </c>
      <c r="R145" s="44"/>
      <c r="S145" s="44"/>
      <c r="T145" s="44"/>
      <c r="U145" s="44"/>
      <c r="V145" s="44"/>
      <c r="W145" s="44"/>
      <c r="X145" s="44"/>
      <c r="Y145" s="44"/>
      <c r="Z145" s="44"/>
      <c r="AA145" s="44"/>
    </row>
    <row r="146" spans="1:27" x14ac:dyDescent="0.2">
      <c r="A146" s="114" t="s">
        <v>82</v>
      </c>
      <c r="B146" s="115"/>
      <c r="C146" s="38">
        <v>46175.436000000002</v>
      </c>
      <c r="D146" s="38"/>
      <c r="E146" s="44">
        <f>+(C146-C$7)/C$8</f>
        <v>3605.008706499586</v>
      </c>
      <c r="F146" s="44">
        <f>ROUND(2*E146,0)/2</f>
        <v>3605</v>
      </c>
      <c r="G146" s="44">
        <f>+C146-(C$7+F146*C$8)</f>
        <v>7.1120900029200129E-3</v>
      </c>
      <c r="H146" s="44"/>
      <c r="I146" s="44">
        <f>+G146</f>
        <v>7.1120900029200129E-3</v>
      </c>
      <c r="J146" s="44"/>
      <c r="K146" s="44"/>
      <c r="L146" s="44"/>
      <c r="M146" s="44"/>
      <c r="N146" s="44"/>
      <c r="O146" s="44">
        <f ca="1">+C$11+C$12*$F146</f>
        <v>4.8713839926308117E-3</v>
      </c>
      <c r="P146" s="44"/>
      <c r="Q146" s="154">
        <f>+C146-15018.5</f>
        <v>31156.936000000002</v>
      </c>
      <c r="R146" s="44"/>
      <c r="S146" s="44"/>
      <c r="T146" s="44"/>
      <c r="U146" s="44"/>
      <c r="V146" s="44"/>
      <c r="W146" s="44"/>
      <c r="X146" s="44"/>
      <c r="Y146" s="44"/>
      <c r="Z146" s="44"/>
      <c r="AA146" s="44"/>
    </row>
    <row r="147" spans="1:27" x14ac:dyDescent="0.2">
      <c r="A147" s="114" t="s">
        <v>82</v>
      </c>
      <c r="B147" s="115"/>
      <c r="C147" s="38">
        <v>46175.436000000002</v>
      </c>
      <c r="D147" s="38"/>
      <c r="E147" s="44">
        <f>+(C147-C$7)/C$8</f>
        <v>3605.008706499586</v>
      </c>
      <c r="F147" s="44">
        <f>ROUND(2*E147,0)/2</f>
        <v>3605</v>
      </c>
      <c r="G147" s="44">
        <f>+C147-(C$7+F147*C$8)</f>
        <v>7.1120900029200129E-3</v>
      </c>
      <c r="H147" s="44"/>
      <c r="I147" s="44">
        <f>+G147</f>
        <v>7.1120900029200129E-3</v>
      </c>
      <c r="J147" s="44"/>
      <c r="K147" s="44"/>
      <c r="L147" s="44"/>
      <c r="M147" s="44"/>
      <c r="N147" s="44"/>
      <c r="O147" s="44">
        <f ca="1">+C$11+C$12*$F147</f>
        <v>4.8713839926308117E-3</v>
      </c>
      <c r="P147" s="44"/>
      <c r="Q147" s="154">
        <f>+C147-15018.5</f>
        <v>31156.936000000002</v>
      </c>
      <c r="R147" s="44"/>
      <c r="S147" s="44"/>
      <c r="T147" s="44"/>
      <c r="U147" s="44"/>
      <c r="V147" s="44"/>
      <c r="W147" s="44"/>
      <c r="X147" s="44"/>
      <c r="Y147" s="44"/>
      <c r="Z147" s="44"/>
      <c r="AA147" s="44"/>
    </row>
    <row r="148" spans="1:27" x14ac:dyDescent="0.2">
      <c r="A148" s="33" t="s">
        <v>85</v>
      </c>
      <c r="B148" s="34" t="s">
        <v>47</v>
      </c>
      <c r="C148" s="35">
        <v>46215.459000000003</v>
      </c>
      <c r="D148" s="38"/>
      <c r="E148" s="32">
        <f>+(C148-C$7)/C$8</f>
        <v>3654.0041822155172</v>
      </c>
      <c r="F148" s="44">
        <f>ROUND(2*E148,0)/2</f>
        <v>3654</v>
      </c>
      <c r="G148" s="44">
        <f>+C148-(C$7+F148*C$8)</f>
        <v>3.4163320015068166E-3</v>
      </c>
      <c r="H148" s="44"/>
      <c r="I148" s="44">
        <f>+G148</f>
        <v>3.4163320015068166E-3</v>
      </c>
      <c r="J148" s="44"/>
      <c r="K148" s="44"/>
      <c r="L148" s="44"/>
      <c r="M148" s="44"/>
      <c r="N148" s="44"/>
      <c r="O148" s="44">
        <f ca="1">+C$11+C$12*$F148</f>
        <v>4.8341698341463121E-3</v>
      </c>
      <c r="P148" s="44"/>
      <c r="Q148" s="154">
        <f>+C148-15018.5</f>
        <v>31196.959000000003</v>
      </c>
      <c r="R148" s="44"/>
      <c r="S148" s="44"/>
      <c r="T148" s="44"/>
      <c r="U148" s="44"/>
      <c r="V148" s="44"/>
      <c r="W148" s="44"/>
      <c r="X148" s="44"/>
      <c r="Y148" s="44"/>
      <c r="Z148" s="44"/>
      <c r="AA148" s="44"/>
    </row>
    <row r="149" spans="1:27" x14ac:dyDescent="0.2">
      <c r="A149" s="114" t="s">
        <v>70</v>
      </c>
      <c r="B149" s="115"/>
      <c r="C149" s="38">
        <v>46544.648000000001</v>
      </c>
      <c r="D149" s="38"/>
      <c r="E149" s="44">
        <f>+(C149-C$7)/C$8</f>
        <v>4056.9917557470153</v>
      </c>
      <c r="F149" s="44">
        <f>ROUND(2*E149,0)/2</f>
        <v>4057</v>
      </c>
      <c r="G149" s="44">
        <f>+C149-(C$7+F149*C$8)</f>
        <v>-6.7344939961913042E-3</v>
      </c>
      <c r="H149" s="44"/>
      <c r="I149" s="44">
        <f>+G149</f>
        <v>-6.7344939961913042E-3</v>
      </c>
      <c r="J149" s="44"/>
      <c r="K149" s="44"/>
      <c r="L149" s="44"/>
      <c r="M149" s="44"/>
      <c r="N149" s="44"/>
      <c r="O149" s="44">
        <f ca="1">+C$11+C$12*$F149</f>
        <v>4.5281023674268554E-3</v>
      </c>
      <c r="P149" s="44"/>
      <c r="Q149" s="154">
        <f>+C149-15018.5</f>
        <v>31526.148000000001</v>
      </c>
      <c r="R149" s="44"/>
      <c r="S149" s="44"/>
      <c r="T149" s="44"/>
      <c r="U149" s="44"/>
      <c r="V149" s="44"/>
      <c r="W149" s="44"/>
      <c r="X149" s="44"/>
      <c r="Y149" s="44"/>
      <c r="Z149" s="44"/>
      <c r="AA149" s="44"/>
    </row>
    <row r="150" spans="1:27" x14ac:dyDescent="0.2">
      <c r="A150" s="114" t="s">
        <v>70</v>
      </c>
      <c r="B150" s="115"/>
      <c r="C150" s="38">
        <v>46606.737999999998</v>
      </c>
      <c r="D150" s="38"/>
      <c r="E150" s="44">
        <f>+(C150-C$7)/C$8</f>
        <v>4133.0012774520828</v>
      </c>
      <c r="F150" s="44">
        <f>ROUND(2*E150,0)/2</f>
        <v>4133</v>
      </c>
      <c r="G150" s="44">
        <f>+C150-(C$7+F150*C$8)</f>
        <v>1.0435139993205667E-3</v>
      </c>
      <c r="H150" s="44"/>
      <c r="I150" s="44">
        <f>+G150</f>
        <v>1.0435139993205667E-3</v>
      </c>
      <c r="J150" s="44"/>
      <c r="K150" s="44"/>
      <c r="L150" s="44"/>
      <c r="M150" s="44"/>
      <c r="N150" s="44"/>
      <c r="O150" s="44">
        <f ca="1">+C$11+C$12*$F150</f>
        <v>4.4703824481447749E-3</v>
      </c>
      <c r="P150" s="44"/>
      <c r="Q150" s="154">
        <f>+C150-15018.5</f>
        <v>31588.237999999998</v>
      </c>
      <c r="R150" s="44"/>
      <c r="S150" s="44"/>
      <c r="T150" s="44"/>
      <c r="U150" s="44"/>
      <c r="V150" s="44"/>
      <c r="W150" s="44"/>
      <c r="X150" s="44"/>
      <c r="Y150" s="44"/>
      <c r="Z150" s="44"/>
      <c r="AA150" s="44"/>
    </row>
    <row r="151" spans="1:27" x14ac:dyDescent="0.2">
      <c r="A151" s="114" t="s">
        <v>70</v>
      </c>
      <c r="B151" s="115"/>
      <c r="C151" s="38">
        <v>46896.728999999999</v>
      </c>
      <c r="D151" s="38"/>
      <c r="E151" s="44">
        <f>+(C151-C$7)/C$8</f>
        <v>4488.0033262324914</v>
      </c>
      <c r="F151" s="44">
        <f>ROUND(2*E151,0)/2</f>
        <v>4488</v>
      </c>
      <c r="G151" s="44">
        <f>+C151-(C$7+F151*C$8)</f>
        <v>2.7171039982931688E-3</v>
      </c>
      <c r="H151" s="44"/>
      <c r="I151" s="44">
        <f>+G151</f>
        <v>2.7171039982931688E-3</v>
      </c>
      <c r="J151" s="44"/>
      <c r="K151" s="44"/>
      <c r="L151" s="44"/>
      <c r="M151" s="44"/>
      <c r="N151" s="44"/>
      <c r="O151" s="44">
        <f ca="1">+C$11+C$12*$F151</f>
        <v>4.2007696672876861E-3</v>
      </c>
      <c r="P151" s="44"/>
      <c r="Q151" s="154">
        <f>+C151-15018.5</f>
        <v>31878.228999999999</v>
      </c>
      <c r="R151" s="44"/>
      <c r="S151" s="44"/>
      <c r="T151" s="44"/>
      <c r="U151" s="44"/>
      <c r="V151" s="44"/>
      <c r="W151" s="44"/>
      <c r="X151" s="44"/>
      <c r="Y151" s="44"/>
      <c r="Z151" s="44"/>
      <c r="AA151" s="44"/>
    </row>
    <row r="152" spans="1:27" x14ac:dyDescent="0.2">
      <c r="A152" s="114" t="s">
        <v>86</v>
      </c>
      <c r="B152" s="115" t="s">
        <v>46</v>
      </c>
      <c r="C152" s="38">
        <v>46909.387999999999</v>
      </c>
      <c r="D152" s="38"/>
      <c r="E152" s="44">
        <f>+(C152-C$7)/C$8</f>
        <v>4503.5002586735363</v>
      </c>
      <c r="F152" s="44">
        <f>ROUND(2*E152,0)/2</f>
        <v>4503.5</v>
      </c>
      <c r="G152" s="44">
        <f>+C152-(C$7+F152*C$8)</f>
        <v>2.113029986503534E-4</v>
      </c>
      <c r="H152" s="44"/>
      <c r="I152" s="44">
        <f>+G152</f>
        <v>2.113029986503534E-4</v>
      </c>
      <c r="J152" s="44"/>
      <c r="K152" s="44"/>
      <c r="L152" s="44"/>
      <c r="M152" s="44"/>
      <c r="N152" s="44"/>
      <c r="O152" s="44">
        <f ca="1">+C$11+C$12*$F152</f>
        <v>4.1889978416446306E-3</v>
      </c>
      <c r="P152" s="44"/>
      <c r="Q152" s="154">
        <f>+C152-15018.5</f>
        <v>31890.887999999999</v>
      </c>
      <c r="R152" s="44"/>
      <c r="S152" s="44"/>
      <c r="T152" s="44"/>
      <c r="U152" s="44"/>
      <c r="V152" s="44"/>
      <c r="W152" s="44"/>
      <c r="X152" s="44"/>
      <c r="Y152" s="44"/>
      <c r="Z152" s="44"/>
      <c r="AA152" s="44"/>
    </row>
    <row r="153" spans="1:27" x14ac:dyDescent="0.2">
      <c r="A153" s="33" t="s">
        <v>87</v>
      </c>
      <c r="B153" s="34" t="s">
        <v>47</v>
      </c>
      <c r="C153" s="35">
        <v>46940.023999999998</v>
      </c>
      <c r="D153" s="38"/>
      <c r="E153" s="32">
        <f>+(C153-C$7)/C$8</f>
        <v>4541.0043286841092</v>
      </c>
      <c r="F153" s="44">
        <f>ROUND(2*E153,0)/2</f>
        <v>4541</v>
      </c>
      <c r="G153" s="44">
        <f>+C153-(C$7+F153*C$8)</f>
        <v>3.5359779940336011E-3</v>
      </c>
      <c r="H153" s="44"/>
      <c r="I153" s="44">
        <f>+G153</f>
        <v>3.5359779940336011E-3</v>
      </c>
      <c r="J153" s="44"/>
      <c r="K153" s="44"/>
      <c r="L153" s="44"/>
      <c r="M153" s="44"/>
      <c r="N153" s="44"/>
      <c r="O153" s="44">
        <f ca="1">+C$11+C$12*$F153</f>
        <v>4.1605176183146554E-3</v>
      </c>
      <c r="P153" s="44"/>
      <c r="Q153" s="154">
        <f>+C153-15018.5</f>
        <v>31921.523999999998</v>
      </c>
      <c r="R153" s="44"/>
      <c r="S153" s="44"/>
      <c r="T153" s="44"/>
      <c r="U153" s="44"/>
      <c r="V153" s="44"/>
      <c r="W153" s="44"/>
      <c r="X153" s="44"/>
      <c r="Y153" s="44"/>
      <c r="Z153" s="44"/>
      <c r="AA153" s="44"/>
    </row>
    <row r="154" spans="1:27" x14ac:dyDescent="0.2">
      <c r="A154" s="114" t="s">
        <v>88</v>
      </c>
      <c r="B154" s="115" t="s">
        <v>46</v>
      </c>
      <c r="C154" s="38">
        <v>47270.442000000003</v>
      </c>
      <c r="D154" s="38"/>
      <c r="E154" s="44">
        <f>+(C154-C$7)/C$8</f>
        <v>4945.4964231074746</v>
      </c>
      <c r="F154" s="44">
        <f>ROUND(2*E154,0)/2</f>
        <v>4945.5</v>
      </c>
      <c r="G154" s="44">
        <f>+C154-(C$7+F154*C$8)</f>
        <v>-2.9218609997769818E-3</v>
      </c>
      <c r="H154" s="44"/>
      <c r="I154" s="44">
        <f>+G154</f>
        <v>-2.9218609997769818E-3</v>
      </c>
      <c r="J154" s="44"/>
      <c r="K154" s="44"/>
      <c r="L154" s="44"/>
      <c r="M154" s="44"/>
      <c r="N154" s="44"/>
      <c r="O154" s="44">
        <f ca="1">+C$11+C$12*$F154</f>
        <v>3.853310942662001E-3</v>
      </c>
      <c r="P154" s="44"/>
      <c r="Q154" s="154">
        <f>+C154-15018.5</f>
        <v>32251.942000000003</v>
      </c>
      <c r="R154" s="44"/>
      <c r="S154" s="44"/>
      <c r="T154" s="44"/>
      <c r="U154" s="44"/>
      <c r="V154" s="44"/>
      <c r="W154" s="44"/>
      <c r="X154" s="44"/>
      <c r="Y154" s="44"/>
      <c r="Z154" s="44"/>
      <c r="AA154" s="44"/>
    </row>
    <row r="155" spans="1:27" x14ac:dyDescent="0.2">
      <c r="A155" s="114" t="s">
        <v>70</v>
      </c>
      <c r="B155" s="115"/>
      <c r="C155" s="38">
        <v>47284.756999999998</v>
      </c>
      <c r="D155" s="38"/>
      <c r="E155" s="44">
        <f>+(C155-C$7)/C$8</f>
        <v>4963.0206025761117</v>
      </c>
      <c r="F155" s="44">
        <f>ROUND(2*E155,0)/2</f>
        <v>4963</v>
      </c>
      <c r="G155" s="44">
        <f>+C155-(C$7+F155*C$8)</f>
        <v>1.6829653999593575E-2</v>
      </c>
      <c r="H155" s="44"/>
      <c r="I155" s="44">
        <f>+G155</f>
        <v>1.6829653999593575E-2</v>
      </c>
      <c r="J155" s="44"/>
      <c r="K155" s="44"/>
      <c r="L155" s="44"/>
      <c r="M155" s="44"/>
      <c r="N155" s="44"/>
      <c r="O155" s="44">
        <f ca="1">+C$11+C$12*$F155</f>
        <v>3.8400201717746795E-3</v>
      </c>
      <c r="P155" s="44"/>
      <c r="Q155" s="154">
        <f>+C155-15018.5</f>
        <v>32266.256999999998</v>
      </c>
      <c r="R155" s="44"/>
      <c r="S155" s="44"/>
      <c r="T155" s="44"/>
      <c r="U155" s="44"/>
      <c r="V155" s="44"/>
      <c r="W155" s="44"/>
      <c r="X155" s="44"/>
      <c r="Y155" s="44"/>
      <c r="Z155" s="44"/>
      <c r="AA155" s="44"/>
    </row>
    <row r="156" spans="1:27" x14ac:dyDescent="0.2">
      <c r="A156" s="114" t="s">
        <v>88</v>
      </c>
      <c r="B156" s="115" t="s">
        <v>46</v>
      </c>
      <c r="C156" s="38">
        <v>47288.41</v>
      </c>
      <c r="D156" s="38"/>
      <c r="E156" s="44">
        <f>+(C156-C$7)/C$8</f>
        <v>4967.4925430301155</v>
      </c>
      <c r="F156" s="44">
        <f>ROUND(2*E156,0)/2</f>
        <v>4967.5</v>
      </c>
      <c r="G156" s="44">
        <f>+C156-(C$7+F156*C$8)</f>
        <v>-6.0913849956705235E-3</v>
      </c>
      <c r="H156" s="44"/>
      <c r="I156" s="44">
        <f>+G156</f>
        <v>-6.0913849956705235E-3</v>
      </c>
      <c r="J156" s="44"/>
      <c r="K156" s="44"/>
      <c r="L156" s="44"/>
      <c r="M156" s="44"/>
      <c r="N156" s="44"/>
      <c r="O156" s="44">
        <f ca="1">+C$11+C$12*$F156</f>
        <v>3.836602544975083E-3</v>
      </c>
      <c r="P156" s="44"/>
      <c r="Q156" s="154">
        <f>+C156-15018.5</f>
        <v>32269.910000000003</v>
      </c>
      <c r="R156" s="44"/>
      <c r="S156" s="44"/>
      <c r="T156" s="44"/>
      <c r="U156" s="44"/>
      <c r="V156" s="44"/>
      <c r="W156" s="44"/>
      <c r="X156" s="44"/>
      <c r="Y156" s="44"/>
      <c r="Z156" s="44"/>
      <c r="AA156" s="44"/>
    </row>
    <row r="157" spans="1:27" x14ac:dyDescent="0.2">
      <c r="A157" s="114" t="s">
        <v>88</v>
      </c>
      <c r="B157" s="115" t="s">
        <v>46</v>
      </c>
      <c r="C157" s="38">
        <v>47288.417000000001</v>
      </c>
      <c r="D157" s="38"/>
      <c r="E157" s="44">
        <f>+(C157-C$7)/C$8</f>
        <v>4967.5011123110262</v>
      </c>
      <c r="F157" s="44">
        <f>ROUND(2*E157,0)/2</f>
        <v>4967.5</v>
      </c>
      <c r="G157" s="44">
        <f>+C157-(C$7+F157*C$8)</f>
        <v>9.0861500211758539E-4</v>
      </c>
      <c r="H157" s="44"/>
      <c r="I157" s="44">
        <f>+G157</f>
        <v>9.0861500211758539E-4</v>
      </c>
      <c r="J157" s="44"/>
      <c r="K157" s="44"/>
      <c r="L157" s="44"/>
      <c r="M157" s="44"/>
      <c r="N157" s="44"/>
      <c r="O157" s="44">
        <f ca="1">+C$11+C$12*$F157</f>
        <v>3.836602544975083E-3</v>
      </c>
      <c r="P157" s="44"/>
      <c r="Q157" s="154">
        <f>+C157-15018.5</f>
        <v>32269.917000000001</v>
      </c>
      <c r="R157" s="44"/>
      <c r="S157" s="44"/>
      <c r="T157" s="44"/>
      <c r="U157" s="44"/>
      <c r="V157" s="44"/>
      <c r="W157" s="44"/>
      <c r="X157" s="44"/>
      <c r="Y157" s="44"/>
      <c r="Z157" s="44"/>
      <c r="AA157" s="44"/>
    </row>
    <row r="158" spans="1:27" x14ac:dyDescent="0.2">
      <c r="A158" s="114" t="s">
        <v>89</v>
      </c>
      <c r="B158" s="115"/>
      <c r="C158" s="38">
        <v>47290.457000000002</v>
      </c>
      <c r="D158" s="38"/>
      <c r="E158" s="44">
        <f>+(C158-C$7)/C$8</f>
        <v>4969.9984456058955</v>
      </c>
      <c r="F158" s="44">
        <f>ROUND(2*E158,0)/2</f>
        <v>4970</v>
      </c>
      <c r="G158" s="44">
        <f>+C158-(C$7+F158*C$8)</f>
        <v>-1.2697400015895255E-3</v>
      </c>
      <c r="H158" s="44"/>
      <c r="I158" s="44">
        <f>+G158</f>
        <v>-1.2697400015895255E-3</v>
      </c>
      <c r="J158" s="44"/>
      <c r="K158" s="44"/>
      <c r="L158" s="44"/>
      <c r="M158" s="44"/>
      <c r="N158" s="44"/>
      <c r="O158" s="44">
        <f ca="1">+C$11+C$12*$F158</f>
        <v>3.8347038634197511E-3</v>
      </c>
      <c r="P158" s="44"/>
      <c r="Q158" s="154">
        <f>+C158-15018.5</f>
        <v>32271.957000000002</v>
      </c>
      <c r="R158" s="44"/>
      <c r="S158" s="44"/>
      <c r="T158" s="44"/>
      <c r="U158" s="44"/>
      <c r="V158" s="44"/>
      <c r="W158" s="44"/>
      <c r="X158" s="44"/>
      <c r="Y158" s="44"/>
      <c r="Z158" s="44"/>
      <c r="AA158" s="44"/>
    </row>
    <row r="159" spans="1:27" x14ac:dyDescent="0.2">
      <c r="A159" s="114" t="s">
        <v>70</v>
      </c>
      <c r="B159" s="115"/>
      <c r="C159" s="45">
        <v>47311.694000000003</v>
      </c>
      <c r="D159" s="45"/>
      <c r="E159" s="44">
        <f>+(C159-C$7)/C$8</f>
        <v>4995.996419715264</v>
      </c>
      <c r="F159" s="44">
        <f>ROUND(2*E159,0)/2</f>
        <v>4996</v>
      </c>
      <c r="G159" s="44">
        <f>+C159-(C$7+F159*C$8)</f>
        <v>-2.9246319973026402E-3</v>
      </c>
      <c r="H159" s="44"/>
      <c r="I159" s="44">
        <f>+G159</f>
        <v>-2.9246319973026402E-3</v>
      </c>
      <c r="J159" s="44"/>
      <c r="K159" s="44"/>
      <c r="L159" s="44"/>
      <c r="M159" s="44"/>
      <c r="N159" s="44"/>
      <c r="O159" s="44">
        <f ca="1">+C$11+C$12*$F159</f>
        <v>3.8149575752443026E-3</v>
      </c>
      <c r="P159" s="44"/>
      <c r="Q159" s="154">
        <f>+C159-15018.5</f>
        <v>32293.194000000003</v>
      </c>
      <c r="R159" s="44"/>
      <c r="S159" s="44"/>
      <c r="T159" s="44"/>
      <c r="U159" s="44"/>
      <c r="V159" s="44"/>
      <c r="W159" s="44"/>
      <c r="X159" s="44"/>
      <c r="Y159" s="44"/>
      <c r="Z159" s="44"/>
      <c r="AA159" s="44"/>
    </row>
    <row r="160" spans="1:27" x14ac:dyDescent="0.2">
      <c r="A160" s="4" t="s">
        <v>70</v>
      </c>
      <c r="B160" s="123"/>
      <c r="C160" s="45">
        <v>47320.682000000001</v>
      </c>
      <c r="D160" s="45"/>
      <c r="E160" s="44">
        <f>+(C160-C$7)/C$8</f>
        <v>5006.9993764085311</v>
      </c>
      <c r="F160" s="44">
        <f>ROUND(2*E160,0)/2</f>
        <v>5007</v>
      </c>
      <c r="G160" s="44">
        <f>+C160-(C$7+F160*C$8)</f>
        <v>-5.0939399807248265E-4</v>
      </c>
      <c r="H160" s="44"/>
      <c r="I160" s="44">
        <f>+G160</f>
        <v>-5.0939399807248265E-4</v>
      </c>
      <c r="J160" s="44"/>
      <c r="K160" s="44"/>
      <c r="L160" s="44"/>
      <c r="M160" s="44"/>
      <c r="N160" s="44"/>
      <c r="O160" s="44">
        <f ca="1">+C$11+C$12*$F160</f>
        <v>3.8066033764008432E-3</v>
      </c>
      <c r="P160" s="44"/>
      <c r="Q160" s="154">
        <f>+C160-15018.5</f>
        <v>32302.182000000001</v>
      </c>
      <c r="R160" s="44"/>
      <c r="S160" s="44"/>
      <c r="T160" s="44"/>
      <c r="U160" s="44"/>
      <c r="V160" s="44"/>
      <c r="W160" s="44"/>
      <c r="X160" s="44"/>
      <c r="Y160" s="44"/>
      <c r="Z160" s="44"/>
      <c r="AA160" s="44"/>
    </row>
    <row r="161" spans="1:27" x14ac:dyDescent="0.2">
      <c r="A161" s="4" t="s">
        <v>88</v>
      </c>
      <c r="B161" s="123"/>
      <c r="C161" s="45">
        <v>47326.404999999999</v>
      </c>
      <c r="D161" s="45"/>
      <c r="E161" s="44">
        <f>+(C161-C$7)/C$8</f>
        <v>5014.0053756470234</v>
      </c>
      <c r="F161" s="44">
        <f>ROUND(2*E161,0)/2</f>
        <v>5014</v>
      </c>
      <c r="G161" s="44">
        <f>+C161-(C$7+F161*C$8)</f>
        <v>4.3912120017921552E-3</v>
      </c>
      <c r="H161" s="44"/>
      <c r="I161" s="44">
        <f>+G161</f>
        <v>4.3912120017921552E-3</v>
      </c>
      <c r="J161" s="44"/>
      <c r="K161" s="44"/>
      <c r="L161" s="44"/>
      <c r="M161" s="44"/>
      <c r="N161" s="44"/>
      <c r="O161" s="44">
        <f ca="1">+C$11+C$12*$F161</f>
        <v>3.8012870680459148E-3</v>
      </c>
      <c r="P161" s="44"/>
      <c r="Q161" s="154">
        <f>+C161-15018.5</f>
        <v>32307.904999999999</v>
      </c>
      <c r="R161" s="44"/>
      <c r="S161" s="44"/>
      <c r="T161" s="44"/>
      <c r="U161" s="44"/>
      <c r="V161" s="44"/>
      <c r="W161" s="44"/>
      <c r="X161" s="44"/>
      <c r="Y161" s="44"/>
      <c r="Z161" s="44"/>
      <c r="AA161" s="44"/>
    </row>
    <row r="162" spans="1:27" x14ac:dyDescent="0.2">
      <c r="A162" s="4" t="s">
        <v>90</v>
      </c>
      <c r="B162" s="123"/>
      <c r="C162" s="45">
        <v>47330.487999999998</v>
      </c>
      <c r="D162" s="45"/>
      <c r="E162" s="44">
        <f>+(C162-C$7)/C$8</f>
        <v>5019.0037147857211</v>
      </c>
      <c r="F162" s="44">
        <f>ROUND(2*E162,0)/2</f>
        <v>5019</v>
      </c>
      <c r="G162" s="44">
        <f>+C162-(C$7+F162*C$8)</f>
        <v>3.0345019986270927E-3</v>
      </c>
      <c r="H162" s="44"/>
      <c r="I162" s="44">
        <f>+G162</f>
        <v>3.0345019986270927E-3</v>
      </c>
      <c r="J162" s="44"/>
      <c r="K162" s="44"/>
      <c r="L162" s="44"/>
      <c r="M162" s="44"/>
      <c r="N162" s="44"/>
      <c r="O162" s="44">
        <f ca="1">+C$11+C$12*$F162</f>
        <v>3.7974897049352515E-3</v>
      </c>
      <c r="P162" s="44"/>
      <c r="Q162" s="154">
        <f>+C162-15018.5</f>
        <v>32311.987999999998</v>
      </c>
      <c r="R162" s="44"/>
      <c r="S162" s="44"/>
      <c r="T162" s="44"/>
      <c r="U162" s="44"/>
      <c r="V162" s="44"/>
      <c r="W162" s="44"/>
      <c r="X162" s="44"/>
      <c r="Y162" s="44"/>
      <c r="Z162" s="44"/>
      <c r="AA162" s="44"/>
    </row>
    <row r="163" spans="1:27" x14ac:dyDescent="0.2">
      <c r="A163" s="4" t="s">
        <v>90</v>
      </c>
      <c r="B163" s="123"/>
      <c r="C163" s="45">
        <v>47344.375999999997</v>
      </c>
      <c r="D163" s="45"/>
      <c r="E163" s="44">
        <f>+(C163-C$7)/C$8</f>
        <v>5036.0051681186242</v>
      </c>
      <c r="F163" s="44">
        <f>ROUND(2*E163,0)/2</f>
        <v>5036</v>
      </c>
      <c r="G163" s="44">
        <f>+C163-(C$7+F163*C$8)</f>
        <v>4.2216879955958575E-3</v>
      </c>
      <c r="H163" s="44"/>
      <c r="I163" s="44">
        <f>+G163</f>
        <v>4.2216879955958575E-3</v>
      </c>
      <c r="J163" s="44"/>
      <c r="K163" s="44"/>
      <c r="L163" s="44"/>
      <c r="M163" s="44"/>
      <c r="N163" s="44"/>
      <c r="O163" s="44">
        <f ca="1">+C$11+C$12*$F163</f>
        <v>3.7845786703589964E-3</v>
      </c>
      <c r="P163" s="44"/>
      <c r="Q163" s="154">
        <f>+C163-15018.5</f>
        <v>32325.875999999997</v>
      </c>
      <c r="R163" s="44"/>
      <c r="S163" s="44"/>
      <c r="T163" s="44"/>
      <c r="U163" s="44"/>
      <c r="V163" s="44"/>
      <c r="W163" s="44"/>
      <c r="X163" s="44"/>
      <c r="Y163" s="44"/>
      <c r="Z163" s="44"/>
      <c r="AA163" s="44"/>
    </row>
    <row r="164" spans="1:27" x14ac:dyDescent="0.2">
      <c r="A164" s="4" t="s">
        <v>91</v>
      </c>
      <c r="B164" s="123" t="s">
        <v>47</v>
      </c>
      <c r="C164" s="45">
        <v>47615.573199999999</v>
      </c>
      <c r="D164" s="45">
        <v>5.0000000000000001E-4</v>
      </c>
      <c r="E164" s="44">
        <f>+(C164-C$7)/C$8</f>
        <v>5368.0001666651669</v>
      </c>
      <c r="F164" s="44">
        <f>ROUND(2*E164,0)/2</f>
        <v>5368</v>
      </c>
      <c r="G164" s="44">
        <f>+C164-(C$7+F164*C$8)</f>
        <v>1.3614400086225942E-4</v>
      </c>
      <c r="H164" s="44"/>
      <c r="I164" s="44"/>
      <c r="J164" s="44">
        <f>+G164</f>
        <v>1.3614400086225942E-4</v>
      </c>
      <c r="K164" s="44"/>
      <c r="L164" s="44"/>
      <c r="M164" s="44"/>
      <c r="N164" s="44"/>
      <c r="O164" s="44">
        <f ca="1">+C$11+C$12*$F164</f>
        <v>3.5324337598109587E-3</v>
      </c>
      <c r="P164" s="44"/>
      <c r="Q164" s="154">
        <f>+C164-15018.5</f>
        <v>32597.073199999999</v>
      </c>
      <c r="R164" s="44"/>
      <c r="S164" s="44"/>
      <c r="T164" s="44"/>
      <c r="U164" s="44"/>
      <c r="V164" s="44"/>
      <c r="W164" s="44"/>
      <c r="X164" s="44"/>
      <c r="Y164" s="44"/>
      <c r="Z164" s="44"/>
      <c r="AA164" s="44"/>
    </row>
    <row r="165" spans="1:27" x14ac:dyDescent="0.2">
      <c r="A165" s="46" t="s">
        <v>91</v>
      </c>
      <c r="B165" s="47" t="s">
        <v>47</v>
      </c>
      <c r="C165" s="48">
        <v>47615.573299999996</v>
      </c>
      <c r="D165" s="45"/>
      <c r="E165" s="32">
        <f>+(C165-C$7)/C$8</f>
        <v>5368.0002890834621</v>
      </c>
      <c r="F165" s="44">
        <f>ROUND(2*E165,0)/2</f>
        <v>5368</v>
      </c>
      <c r="G165" s="44">
        <f>+C165-(C$7+F165*C$8)</f>
        <v>2.3614399833604693E-4</v>
      </c>
      <c r="H165" s="44"/>
      <c r="I165" s="44"/>
      <c r="J165" s="44">
        <f>+G165</f>
        <v>2.3614399833604693E-4</v>
      </c>
      <c r="K165" s="44"/>
      <c r="L165" s="44"/>
      <c r="M165" s="44"/>
      <c r="N165" s="44"/>
      <c r="O165" s="44">
        <f ca="1">+C$11+C$12*$F165</f>
        <v>3.5324337598109587E-3</v>
      </c>
      <c r="P165" s="44"/>
      <c r="Q165" s="154">
        <f>+C165-15018.5</f>
        <v>32597.073299999996</v>
      </c>
      <c r="R165" s="44"/>
      <c r="S165" s="44"/>
      <c r="T165" s="44"/>
      <c r="U165" s="44"/>
      <c r="V165" s="44"/>
      <c r="W165" s="44"/>
      <c r="X165" s="44"/>
      <c r="Y165" s="44"/>
      <c r="Z165" s="44"/>
      <c r="AA165" s="44"/>
    </row>
    <row r="166" spans="1:27" x14ac:dyDescent="0.2">
      <c r="A166" s="4" t="s">
        <v>91</v>
      </c>
      <c r="B166" s="123" t="s">
        <v>47</v>
      </c>
      <c r="C166" s="45">
        <v>47615.573400000001</v>
      </c>
      <c r="D166" s="45">
        <v>1.2999999999999999E-3</v>
      </c>
      <c r="E166" s="44">
        <f>+(C166-C$7)/C$8</f>
        <v>5368.0004115017673</v>
      </c>
      <c r="F166" s="44">
        <f>ROUND(2*E166,0)/2</f>
        <v>5368</v>
      </c>
      <c r="G166" s="44">
        <f>+C166-(C$7+F166*C$8)</f>
        <v>3.3614400308579206E-4</v>
      </c>
      <c r="H166" s="44"/>
      <c r="I166" s="44"/>
      <c r="J166" s="44">
        <f>+G166</f>
        <v>3.3614400308579206E-4</v>
      </c>
      <c r="K166" s="44"/>
      <c r="L166" s="44"/>
      <c r="M166" s="44"/>
      <c r="N166" s="44"/>
      <c r="O166" s="44">
        <f ca="1">+C$11+C$12*$F166</f>
        <v>3.5324337598109587E-3</v>
      </c>
      <c r="P166" s="44"/>
      <c r="Q166" s="154">
        <f>+C166-15018.5</f>
        <v>32597.073400000001</v>
      </c>
      <c r="R166" s="44"/>
      <c r="S166" s="44"/>
      <c r="T166" s="44"/>
      <c r="U166" s="44"/>
      <c r="V166" s="44"/>
      <c r="W166" s="44"/>
      <c r="X166" s="44"/>
      <c r="Y166" s="44"/>
      <c r="Z166" s="44"/>
      <c r="AA166" s="44"/>
    </row>
    <row r="167" spans="1:27" x14ac:dyDescent="0.2">
      <c r="A167" s="4" t="s">
        <v>91</v>
      </c>
      <c r="B167" s="123" t="s">
        <v>47</v>
      </c>
      <c r="C167" s="45">
        <v>47615.5743</v>
      </c>
      <c r="D167" s="45">
        <v>5.9999999999999995E-4</v>
      </c>
      <c r="E167" s="44">
        <f>+(C167-C$7)/C$8</f>
        <v>5368.0015132664548</v>
      </c>
      <c r="F167" s="44">
        <f>ROUND(2*E167,0)/2</f>
        <v>5368</v>
      </c>
      <c r="G167" s="44">
        <f>+C167-(C$7+F167*C$8)</f>
        <v>1.2361440021777526E-3</v>
      </c>
      <c r="H167" s="44"/>
      <c r="I167" s="44"/>
      <c r="J167" s="44">
        <f>+G167</f>
        <v>1.2361440021777526E-3</v>
      </c>
      <c r="K167" s="44"/>
      <c r="L167" s="44"/>
      <c r="M167" s="44"/>
      <c r="N167" s="44"/>
      <c r="O167" s="44">
        <f ca="1">+C$11+C$12*$F167</f>
        <v>3.5324337598109587E-3</v>
      </c>
      <c r="P167" s="44"/>
      <c r="Q167" s="154">
        <f>+C167-15018.5</f>
        <v>32597.0743</v>
      </c>
      <c r="R167" s="44"/>
      <c r="S167" s="44"/>
      <c r="T167" s="44"/>
      <c r="U167" s="44"/>
      <c r="V167" s="44"/>
      <c r="W167" s="44"/>
      <c r="X167" s="44"/>
      <c r="Y167" s="44"/>
      <c r="Z167" s="44"/>
      <c r="AA167" s="44"/>
    </row>
    <row r="168" spans="1:27" x14ac:dyDescent="0.2">
      <c r="A168" s="4" t="s">
        <v>91</v>
      </c>
      <c r="B168" s="123" t="s">
        <v>47</v>
      </c>
      <c r="C168" s="45">
        <v>47620.4738</v>
      </c>
      <c r="D168" s="45">
        <v>4.0000000000000002E-4</v>
      </c>
      <c r="E168" s="44">
        <f>+(C168-C$7)/C$8</f>
        <v>5373.999397814594</v>
      </c>
      <c r="F168" s="44">
        <f>ROUND(2*E168,0)/2</f>
        <v>5374</v>
      </c>
      <c r="G168" s="44">
        <f>+C168-(C$7+F168*C$8)</f>
        <v>-4.9190800200449303E-4</v>
      </c>
      <c r="H168" s="44"/>
      <c r="I168" s="44"/>
      <c r="J168" s="44">
        <f>+G168</f>
        <v>-4.9190800200449303E-4</v>
      </c>
      <c r="K168" s="44"/>
      <c r="L168" s="44"/>
      <c r="M168" s="44"/>
      <c r="N168" s="44"/>
      <c r="O168" s="44">
        <f ca="1">+C$11+C$12*$F168</f>
        <v>3.527876924078163E-3</v>
      </c>
      <c r="P168" s="44"/>
      <c r="Q168" s="154">
        <f>+C168-15018.5</f>
        <v>32601.9738</v>
      </c>
      <c r="R168" s="44"/>
      <c r="S168" s="44"/>
      <c r="T168" s="44"/>
      <c r="U168" s="44"/>
      <c r="V168" s="44"/>
      <c r="W168" s="44"/>
      <c r="X168" s="44"/>
      <c r="Y168" s="44"/>
      <c r="Z168" s="44"/>
      <c r="AA168" s="44"/>
    </row>
    <row r="169" spans="1:27" x14ac:dyDescent="0.2">
      <c r="A169" s="4" t="s">
        <v>91</v>
      </c>
      <c r="B169" s="123" t="s">
        <v>47</v>
      </c>
      <c r="C169" s="45">
        <v>47620.4738</v>
      </c>
      <c r="D169" s="45">
        <v>1.2999999999999999E-3</v>
      </c>
      <c r="E169" s="44">
        <f>+(C169-C$7)/C$8</f>
        <v>5373.999397814594</v>
      </c>
      <c r="F169" s="44">
        <f>ROUND(2*E169,0)/2</f>
        <v>5374</v>
      </c>
      <c r="G169" s="44">
        <f>+C169-(C$7+F169*C$8)</f>
        <v>-4.9190800200449303E-4</v>
      </c>
      <c r="H169" s="44"/>
      <c r="I169" s="44"/>
      <c r="J169" s="44">
        <f>+G169</f>
        <v>-4.9190800200449303E-4</v>
      </c>
      <c r="K169" s="44"/>
      <c r="L169" s="44"/>
      <c r="M169" s="44"/>
      <c r="N169" s="44"/>
      <c r="O169" s="44">
        <f ca="1">+C$11+C$12*$F169</f>
        <v>3.527876924078163E-3</v>
      </c>
      <c r="P169" s="44"/>
      <c r="Q169" s="154">
        <f>+C169-15018.5</f>
        <v>32601.9738</v>
      </c>
      <c r="R169" s="44"/>
      <c r="S169" s="44"/>
      <c r="T169" s="44"/>
      <c r="U169" s="44"/>
      <c r="V169" s="44"/>
      <c r="W169" s="44"/>
      <c r="X169" s="44"/>
      <c r="Y169" s="44"/>
      <c r="Z169" s="44"/>
      <c r="AA169" s="44"/>
    </row>
    <row r="170" spans="1:27" x14ac:dyDescent="0.2">
      <c r="A170" s="4" t="s">
        <v>91</v>
      </c>
      <c r="B170" s="123" t="s">
        <v>47</v>
      </c>
      <c r="C170" s="45">
        <v>47620.475400000003</v>
      </c>
      <c r="D170" s="45">
        <v>1.8E-3</v>
      </c>
      <c r="E170" s="44">
        <f>+(C170-C$7)/C$8</f>
        <v>5374.0013565073787</v>
      </c>
      <c r="F170" s="44">
        <f>ROUND(2*E170,0)/2</f>
        <v>5374</v>
      </c>
      <c r="G170" s="44">
        <f>+C170-(C$7+F170*C$8)</f>
        <v>1.1080920012318529E-3</v>
      </c>
      <c r="H170" s="44"/>
      <c r="I170" s="44"/>
      <c r="J170" s="44">
        <f>+G170</f>
        <v>1.1080920012318529E-3</v>
      </c>
      <c r="K170" s="44"/>
      <c r="L170" s="44"/>
      <c r="M170" s="44"/>
      <c r="N170" s="44"/>
      <c r="O170" s="44">
        <f ca="1">+C$11+C$12*$F170</f>
        <v>3.527876924078163E-3</v>
      </c>
      <c r="P170" s="44"/>
      <c r="Q170" s="154">
        <f>+C170-15018.5</f>
        <v>32601.975400000003</v>
      </c>
      <c r="R170" s="44"/>
      <c r="S170" s="44"/>
      <c r="T170" s="44"/>
      <c r="U170" s="44"/>
      <c r="V170" s="44"/>
      <c r="W170" s="44"/>
      <c r="X170" s="44"/>
      <c r="Y170" s="44"/>
      <c r="Z170" s="44"/>
      <c r="AA170" s="44"/>
    </row>
    <row r="171" spans="1:27" x14ac:dyDescent="0.2">
      <c r="A171" s="4" t="s">
        <v>92</v>
      </c>
      <c r="B171" s="123" t="s">
        <v>46</v>
      </c>
      <c r="C171" s="45">
        <v>47654.392</v>
      </c>
      <c r="D171" s="45"/>
      <c r="E171" s="44">
        <f>+(C171-C$7)/C$8</f>
        <v>5415.5214812273334</v>
      </c>
      <c r="F171" s="44">
        <f>ROUND(2*E171,0)/2</f>
        <v>5415.5</v>
      </c>
      <c r="G171" s="44">
        <f>+C171-(C$7+F171*C$8)</f>
        <v>1.7547399002069142E-2</v>
      </c>
      <c r="H171" s="44"/>
      <c r="I171" s="44">
        <f>+G171</f>
        <v>1.7547399002069142E-2</v>
      </c>
      <c r="J171" s="44"/>
      <c r="K171" s="44"/>
      <c r="L171" s="44"/>
      <c r="M171" s="44"/>
      <c r="N171" s="44"/>
      <c r="O171" s="44">
        <f ca="1">+C$11+C$12*$F171</f>
        <v>3.4963588102596577E-3</v>
      </c>
      <c r="P171" s="44"/>
      <c r="Q171" s="154">
        <f>+C171-15018.5</f>
        <v>32635.892</v>
      </c>
      <c r="R171" s="44"/>
      <c r="S171" s="44"/>
      <c r="T171" s="44"/>
      <c r="U171" s="44"/>
      <c r="V171" s="44"/>
      <c r="W171" s="44"/>
      <c r="X171" s="44"/>
      <c r="Y171" s="44"/>
      <c r="Z171" s="44"/>
      <c r="AA171" s="44"/>
    </row>
    <row r="172" spans="1:27" x14ac:dyDescent="0.2">
      <c r="A172" s="4" t="s">
        <v>91</v>
      </c>
      <c r="B172" s="123" t="s">
        <v>46</v>
      </c>
      <c r="C172" s="45">
        <v>47658.457900000001</v>
      </c>
      <c r="D172" s="45">
        <v>1.2999999999999999E-3</v>
      </c>
      <c r="E172" s="44">
        <f>+(C172-C$7)/C$8</f>
        <v>5420.4988868369446</v>
      </c>
      <c r="F172" s="44">
        <f>ROUND(2*E172,0)/2</f>
        <v>5420.5</v>
      </c>
      <c r="G172" s="44">
        <f>+C172-(C$7+F172*C$8)</f>
        <v>-9.0931099839508533E-4</v>
      </c>
      <c r="H172" s="44"/>
      <c r="I172" s="44"/>
      <c r="J172" s="44">
        <f>+G172</f>
        <v>-9.0931099839508533E-4</v>
      </c>
      <c r="K172" s="44"/>
      <c r="L172" s="44"/>
      <c r="M172" s="44"/>
      <c r="N172" s="44"/>
      <c r="O172" s="44">
        <f ca="1">+C$11+C$12*$F172</f>
        <v>3.4925614471489948E-3</v>
      </c>
      <c r="P172" s="44"/>
      <c r="Q172" s="154">
        <f>+C172-15018.5</f>
        <v>32639.957900000001</v>
      </c>
      <c r="R172" s="44"/>
      <c r="S172" s="44"/>
      <c r="T172" s="44"/>
      <c r="U172" s="44"/>
      <c r="V172" s="44"/>
      <c r="W172" s="44"/>
      <c r="X172" s="44"/>
      <c r="Y172" s="44"/>
      <c r="Z172" s="44"/>
      <c r="AA172" s="44"/>
    </row>
    <row r="173" spans="1:27" x14ac:dyDescent="0.2">
      <c r="A173" s="4" t="s">
        <v>91</v>
      </c>
      <c r="B173" s="123" t="s">
        <v>46</v>
      </c>
      <c r="C173" s="45">
        <v>47658.457999999999</v>
      </c>
      <c r="D173" s="45">
        <v>1.8E-3</v>
      </c>
      <c r="E173" s="44">
        <f>+(C173-C$7)/C$8</f>
        <v>5420.4990092552398</v>
      </c>
      <c r="F173" s="44">
        <f>ROUND(2*E173,0)/2</f>
        <v>5420.5</v>
      </c>
      <c r="G173" s="44">
        <f>+C173-(C$7+F173*C$8)</f>
        <v>-8.0931100092129782E-4</v>
      </c>
      <c r="H173" s="44"/>
      <c r="I173" s="44"/>
      <c r="J173" s="44">
        <f>+G173</f>
        <v>-8.0931100092129782E-4</v>
      </c>
      <c r="K173" s="44"/>
      <c r="L173" s="44"/>
      <c r="M173" s="44"/>
      <c r="N173" s="44"/>
      <c r="O173" s="44">
        <f ca="1">+C$11+C$12*$F173</f>
        <v>3.4925614471489948E-3</v>
      </c>
      <c r="P173" s="44"/>
      <c r="Q173" s="154">
        <f>+C173-15018.5</f>
        <v>32639.957999999999</v>
      </c>
      <c r="R173" s="44"/>
      <c r="S173" s="44"/>
      <c r="T173" s="44"/>
      <c r="U173" s="44"/>
      <c r="V173" s="44"/>
      <c r="W173" s="44"/>
      <c r="X173" s="44"/>
      <c r="Y173" s="44"/>
      <c r="Z173" s="44"/>
      <c r="AA173" s="44"/>
    </row>
    <row r="174" spans="1:27" x14ac:dyDescent="0.2">
      <c r="A174" s="4" t="s">
        <v>91</v>
      </c>
      <c r="B174" s="123" t="s">
        <v>46</v>
      </c>
      <c r="C174" s="45">
        <v>47658.460400000004</v>
      </c>
      <c r="D174" s="45">
        <v>2.7000000000000001E-3</v>
      </c>
      <c r="E174" s="44">
        <f>+(C174-C$7)/C$8</f>
        <v>5420.5019472944159</v>
      </c>
      <c r="F174" s="44">
        <f>ROUND(2*E174,0)/2</f>
        <v>5420.5</v>
      </c>
      <c r="G174" s="44">
        <f>+C174-(C$7+F174*C$8)</f>
        <v>1.5906890039332211E-3</v>
      </c>
      <c r="H174" s="44"/>
      <c r="I174" s="44"/>
      <c r="J174" s="44">
        <f>+G174</f>
        <v>1.5906890039332211E-3</v>
      </c>
      <c r="K174" s="44"/>
      <c r="L174" s="44"/>
      <c r="M174" s="44"/>
      <c r="N174" s="44"/>
      <c r="O174" s="44">
        <f ca="1">+C$11+C$12*$F174</f>
        <v>3.4925614471489948E-3</v>
      </c>
      <c r="P174" s="44"/>
      <c r="Q174" s="154">
        <f>+C174-15018.5</f>
        <v>32639.960400000004</v>
      </c>
      <c r="R174" s="44"/>
      <c r="S174" s="44"/>
      <c r="T174" s="44"/>
      <c r="U174" s="44"/>
      <c r="V174" s="44"/>
      <c r="W174" s="44"/>
      <c r="X174" s="44"/>
      <c r="Y174" s="44"/>
      <c r="Z174" s="44"/>
      <c r="AA174" s="44"/>
    </row>
    <row r="175" spans="1:27" x14ac:dyDescent="0.2">
      <c r="A175" s="4" t="s">
        <v>70</v>
      </c>
      <c r="B175" s="123"/>
      <c r="C175" s="45">
        <v>47659.678</v>
      </c>
      <c r="D175" s="45"/>
      <c r="E175" s="44">
        <f>+(C175-C$7)/C$8</f>
        <v>5421.992512500211</v>
      </c>
      <c r="F175" s="44">
        <f>ROUND(2*E175,0)/2</f>
        <v>5422</v>
      </c>
      <c r="G175" s="44">
        <f>+C175-(C$7+F175*C$8)</f>
        <v>-6.1163240025052801E-3</v>
      </c>
      <c r="H175" s="44"/>
      <c r="I175" s="44">
        <f>+G175</f>
        <v>-6.1163240025052801E-3</v>
      </c>
      <c r="J175" s="44"/>
      <c r="K175" s="44"/>
      <c r="L175" s="44"/>
      <c r="M175" s="44"/>
      <c r="N175" s="44"/>
      <c r="O175" s="44">
        <f ca="1">+C$11+C$12*$F175</f>
        <v>3.4914222382157953E-3</v>
      </c>
      <c r="P175" s="44"/>
      <c r="Q175" s="154">
        <f>+C175-15018.5</f>
        <v>32641.178</v>
      </c>
      <c r="R175" s="44"/>
      <c r="S175" s="44"/>
      <c r="T175" s="44"/>
      <c r="U175" s="44"/>
      <c r="V175" s="44"/>
      <c r="W175" s="44"/>
      <c r="X175" s="44"/>
      <c r="Y175" s="44"/>
      <c r="Z175" s="44"/>
      <c r="AA175" s="44"/>
    </row>
    <row r="176" spans="1:27" x14ac:dyDescent="0.2">
      <c r="A176" s="4" t="s">
        <v>70</v>
      </c>
      <c r="B176" s="123"/>
      <c r="C176" s="45">
        <v>47672.756000000001</v>
      </c>
      <c r="D176" s="45"/>
      <c r="E176" s="44">
        <f>+(C176-C$7)/C$8</f>
        <v>5438.0023776130965</v>
      </c>
      <c r="F176" s="44">
        <f>ROUND(2*E176,0)/2</f>
        <v>5438</v>
      </c>
      <c r="G176" s="44">
        <f>+C176-(C$7+F176*C$8)</f>
        <v>1.9422039986238815E-3</v>
      </c>
      <c r="H176" s="44"/>
      <c r="I176" s="44">
        <f>+G176</f>
        <v>1.9422039986238815E-3</v>
      </c>
      <c r="J176" s="44"/>
      <c r="K176" s="44"/>
      <c r="L176" s="44"/>
      <c r="M176" s="44"/>
      <c r="N176" s="44"/>
      <c r="O176" s="44">
        <f ca="1">+C$11+C$12*$F176</f>
        <v>3.479270676261673E-3</v>
      </c>
      <c r="P176" s="44"/>
      <c r="Q176" s="154">
        <f>+C176-15018.5</f>
        <v>32654.256000000001</v>
      </c>
      <c r="R176" s="44"/>
      <c r="S176" s="44"/>
      <c r="T176" s="44"/>
      <c r="U176" s="44"/>
      <c r="V176" s="44"/>
      <c r="W176" s="44"/>
      <c r="X176" s="44"/>
      <c r="Y176" s="44"/>
      <c r="Z176" s="44"/>
      <c r="AA176" s="44"/>
    </row>
    <row r="177" spans="1:27" x14ac:dyDescent="0.2">
      <c r="A177" s="4" t="s">
        <v>70</v>
      </c>
      <c r="B177" s="123"/>
      <c r="C177" s="45">
        <v>47681.743999999999</v>
      </c>
      <c r="D177" s="45"/>
      <c r="E177" s="44">
        <f>+(C177-C$7)/C$8</f>
        <v>5449.0053343063637</v>
      </c>
      <c r="F177" s="44">
        <f>ROUND(2*E177,0)/2</f>
        <v>5449</v>
      </c>
      <c r="G177" s="44">
        <f>+C177-(C$7+F177*C$8)</f>
        <v>4.3574419978540391E-3</v>
      </c>
      <c r="H177" s="44"/>
      <c r="I177" s="44">
        <f>+G177</f>
        <v>4.3574419978540391E-3</v>
      </c>
      <c r="J177" s="44"/>
      <c r="K177" s="44"/>
      <c r="L177" s="44"/>
      <c r="M177" s="44"/>
      <c r="N177" s="44"/>
      <c r="O177" s="44">
        <f ca="1">+C$11+C$12*$F177</f>
        <v>3.4709164774182144E-3</v>
      </c>
      <c r="P177" s="44"/>
      <c r="Q177" s="154">
        <f>+C177-15018.5</f>
        <v>32663.243999999999</v>
      </c>
      <c r="R177" s="44"/>
      <c r="S177" s="44"/>
      <c r="T177" s="44"/>
      <c r="U177" s="44"/>
      <c r="V177" s="44"/>
      <c r="W177" s="44"/>
      <c r="X177" s="44"/>
      <c r="Y177" s="44"/>
      <c r="Z177" s="44"/>
      <c r="AA177" s="44"/>
    </row>
    <row r="178" spans="1:27" x14ac:dyDescent="0.2">
      <c r="A178" s="4" t="s">
        <v>93</v>
      </c>
      <c r="B178" s="123"/>
      <c r="C178" s="45">
        <v>48013.4</v>
      </c>
      <c r="D178" s="45"/>
      <c r="E178" s="44">
        <f>+(C178-C$7)/C$8</f>
        <v>5855.0129672684743</v>
      </c>
      <c r="F178" s="44">
        <f>ROUND(2*E178,0)/2</f>
        <v>5855</v>
      </c>
      <c r="G178" s="44">
        <f>+C178-(C$7+F178*C$8)</f>
        <v>1.0592589998850599E-2</v>
      </c>
      <c r="H178" s="44"/>
      <c r="I178" s="44">
        <f>+G178</f>
        <v>1.0592589998850599E-2</v>
      </c>
      <c r="J178" s="44"/>
      <c r="K178" s="44"/>
      <c r="L178" s="44"/>
      <c r="M178" s="44"/>
      <c r="N178" s="44"/>
      <c r="O178" s="44">
        <f ca="1">+C$11+C$12*$F178</f>
        <v>3.1625705928323604E-3</v>
      </c>
      <c r="P178" s="44"/>
      <c r="Q178" s="154">
        <f>+C178-15018.5</f>
        <v>32994.9</v>
      </c>
      <c r="R178" s="44"/>
      <c r="S178" s="44"/>
      <c r="T178" s="44"/>
      <c r="U178" s="44"/>
      <c r="V178" s="44"/>
      <c r="W178" s="44"/>
      <c r="X178" s="44"/>
      <c r="Y178" s="44"/>
      <c r="Z178" s="44"/>
      <c r="AA178" s="44"/>
    </row>
    <row r="179" spans="1:27" x14ac:dyDescent="0.2">
      <c r="A179" s="50" t="s">
        <v>94</v>
      </c>
      <c r="B179" s="51" t="s">
        <v>46</v>
      </c>
      <c r="C179" s="52">
        <v>48360.138899999998</v>
      </c>
      <c r="D179" s="50" t="s">
        <v>81</v>
      </c>
      <c r="E179" s="32">
        <f>+(C179-C$7)/C$8</f>
        <v>6279.4848298154611</v>
      </c>
      <c r="F179" s="44">
        <f>ROUND(2*E179,0)/2</f>
        <v>6279.5</v>
      </c>
      <c r="G179" s="44">
        <f>+C179-(C$7+F179*C$8)</f>
        <v>-1.2392089003697038E-2</v>
      </c>
      <c r="H179" s="44"/>
      <c r="I179" s="44"/>
      <c r="J179" s="44"/>
      <c r="K179" s="44"/>
      <c r="L179" s="44">
        <f>G179</f>
        <v>-1.2392089003697038E-2</v>
      </c>
      <c r="M179" s="44"/>
      <c r="N179" s="44"/>
      <c r="O179" s="44">
        <f ca="1">+C$11+C$12*$F179</f>
        <v>2.8401744647370527E-3</v>
      </c>
      <c r="P179" s="44"/>
      <c r="Q179" s="154">
        <f>+C179-15018.5</f>
        <v>33341.638899999998</v>
      </c>
      <c r="R179" s="44"/>
      <c r="S179" s="44"/>
      <c r="T179" s="44"/>
      <c r="U179" s="44"/>
      <c r="V179" s="44"/>
      <c r="W179" s="44"/>
      <c r="X179" s="44"/>
      <c r="Y179" s="44"/>
      <c r="Z179" s="44"/>
      <c r="AA179" s="44"/>
    </row>
    <row r="180" spans="1:27" x14ac:dyDescent="0.2">
      <c r="A180" s="50" t="s">
        <v>94</v>
      </c>
      <c r="B180" s="51" t="s">
        <v>47</v>
      </c>
      <c r="C180" s="52">
        <v>48362.181600000004</v>
      </c>
      <c r="D180" s="50" t="s">
        <v>81</v>
      </c>
      <c r="E180" s="32">
        <f>+(C180-C$7)/C$8</f>
        <v>6281.985468404403</v>
      </c>
      <c r="F180" s="44">
        <f>ROUND(2*E180,0)/2</f>
        <v>6282</v>
      </c>
      <c r="G180" s="44">
        <f>+C180-(C$7+F180*C$8)</f>
        <v>-1.1870443995576352E-2</v>
      </c>
      <c r="H180" s="44"/>
      <c r="I180" s="44"/>
      <c r="J180" s="44"/>
      <c r="K180" s="44"/>
      <c r="L180" s="44">
        <f>G180</f>
        <v>-1.1870443995576352E-2</v>
      </c>
      <c r="M180" s="44"/>
      <c r="N180" s="44"/>
      <c r="O180" s="44">
        <f ca="1">+C$11+C$12*$F180</f>
        <v>2.8382757831817212E-3</v>
      </c>
      <c r="P180" s="44"/>
      <c r="Q180" s="154">
        <f>+C180-15018.5</f>
        <v>33343.681600000004</v>
      </c>
      <c r="R180" s="44"/>
      <c r="S180" s="44"/>
      <c r="T180" s="44"/>
      <c r="U180" s="44"/>
      <c r="V180" s="44"/>
      <c r="W180" s="44"/>
      <c r="X180" s="44"/>
      <c r="Y180" s="44"/>
      <c r="Z180" s="44"/>
      <c r="AA180" s="44"/>
    </row>
    <row r="181" spans="1:27" x14ac:dyDescent="0.2">
      <c r="A181" s="50" t="s">
        <v>94</v>
      </c>
      <c r="B181" s="51" t="s">
        <v>47</v>
      </c>
      <c r="C181" s="52">
        <v>48389.138400000003</v>
      </c>
      <c r="D181" s="50" t="s">
        <v>81</v>
      </c>
      <c r="E181" s="32">
        <f>+(C181-C$7)/C$8</f>
        <v>6314.9855243667034</v>
      </c>
      <c r="F181" s="44">
        <f>ROUND(2*E181,0)/2</f>
        <v>6315</v>
      </c>
      <c r="G181" s="44">
        <f>+C181-(C$7+F181*C$8)</f>
        <v>-1.1824729997897521E-2</v>
      </c>
      <c r="H181" s="44"/>
      <c r="I181" s="44"/>
      <c r="J181" s="44"/>
      <c r="K181" s="44"/>
      <c r="L181" s="44">
        <f>G181</f>
        <v>-1.1824729997897521E-2</v>
      </c>
      <c r="M181" s="44"/>
      <c r="N181" s="44"/>
      <c r="O181" s="44">
        <f ca="1">+C$11+C$12*$F181</f>
        <v>2.8132131866513439E-3</v>
      </c>
      <c r="P181" s="44"/>
      <c r="Q181" s="154">
        <f>+C181-15018.5</f>
        <v>33370.638400000003</v>
      </c>
      <c r="R181" s="44"/>
      <c r="S181" s="44"/>
      <c r="T181" s="44"/>
      <c r="U181" s="44"/>
      <c r="V181" s="44"/>
      <c r="W181" s="44"/>
      <c r="X181" s="44"/>
      <c r="Y181" s="44"/>
      <c r="Z181" s="44"/>
      <c r="AA181" s="44"/>
    </row>
    <row r="182" spans="1:27" x14ac:dyDescent="0.2">
      <c r="A182" s="50" t="s">
        <v>94</v>
      </c>
      <c r="B182" s="51" t="s">
        <v>46</v>
      </c>
      <c r="C182" s="52">
        <v>48396.086600000002</v>
      </c>
      <c r="D182" s="50" t="s">
        <v>81</v>
      </c>
      <c r="E182" s="32">
        <f>+(C182-C$7)/C$8</f>
        <v>6323.4913926017025</v>
      </c>
      <c r="F182" s="44">
        <f>ROUND(2*E182,0)/2</f>
        <v>6323.5</v>
      </c>
      <c r="G182" s="44">
        <f>+C182-(C$7+F182*C$8)</f>
        <v>-7.0311370000126772E-3</v>
      </c>
      <c r="H182" s="44"/>
      <c r="I182" s="44"/>
      <c r="J182" s="44"/>
      <c r="K182" s="44"/>
      <c r="L182" s="44">
        <f>G182</f>
        <v>-7.0311370000126772E-3</v>
      </c>
      <c r="M182" s="44"/>
      <c r="N182" s="44"/>
      <c r="O182" s="44">
        <f ca="1">+C$11+C$12*$F182</f>
        <v>2.8067576693632159E-3</v>
      </c>
      <c r="P182" s="44"/>
      <c r="Q182" s="154">
        <f>+C182-15018.5</f>
        <v>33377.586600000002</v>
      </c>
      <c r="R182" s="44"/>
      <c r="S182" s="44"/>
      <c r="T182" s="44"/>
      <c r="U182" s="44"/>
      <c r="V182" s="44"/>
      <c r="W182" s="44"/>
      <c r="X182" s="44"/>
      <c r="Y182" s="44"/>
      <c r="Z182" s="44"/>
      <c r="AA182" s="44"/>
    </row>
    <row r="183" spans="1:27" x14ac:dyDescent="0.2">
      <c r="A183" s="4" t="s">
        <v>95</v>
      </c>
      <c r="B183" s="123" t="s">
        <v>46</v>
      </c>
      <c r="C183" s="45">
        <v>48760.415999999997</v>
      </c>
      <c r="D183" s="45">
        <v>5.0000000000000001E-3</v>
      </c>
      <c r="E183" s="44">
        <f>+(C183-C$7)/C$8</f>
        <v>6769.4972459934788</v>
      </c>
      <c r="F183" s="44">
        <f>ROUND(2*E183,0)/2</f>
        <v>6769.5</v>
      </c>
      <c r="G183" s="44">
        <f>+C183-(C$7+F183*C$8)</f>
        <v>-2.2496689998661168E-3</v>
      </c>
      <c r="H183" s="44"/>
      <c r="I183" s="44">
        <f>+G183</f>
        <v>-2.2496689998661168E-3</v>
      </c>
      <c r="J183" s="44"/>
      <c r="K183" s="44"/>
      <c r="M183" s="44"/>
      <c r="N183" s="44"/>
      <c r="O183" s="44">
        <f ca="1">+C$11+C$12*$F183</f>
        <v>2.468032879892057E-3</v>
      </c>
      <c r="P183" s="44"/>
      <c r="Q183" s="154">
        <f>+C183-15018.5</f>
        <v>33741.915999999997</v>
      </c>
      <c r="R183" s="44"/>
      <c r="S183" s="44"/>
      <c r="T183" s="44"/>
      <c r="U183" s="44"/>
      <c r="V183" s="44"/>
      <c r="W183" s="44"/>
      <c r="X183" s="44"/>
      <c r="Y183" s="44"/>
      <c r="Z183" s="44"/>
      <c r="AA183" s="44"/>
    </row>
    <row r="184" spans="1:27" x14ac:dyDescent="0.2">
      <c r="A184" s="4" t="s">
        <v>95</v>
      </c>
      <c r="B184" s="123"/>
      <c r="C184" s="45">
        <v>48780.427000000003</v>
      </c>
      <c r="D184" s="45">
        <v>6.0000000000000001E-3</v>
      </c>
      <c r="E184" s="44">
        <f>+(C184-C$7)/C$8</f>
        <v>6793.9943717599572</v>
      </c>
      <c r="F184" s="44">
        <f>ROUND(2*E184,0)/2</f>
        <v>6794</v>
      </c>
      <c r="G184" s="44">
        <f>+C184-(C$7+F184*C$8)</f>
        <v>-4.5975479952176102E-3</v>
      </c>
      <c r="H184" s="44"/>
      <c r="I184" s="44">
        <f>+G184</f>
        <v>-4.5975479952176102E-3</v>
      </c>
      <c r="J184" s="44"/>
      <c r="K184" s="44"/>
      <c r="M184" s="44"/>
      <c r="N184" s="44"/>
      <c r="O184" s="44">
        <f ca="1">+C$11+C$12*$F184</f>
        <v>2.4494258006498067E-3</v>
      </c>
      <c r="P184" s="44"/>
      <c r="Q184" s="154">
        <f>+C184-15018.5</f>
        <v>33761.927000000003</v>
      </c>
      <c r="R184" s="44"/>
      <c r="S184" s="44"/>
      <c r="T184" s="44"/>
      <c r="U184" s="44"/>
      <c r="V184" s="44"/>
      <c r="W184" s="44"/>
      <c r="X184" s="44"/>
      <c r="Y184" s="44"/>
      <c r="Z184" s="44"/>
      <c r="AA184" s="44"/>
    </row>
    <row r="185" spans="1:27" x14ac:dyDescent="0.2">
      <c r="A185" s="4" t="s">
        <v>95</v>
      </c>
      <c r="B185" s="123"/>
      <c r="C185" s="45">
        <v>48789.421000000002</v>
      </c>
      <c r="D185" s="45">
        <v>5.0000000000000001E-3</v>
      </c>
      <c r="E185" s="44">
        <f>+(C185-C$7)/C$8</f>
        <v>6805.0046735511523</v>
      </c>
      <c r="F185" s="44">
        <f>ROUND(2*E185,0)/2</f>
        <v>6805</v>
      </c>
      <c r="G185" s="44">
        <f>+C185-(C$7+F185*C$8)</f>
        <v>3.8176899979589507E-3</v>
      </c>
      <c r="H185" s="44"/>
      <c r="I185" s="44">
        <f>+G185</f>
        <v>3.8176899979589507E-3</v>
      </c>
      <c r="J185" s="44"/>
      <c r="K185" s="44"/>
      <c r="M185" s="44"/>
      <c r="N185" s="44"/>
      <c r="O185" s="44">
        <f ca="1">+C$11+C$12*$F185</f>
        <v>2.4410716018063473E-3</v>
      </c>
      <c r="P185" s="44"/>
      <c r="Q185" s="154">
        <f>+C185-15018.5</f>
        <v>33770.921000000002</v>
      </c>
      <c r="R185" s="44"/>
      <c r="S185" s="44"/>
      <c r="T185" s="44"/>
      <c r="U185" s="44"/>
      <c r="V185" s="44"/>
      <c r="W185" s="44"/>
      <c r="X185" s="44"/>
      <c r="Y185" s="44"/>
      <c r="Z185" s="44"/>
      <c r="AA185" s="44"/>
    </row>
    <row r="186" spans="1:27" x14ac:dyDescent="0.2">
      <c r="A186" s="4" t="s">
        <v>96</v>
      </c>
      <c r="B186" s="123" t="s">
        <v>46</v>
      </c>
      <c r="C186" s="45">
        <v>49090.432999999997</v>
      </c>
      <c r="D186" s="45">
        <v>7.0000000000000001E-3</v>
      </c>
      <c r="E186" s="44">
        <f>+(C186-C$7)/C$8</f>
        <v>7173.4984430387776</v>
      </c>
      <c r="F186" s="44">
        <f>ROUND(2*E186,0)/2</f>
        <v>7173.5</v>
      </c>
      <c r="G186" s="44">
        <f>+C186-(C$7+F186*C$8)</f>
        <v>-1.2718370053335093E-3</v>
      </c>
      <c r="H186" s="44"/>
      <c r="I186" s="44">
        <f>+G186</f>
        <v>-1.2718370053335093E-3</v>
      </c>
      <c r="J186" s="44"/>
      <c r="K186" s="44"/>
      <c r="M186" s="44"/>
      <c r="N186" s="44"/>
      <c r="O186" s="44">
        <f ca="1">+C$11+C$12*$F186</f>
        <v>2.1612059405504685E-3</v>
      </c>
      <c r="P186" s="44"/>
      <c r="Q186" s="154">
        <f>+C186-15018.5</f>
        <v>34071.932999999997</v>
      </c>
      <c r="R186" s="44"/>
      <c r="S186" s="44"/>
      <c r="T186" s="44"/>
      <c r="U186" s="44"/>
      <c r="V186" s="44"/>
      <c r="W186" s="44"/>
      <c r="X186" s="44"/>
      <c r="Y186" s="44"/>
      <c r="Z186" s="44"/>
      <c r="AA186" s="44"/>
    </row>
    <row r="187" spans="1:27" x14ac:dyDescent="0.2">
      <c r="A187" s="4" t="s">
        <v>96</v>
      </c>
      <c r="B187" s="123"/>
      <c r="C187" s="45">
        <v>49097.375999999997</v>
      </c>
      <c r="D187" s="45">
        <v>5.0000000000000001E-3</v>
      </c>
      <c r="E187" s="44">
        <f>+(C187-C$7)/C$8</f>
        <v>7181.997945522241</v>
      </c>
      <c r="F187" s="44">
        <f>ROUND(2*E187,0)/2</f>
        <v>7182</v>
      </c>
      <c r="G187" s="44">
        <f>+C187-(C$7+F187*C$8)</f>
        <v>-1.6782440070528537E-3</v>
      </c>
      <c r="H187" s="44"/>
      <c r="I187" s="44">
        <f>+G187</f>
        <v>-1.6782440070528537E-3</v>
      </c>
      <c r="J187" s="44"/>
      <c r="K187" s="44"/>
      <c r="M187" s="44"/>
      <c r="N187" s="44"/>
      <c r="O187" s="44">
        <f ca="1">+C$11+C$12*$F187</f>
        <v>2.1547504232623405E-3</v>
      </c>
      <c r="P187" s="44"/>
      <c r="Q187" s="154">
        <f>+C187-15018.5</f>
        <v>34078.875999999997</v>
      </c>
      <c r="R187" s="44"/>
      <c r="S187" s="44"/>
      <c r="T187" s="44"/>
      <c r="U187" s="44"/>
      <c r="V187" s="44"/>
      <c r="W187" s="44"/>
      <c r="X187" s="44"/>
      <c r="Y187" s="44"/>
      <c r="Z187" s="44"/>
      <c r="AA187" s="44"/>
    </row>
    <row r="188" spans="1:27" x14ac:dyDescent="0.2">
      <c r="A188" s="4" t="s">
        <v>97</v>
      </c>
      <c r="B188" s="123"/>
      <c r="C188" s="45">
        <v>49119.428</v>
      </c>
      <c r="D188" s="45"/>
      <c r="E188" s="44">
        <f>+(C188-C$7)/C$8</f>
        <v>7208.9936287665723</v>
      </c>
      <c r="F188" s="44">
        <f>ROUND(2*E188,0)/2</f>
        <v>7209</v>
      </c>
      <c r="G188" s="44">
        <f>+C188-(C$7+F188*C$8)</f>
        <v>-5.2044780022697523E-3</v>
      </c>
      <c r="H188" s="44"/>
      <c r="I188" s="44">
        <f>+G188</f>
        <v>-5.2044780022697523E-3</v>
      </c>
      <c r="J188" s="44"/>
      <c r="K188" s="44"/>
      <c r="M188" s="44"/>
      <c r="N188" s="44"/>
      <c r="O188" s="44">
        <f ca="1">+C$11+C$12*$F188</f>
        <v>2.1342446624647588E-3</v>
      </c>
      <c r="P188" s="44"/>
      <c r="Q188" s="154">
        <f>+C188-15018.5</f>
        <v>34100.928</v>
      </c>
      <c r="R188" s="44"/>
      <c r="S188" s="44"/>
      <c r="T188" s="44"/>
      <c r="U188" s="44"/>
      <c r="V188" s="44"/>
      <c r="W188" s="44"/>
      <c r="X188" s="44"/>
      <c r="Y188" s="44"/>
      <c r="Z188" s="44"/>
      <c r="AA188" s="44"/>
    </row>
    <row r="189" spans="1:27" x14ac:dyDescent="0.2">
      <c r="A189" s="4" t="s">
        <v>96</v>
      </c>
      <c r="B189" s="123"/>
      <c r="C189" s="45">
        <v>49137.398999999998</v>
      </c>
      <c r="D189" s="45">
        <v>5.0000000000000001E-3</v>
      </c>
      <c r="E189" s="44">
        <f>+(C189-C$7)/C$8</f>
        <v>7230.9934212381722</v>
      </c>
      <c r="F189" s="44">
        <f>ROUND(2*E189,0)/2</f>
        <v>7231</v>
      </c>
      <c r="G189" s="44">
        <f>+C189-(C$7+F189*C$8)</f>
        <v>-5.3740020011900924E-3</v>
      </c>
      <c r="H189" s="44"/>
      <c r="I189" s="44">
        <f>+G189</f>
        <v>-5.3740020011900924E-3</v>
      </c>
      <c r="J189" s="44"/>
      <c r="K189" s="44"/>
      <c r="M189" s="44"/>
      <c r="N189" s="44"/>
      <c r="O189" s="44">
        <f ca="1">+C$11+C$12*$F189</f>
        <v>2.1175362647778409E-3</v>
      </c>
      <c r="P189" s="44"/>
      <c r="Q189" s="154">
        <f>+C189-15018.5</f>
        <v>34118.898999999998</v>
      </c>
      <c r="R189" s="44"/>
      <c r="S189" s="44"/>
      <c r="T189" s="44"/>
      <c r="U189" s="44"/>
      <c r="V189" s="44"/>
      <c r="W189" s="44"/>
      <c r="X189" s="44"/>
      <c r="Y189" s="44"/>
      <c r="Z189" s="44"/>
      <c r="AA189" s="44"/>
    </row>
    <row r="190" spans="1:27" x14ac:dyDescent="0.2">
      <c r="A190" s="4" t="s">
        <v>97</v>
      </c>
      <c r="B190" s="123"/>
      <c r="C190" s="45">
        <v>49480.480000000003</v>
      </c>
      <c r="D190" s="45"/>
      <c r="E190" s="44">
        <f>+(C190-C$7)/C$8</f>
        <v>7650.9873448345343</v>
      </c>
      <c r="F190" s="44">
        <f>ROUND(2*E190,0)/2</f>
        <v>7651</v>
      </c>
      <c r="G190" s="44">
        <f>+C190-(C$7+F190*C$8)</f>
        <v>-1.0337641993828584E-2</v>
      </c>
      <c r="H190" s="44"/>
      <c r="I190" s="44">
        <f>+G190</f>
        <v>-1.0337641993828584E-2</v>
      </c>
      <c r="J190" s="44"/>
      <c r="K190" s="44"/>
      <c r="M190" s="44"/>
      <c r="N190" s="44"/>
      <c r="O190" s="44">
        <f ca="1">+C$11+C$12*$F190</f>
        <v>1.7985577634821301E-3</v>
      </c>
      <c r="P190" s="44"/>
      <c r="Q190" s="154">
        <f>+C190-15018.5</f>
        <v>34461.980000000003</v>
      </c>
      <c r="R190" s="44"/>
      <c r="S190" s="44"/>
      <c r="T190" s="44"/>
      <c r="U190" s="44"/>
      <c r="V190" s="44"/>
      <c r="W190" s="44"/>
      <c r="X190" s="44"/>
      <c r="Y190" s="44"/>
      <c r="Z190" s="44"/>
      <c r="AA190" s="44"/>
    </row>
    <row r="191" spans="1:27" x14ac:dyDescent="0.2">
      <c r="A191" s="4" t="s">
        <v>97</v>
      </c>
      <c r="B191" s="123"/>
      <c r="C191" s="45">
        <v>49480.489000000001</v>
      </c>
      <c r="D191" s="45"/>
      <c r="E191" s="44">
        <f>+(C191-C$7)/C$8</f>
        <v>7650.9983624814213</v>
      </c>
      <c r="F191" s="44">
        <f>ROUND(2*E191,0)/2</f>
        <v>7651</v>
      </c>
      <c r="G191" s="44">
        <f>+C191-(C$7+F191*C$8)</f>
        <v>-1.337641995633021E-3</v>
      </c>
      <c r="H191" s="44"/>
      <c r="I191" s="44">
        <f>+G191</f>
        <v>-1.337641995633021E-3</v>
      </c>
      <c r="J191" s="44"/>
      <c r="K191" s="44"/>
      <c r="M191" s="44"/>
      <c r="N191" s="44"/>
      <c r="O191" s="44">
        <f ca="1">+C$11+C$12*$F191</f>
        <v>1.7985577634821301E-3</v>
      </c>
      <c r="P191" s="44"/>
      <c r="Q191" s="154">
        <f>+C191-15018.5</f>
        <v>34461.989000000001</v>
      </c>
      <c r="R191" s="44"/>
      <c r="S191" s="44"/>
      <c r="T191" s="44"/>
      <c r="U191" s="44"/>
      <c r="V191" s="44"/>
      <c r="W191" s="44"/>
      <c r="X191" s="44"/>
      <c r="Y191" s="44"/>
      <c r="Z191" s="44"/>
      <c r="AA191" s="44"/>
    </row>
    <row r="192" spans="1:27" x14ac:dyDescent="0.2">
      <c r="A192" s="4" t="s">
        <v>97</v>
      </c>
      <c r="B192" s="123"/>
      <c r="C192" s="45">
        <v>49480.491999999998</v>
      </c>
      <c r="D192" s="45"/>
      <c r="E192" s="44">
        <f>+(C192-C$7)/C$8</f>
        <v>7651.0020350303803</v>
      </c>
      <c r="F192" s="44">
        <f>ROUND(2*E192,0)/2</f>
        <v>7651</v>
      </c>
      <c r="G192" s="44">
        <f>+C192-(C$7+F192*C$8)</f>
        <v>1.6623580013401806E-3</v>
      </c>
      <c r="H192" s="44"/>
      <c r="I192" s="44">
        <f>+G192</f>
        <v>1.6623580013401806E-3</v>
      </c>
      <c r="J192" s="44"/>
      <c r="K192" s="44"/>
      <c r="M192" s="44"/>
      <c r="N192" s="44"/>
      <c r="O192" s="44">
        <f ca="1">+C$11+C$12*$F192</f>
        <v>1.7985577634821301E-3</v>
      </c>
      <c r="P192" s="44"/>
      <c r="Q192" s="154">
        <f>+C192-15018.5</f>
        <v>34461.991999999998</v>
      </c>
      <c r="R192" s="44"/>
      <c r="S192" s="44"/>
      <c r="T192" s="44"/>
      <c r="U192" s="44"/>
      <c r="V192" s="44"/>
      <c r="W192" s="44"/>
      <c r="X192" s="44"/>
      <c r="Y192" s="44"/>
      <c r="Z192" s="44"/>
      <c r="AA192" s="44"/>
    </row>
    <row r="193" spans="1:27" x14ac:dyDescent="0.2">
      <c r="A193" s="4" t="s">
        <v>97</v>
      </c>
      <c r="B193" s="123"/>
      <c r="C193" s="45">
        <v>49480.493999999999</v>
      </c>
      <c r="D193" s="45"/>
      <c r="E193" s="44">
        <f>+(C193-C$7)/C$8</f>
        <v>7651.0044833963566</v>
      </c>
      <c r="F193" s="44">
        <f>ROUND(2*E193,0)/2</f>
        <v>7651</v>
      </c>
      <c r="G193" s="44">
        <f>+C193-(C$7+F193*C$8)</f>
        <v>3.6623580017476343E-3</v>
      </c>
      <c r="H193" s="44"/>
      <c r="I193" s="44">
        <f>+G193</f>
        <v>3.6623580017476343E-3</v>
      </c>
      <c r="J193" s="44"/>
      <c r="K193" s="44"/>
      <c r="M193" s="44"/>
      <c r="N193" s="44"/>
      <c r="O193" s="44">
        <f ca="1">+C$11+C$12*$F193</f>
        <v>1.7985577634821301E-3</v>
      </c>
      <c r="P193" s="44"/>
      <c r="Q193" s="154">
        <f>+C193-15018.5</f>
        <v>34461.993999999999</v>
      </c>
      <c r="R193" s="44"/>
      <c r="S193" s="44"/>
      <c r="T193" s="44"/>
      <c r="U193" s="44"/>
      <c r="V193" s="44"/>
      <c r="W193" s="44"/>
      <c r="X193" s="44"/>
      <c r="Y193" s="44"/>
      <c r="Z193" s="44"/>
      <c r="AA193" s="44"/>
    </row>
    <row r="194" spans="1:27" x14ac:dyDescent="0.2">
      <c r="A194" s="4" t="s">
        <v>70</v>
      </c>
      <c r="B194" s="123"/>
      <c r="C194" s="45">
        <v>49488.665999999997</v>
      </c>
      <c r="D194" s="45"/>
      <c r="E194" s="44">
        <f>+(C194-C$7)/C$8</f>
        <v>7661.0085067716782</v>
      </c>
      <c r="F194" s="44">
        <f>ROUND(2*E194,0)/2</f>
        <v>7661</v>
      </c>
      <c r="G194" s="44">
        <f>+C194-(C$7+F194*C$8)</f>
        <v>6.9489379966398701E-3</v>
      </c>
      <c r="H194" s="44"/>
      <c r="I194" s="44">
        <f>+G194</f>
        <v>6.9489379966398701E-3</v>
      </c>
      <c r="J194" s="44"/>
      <c r="K194" s="44"/>
      <c r="M194" s="44"/>
      <c r="N194" s="44"/>
      <c r="O194" s="44">
        <f ca="1">+C$11+C$12*$F194</f>
        <v>1.7909630372608034E-3</v>
      </c>
      <c r="P194" s="44"/>
      <c r="Q194" s="154">
        <f>+C194-15018.5</f>
        <v>34470.165999999997</v>
      </c>
      <c r="R194" s="44"/>
      <c r="S194" s="44"/>
      <c r="T194" s="44"/>
      <c r="U194" s="44"/>
      <c r="V194" s="44"/>
      <c r="W194" s="44"/>
      <c r="X194" s="44"/>
      <c r="Y194" s="44"/>
      <c r="Z194" s="44"/>
      <c r="AA194" s="44"/>
    </row>
    <row r="195" spans="1:27" x14ac:dyDescent="0.2">
      <c r="A195" s="4" t="s">
        <v>70</v>
      </c>
      <c r="B195" s="123"/>
      <c r="C195" s="45">
        <v>49492.733699999997</v>
      </c>
      <c r="D195" s="45"/>
      <c r="E195" s="44">
        <f>+(C195-C$7)/C$8</f>
        <v>7665.9881159106653</v>
      </c>
      <c r="F195" s="44">
        <f>ROUND(2*E195,0)/2</f>
        <v>7666</v>
      </c>
      <c r="G195" s="44">
        <f>+C195-(C$7+F195*C$8)</f>
        <v>-9.707772005640436E-3</v>
      </c>
      <c r="H195" s="44"/>
      <c r="I195" s="44"/>
      <c r="J195" s="44"/>
      <c r="K195" s="44"/>
      <c r="L195" s="44">
        <f>G195</f>
        <v>-9.707772005640436E-3</v>
      </c>
      <c r="M195" s="44"/>
      <c r="N195" s="44"/>
      <c r="O195" s="44">
        <f ca="1">+C$11+C$12*$F195</f>
        <v>1.7871656741501405E-3</v>
      </c>
      <c r="P195" s="44"/>
      <c r="Q195" s="154">
        <f>+C195-15018.5</f>
        <v>34474.233699999997</v>
      </c>
      <c r="R195" s="44"/>
      <c r="S195" s="44"/>
      <c r="T195" s="44"/>
      <c r="U195" s="44"/>
      <c r="V195" s="44"/>
      <c r="W195" s="44"/>
      <c r="X195" s="44"/>
      <c r="Y195" s="44"/>
      <c r="Z195" s="44"/>
      <c r="AA195" s="44"/>
    </row>
    <row r="196" spans="1:27" x14ac:dyDescent="0.2">
      <c r="A196" s="50" t="s">
        <v>98</v>
      </c>
      <c r="B196" s="51" t="s">
        <v>47</v>
      </c>
      <c r="C196" s="52">
        <v>49830.925799999997</v>
      </c>
      <c r="D196" s="50" t="s">
        <v>81</v>
      </c>
      <c r="E196" s="32">
        <f>+(C196-C$7)/C$8</f>
        <v>8079.9971312985499</v>
      </c>
      <c r="F196" s="44">
        <f>ROUND(2*E196,0)/2</f>
        <v>8080</v>
      </c>
      <c r="G196" s="44">
        <f>+C196-(C$7+F196*C$8)</f>
        <v>-2.3433599999407306E-3</v>
      </c>
      <c r="H196" s="44"/>
      <c r="I196" s="44"/>
      <c r="J196" s="44"/>
      <c r="K196" s="44"/>
      <c r="L196" s="44">
        <f>G196</f>
        <v>-2.3433599999407306E-3</v>
      </c>
      <c r="M196" s="44"/>
      <c r="N196" s="44"/>
      <c r="O196" s="44">
        <f ca="1">+C$11+C$12*$F196</f>
        <v>1.4727440085872253E-3</v>
      </c>
      <c r="P196" s="44"/>
      <c r="Q196" s="154">
        <f>+C196-15018.5</f>
        <v>34812.425799999997</v>
      </c>
      <c r="R196" s="44"/>
      <c r="S196" s="44"/>
      <c r="T196" s="44"/>
      <c r="U196" s="44"/>
      <c r="V196" s="44"/>
      <c r="W196" s="44"/>
      <c r="X196" s="44"/>
      <c r="Y196" s="44"/>
      <c r="Z196" s="44"/>
      <c r="AA196" s="44"/>
    </row>
    <row r="197" spans="1:27" x14ac:dyDescent="0.2">
      <c r="A197" s="50" t="s">
        <v>98</v>
      </c>
      <c r="B197" s="51" t="s">
        <v>47</v>
      </c>
      <c r="C197" s="52">
        <v>49831.741900000001</v>
      </c>
      <c r="D197" s="50" t="s">
        <v>81</v>
      </c>
      <c r="E197" s="32">
        <f>+(C197-C$7)/C$8</f>
        <v>8080.9961870348006</v>
      </c>
      <c r="F197" s="44">
        <f>ROUND(2*E197,0)/2</f>
        <v>8081</v>
      </c>
      <c r="G197" s="44">
        <f>+C197-(C$7+F197*C$8)</f>
        <v>-3.1147019981290214E-3</v>
      </c>
      <c r="H197" s="44"/>
      <c r="I197" s="44"/>
      <c r="J197" s="44"/>
      <c r="K197" s="44"/>
      <c r="L197" s="44">
        <f>G197</f>
        <v>-3.1147019981290214E-3</v>
      </c>
      <c r="M197" s="44"/>
      <c r="N197" s="44"/>
      <c r="O197" s="44">
        <f ca="1">+C$11+C$12*$F197</f>
        <v>1.4719845359650926E-3</v>
      </c>
      <c r="P197" s="44"/>
      <c r="Q197" s="154">
        <f>+C197-15018.5</f>
        <v>34813.241900000001</v>
      </c>
      <c r="R197" s="44"/>
      <c r="S197" s="44"/>
      <c r="T197" s="44"/>
      <c r="U197" s="44"/>
      <c r="V197" s="44"/>
      <c r="W197" s="44"/>
      <c r="X197" s="44"/>
      <c r="Y197" s="44"/>
      <c r="Z197" s="44"/>
      <c r="AA197" s="44"/>
    </row>
    <row r="198" spans="1:27" x14ac:dyDescent="0.2">
      <c r="A198" s="50" t="s">
        <v>98</v>
      </c>
      <c r="B198" s="51" t="s">
        <v>46</v>
      </c>
      <c r="C198" s="52">
        <v>49833.784699999997</v>
      </c>
      <c r="D198" s="50" t="s">
        <v>81</v>
      </c>
      <c r="E198" s="32">
        <f>+(C198-C$7)/C$8</f>
        <v>8083.4969480420286</v>
      </c>
      <c r="F198" s="44">
        <f>ROUND(2*E198,0)/2</f>
        <v>8083.5</v>
      </c>
      <c r="G198" s="44">
        <f>+C198-(C$7+F198*C$8)</f>
        <v>-2.4930570070864633E-3</v>
      </c>
      <c r="H198" s="44"/>
      <c r="I198" s="44"/>
      <c r="J198" s="44"/>
      <c r="K198" s="44"/>
      <c r="L198" s="44">
        <f>G198</f>
        <v>-2.4930570070864633E-3</v>
      </c>
      <c r="M198" s="44"/>
      <c r="N198" s="44"/>
      <c r="O198" s="44">
        <f ca="1">+C$11+C$12*$F198</f>
        <v>1.4700858544097611E-3</v>
      </c>
      <c r="P198" s="44"/>
      <c r="Q198" s="154">
        <f>+C198-15018.5</f>
        <v>34815.284699999997</v>
      </c>
      <c r="R198" s="44"/>
      <c r="S198" s="44"/>
      <c r="T198" s="44"/>
      <c r="U198" s="44"/>
      <c r="V198" s="44"/>
      <c r="W198" s="44"/>
      <c r="X198" s="44"/>
      <c r="Y198" s="44"/>
      <c r="Z198" s="44"/>
      <c r="AA198" s="44"/>
    </row>
    <row r="199" spans="1:27" x14ac:dyDescent="0.2">
      <c r="A199" s="46" t="s">
        <v>99</v>
      </c>
      <c r="B199" s="47" t="s">
        <v>47</v>
      </c>
      <c r="C199" s="48">
        <v>49837.469499999999</v>
      </c>
      <c r="D199" s="45"/>
      <c r="E199" s="32">
        <f>+(C199-C$7)/C$8</f>
        <v>8088.0078175150365</v>
      </c>
      <c r="F199" s="44">
        <f>ROUND(2*E199,0)/2</f>
        <v>8088</v>
      </c>
      <c r="G199" s="44">
        <f>+C199-(C$7+F199*C$8)</f>
        <v>6.3859040019451641E-3</v>
      </c>
      <c r="H199" s="44"/>
      <c r="I199" s="44"/>
      <c r="J199" s="44"/>
      <c r="K199" s="44">
        <f>+G199</f>
        <v>6.3859040019451641E-3</v>
      </c>
      <c r="L199" s="44"/>
      <c r="M199" s="44"/>
      <c r="N199" s="44"/>
      <c r="O199" s="44">
        <f ca="1">+C$11+C$12*$F199</f>
        <v>1.4666682276101642E-3</v>
      </c>
      <c r="P199" s="44"/>
      <c r="Q199" s="154">
        <f>+C199-15018.5</f>
        <v>34818.969499999999</v>
      </c>
      <c r="R199" s="44"/>
      <c r="S199" s="44"/>
      <c r="T199" s="44"/>
      <c r="U199" s="44"/>
      <c r="V199" s="44"/>
      <c r="W199" s="44"/>
      <c r="X199" s="44"/>
      <c r="Y199" s="44"/>
      <c r="Z199" s="44"/>
      <c r="AA199" s="44"/>
    </row>
    <row r="200" spans="1:27" x14ac:dyDescent="0.2">
      <c r="A200" s="4" t="s">
        <v>100</v>
      </c>
      <c r="B200" s="123" t="s">
        <v>46</v>
      </c>
      <c r="C200" s="45">
        <v>49844.413</v>
      </c>
      <c r="D200" s="45">
        <v>5.0000000000000001E-3</v>
      </c>
      <c r="E200" s="44">
        <f>+(C200-C$7)/C$8</f>
        <v>8096.5079320899958</v>
      </c>
      <c r="F200" s="44">
        <f>ROUND(2*E200,0)/2</f>
        <v>8096.5</v>
      </c>
      <c r="G200" s="44">
        <f>+C200-(C$7+F200*C$8)</f>
        <v>6.4794970021466725E-3</v>
      </c>
      <c r="H200" s="44"/>
      <c r="I200" s="44">
        <f>+G200</f>
        <v>6.4794970021466725E-3</v>
      </c>
      <c r="J200" s="44"/>
      <c r="K200" s="44"/>
      <c r="L200" s="44"/>
      <c r="M200" s="44"/>
      <c r="N200" s="44"/>
      <c r="O200" s="44">
        <f ca="1">+C$11+C$12*$F200</f>
        <v>1.4602127103220371E-3</v>
      </c>
      <c r="P200" s="44"/>
      <c r="Q200" s="154">
        <f>+C200-15018.5</f>
        <v>34825.913</v>
      </c>
      <c r="R200" s="44"/>
      <c r="S200" s="44"/>
      <c r="T200" s="44"/>
      <c r="U200" s="44"/>
      <c r="V200" s="44"/>
      <c r="W200" s="44"/>
      <c r="X200" s="44"/>
      <c r="Y200" s="44"/>
      <c r="Z200" s="44"/>
      <c r="AA200" s="44"/>
    </row>
    <row r="201" spans="1:27" x14ac:dyDescent="0.2">
      <c r="A201" s="46" t="s">
        <v>87</v>
      </c>
      <c r="B201" s="47" t="s">
        <v>47</v>
      </c>
      <c r="C201" s="48">
        <v>49857.072999999997</v>
      </c>
      <c r="D201" s="45"/>
      <c r="E201" s="32">
        <f>+(C201-C$7)/C$8</f>
        <v>8112.0060887140244</v>
      </c>
      <c r="F201" s="44">
        <f>ROUND(2*E201,0)/2</f>
        <v>8112</v>
      </c>
      <c r="G201" s="44">
        <f>+C201-(C$7+F201*C$8)</f>
        <v>4.973695999069605E-3</v>
      </c>
      <c r="H201" s="44"/>
      <c r="I201" s="44"/>
      <c r="J201" s="44"/>
      <c r="K201" s="44">
        <f>+G201</f>
        <v>4.973695999069605E-3</v>
      </c>
      <c r="L201" s="44"/>
      <c r="M201" s="44"/>
      <c r="N201" s="44"/>
      <c r="O201" s="44">
        <f ca="1">+C$11+C$12*$F201</f>
        <v>1.4484408846789807E-3</v>
      </c>
      <c r="P201" s="44"/>
      <c r="Q201" s="154">
        <f>+C201-15018.5</f>
        <v>34838.572999999997</v>
      </c>
      <c r="R201" s="44"/>
      <c r="S201" s="44"/>
      <c r="T201" s="44"/>
      <c r="U201" s="44"/>
      <c r="V201" s="44"/>
      <c r="W201" s="44"/>
      <c r="X201" s="44"/>
      <c r="Y201" s="44"/>
      <c r="Z201" s="44"/>
      <c r="AA201" s="44"/>
    </row>
    <row r="202" spans="1:27" x14ac:dyDescent="0.2">
      <c r="A202" s="46" t="s">
        <v>99</v>
      </c>
      <c r="B202" s="47" t="s">
        <v>47</v>
      </c>
      <c r="C202" s="48">
        <v>49864.419800000003</v>
      </c>
      <c r="D202" s="45"/>
      <c r="E202" s="32">
        <f>+(C202-C$7)/C$8</f>
        <v>8120.9999162879221</v>
      </c>
      <c r="F202" s="44">
        <f>ROUND(2*E202,0)/2</f>
        <v>8121</v>
      </c>
      <c r="G202" s="44">
        <f>+C202-(C$7+F202*C$8)</f>
        <v>-6.8381996243260801E-5</v>
      </c>
      <c r="H202" s="44"/>
      <c r="I202" s="44"/>
      <c r="J202" s="44"/>
      <c r="K202" s="44">
        <f>+G202</f>
        <v>-6.8381996243260801E-5</v>
      </c>
      <c r="L202" s="44"/>
      <c r="M202" s="44"/>
      <c r="N202" s="44"/>
      <c r="O202" s="44">
        <f ca="1">+C$11+C$12*$F202</f>
        <v>1.4416056310797868E-3</v>
      </c>
      <c r="P202" s="44"/>
      <c r="Q202" s="154">
        <f>+C202-15018.5</f>
        <v>34845.919800000003</v>
      </c>
      <c r="R202" s="44"/>
      <c r="S202" s="44"/>
      <c r="T202" s="44"/>
      <c r="U202" s="44"/>
      <c r="V202" s="44"/>
      <c r="W202" s="44"/>
      <c r="X202" s="44"/>
      <c r="Y202" s="44"/>
      <c r="Z202" s="44"/>
      <c r="AA202" s="44"/>
    </row>
    <row r="203" spans="1:27" x14ac:dyDescent="0.2">
      <c r="A203" s="4" t="s">
        <v>70</v>
      </c>
      <c r="B203" s="123"/>
      <c r="C203" s="45">
        <v>50152.781999999999</v>
      </c>
      <c r="D203" s="45"/>
      <c r="E203" s="44">
        <f>+(C203-C$7)/C$8</f>
        <v>8474.0080158179899</v>
      </c>
      <c r="F203" s="44">
        <f>ROUND(2*E203,0)/2</f>
        <v>8474</v>
      </c>
      <c r="G203" s="44">
        <f>+C203-(C$7+F203*C$8)</f>
        <v>6.5478920005261898E-3</v>
      </c>
      <c r="H203" s="44"/>
      <c r="I203" s="44">
        <f>+G203</f>
        <v>6.5478920005261898E-3</v>
      </c>
      <c r="J203" s="44"/>
      <c r="K203" s="44"/>
      <c r="L203" s="44"/>
      <c r="M203" s="44"/>
      <c r="N203" s="44"/>
      <c r="O203" s="44">
        <f ca="1">+C$11+C$12*$F203</f>
        <v>1.1735117954669635E-3</v>
      </c>
      <c r="P203" s="44"/>
      <c r="Q203" s="154">
        <f>+C203-15018.5</f>
        <v>35134.281999999999</v>
      </c>
      <c r="R203" s="44"/>
      <c r="S203" s="44"/>
      <c r="T203" s="44"/>
      <c r="U203" s="44"/>
      <c r="V203" s="44"/>
      <c r="W203" s="44"/>
      <c r="X203" s="44"/>
      <c r="Y203" s="44"/>
      <c r="Z203" s="44"/>
      <c r="AA203" s="44"/>
    </row>
    <row r="204" spans="1:27" x14ac:dyDescent="0.2">
      <c r="A204" s="46" t="s">
        <v>101</v>
      </c>
      <c r="B204" s="47" t="s">
        <v>47</v>
      </c>
      <c r="C204" s="48">
        <v>50166.661999999997</v>
      </c>
      <c r="D204" s="45"/>
      <c r="E204" s="32">
        <f>+(C204-C$7)/C$8</f>
        <v>8490.9996756869896</v>
      </c>
      <c r="F204" s="44">
        <f>ROUND(2*E204,0)/2</f>
        <v>8491</v>
      </c>
      <c r="G204" s="44">
        <f>+C204-(C$7+F204*C$8)</f>
        <v>-2.6492200413485989E-4</v>
      </c>
      <c r="H204" s="44"/>
      <c r="I204" s="44"/>
      <c r="J204" s="44"/>
      <c r="K204" s="44"/>
      <c r="L204" s="44">
        <f>G204</f>
        <v>-2.6492200413485989E-4</v>
      </c>
      <c r="M204" s="44"/>
      <c r="N204" s="44"/>
      <c r="O204" s="44">
        <f ca="1">+C$11+C$12*$F204</f>
        <v>1.1606007608907084E-3</v>
      </c>
      <c r="P204" s="44"/>
      <c r="Q204" s="154">
        <f>+C204-15018.5</f>
        <v>35148.161999999997</v>
      </c>
      <c r="R204" s="44"/>
      <c r="S204" s="44"/>
      <c r="T204" s="44"/>
      <c r="U204" s="44"/>
      <c r="V204" s="44"/>
      <c r="W204" s="44"/>
      <c r="X204" s="44"/>
      <c r="Y204" s="44"/>
      <c r="Z204" s="44"/>
      <c r="AA204" s="44"/>
    </row>
    <row r="205" spans="1:27" x14ac:dyDescent="0.2">
      <c r="A205" s="4" t="s">
        <v>102</v>
      </c>
      <c r="B205" s="123"/>
      <c r="C205" s="45">
        <v>50190.360999999997</v>
      </c>
      <c r="D205" s="45">
        <v>4.0000000000000001E-3</v>
      </c>
      <c r="E205" s="44">
        <f>+(C205-C$7)/C$8</f>
        <v>8520.011588312027</v>
      </c>
      <c r="F205" s="44">
        <f>ROUND(2*E205,0)/2</f>
        <v>8520</v>
      </c>
      <c r="G205" s="44">
        <f>+C205-(C$7+F205*C$8)</f>
        <v>9.4661599941900931E-3</v>
      </c>
      <c r="H205" s="44"/>
      <c r="I205" s="44">
        <f>+G205</f>
        <v>9.4661599941900931E-3</v>
      </c>
      <c r="J205" s="44"/>
      <c r="K205" s="44"/>
      <c r="L205" s="44"/>
      <c r="M205" s="44"/>
      <c r="N205" s="44"/>
      <c r="O205" s="44">
        <f ca="1">+C$11+C$12*$F205</f>
        <v>1.1385760548488621E-3</v>
      </c>
      <c r="P205" s="44"/>
      <c r="Q205" s="154">
        <f>+C205-15018.5</f>
        <v>35171.860999999997</v>
      </c>
      <c r="R205" s="44"/>
      <c r="S205" s="44"/>
      <c r="T205" s="44"/>
      <c r="U205" s="44"/>
      <c r="V205" s="44"/>
      <c r="W205" s="44"/>
      <c r="X205" s="44"/>
      <c r="Y205" s="44"/>
      <c r="Z205" s="44"/>
      <c r="AA205" s="44"/>
    </row>
    <row r="206" spans="1:27" x14ac:dyDescent="0.2">
      <c r="A206" s="4" t="s">
        <v>102</v>
      </c>
      <c r="B206" s="123" t="s">
        <v>46</v>
      </c>
      <c r="C206" s="45">
        <v>50192.4</v>
      </c>
      <c r="D206" s="45">
        <v>5.0000000000000001E-3</v>
      </c>
      <c r="E206" s="44">
        <f>+(C206-C$7)/C$8</f>
        <v>8522.5076974239128</v>
      </c>
      <c r="F206" s="44">
        <f>ROUND(2*E206,0)/2</f>
        <v>8522.5</v>
      </c>
      <c r="G206" s="44">
        <f>+C206-(C$7+F206*C$8)</f>
        <v>6.2878050011931919E-3</v>
      </c>
      <c r="H206" s="44"/>
      <c r="I206" s="44">
        <f>+G206</f>
        <v>6.2878050011931919E-3</v>
      </c>
      <c r="J206" s="44"/>
      <c r="K206" s="44"/>
      <c r="L206" s="44"/>
      <c r="M206" s="44"/>
      <c r="N206" s="44"/>
      <c r="O206" s="44">
        <f ca="1">+C$11+C$12*$F206</f>
        <v>1.1366773732935298E-3</v>
      </c>
      <c r="P206" s="44"/>
      <c r="Q206" s="154">
        <f>+C206-15018.5</f>
        <v>35173.9</v>
      </c>
      <c r="R206" s="44"/>
      <c r="S206" s="44"/>
      <c r="T206" s="44"/>
      <c r="U206" s="44"/>
      <c r="V206" s="44"/>
      <c r="W206" s="44"/>
      <c r="X206" s="44"/>
      <c r="Y206" s="44"/>
      <c r="Z206" s="44"/>
      <c r="AA206" s="44"/>
    </row>
    <row r="207" spans="1:27" x14ac:dyDescent="0.2">
      <c r="A207" s="4" t="s">
        <v>103</v>
      </c>
      <c r="B207" s="123"/>
      <c r="C207" s="45">
        <v>50194.442000000003</v>
      </c>
      <c r="D207" s="45">
        <v>5.0000000000000001E-3</v>
      </c>
      <c r="E207" s="44">
        <f>+(C207-C$7)/C$8</f>
        <v>8525.0074790847575</v>
      </c>
      <c r="F207" s="44">
        <f>ROUND(2*E207,0)/2</f>
        <v>8525</v>
      </c>
      <c r="G207" s="44">
        <f>+C207-(C$7+F207*C$8)</f>
        <v>6.1094500051694922E-3</v>
      </c>
      <c r="H207" s="44"/>
      <c r="I207" s="44">
        <f>+G207</f>
        <v>6.1094500051694922E-3</v>
      </c>
      <c r="J207" s="44"/>
      <c r="K207" s="44"/>
      <c r="L207" s="44"/>
      <c r="M207" s="44"/>
      <c r="N207" s="44"/>
      <c r="O207" s="44">
        <f ca="1">+C$11+C$12*$F207</f>
        <v>1.1347786917381983E-3</v>
      </c>
      <c r="P207" s="44"/>
      <c r="Q207" s="154">
        <f>+C207-15018.5</f>
        <v>35175.942000000003</v>
      </c>
      <c r="R207" s="44"/>
      <c r="S207" s="44"/>
      <c r="T207" s="44"/>
      <c r="U207" s="44"/>
      <c r="V207" s="44"/>
      <c r="W207" s="44"/>
      <c r="X207" s="44"/>
      <c r="Y207" s="44"/>
      <c r="Z207" s="44"/>
      <c r="AA207" s="44"/>
    </row>
    <row r="208" spans="1:27" x14ac:dyDescent="0.2">
      <c r="A208" s="46" t="s">
        <v>101</v>
      </c>
      <c r="B208" s="47" t="s">
        <v>47</v>
      </c>
      <c r="C208" s="48">
        <v>50197.7</v>
      </c>
      <c r="D208" s="45"/>
      <c r="E208" s="32">
        <f>+(C208-C$7)/C$8</f>
        <v>8528.9958672586126</v>
      </c>
      <c r="F208" s="44">
        <f>ROUND(2*E208,0)/2</f>
        <v>8529</v>
      </c>
      <c r="G208" s="44">
        <f>+C208-(C$7+F208*C$8)</f>
        <v>-3.3759180005290546E-3</v>
      </c>
      <c r="H208" s="44"/>
      <c r="I208" s="44"/>
      <c r="J208" s="44"/>
      <c r="K208" s="44"/>
      <c r="L208" s="44">
        <f>G208</f>
        <v>-3.3759180005290546E-3</v>
      </c>
      <c r="M208" s="44"/>
      <c r="N208" s="44"/>
      <c r="O208" s="44">
        <f ca="1">+C$11+C$12*$F208</f>
        <v>1.1317408012496682E-3</v>
      </c>
      <c r="P208" s="44"/>
      <c r="Q208" s="154">
        <f>+C208-15018.5</f>
        <v>35179.199999999997</v>
      </c>
      <c r="R208" s="44"/>
      <c r="S208" s="44"/>
      <c r="T208" s="44"/>
      <c r="U208" s="44"/>
      <c r="V208" s="44"/>
      <c r="W208" s="44"/>
      <c r="X208" s="44"/>
      <c r="Y208" s="44"/>
      <c r="Z208" s="44"/>
      <c r="AA208" s="44"/>
    </row>
    <row r="209" spans="1:27" x14ac:dyDescent="0.2">
      <c r="A209" s="4" t="s">
        <v>102</v>
      </c>
      <c r="B209" s="123" t="s">
        <v>46</v>
      </c>
      <c r="C209" s="45">
        <v>50210.370999999999</v>
      </c>
      <c r="D209" s="45">
        <v>5.0000000000000001E-3</v>
      </c>
      <c r="E209" s="44">
        <f>+(C209-C$7)/C$8</f>
        <v>8544.5074898955118</v>
      </c>
      <c r="F209" s="44">
        <f>ROUND(2*E209,0)/2</f>
        <v>8544.5</v>
      </c>
      <c r="G209" s="44">
        <f>+C209-(C$7+F209*C$8)</f>
        <v>6.1182810022728518E-3</v>
      </c>
      <c r="H209" s="44"/>
      <c r="I209" s="44">
        <f>+G209</f>
        <v>6.1182810022728518E-3</v>
      </c>
      <c r="J209" s="44"/>
      <c r="K209" s="44"/>
      <c r="L209" s="44"/>
      <c r="M209" s="44"/>
      <c r="N209" s="44"/>
      <c r="O209" s="44">
        <f ca="1">+C$11+C$12*$F209</f>
        <v>1.1199689756066118E-3</v>
      </c>
      <c r="P209" s="44"/>
      <c r="Q209" s="154">
        <f>+C209-15018.5</f>
        <v>35191.870999999999</v>
      </c>
      <c r="R209" s="44"/>
      <c r="S209" s="44"/>
      <c r="T209" s="44"/>
      <c r="U209" s="44"/>
      <c r="V209" s="44"/>
      <c r="W209" s="44"/>
      <c r="X209" s="44"/>
      <c r="Y209" s="44"/>
      <c r="Z209" s="44"/>
      <c r="AA209" s="44"/>
    </row>
    <row r="210" spans="1:27" x14ac:dyDescent="0.2">
      <c r="A210" s="50" t="s">
        <v>98</v>
      </c>
      <c r="B210" s="51" t="s">
        <v>47</v>
      </c>
      <c r="C210" s="52">
        <v>50214.8557</v>
      </c>
      <c r="D210" s="50" t="s">
        <v>81</v>
      </c>
      <c r="E210" s="32">
        <f>+(C210-C$7)/C$8</f>
        <v>8549.9975833403641</v>
      </c>
      <c r="F210" s="44">
        <f>ROUND(2*E210,0)/2</f>
        <v>8550</v>
      </c>
      <c r="G210" s="44">
        <f>+C210-(C$7+F210*C$8)</f>
        <v>-1.9740999996429309E-3</v>
      </c>
      <c r="H210" s="44"/>
      <c r="I210" s="44"/>
      <c r="J210" s="44"/>
      <c r="K210" s="44"/>
      <c r="L210" s="44">
        <f>G210</f>
        <v>-1.9740999996429309E-3</v>
      </c>
      <c r="M210" s="44"/>
      <c r="N210" s="44"/>
      <c r="O210" s="44">
        <f ca="1">+C$11+C$12*$F210</f>
        <v>1.1157918761848821E-3</v>
      </c>
      <c r="P210" s="44"/>
      <c r="Q210" s="154">
        <f>+C210-15018.5</f>
        <v>35196.3557</v>
      </c>
      <c r="R210" s="44"/>
      <c r="S210" s="44"/>
      <c r="T210" s="44"/>
      <c r="U210" s="44"/>
      <c r="V210" s="44"/>
      <c r="W210" s="44"/>
      <c r="X210" s="44"/>
      <c r="Y210" s="44"/>
      <c r="Z210" s="44"/>
      <c r="AA210" s="44"/>
    </row>
    <row r="211" spans="1:27" x14ac:dyDescent="0.2">
      <c r="A211" s="50" t="s">
        <v>98</v>
      </c>
      <c r="B211" s="51" t="s">
        <v>47</v>
      </c>
      <c r="C211" s="52">
        <v>50223.839</v>
      </c>
      <c r="D211" s="50" t="s">
        <v>81</v>
      </c>
      <c r="E211" s="32">
        <f>+(C211-C$7)/C$8</f>
        <v>8560.9947863735924</v>
      </c>
      <c r="F211" s="44">
        <f>ROUND(2*E211,0)/2</f>
        <v>8561</v>
      </c>
      <c r="G211" s="44">
        <f>+C211-(C$7+F211*C$8)</f>
        <v>-4.2588619980961084E-3</v>
      </c>
      <c r="H211" s="44"/>
      <c r="I211" s="44"/>
      <c r="J211" s="44"/>
      <c r="K211" s="44"/>
      <c r="L211" s="44">
        <f>G211</f>
        <v>-4.2588619980961084E-3</v>
      </c>
      <c r="M211" s="44"/>
      <c r="N211" s="44"/>
      <c r="O211" s="44">
        <f ca="1">+C$11+C$12*$F211</f>
        <v>1.1074376773414236E-3</v>
      </c>
      <c r="P211" s="44"/>
      <c r="Q211" s="154">
        <f>+C211-15018.5</f>
        <v>35205.339</v>
      </c>
      <c r="R211" s="44"/>
      <c r="S211" s="44"/>
      <c r="T211" s="44"/>
      <c r="U211" s="44"/>
      <c r="V211" s="44"/>
      <c r="W211" s="44"/>
      <c r="X211" s="44"/>
      <c r="Y211" s="44"/>
      <c r="Z211" s="44"/>
      <c r="AA211" s="44"/>
    </row>
    <row r="212" spans="1:27" x14ac:dyDescent="0.2">
      <c r="A212" s="50" t="s">
        <v>98</v>
      </c>
      <c r="B212" s="51" t="s">
        <v>46</v>
      </c>
      <c r="C212" s="52">
        <v>50226.699800000002</v>
      </c>
      <c r="D212" s="50" t="s">
        <v>81</v>
      </c>
      <c r="E212" s="32">
        <f>+(C212-C$7)/C$8</f>
        <v>8564.4969290647514</v>
      </c>
      <c r="F212" s="44">
        <f>ROUND(2*E212,0)/2</f>
        <v>8564.5</v>
      </c>
      <c r="G212" s="44">
        <f>+C212-(C$7+F212*C$8)</f>
        <v>-2.508559002308175E-3</v>
      </c>
      <c r="H212" s="44"/>
      <c r="I212" s="44"/>
      <c r="J212" s="44"/>
      <c r="K212" s="44"/>
      <c r="L212" s="44">
        <f>G212</f>
        <v>-2.508559002308175E-3</v>
      </c>
      <c r="M212" s="44"/>
      <c r="N212" s="44"/>
      <c r="O212" s="44">
        <f ca="1">+C$11+C$12*$F212</f>
        <v>1.1047795231639594E-3</v>
      </c>
      <c r="P212" s="44"/>
      <c r="Q212" s="154">
        <f>+C212-15018.5</f>
        <v>35208.199800000002</v>
      </c>
      <c r="R212" s="44"/>
      <c r="S212" s="44"/>
      <c r="T212" s="44"/>
      <c r="U212" s="44"/>
      <c r="V212" s="44"/>
      <c r="W212" s="44"/>
      <c r="X212" s="44"/>
      <c r="Y212" s="44"/>
      <c r="Z212" s="44"/>
      <c r="AA212" s="44"/>
    </row>
    <row r="213" spans="1:27" x14ac:dyDescent="0.2">
      <c r="A213" s="46" t="s">
        <v>99</v>
      </c>
      <c r="B213" s="47" t="s">
        <v>47</v>
      </c>
      <c r="C213" s="48">
        <v>50515.471700000002</v>
      </c>
      <c r="D213" s="45"/>
      <c r="E213" s="32">
        <f>+(C213-C$7)/C$8</f>
        <v>8918.0065763648763</v>
      </c>
      <c r="F213" s="44">
        <f>ROUND(2*E213,0)/2</f>
        <v>8918</v>
      </c>
      <c r="G213" s="44">
        <f>+C213-(C$7+F213*C$8)</f>
        <v>5.37204399734037E-3</v>
      </c>
      <c r="H213" s="44"/>
      <c r="I213" s="44"/>
      <c r="J213" s="44"/>
      <c r="K213" s="44">
        <f>+G213</f>
        <v>5.37204399734037E-3</v>
      </c>
      <c r="L213" s="44"/>
      <c r="M213" s="44"/>
      <c r="N213" s="44"/>
      <c r="O213" s="44">
        <f ca="1">+C$11+C$12*$F213</f>
        <v>8.3630595124006921E-4</v>
      </c>
      <c r="P213" s="44"/>
      <c r="Q213" s="154">
        <f>+C213-15018.5</f>
        <v>35496.971700000002</v>
      </c>
      <c r="R213" s="44"/>
      <c r="S213" s="44"/>
      <c r="T213" s="44"/>
      <c r="U213" s="44"/>
      <c r="V213" s="44"/>
      <c r="W213" s="44"/>
      <c r="X213" s="44"/>
      <c r="Y213" s="44"/>
      <c r="Z213" s="44"/>
      <c r="AA213" s="44"/>
    </row>
    <row r="214" spans="1:27" x14ac:dyDescent="0.2">
      <c r="A214" s="46" t="s">
        <v>99</v>
      </c>
      <c r="B214" s="47" t="s">
        <v>47</v>
      </c>
      <c r="C214" s="48">
        <v>50515.4738</v>
      </c>
      <c r="D214" s="45"/>
      <c r="E214" s="32">
        <f>+(C214-C$7)/C$8</f>
        <v>8918.0091471491469</v>
      </c>
      <c r="F214" s="44">
        <f>ROUND(2*E214,0)/2</f>
        <v>8918</v>
      </c>
      <c r="G214" s="44">
        <f>+C214-(C$7+F214*C$8)</f>
        <v>7.4720439952216111E-3</v>
      </c>
      <c r="H214" s="44"/>
      <c r="I214" s="44"/>
      <c r="J214" s="44"/>
      <c r="K214" s="44">
        <f>+G214</f>
        <v>7.4720439952216111E-3</v>
      </c>
      <c r="L214" s="44"/>
      <c r="M214" s="44"/>
      <c r="N214" s="44"/>
      <c r="O214" s="44">
        <f ca="1">+C$11+C$12*$F214</f>
        <v>8.3630595124006921E-4</v>
      </c>
      <c r="P214" s="44"/>
      <c r="Q214" s="154">
        <f>+C214-15018.5</f>
        <v>35496.9738</v>
      </c>
      <c r="R214" s="44"/>
      <c r="S214" s="44"/>
      <c r="T214" s="44"/>
      <c r="U214" s="44"/>
      <c r="V214" s="44"/>
      <c r="W214" s="44"/>
      <c r="X214" s="44"/>
      <c r="Y214" s="44"/>
      <c r="Z214" s="44"/>
      <c r="AA214" s="44"/>
    </row>
    <row r="215" spans="1:27" x14ac:dyDescent="0.2">
      <c r="A215" s="46" t="s">
        <v>87</v>
      </c>
      <c r="B215" s="47" t="s">
        <v>47</v>
      </c>
      <c r="C215" s="48">
        <v>50566.112000000001</v>
      </c>
      <c r="D215" s="45"/>
      <c r="E215" s="32">
        <f>+(C215-C$7)/C$8</f>
        <v>8979.9995701159023</v>
      </c>
      <c r="F215" s="44">
        <f>ROUND(2*E215,0)/2</f>
        <v>8980</v>
      </c>
      <c r="G215" s="44">
        <f>+C215-(C$7+F215*C$8)</f>
        <v>-3.5116000071866438E-4</v>
      </c>
      <c r="H215" s="44"/>
      <c r="I215" s="44"/>
      <c r="J215" s="44"/>
      <c r="K215" s="44">
        <f>+G215</f>
        <v>-3.5116000071866438E-4</v>
      </c>
      <c r="L215" s="44"/>
      <c r="M215" s="44"/>
      <c r="N215" s="44"/>
      <c r="O215" s="44">
        <f ca="1">+C$11+C$12*$F215</f>
        <v>7.8921864866784465E-4</v>
      </c>
      <c r="P215" s="44"/>
      <c r="Q215" s="154">
        <f>+C215-15018.5</f>
        <v>35547.612000000001</v>
      </c>
      <c r="R215" s="44"/>
      <c r="S215" s="44"/>
      <c r="T215" s="44"/>
      <c r="U215" s="44"/>
      <c r="V215" s="44"/>
      <c r="W215" s="44"/>
      <c r="X215" s="44"/>
      <c r="Y215" s="44"/>
      <c r="Z215" s="44"/>
      <c r="AA215" s="44"/>
    </row>
    <row r="216" spans="1:27" x14ac:dyDescent="0.2">
      <c r="A216" s="4" t="s">
        <v>104</v>
      </c>
      <c r="B216" s="123" t="s">
        <v>46</v>
      </c>
      <c r="C216" s="45">
        <v>50571.417000000001</v>
      </c>
      <c r="D216" s="45">
        <v>6.0000000000000001E-3</v>
      </c>
      <c r="E216" s="44">
        <f>+(C216-C$7)/C$8</f>
        <v>8986.4938608655466</v>
      </c>
      <c r="F216" s="44">
        <f>ROUND(2*E216,0)/2</f>
        <v>8986.5</v>
      </c>
      <c r="G216" s="44">
        <f>+C216-(C$7+F216*C$8)</f>
        <v>-5.0148829977842979E-3</v>
      </c>
      <c r="H216" s="44"/>
      <c r="I216" s="44">
        <f>+G216</f>
        <v>-5.0148829977842979E-3</v>
      </c>
      <c r="J216" s="44"/>
      <c r="K216" s="44"/>
      <c r="L216" s="44"/>
      <c r="M216" s="44"/>
      <c r="N216" s="44"/>
      <c r="O216" s="44">
        <f ca="1">+C$11+C$12*$F216</f>
        <v>7.8428207662398306E-4</v>
      </c>
      <c r="P216" s="44"/>
      <c r="Q216" s="154">
        <f>+C216-15018.5</f>
        <v>35552.917000000001</v>
      </c>
      <c r="R216" s="44"/>
      <c r="S216" s="44"/>
      <c r="T216" s="44"/>
      <c r="U216" s="44"/>
      <c r="V216" s="44"/>
      <c r="W216" s="44"/>
      <c r="X216" s="44"/>
      <c r="Y216" s="44"/>
      <c r="Z216" s="44"/>
      <c r="AA216" s="44"/>
    </row>
    <row r="217" spans="1:27" x14ac:dyDescent="0.2">
      <c r="A217" s="4" t="s">
        <v>105</v>
      </c>
      <c r="B217" s="123"/>
      <c r="C217" s="45">
        <v>50573.470999999998</v>
      </c>
      <c r="D217" s="45">
        <v>2E-3</v>
      </c>
      <c r="E217" s="44">
        <f>+(C217-C$7)/C$8</f>
        <v>8989.0083327222383</v>
      </c>
      <c r="F217" s="44">
        <f>ROUND(2*E217,0)/2</f>
        <v>8989</v>
      </c>
      <c r="G217" s="44">
        <f>+C217-(C$7+F217*C$8)</f>
        <v>6.806761994084809E-3</v>
      </c>
      <c r="H217" s="44"/>
      <c r="I217" s="44">
        <f>+G217</f>
        <v>6.806761994084809E-3</v>
      </c>
      <c r="J217" s="44"/>
      <c r="K217" s="44"/>
      <c r="L217" s="44"/>
      <c r="M217" s="44"/>
      <c r="N217" s="44"/>
      <c r="O217" s="44">
        <f ca="1">+C$11+C$12*$F217</f>
        <v>7.8238339506865161E-4</v>
      </c>
      <c r="P217" s="44"/>
      <c r="Q217" s="154">
        <f>+C217-15018.5</f>
        <v>35554.970999999998</v>
      </c>
      <c r="R217" s="44"/>
      <c r="S217" s="44"/>
      <c r="T217" s="44"/>
      <c r="U217" s="44"/>
      <c r="V217" s="44"/>
      <c r="W217" s="44"/>
      <c r="X217" s="44"/>
      <c r="Y217" s="44"/>
      <c r="Z217" s="44"/>
      <c r="AA217" s="44"/>
    </row>
    <row r="218" spans="1:27" x14ac:dyDescent="0.2">
      <c r="A218" s="46" t="s">
        <v>101</v>
      </c>
      <c r="B218" s="47" t="s">
        <v>47</v>
      </c>
      <c r="C218" s="48">
        <v>50581.633000000002</v>
      </c>
      <c r="D218" s="45"/>
      <c r="E218" s="32">
        <f>+(C218-C$7)/C$8</f>
        <v>8999.0001142676902</v>
      </c>
      <c r="F218" s="44">
        <f>ROUND(2*E218,0)/2</f>
        <v>8999</v>
      </c>
      <c r="G218" s="44">
        <f>+C218-(C$7+F218*C$8)</f>
        <v>9.3342001491691917E-5</v>
      </c>
      <c r="H218" s="44"/>
      <c r="I218" s="44"/>
      <c r="J218" s="44"/>
      <c r="K218" s="44"/>
      <c r="L218" s="44">
        <f>G218</f>
        <v>9.3342001491691917E-5</v>
      </c>
      <c r="M218" s="44"/>
      <c r="N218" s="44"/>
      <c r="O218" s="44">
        <f ca="1">+C$11+C$12*$F218</f>
        <v>7.7478866884732496E-4</v>
      </c>
      <c r="P218" s="44"/>
      <c r="Q218" s="154">
        <f>+C218-15018.5</f>
        <v>35563.133000000002</v>
      </c>
      <c r="R218" s="44"/>
      <c r="S218" s="44"/>
      <c r="T218" s="44"/>
      <c r="U218" s="44"/>
      <c r="V218" s="44"/>
      <c r="W218" s="44"/>
      <c r="X218" s="44"/>
      <c r="Y218" s="44"/>
      <c r="Z218" s="44"/>
      <c r="AA218" s="44"/>
    </row>
    <row r="219" spans="1:27" x14ac:dyDescent="0.2">
      <c r="A219" s="4" t="s">
        <v>106</v>
      </c>
      <c r="B219" s="123"/>
      <c r="C219" s="45">
        <v>50582.448199999999</v>
      </c>
      <c r="D219" s="45">
        <v>2.9999999999999997E-4</v>
      </c>
      <c r="E219" s="44">
        <f>+(C219-C$7)/C$8</f>
        <v>8999.9980682392434</v>
      </c>
      <c r="F219" s="44">
        <f>ROUND(2*E219,0)/2</f>
        <v>9000</v>
      </c>
      <c r="G219" s="44">
        <f>+C219-(C$7+F219*C$8)</f>
        <v>-1.5780000030645169E-3</v>
      </c>
      <c r="H219" s="44"/>
      <c r="I219" s="44"/>
      <c r="J219" s="44"/>
      <c r="K219" s="44"/>
      <c r="L219" s="44">
        <f>G219</f>
        <v>-1.5780000030645169E-3</v>
      </c>
      <c r="M219" s="44"/>
      <c r="N219" s="44"/>
      <c r="O219" s="44">
        <f ca="1">+C$11+C$12*$F219</f>
        <v>7.7402919622519221E-4</v>
      </c>
      <c r="P219" s="44"/>
      <c r="Q219" s="154">
        <f>+C219-15018.5</f>
        <v>35563.948199999999</v>
      </c>
      <c r="R219" s="44"/>
      <c r="S219" s="44"/>
      <c r="T219" s="44"/>
      <c r="U219" s="44"/>
      <c r="V219" s="44"/>
      <c r="W219" s="44"/>
      <c r="X219" s="44"/>
      <c r="Y219" s="44"/>
      <c r="Z219" s="44"/>
      <c r="AA219" s="44"/>
    </row>
    <row r="220" spans="1:27" x14ac:dyDescent="0.2">
      <c r="A220" s="4" t="s">
        <v>107</v>
      </c>
      <c r="B220" s="123"/>
      <c r="C220" s="45">
        <v>50582.448199999999</v>
      </c>
      <c r="D220" s="45">
        <v>2.9999999999999997E-4</v>
      </c>
      <c r="E220" s="44">
        <f>+(C220-C$7)/C$8</f>
        <v>8999.9980682392434</v>
      </c>
      <c r="F220" s="44">
        <f>ROUND(2*E220,0)/2</f>
        <v>9000</v>
      </c>
      <c r="G220" s="44">
        <f>+C220-(C$7+F220*C$8)</f>
        <v>-1.5780000030645169E-3</v>
      </c>
      <c r="H220" s="44"/>
      <c r="I220" s="44"/>
      <c r="J220" s="44"/>
      <c r="K220" s="44"/>
      <c r="L220" s="44">
        <f>G220</f>
        <v>-1.5780000030645169E-3</v>
      </c>
      <c r="M220" s="44"/>
      <c r="N220" s="44"/>
      <c r="O220" s="44">
        <f ca="1">+C$11+C$12*$F220</f>
        <v>7.7402919622519221E-4</v>
      </c>
      <c r="P220" s="44"/>
      <c r="Q220" s="154">
        <f>+C220-15018.5</f>
        <v>35563.948199999999</v>
      </c>
      <c r="R220" s="44"/>
      <c r="S220" s="44"/>
      <c r="T220" s="44"/>
      <c r="U220" s="44"/>
      <c r="V220" s="44"/>
      <c r="W220" s="44"/>
      <c r="X220" s="44"/>
      <c r="Y220" s="44"/>
      <c r="Z220" s="44"/>
      <c r="AA220" s="44"/>
    </row>
    <row r="221" spans="1:27" x14ac:dyDescent="0.2">
      <c r="A221" s="46" t="s">
        <v>99</v>
      </c>
      <c r="B221" s="47" t="s">
        <v>47</v>
      </c>
      <c r="C221" s="48">
        <v>50609.411999999997</v>
      </c>
      <c r="D221" s="45"/>
      <c r="E221" s="32">
        <f>+(C221-C$7)/C$8</f>
        <v>9033.0066934824554</v>
      </c>
      <c r="F221" s="44">
        <f>ROUND(2*E221,0)/2</f>
        <v>9033</v>
      </c>
      <c r="G221" s="44">
        <f>+C221-(C$7+F221*C$8)</f>
        <v>5.4677139996783808E-3</v>
      </c>
      <c r="H221" s="44"/>
      <c r="I221" s="44"/>
      <c r="J221" s="44"/>
      <c r="K221" s="44">
        <f>+G221</f>
        <v>5.4677139996783808E-3</v>
      </c>
      <c r="L221" s="44"/>
      <c r="M221" s="44"/>
      <c r="N221" s="44"/>
      <c r="O221" s="44">
        <f ca="1">+C$11+C$12*$F221</f>
        <v>7.4896659969481486E-4</v>
      </c>
      <c r="P221" s="44"/>
      <c r="Q221" s="154">
        <f>+C221-15018.5</f>
        <v>35590.911999999997</v>
      </c>
      <c r="R221" s="44"/>
      <c r="S221" s="44"/>
      <c r="T221" s="44"/>
      <c r="U221" s="44"/>
      <c r="V221" s="44"/>
      <c r="W221" s="44"/>
      <c r="X221" s="44"/>
      <c r="Y221" s="44"/>
      <c r="Z221" s="44"/>
      <c r="AA221" s="44"/>
    </row>
    <row r="222" spans="1:27" x14ac:dyDescent="0.2">
      <c r="A222" s="46" t="s">
        <v>101</v>
      </c>
      <c r="B222" s="47" t="s">
        <v>47</v>
      </c>
      <c r="C222" s="48">
        <v>50897.754000000001</v>
      </c>
      <c r="D222" s="45"/>
      <c r="E222" s="32">
        <f>+(C222-C$7)/C$8</f>
        <v>9385.9900645161815</v>
      </c>
      <c r="F222" s="44">
        <f>ROUND(2*E222,0)/2</f>
        <v>9386</v>
      </c>
      <c r="G222" s="44">
        <f>+C222-(C$7+F222*C$8)</f>
        <v>-8.1160120025742799E-3</v>
      </c>
      <c r="H222" s="44"/>
      <c r="I222" s="44"/>
      <c r="J222" s="44"/>
      <c r="K222" s="44">
        <f>+G222</f>
        <v>-8.1160120025742799E-3</v>
      </c>
      <c r="L222" s="44"/>
      <c r="M222" s="44"/>
      <c r="N222" s="44"/>
      <c r="O222" s="44">
        <f ca="1">+C$11+C$12*$F222</f>
        <v>4.808727640819915E-4</v>
      </c>
      <c r="P222" s="44"/>
      <c r="Q222" s="154">
        <f>+C222-15018.5</f>
        <v>35879.254000000001</v>
      </c>
      <c r="R222" s="44"/>
      <c r="S222" s="44"/>
      <c r="T222" s="44"/>
      <c r="U222" s="44"/>
      <c r="V222" s="44"/>
      <c r="W222" s="44"/>
      <c r="X222" s="44"/>
      <c r="Y222" s="44"/>
      <c r="Z222" s="44"/>
      <c r="AA222" s="44"/>
    </row>
    <row r="223" spans="1:27" x14ac:dyDescent="0.2">
      <c r="A223" s="4" t="s">
        <v>108</v>
      </c>
      <c r="B223" s="123" t="s">
        <v>47</v>
      </c>
      <c r="C223" s="45">
        <v>50948.407500000001</v>
      </c>
      <c r="D223" s="45">
        <v>2.0000000000000001E-4</v>
      </c>
      <c r="E223" s="44">
        <f>+(C223-C$7)/C$8</f>
        <v>9447.9992174826475</v>
      </c>
      <c r="F223" s="44">
        <f>ROUND(2*E223,0)/2</f>
        <v>9448</v>
      </c>
      <c r="G223" s="44">
        <f>+C223-(C$7+F223*C$8)</f>
        <v>-6.3921599939931184E-4</v>
      </c>
      <c r="H223" s="44"/>
      <c r="I223" s="44"/>
      <c r="J223" s="44"/>
      <c r="K223" s="44"/>
      <c r="L223" s="44">
        <f>G223</f>
        <v>-6.3921599939931184E-4</v>
      </c>
      <c r="M223" s="44"/>
      <c r="N223" s="44"/>
      <c r="O223" s="44">
        <f ca="1">+C$11+C$12*$F223</f>
        <v>4.3378546150976693E-4</v>
      </c>
      <c r="P223" s="44"/>
      <c r="Q223" s="154">
        <f>+C223-15018.5</f>
        <v>35929.907500000001</v>
      </c>
      <c r="R223" s="44"/>
      <c r="S223" s="44"/>
      <c r="T223" s="44"/>
      <c r="U223" s="44"/>
      <c r="V223" s="44"/>
      <c r="W223" s="44"/>
      <c r="X223" s="44"/>
      <c r="Y223" s="44"/>
      <c r="Z223" s="44"/>
      <c r="AA223" s="44"/>
    </row>
    <row r="224" spans="1:27" x14ac:dyDescent="0.2">
      <c r="A224" s="50" t="s">
        <v>98</v>
      </c>
      <c r="B224" s="51" t="s">
        <v>47</v>
      </c>
      <c r="C224" s="52">
        <v>50950.856699999997</v>
      </c>
      <c r="D224" s="50" t="s">
        <v>81</v>
      </c>
      <c r="E224" s="32">
        <f>+(C224-C$7)/C$8</f>
        <v>9450.99748645607</v>
      </c>
      <c r="F224" s="44">
        <f>ROUND(2*E224,0)/2</f>
        <v>9451</v>
      </c>
      <c r="G224" s="44">
        <f>+C224-(C$7+F224*C$8)</f>
        <v>-2.0532420021481812E-3</v>
      </c>
      <c r="H224" s="44"/>
      <c r="I224" s="44"/>
      <c r="J224" s="44"/>
      <c r="K224" s="44"/>
      <c r="L224" s="44">
        <f>G224</f>
        <v>-2.0532420021481812E-3</v>
      </c>
      <c r="M224" s="44"/>
      <c r="N224" s="44"/>
      <c r="O224" s="44">
        <f ca="1">+C$11+C$12*$F224</f>
        <v>4.3150704364336954E-4</v>
      </c>
      <c r="P224" s="44"/>
      <c r="Q224" s="154">
        <f>+C224-15018.5</f>
        <v>35932.356699999997</v>
      </c>
      <c r="R224" s="44"/>
      <c r="S224" s="44"/>
      <c r="T224" s="44"/>
      <c r="U224" s="44"/>
      <c r="V224" s="44"/>
      <c r="W224" s="44"/>
      <c r="X224" s="44"/>
      <c r="Y224" s="44"/>
      <c r="Z224" s="44"/>
      <c r="AA224" s="44"/>
    </row>
    <row r="225" spans="1:27" x14ac:dyDescent="0.2">
      <c r="A225" s="46" t="s">
        <v>87</v>
      </c>
      <c r="B225" s="47" t="s">
        <v>47</v>
      </c>
      <c r="C225" s="48">
        <v>51284.142</v>
      </c>
      <c r="D225" s="45"/>
      <c r="E225" s="32">
        <f>+(C225-C$7)/C$8</f>
        <v>9858.9996807600073</v>
      </c>
      <c r="F225" s="44">
        <f>ROUND(2*E225,0)/2</f>
        <v>9859</v>
      </c>
      <c r="G225" s="44">
        <f>+C225-(C$7+F225*C$8)</f>
        <v>-2.6077799702761695E-4</v>
      </c>
      <c r="H225" s="44"/>
      <c r="I225" s="44"/>
      <c r="J225" s="44"/>
      <c r="K225" s="44">
        <f>+G225</f>
        <v>-2.6077799702761695E-4</v>
      </c>
      <c r="M225" s="44"/>
      <c r="N225" s="44"/>
      <c r="O225" s="44">
        <f ca="1">+C$11+C$12*$F225</f>
        <v>1.2164221381325002E-4</v>
      </c>
      <c r="P225" s="44"/>
      <c r="Q225" s="154">
        <f>+C225-15018.5</f>
        <v>36265.642</v>
      </c>
      <c r="R225" s="44"/>
      <c r="S225" s="44"/>
      <c r="T225" s="44"/>
      <c r="U225" s="44"/>
      <c r="V225" s="44"/>
      <c r="W225" s="44"/>
      <c r="X225" s="44"/>
      <c r="Y225" s="44"/>
      <c r="Z225" s="44"/>
      <c r="AA225" s="44"/>
    </row>
    <row r="226" spans="1:27" x14ac:dyDescent="0.2">
      <c r="A226" s="50" t="s">
        <v>98</v>
      </c>
      <c r="B226" s="51" t="s">
        <v>46</v>
      </c>
      <c r="C226" s="52">
        <v>51314.7716</v>
      </c>
      <c r="D226" s="50" t="s">
        <v>81</v>
      </c>
      <c r="E226" s="32">
        <f>+(C226-C$7)/C$8</f>
        <v>9896.4959159994614</v>
      </c>
      <c r="F226" s="44">
        <f>ROUND(2*E226,0)/2</f>
        <v>9896.5</v>
      </c>
      <c r="G226" s="44">
        <f>+C226-(C$7+F226*C$8)</f>
        <v>-3.3361030000378378E-3</v>
      </c>
      <c r="H226" s="44"/>
      <c r="I226" s="44"/>
      <c r="J226" s="44"/>
      <c r="K226" s="44"/>
      <c r="L226" s="44">
        <f>G226</f>
        <v>-3.3361030000378378E-3</v>
      </c>
      <c r="M226" s="44"/>
      <c r="N226" s="44"/>
      <c r="O226" s="44">
        <f ca="1">+C$11+C$12*$F226</f>
        <v>9.3161990483275718E-5</v>
      </c>
      <c r="P226" s="44"/>
      <c r="Q226" s="154">
        <f>+C226-15018.5</f>
        <v>36296.2716</v>
      </c>
      <c r="R226" s="44"/>
      <c r="S226" s="44"/>
      <c r="T226" s="44"/>
      <c r="U226" s="44"/>
      <c r="V226" s="44"/>
      <c r="W226" s="44"/>
      <c r="X226" s="44"/>
      <c r="Y226" s="44"/>
      <c r="Z226" s="44"/>
      <c r="AA226" s="44"/>
    </row>
    <row r="227" spans="1:27" x14ac:dyDescent="0.2">
      <c r="A227" s="46" t="s">
        <v>101</v>
      </c>
      <c r="B227" s="47" t="s">
        <v>46</v>
      </c>
      <c r="C227" s="48">
        <v>51315.59</v>
      </c>
      <c r="D227" s="45"/>
      <c r="E227" s="32">
        <f>+(C227-C$7)/C$8</f>
        <v>9897.4977873565749</v>
      </c>
      <c r="F227" s="44">
        <f>ROUND(2*E227,0)/2</f>
        <v>9897.5</v>
      </c>
      <c r="G227" s="44">
        <f>+C227-(C$7+F227*C$8)</f>
        <v>-1.8074450053973123E-3</v>
      </c>
      <c r="H227" s="44"/>
      <c r="I227" s="44"/>
      <c r="J227" s="44"/>
      <c r="K227" s="44">
        <f>+G227</f>
        <v>-1.8074450053973123E-3</v>
      </c>
      <c r="M227" s="44"/>
      <c r="N227" s="44"/>
      <c r="O227" s="44">
        <f ca="1">+C$11+C$12*$F227</f>
        <v>9.2402517861142966E-5</v>
      </c>
      <c r="P227" s="44"/>
      <c r="Q227" s="154">
        <f>+C227-15018.5</f>
        <v>36297.089999999997</v>
      </c>
      <c r="R227" s="44"/>
      <c r="S227" s="44"/>
      <c r="T227" s="44"/>
      <c r="U227" s="44"/>
      <c r="V227" s="44"/>
      <c r="W227" s="44"/>
      <c r="X227" s="44"/>
      <c r="Y227" s="44"/>
      <c r="Z227" s="44"/>
      <c r="AA227" s="44"/>
    </row>
    <row r="228" spans="1:27" x14ac:dyDescent="0.2">
      <c r="A228" s="50" t="s">
        <v>98</v>
      </c>
      <c r="B228" s="51" t="s">
        <v>46</v>
      </c>
      <c r="C228" s="52">
        <v>51318.856800000001</v>
      </c>
      <c r="D228" s="50" t="s">
        <v>81</v>
      </c>
      <c r="E228" s="32">
        <f>+(C228-C$7)/C$8</f>
        <v>9901.4969483407349</v>
      </c>
      <c r="F228" s="44">
        <f>ROUND(2*E228,0)/2</f>
        <v>9901.5</v>
      </c>
      <c r="G228" s="44">
        <f>+C228-(C$7+F228*C$8)</f>
        <v>-2.492813000571914E-3</v>
      </c>
      <c r="H228" s="44"/>
      <c r="I228" s="44"/>
      <c r="J228" s="44"/>
      <c r="K228" s="44"/>
      <c r="L228" s="44">
        <f>G228</f>
        <v>-2.492813000571914E-3</v>
      </c>
      <c r="M228" s="44"/>
      <c r="N228" s="44"/>
      <c r="O228" s="44">
        <f ca="1">+C$11+C$12*$F228</f>
        <v>8.9364627372612825E-5</v>
      </c>
      <c r="P228" s="44"/>
      <c r="Q228" s="154">
        <f>+C228-15018.5</f>
        <v>36300.356800000001</v>
      </c>
      <c r="R228" s="44"/>
      <c r="S228" s="44"/>
      <c r="T228" s="44"/>
      <c r="U228" s="44"/>
      <c r="V228" s="44"/>
      <c r="W228" s="44"/>
      <c r="X228" s="44"/>
      <c r="Y228" s="44"/>
      <c r="Z228" s="44"/>
      <c r="AA228" s="44"/>
    </row>
    <row r="229" spans="1:27" x14ac:dyDescent="0.2">
      <c r="A229" s="56" t="s">
        <v>109</v>
      </c>
      <c r="B229" s="57" t="s">
        <v>47</v>
      </c>
      <c r="C229" s="58">
        <v>51580.664199999999</v>
      </c>
      <c r="D229" s="58">
        <v>2.3E-3</v>
      </c>
      <c r="E229" s="44">
        <f>+(C229-C$7)/C$8</f>
        <v>10221.997113469552</v>
      </c>
      <c r="F229" s="44">
        <f>ROUND(2*E229,0)/2</f>
        <v>10222</v>
      </c>
      <c r="G229" s="44">
        <f>+C229-(C$7+F229*C$8)</f>
        <v>-2.3579240005346946E-3</v>
      </c>
      <c r="H229" s="44"/>
      <c r="I229" s="44"/>
      <c r="J229" s="44"/>
      <c r="K229" s="44"/>
      <c r="L229" s="44">
        <f>G229</f>
        <v>-2.3579240005346946E-3</v>
      </c>
      <c r="M229" s="44"/>
      <c r="N229" s="44"/>
      <c r="O229" s="44">
        <f ca="1">+C$11+C$12*$F229</f>
        <v>-1.5404634802089999E-4</v>
      </c>
      <c r="P229" s="44"/>
      <c r="Q229" s="154">
        <f>+C229-15018.5</f>
        <v>36562.164199999999</v>
      </c>
      <c r="R229" s="44"/>
      <c r="S229" s="44"/>
      <c r="T229" s="44"/>
      <c r="U229" s="44"/>
      <c r="V229" s="44"/>
      <c r="W229" s="44"/>
      <c r="X229" s="44"/>
      <c r="Y229" s="44"/>
      <c r="Z229" s="44"/>
      <c r="AA229" s="44"/>
    </row>
    <row r="230" spans="1:27" x14ac:dyDescent="0.2">
      <c r="A230" s="46" t="s">
        <v>99</v>
      </c>
      <c r="B230" s="47" t="s">
        <v>47</v>
      </c>
      <c r="C230" s="48">
        <v>51657.450799999999</v>
      </c>
      <c r="D230" s="45"/>
      <c r="E230" s="32">
        <f>+(C230-C$7)/C$8</f>
        <v>10315.997962871365</v>
      </c>
      <c r="F230" s="44">
        <f>ROUND(2*E230,0)/2</f>
        <v>10316</v>
      </c>
      <c r="G230" s="44">
        <f>+C230-(C$7+F230*C$8)</f>
        <v>-1.6640720059513114E-3</v>
      </c>
      <c r="H230" s="44"/>
      <c r="I230" s="44"/>
      <c r="J230" s="44"/>
      <c r="K230" s="44">
        <f>+G230</f>
        <v>-1.6640720059513114E-3</v>
      </c>
      <c r="M230" s="44"/>
      <c r="N230" s="44"/>
      <c r="O230" s="44">
        <f ca="1">+C$11+C$12*$F230</f>
        <v>-2.2543677450136829E-4</v>
      </c>
      <c r="P230" s="44"/>
      <c r="Q230" s="154">
        <f>+C230-15018.5</f>
        <v>36638.950799999999</v>
      </c>
      <c r="R230" s="44"/>
      <c r="S230" s="44"/>
      <c r="T230" s="44"/>
      <c r="U230" s="44"/>
      <c r="V230" s="44"/>
      <c r="W230" s="44"/>
      <c r="X230" s="44"/>
      <c r="Y230" s="44"/>
      <c r="Z230" s="44"/>
      <c r="AA230" s="44"/>
    </row>
    <row r="231" spans="1:27" x14ac:dyDescent="0.2">
      <c r="A231" s="46" t="s">
        <v>99</v>
      </c>
      <c r="B231" s="47" t="s">
        <v>47</v>
      </c>
      <c r="C231" s="48">
        <v>51657.452899999997</v>
      </c>
      <c r="D231" s="45"/>
      <c r="E231" s="32">
        <f>+(C231-C$7)/C$8</f>
        <v>10316.000533655637</v>
      </c>
      <c r="F231" s="44">
        <f>ROUND(2*E231,0)/2</f>
        <v>10316</v>
      </c>
      <c r="G231" s="44">
        <f>+C231-(C$7+F231*C$8)</f>
        <v>4.359279919299297E-4</v>
      </c>
      <c r="H231" s="44"/>
      <c r="I231" s="44"/>
      <c r="J231" s="44"/>
      <c r="K231" s="44">
        <f>+G231</f>
        <v>4.359279919299297E-4</v>
      </c>
      <c r="M231" s="44"/>
      <c r="N231" s="44"/>
      <c r="O231" s="44">
        <f ca="1">+C$11+C$12*$F231</f>
        <v>-2.2543677450136829E-4</v>
      </c>
      <c r="P231" s="44"/>
      <c r="Q231" s="154">
        <f>+C231-15018.5</f>
        <v>36638.952899999997</v>
      </c>
      <c r="R231" s="44"/>
      <c r="S231" s="44"/>
      <c r="T231" s="44"/>
      <c r="U231" s="44"/>
      <c r="V231" s="44"/>
      <c r="W231" s="44"/>
      <c r="X231" s="44"/>
      <c r="Y231" s="44"/>
      <c r="Z231" s="44"/>
      <c r="AA231" s="44"/>
    </row>
    <row r="232" spans="1:27" x14ac:dyDescent="0.2">
      <c r="A232" s="46" t="s">
        <v>99</v>
      </c>
      <c r="B232" s="47" t="s">
        <v>47</v>
      </c>
      <c r="C232" s="48">
        <v>51657.456400000003</v>
      </c>
      <c r="D232" s="45"/>
      <c r="E232" s="32">
        <f>+(C232-C$7)/C$8</f>
        <v>10316.004818296102</v>
      </c>
      <c r="F232" s="44">
        <f>ROUND(2*E232,0)/2</f>
        <v>10316</v>
      </c>
      <c r="G232" s="44">
        <f>+C232-(C$7+F232*C$8)</f>
        <v>3.9359279980999418E-3</v>
      </c>
      <c r="H232" s="44"/>
      <c r="I232" s="44"/>
      <c r="J232" s="44"/>
      <c r="K232" s="44">
        <f>+G232</f>
        <v>3.9359279980999418E-3</v>
      </c>
      <c r="M232" s="44"/>
      <c r="N232" s="44"/>
      <c r="O232" s="44">
        <f ca="1">+C$11+C$12*$F232</f>
        <v>-2.2543677450136829E-4</v>
      </c>
      <c r="P232" s="44"/>
      <c r="Q232" s="154">
        <f>+C232-15018.5</f>
        <v>36638.956400000003</v>
      </c>
      <c r="R232" s="44"/>
      <c r="S232" s="44"/>
      <c r="T232" s="44"/>
      <c r="U232" s="44"/>
      <c r="V232" s="44"/>
      <c r="W232" s="44"/>
      <c r="X232" s="44"/>
      <c r="Y232" s="44"/>
      <c r="Z232" s="44"/>
      <c r="AA232" s="44"/>
    </row>
    <row r="233" spans="1:27" x14ac:dyDescent="0.2">
      <c r="A233" s="46" t="s">
        <v>101</v>
      </c>
      <c r="B233" s="47" t="s">
        <v>46</v>
      </c>
      <c r="C233" s="48">
        <v>51663.586000000003</v>
      </c>
      <c r="D233" s="45"/>
      <c r="E233" s="32">
        <f>+(C233-C$7)/C$8</f>
        <v>10323.508570337386</v>
      </c>
      <c r="F233" s="44">
        <f>ROUND(2*E233,0)/2</f>
        <v>10323.5</v>
      </c>
      <c r="G233" s="44">
        <f>+C233-(C$7+F233*C$8)</f>
        <v>7.0008630063966848E-3</v>
      </c>
      <c r="H233" s="44"/>
      <c r="I233" s="44"/>
      <c r="J233" s="44"/>
      <c r="K233" s="44">
        <f>+G233</f>
        <v>7.0008630063966848E-3</v>
      </c>
      <c r="M233" s="44"/>
      <c r="N233" s="44"/>
      <c r="O233" s="44">
        <f ca="1">+C$11+C$12*$F233</f>
        <v>-2.3113281916736263E-4</v>
      </c>
      <c r="P233" s="44"/>
      <c r="Q233" s="154">
        <f>+C233-15018.5</f>
        <v>36645.086000000003</v>
      </c>
      <c r="R233" s="44"/>
      <c r="S233" s="44"/>
      <c r="T233" s="44"/>
      <c r="U233" s="44"/>
      <c r="V233" s="44"/>
      <c r="W233" s="44"/>
      <c r="X233" s="44"/>
      <c r="Y233" s="44"/>
      <c r="Z233" s="44"/>
      <c r="AA233" s="44"/>
    </row>
    <row r="234" spans="1:27" x14ac:dyDescent="0.2">
      <c r="A234" s="50" t="s">
        <v>98</v>
      </c>
      <c r="B234" s="51" t="s">
        <v>46</v>
      </c>
      <c r="C234" s="52">
        <v>51693.799599999998</v>
      </c>
      <c r="D234" s="50" t="s">
        <v>81</v>
      </c>
      <c r="E234" s="32">
        <f>+(C234-C$7)/C$8</f>
        <v>10360.495545453959</v>
      </c>
      <c r="F234" s="44">
        <f>ROUND(2*E234,0)/2</f>
        <v>10360.5</v>
      </c>
      <c r="G234" s="44">
        <f>+C234-(C$7+F234*C$8)</f>
        <v>-3.6387910004123114E-3</v>
      </c>
      <c r="H234" s="44"/>
      <c r="I234" s="44"/>
      <c r="J234" s="44"/>
      <c r="K234" s="44"/>
      <c r="L234" s="44">
        <f>G234</f>
        <v>-3.6387910004123114E-3</v>
      </c>
      <c r="M234" s="44"/>
      <c r="N234" s="44"/>
      <c r="O234" s="44">
        <f ca="1">+C$11+C$12*$F234</f>
        <v>-2.5923330618627186E-4</v>
      </c>
      <c r="P234" s="44"/>
      <c r="Q234" s="154">
        <f>+C234-15018.5</f>
        <v>36675.299599999998</v>
      </c>
      <c r="R234" s="44"/>
      <c r="S234" s="44"/>
      <c r="T234" s="44"/>
      <c r="U234" s="44"/>
      <c r="V234" s="44"/>
      <c r="W234" s="44"/>
      <c r="X234" s="44"/>
      <c r="Y234" s="44"/>
      <c r="Z234" s="44"/>
      <c r="AA234" s="44"/>
    </row>
    <row r="235" spans="1:27" x14ac:dyDescent="0.2">
      <c r="A235" s="50" t="s">
        <v>98</v>
      </c>
      <c r="B235" s="51" t="s">
        <v>47</v>
      </c>
      <c r="C235" s="52">
        <v>51695.8416</v>
      </c>
      <c r="D235" s="50" t="s">
        <v>81</v>
      </c>
      <c r="E235" s="32">
        <f>+(C235-C$7)/C$8</f>
        <v>10362.995327114804</v>
      </c>
      <c r="F235" s="44">
        <f>ROUND(2*E235,0)/2</f>
        <v>10363</v>
      </c>
      <c r="G235" s="44">
        <f>+C235-(C$7+F235*C$8)</f>
        <v>-3.8171460037119687E-3</v>
      </c>
      <c r="H235" s="44"/>
      <c r="I235" s="44"/>
      <c r="J235" s="44"/>
      <c r="K235" s="44"/>
      <c r="L235" s="44">
        <f>G235</f>
        <v>-3.8171460037119687E-3</v>
      </c>
      <c r="M235" s="44"/>
      <c r="N235" s="44"/>
      <c r="O235" s="44">
        <f ca="1">+C$11+C$12*$F235</f>
        <v>-2.611319877416033E-4</v>
      </c>
      <c r="P235" s="44"/>
      <c r="Q235" s="154">
        <f>+C235-15018.5</f>
        <v>36677.3416</v>
      </c>
      <c r="R235" s="44"/>
      <c r="S235" s="44"/>
      <c r="T235" s="44"/>
      <c r="U235" s="44"/>
      <c r="V235" s="44"/>
      <c r="W235" s="44"/>
      <c r="X235" s="44"/>
      <c r="Y235" s="44"/>
      <c r="Z235" s="44"/>
      <c r="AA235" s="44"/>
    </row>
    <row r="236" spans="1:27" x14ac:dyDescent="0.2">
      <c r="A236" s="46" t="s">
        <v>101</v>
      </c>
      <c r="B236" s="47" t="s">
        <v>46</v>
      </c>
      <c r="C236" s="48">
        <v>52015.646999999997</v>
      </c>
      <c r="D236" s="45"/>
      <c r="E236" s="32">
        <f>+(C236-C$7)/C$8</f>
        <v>10754.495657163105</v>
      </c>
      <c r="F236" s="44">
        <f>ROUND(2*E236,0)/2</f>
        <v>10754.5</v>
      </c>
      <c r="G236" s="44">
        <f>+C236-(C$7+F236*C$8)</f>
        <v>-3.5475390031933784E-3</v>
      </c>
      <c r="H236" s="44"/>
      <c r="I236" s="44"/>
      <c r="J236" s="44"/>
      <c r="K236" s="44">
        <f>+G236</f>
        <v>-3.5475390031933784E-3</v>
      </c>
      <c r="L236" s="44"/>
      <c r="M236" s="44"/>
      <c r="N236" s="44"/>
      <c r="O236" s="44">
        <f ca="1">+C$11+C$12*$F236</f>
        <v>-5.5846551930653285E-4</v>
      </c>
      <c r="P236" s="44"/>
      <c r="Q236" s="154">
        <f>+C236-15018.5</f>
        <v>36997.146999999997</v>
      </c>
      <c r="R236" s="44"/>
      <c r="S236" s="44"/>
      <c r="T236" s="44"/>
      <c r="U236" s="44"/>
      <c r="V236" s="44"/>
      <c r="W236" s="44"/>
      <c r="X236" s="44"/>
      <c r="Y236" s="44"/>
      <c r="Z236" s="44"/>
      <c r="AA236" s="44"/>
    </row>
    <row r="237" spans="1:27" x14ac:dyDescent="0.2">
      <c r="A237" s="56" t="s">
        <v>110</v>
      </c>
      <c r="B237" s="57"/>
      <c r="C237" s="59">
        <v>52041.381399999998</v>
      </c>
      <c r="D237" s="59">
        <v>2.9999999999999997E-4</v>
      </c>
      <c r="E237" s="32">
        <f>+(C237-C$7)/C$8</f>
        <v>10785.999271841267</v>
      </c>
      <c r="F237" s="44">
        <f>ROUND(2*E237,0)/2</f>
        <v>10786</v>
      </c>
      <c r="G237" s="44">
        <f>+C237-(C$7+F237*C$8)</f>
        <v>-5.9481200150912628E-4</v>
      </c>
      <c r="H237" s="44"/>
      <c r="I237" s="44"/>
      <c r="J237" s="44">
        <f>+G237</f>
        <v>-5.9481200150912628E-4</v>
      </c>
      <c r="K237" s="44"/>
      <c r="L237" s="44"/>
      <c r="M237" s="44"/>
      <c r="N237" s="44"/>
      <c r="O237" s="44">
        <f ca="1">+C$11+C$12*$F237</f>
        <v>-5.8238890690371151E-4</v>
      </c>
      <c r="P237" s="44"/>
      <c r="Q237" s="154">
        <f>+C237-15018.5</f>
        <v>37022.881399999998</v>
      </c>
      <c r="R237" s="44"/>
      <c r="S237" s="44"/>
      <c r="T237" s="44"/>
      <c r="U237" s="44"/>
      <c r="V237" s="44"/>
      <c r="W237" s="44"/>
      <c r="X237" s="44"/>
      <c r="Y237" s="44"/>
      <c r="Z237" s="44"/>
      <c r="AA237" s="44"/>
    </row>
    <row r="238" spans="1:27" x14ac:dyDescent="0.2">
      <c r="A238" s="50" t="s">
        <v>98</v>
      </c>
      <c r="B238" s="51" t="s">
        <v>47</v>
      </c>
      <c r="C238" s="52">
        <v>52052.8148</v>
      </c>
      <c r="D238" s="50" t="s">
        <v>81</v>
      </c>
      <c r="E238" s="32">
        <f>+(C238-C$7)/C$8</f>
        <v>10799.995845612613</v>
      </c>
      <c r="F238" s="44">
        <f>ROUND(2*E238,0)/2</f>
        <v>10800</v>
      </c>
      <c r="G238" s="44">
        <f>+C238-(C$7+F238*C$8)</f>
        <v>-3.3936000036192127E-3</v>
      </c>
      <c r="H238" s="44"/>
      <c r="I238" s="44"/>
      <c r="J238" s="44"/>
      <c r="K238" s="44"/>
      <c r="L238" s="44">
        <f>G238</f>
        <v>-3.3936000036192127E-3</v>
      </c>
      <c r="M238" s="44"/>
      <c r="N238" s="44"/>
      <c r="O238" s="44">
        <f ca="1">+C$11+C$12*$F238</f>
        <v>-5.930215236135683E-4</v>
      </c>
      <c r="P238" s="44"/>
      <c r="Q238" s="154">
        <f>+C238-15018.5</f>
        <v>37034.3148</v>
      </c>
      <c r="R238" s="44"/>
      <c r="S238" s="44"/>
      <c r="T238" s="44"/>
      <c r="U238" s="44"/>
      <c r="V238" s="44"/>
      <c r="W238" s="44"/>
      <c r="X238" s="44"/>
      <c r="Y238" s="44"/>
      <c r="Z238" s="44"/>
      <c r="AA238" s="44"/>
    </row>
    <row r="239" spans="1:27" x14ac:dyDescent="0.2">
      <c r="A239" s="50" t="s">
        <v>98</v>
      </c>
      <c r="B239" s="51" t="s">
        <v>46</v>
      </c>
      <c r="C239" s="52">
        <v>52054.856399999997</v>
      </c>
      <c r="D239" s="50" t="s">
        <v>81</v>
      </c>
      <c r="E239" s="32">
        <f>+(C239-C$7)/C$8</f>
        <v>10802.495137600257</v>
      </c>
      <c r="F239" s="44">
        <f>ROUND(2*E239,0)/2</f>
        <v>10802.5</v>
      </c>
      <c r="G239" s="44">
        <f>+C239-(C$7+F239*C$8)</f>
        <v>-3.9719550040899776E-3</v>
      </c>
      <c r="H239" s="44"/>
      <c r="I239" s="44"/>
      <c r="J239" s="44"/>
      <c r="K239" s="44"/>
      <c r="L239" s="44">
        <f>G239</f>
        <v>-3.9719550040899776E-3</v>
      </c>
      <c r="M239" s="44"/>
      <c r="N239" s="44"/>
      <c r="O239" s="44">
        <f ca="1">+C$11+C$12*$F239</f>
        <v>-5.9492020516889975E-4</v>
      </c>
      <c r="P239" s="44"/>
      <c r="Q239" s="154">
        <f>+C239-15018.5</f>
        <v>37036.356399999997</v>
      </c>
      <c r="R239" s="44"/>
      <c r="S239" s="44"/>
      <c r="T239" s="44"/>
      <c r="U239" s="44"/>
      <c r="V239" s="44"/>
      <c r="W239" s="44"/>
      <c r="X239" s="44"/>
      <c r="Y239" s="44"/>
      <c r="Z239" s="44"/>
      <c r="AA239" s="44"/>
    </row>
    <row r="240" spans="1:27" x14ac:dyDescent="0.2">
      <c r="A240" s="60" t="s">
        <v>111</v>
      </c>
      <c r="B240" s="61" t="s">
        <v>47</v>
      </c>
      <c r="C240" s="60">
        <v>52402.437299999998</v>
      </c>
      <c r="D240" s="60">
        <v>1.6999999999999999E-3</v>
      </c>
      <c r="E240" s="32">
        <f>+(C240-C$7)/C$8</f>
        <v>11227.997762222876</v>
      </c>
      <c r="F240" s="44">
        <f>ROUND(2*E240,0)/2</f>
        <v>11228</v>
      </c>
      <c r="G240" s="44">
        <f>+C240-(C$7+F240*C$8)</f>
        <v>-1.827976004278753E-3</v>
      </c>
      <c r="H240" s="44"/>
      <c r="I240" s="44"/>
      <c r="J240" s="44"/>
      <c r="K240" s="44">
        <f>+G240</f>
        <v>-1.827976004278753E-3</v>
      </c>
      <c r="L240" s="44"/>
      <c r="M240" s="44"/>
      <c r="N240" s="44"/>
      <c r="O240" s="44">
        <f ca="1">+C$11+C$12*$F240</f>
        <v>-9.1807580588634113E-4</v>
      </c>
      <c r="P240" s="44"/>
      <c r="Q240" s="154">
        <f>+C240-15018.5</f>
        <v>37383.937299999998</v>
      </c>
      <c r="R240" s="44"/>
      <c r="S240" s="44"/>
      <c r="T240" s="44"/>
      <c r="U240" s="44"/>
      <c r="V240" s="44"/>
      <c r="W240" s="44"/>
      <c r="X240" s="44"/>
      <c r="Y240" s="44"/>
      <c r="Z240" s="44"/>
      <c r="AA240" s="44"/>
    </row>
    <row r="241" spans="1:27" x14ac:dyDescent="0.2">
      <c r="A241" s="62" t="s">
        <v>112</v>
      </c>
      <c r="B241" s="63"/>
      <c r="C241" s="58">
        <v>52411.423600000002</v>
      </c>
      <c r="D241" s="58">
        <v>4.0000000000000002E-4</v>
      </c>
      <c r="E241" s="32">
        <f>+(C241-C$7)/C$8</f>
        <v>11238.998637805073</v>
      </c>
      <c r="F241" s="44">
        <f>ROUND(2*E241,0)/2</f>
        <v>11239</v>
      </c>
      <c r="G241" s="44">
        <f>+C241-(C$7+F241*C$8)</f>
        <v>-1.1127379984827712E-3</v>
      </c>
      <c r="H241" s="44"/>
      <c r="I241" s="44"/>
      <c r="J241" s="44">
        <f>+G241</f>
        <v>-1.1127379984827712E-3</v>
      </c>
      <c r="K241" s="44"/>
      <c r="L241" s="44"/>
      <c r="M241" s="44"/>
      <c r="N241" s="44"/>
      <c r="O241" s="44">
        <f ca="1">+C$11+C$12*$F241</f>
        <v>-9.2643000472980054E-4</v>
      </c>
      <c r="P241" s="44"/>
      <c r="Q241" s="154">
        <f>+C241-15018.5</f>
        <v>37392.923600000002</v>
      </c>
      <c r="R241" s="44"/>
      <c r="S241" s="44"/>
      <c r="T241" s="44"/>
      <c r="U241" s="44"/>
      <c r="V241" s="44"/>
      <c r="W241" s="44"/>
      <c r="X241" s="44"/>
      <c r="Y241" s="44"/>
      <c r="Z241" s="44"/>
      <c r="AA241" s="44"/>
    </row>
    <row r="242" spans="1:27" x14ac:dyDescent="0.2">
      <c r="A242" s="50" t="s">
        <v>98</v>
      </c>
      <c r="B242" s="51" t="s">
        <v>46</v>
      </c>
      <c r="C242" s="52">
        <v>52438.785199999998</v>
      </c>
      <c r="D242" s="50" t="s">
        <v>81</v>
      </c>
      <c r="E242" s="32">
        <f>+(C242-C$7)/C$8</f>
        <v>11272.494243040783</v>
      </c>
      <c r="F242" s="44">
        <f>ROUND(2*E242,0)/2</f>
        <v>11272.5</v>
      </c>
      <c r="G242" s="44">
        <f>+C242-(C$7+F242*C$8)</f>
        <v>-4.702695005107671E-3</v>
      </c>
      <c r="H242" s="44"/>
      <c r="I242" s="44"/>
      <c r="J242" s="44"/>
      <c r="K242" s="44"/>
      <c r="L242" s="44">
        <f>G242</f>
        <v>-4.702695005107671E-3</v>
      </c>
      <c r="M242" s="44"/>
      <c r="N242" s="44"/>
      <c r="O242" s="44">
        <f ca="1">+C$11+C$12*$F242</f>
        <v>-9.5187233757124297E-4</v>
      </c>
      <c r="P242" s="44"/>
      <c r="Q242" s="154">
        <f>+C242-15018.5</f>
        <v>37420.285199999998</v>
      </c>
      <c r="R242" s="44"/>
      <c r="S242" s="44"/>
      <c r="T242" s="44"/>
      <c r="U242" s="44"/>
      <c r="V242" s="44"/>
      <c r="W242" s="44"/>
      <c r="X242" s="44"/>
      <c r="Y242" s="44"/>
      <c r="Z242" s="44"/>
      <c r="AA242" s="44"/>
    </row>
    <row r="243" spans="1:27" x14ac:dyDescent="0.2">
      <c r="A243" s="50" t="s">
        <v>98</v>
      </c>
      <c r="B243" s="51" t="s">
        <v>47</v>
      </c>
      <c r="C243" s="52">
        <v>52440.827799999999</v>
      </c>
      <c r="D243" s="50" t="s">
        <v>81</v>
      </c>
      <c r="E243" s="32">
        <f>+(C243-C$7)/C$8</f>
        <v>11274.994759211419</v>
      </c>
      <c r="F243" s="44">
        <f>ROUND(2*E243,0)/2</f>
        <v>11275</v>
      </c>
      <c r="G243" s="44">
        <f>+C243-(C$7+F243*C$8)</f>
        <v>-4.2810500017367303E-3</v>
      </c>
      <c r="H243" s="44"/>
      <c r="I243" s="44"/>
      <c r="J243" s="44"/>
      <c r="K243" s="44"/>
      <c r="L243" s="44">
        <f>G243</f>
        <v>-4.2810500017367303E-3</v>
      </c>
      <c r="M243" s="44"/>
      <c r="N243" s="44"/>
      <c r="O243" s="44">
        <f ca="1">+C$11+C$12*$F243</f>
        <v>-9.5377101912657442E-4</v>
      </c>
      <c r="P243" s="44"/>
      <c r="Q243" s="154">
        <f>+C243-15018.5</f>
        <v>37422.327799999999</v>
      </c>
      <c r="R243" s="44"/>
      <c r="S243" s="44"/>
      <c r="T243" s="44"/>
      <c r="U243" s="44"/>
      <c r="V243" s="44"/>
      <c r="W243" s="44"/>
      <c r="X243" s="44"/>
      <c r="Y243" s="44"/>
      <c r="Z243" s="44"/>
      <c r="AA243" s="44"/>
    </row>
    <row r="244" spans="1:27" x14ac:dyDescent="0.2">
      <c r="A244" s="46" t="s">
        <v>113</v>
      </c>
      <c r="B244" s="47" t="s">
        <v>47</v>
      </c>
      <c r="C244" s="48">
        <v>52738.145900000003</v>
      </c>
      <c r="D244" s="45"/>
      <c r="E244" s="32">
        <f>+(C244-C$7)/C$8</f>
        <v>11638.966519160862</v>
      </c>
      <c r="F244" s="44">
        <f>ROUND(2*E244,0)/2</f>
        <v>11639</v>
      </c>
      <c r="G244" s="44"/>
      <c r="H244" s="44"/>
      <c r="I244" s="44"/>
      <c r="J244" s="44"/>
      <c r="K244" s="44"/>
      <c r="M244" s="44"/>
      <c r="N244" s="44"/>
      <c r="O244" s="44">
        <f ca="1">+C$11+C$12*$F244</f>
        <v>-1.230219053582858E-3</v>
      </c>
      <c r="P244" s="44"/>
      <c r="Q244" s="154">
        <f>+C244-15018.5</f>
        <v>37719.645900000003</v>
      </c>
      <c r="R244" s="44"/>
      <c r="S244" s="44"/>
      <c r="T244" s="44"/>
      <c r="U244" s="44">
        <f>+C244-(C$7+F244*C$8)</f>
        <v>-2.7349537995178252E-2</v>
      </c>
      <c r="V244" s="44"/>
      <c r="W244" s="44"/>
      <c r="X244" s="44"/>
      <c r="Y244" s="44"/>
      <c r="Z244" s="44"/>
      <c r="AA244" s="44"/>
    </row>
    <row r="245" spans="1:27" x14ac:dyDescent="0.2">
      <c r="A245" s="50" t="s">
        <v>98</v>
      </c>
      <c r="B245" s="51" t="s">
        <v>46</v>
      </c>
      <c r="C245" s="52">
        <v>52755.732600000003</v>
      </c>
      <c r="D245" s="50" t="s">
        <v>81</v>
      </c>
      <c r="E245" s="32">
        <f>+(C245-C$7)/C$8</f>
        <v>11660.4958581103</v>
      </c>
      <c r="F245" s="44">
        <f>ROUND(2*E245,0)/2</f>
        <v>11660.5</v>
      </c>
      <c r="G245" s="44">
        <f>+C245-(C$7+F245*C$8)</f>
        <v>-3.3833909983513877E-3</v>
      </c>
      <c r="H245" s="44"/>
      <c r="I245" s="44"/>
      <c r="J245" s="44"/>
      <c r="K245" s="44"/>
      <c r="L245" s="44">
        <f>G245</f>
        <v>-3.3833909983513877E-3</v>
      </c>
      <c r="M245" s="44"/>
      <c r="N245" s="44"/>
      <c r="O245" s="44">
        <f ca="1">+C$11+C$12*$F245</f>
        <v>-1.2465477149587092E-3</v>
      </c>
      <c r="P245" s="44"/>
      <c r="Q245" s="154">
        <f>+C245-15018.5</f>
        <v>37737.232600000003</v>
      </c>
      <c r="R245" s="44"/>
      <c r="S245" s="44"/>
      <c r="T245" s="44"/>
      <c r="U245" s="44"/>
      <c r="V245" s="44"/>
      <c r="W245" s="44"/>
      <c r="X245" s="44"/>
      <c r="Y245" s="44"/>
      <c r="Z245" s="44"/>
      <c r="AA245" s="44"/>
    </row>
    <row r="246" spans="1:27" x14ac:dyDescent="0.2">
      <c r="A246" s="50" t="s">
        <v>98</v>
      </c>
      <c r="B246" s="51" t="s">
        <v>47</v>
      </c>
      <c r="C246" s="52">
        <v>52757.775399999999</v>
      </c>
      <c r="D246" s="50" t="s">
        <v>81</v>
      </c>
      <c r="E246" s="32">
        <f>+(C246-C$7)/C$8</f>
        <v>11662.996619117528</v>
      </c>
      <c r="F246" s="44">
        <f>ROUND(2*E246,0)/2</f>
        <v>11663</v>
      </c>
      <c r="G246" s="44">
        <f>+C246-(C$7+F246*C$8)</f>
        <v>-2.761746000032872E-3</v>
      </c>
      <c r="H246" s="44"/>
      <c r="I246" s="44"/>
      <c r="J246" s="44"/>
      <c r="K246" s="44"/>
      <c r="L246" s="44">
        <f>G246</f>
        <v>-2.761746000032872E-3</v>
      </c>
      <c r="M246" s="44"/>
      <c r="N246" s="44"/>
      <c r="O246" s="44">
        <f ca="1">+C$11+C$12*$F246</f>
        <v>-1.2484463965140406E-3</v>
      </c>
      <c r="P246" s="44"/>
      <c r="Q246" s="154">
        <f>+C246-15018.5</f>
        <v>37739.275399999999</v>
      </c>
      <c r="R246" s="44"/>
      <c r="S246" s="44"/>
      <c r="T246" s="44"/>
      <c r="U246" s="44"/>
      <c r="V246" s="44"/>
      <c r="W246" s="44"/>
      <c r="X246" s="44"/>
      <c r="Y246" s="44"/>
      <c r="Z246" s="44"/>
      <c r="AA246" s="44"/>
    </row>
    <row r="247" spans="1:27" x14ac:dyDescent="0.2">
      <c r="A247" s="46" t="s">
        <v>114</v>
      </c>
      <c r="B247" s="47" t="s">
        <v>47</v>
      </c>
      <c r="C247" s="48">
        <v>53064.104200000002</v>
      </c>
      <c r="D247" s="45"/>
      <c r="E247" s="32">
        <f>+(C247-C$7)/C$8</f>
        <v>12037.999124714062</v>
      </c>
      <c r="F247" s="44">
        <f>ROUND(2*E247,0)/2</f>
        <v>12038</v>
      </c>
      <c r="G247" s="44">
        <f>+C247-(C$7+F247*C$8)</f>
        <v>-7.1499600016977638E-4</v>
      </c>
      <c r="H247" s="44"/>
      <c r="I247" s="44"/>
      <c r="J247" s="44"/>
      <c r="K247" s="44">
        <f>+G247</f>
        <v>-7.1499600016977638E-4</v>
      </c>
      <c r="L247" s="44"/>
      <c r="M247" s="44"/>
      <c r="N247" s="44"/>
      <c r="O247" s="44">
        <f ca="1">+C$11+C$12*$F247</f>
        <v>-1.5332486298137837E-3</v>
      </c>
      <c r="P247" s="44"/>
      <c r="Q247" s="154">
        <f>+C247-15018.5</f>
        <v>38045.604200000002</v>
      </c>
      <c r="R247" s="44"/>
      <c r="S247" s="44"/>
      <c r="T247" s="44"/>
      <c r="U247" s="44"/>
      <c r="V247" s="44"/>
      <c r="W247" s="44"/>
      <c r="X247" s="44"/>
      <c r="Y247" s="44"/>
      <c r="Z247" s="44"/>
      <c r="AA247" s="44"/>
    </row>
    <row r="248" spans="1:27" x14ac:dyDescent="0.2">
      <c r="A248" s="46" t="s">
        <v>101</v>
      </c>
      <c r="B248" s="47" t="s">
        <v>47</v>
      </c>
      <c r="C248" s="48">
        <v>53394.937400000003</v>
      </c>
      <c r="D248" s="45"/>
      <c r="E248" s="32">
        <f>+(C248-C$7)/C$8</f>
        <v>12442.999499913907</v>
      </c>
      <c r="F248" s="44">
        <f>ROUND(2*E248,0)/2</f>
        <v>12443</v>
      </c>
      <c r="G248" s="44">
        <f>+C248-(C$7+F248*C$8)</f>
        <v>-4.085059990757145E-4</v>
      </c>
      <c r="H248" s="44"/>
      <c r="I248" s="44"/>
      <c r="J248" s="44"/>
      <c r="K248" s="44"/>
      <c r="L248" s="44">
        <f>G248</f>
        <v>-4.085059990757145E-4</v>
      </c>
      <c r="M248" s="44"/>
      <c r="N248" s="44"/>
      <c r="O248" s="44">
        <f ca="1">+C$11+C$12*$F248</f>
        <v>-1.8408350417775041E-3</v>
      </c>
      <c r="P248" s="44"/>
      <c r="Q248" s="154">
        <f>+C248-15018.5</f>
        <v>38376.437400000003</v>
      </c>
      <c r="R248" s="44"/>
      <c r="S248" s="44"/>
      <c r="T248" s="44"/>
      <c r="U248" s="44"/>
      <c r="V248" s="44"/>
      <c r="W248" s="44"/>
      <c r="X248" s="44"/>
      <c r="Y248" s="44"/>
      <c r="Z248" s="44"/>
      <c r="AA248" s="44"/>
    </row>
    <row r="249" spans="1:27" x14ac:dyDescent="0.2">
      <c r="A249" s="46" t="s">
        <v>101</v>
      </c>
      <c r="B249" s="47" t="s">
        <v>47</v>
      </c>
      <c r="C249" s="48">
        <v>53435.779499999997</v>
      </c>
      <c r="D249" s="45"/>
      <c r="E249" s="32">
        <f>+(C249-C$7)/C$8</f>
        <v>12492.997703915038</v>
      </c>
      <c r="F249" s="44">
        <f>ROUND(2*E249,0)/2</f>
        <v>12493</v>
      </c>
      <c r="G249" s="44">
        <f>+C249-(C$7+F249*C$8)</f>
        <v>-1.8756060017039999E-3</v>
      </c>
      <c r="H249" s="44"/>
      <c r="I249" s="44"/>
      <c r="J249" s="44"/>
      <c r="K249" s="44"/>
      <c r="L249" s="44">
        <f>G249</f>
        <v>-1.8756060017039999E-3</v>
      </c>
      <c r="M249" s="44"/>
      <c r="N249" s="44"/>
      <c r="O249" s="44">
        <f ca="1">+C$11+C$12*$F249</f>
        <v>-1.8788086728841365E-3</v>
      </c>
      <c r="P249" s="44"/>
      <c r="Q249" s="154">
        <f>+C249-15018.5</f>
        <v>38417.279499999997</v>
      </c>
      <c r="R249" s="44"/>
      <c r="S249" s="44"/>
      <c r="T249" s="44"/>
      <c r="U249" s="44"/>
      <c r="V249" s="44"/>
      <c r="W249" s="44"/>
      <c r="X249" s="44"/>
      <c r="Y249" s="44"/>
      <c r="Z249" s="44"/>
      <c r="AA249" s="44"/>
    </row>
    <row r="250" spans="1:27" x14ac:dyDescent="0.2">
      <c r="A250" s="62" t="s">
        <v>115</v>
      </c>
      <c r="B250" s="63" t="s">
        <v>46</v>
      </c>
      <c r="C250" s="58">
        <v>53473.764799999997</v>
      </c>
      <c r="D250" s="58">
        <v>5.0000000000000001E-4</v>
      </c>
      <c r="E250" s="32">
        <f>+(C250-C$7)/C$8</f>
        <v>12539.498661956974</v>
      </c>
      <c r="F250" s="44">
        <f>ROUND(2*E250,0)/2</f>
        <v>12539.5</v>
      </c>
      <c r="G250" s="44">
        <f>+C250-(C$7+F250*C$8)</f>
        <v>-1.0930089993053116E-3</v>
      </c>
      <c r="H250" s="44"/>
      <c r="I250" s="44"/>
      <c r="J250" s="44"/>
      <c r="K250" s="44">
        <f>+G250</f>
        <v>-1.0930089993053116E-3</v>
      </c>
      <c r="L250" s="44"/>
      <c r="M250" s="44"/>
      <c r="N250" s="44"/>
      <c r="O250" s="44">
        <f ca="1">+C$11+C$12*$F250</f>
        <v>-1.9141241498133038E-3</v>
      </c>
      <c r="P250" s="44"/>
      <c r="Q250" s="154">
        <f>+C250-15018.5</f>
        <v>38455.264799999997</v>
      </c>
      <c r="R250" s="44"/>
      <c r="S250" s="44"/>
      <c r="T250" s="44"/>
      <c r="U250" s="44"/>
      <c r="V250" s="44"/>
      <c r="W250" s="44"/>
      <c r="X250" s="44"/>
      <c r="Y250" s="44"/>
      <c r="Z250" s="44"/>
      <c r="AA250" s="44"/>
    </row>
    <row r="251" spans="1:27" x14ac:dyDescent="0.2">
      <c r="A251" s="62" t="s">
        <v>115</v>
      </c>
      <c r="B251" s="63" t="s">
        <v>46</v>
      </c>
      <c r="C251" s="58">
        <v>53492.553099999997</v>
      </c>
      <c r="D251" s="58">
        <v>2.9999999999999997E-4</v>
      </c>
      <c r="E251" s="32">
        <f>+(C251-C$7)/C$8</f>
        <v>12562.498979184407</v>
      </c>
      <c r="F251" s="44">
        <f>ROUND(2*E251,0)/2</f>
        <v>12562.5</v>
      </c>
      <c r="G251" s="44">
        <f>+C251-(C$7+F251*C$8)</f>
        <v>-8.3387500490061939E-4</v>
      </c>
      <c r="H251" s="44"/>
      <c r="I251" s="44"/>
      <c r="J251" s="44"/>
      <c r="K251" s="44">
        <f>+G251</f>
        <v>-8.3387500490061939E-4</v>
      </c>
      <c r="L251" s="44"/>
      <c r="M251" s="44"/>
      <c r="N251" s="44"/>
      <c r="O251" s="44">
        <f ca="1">+C$11+C$12*$F251</f>
        <v>-1.9315920201223562E-3</v>
      </c>
      <c r="P251" s="44"/>
      <c r="Q251" s="154">
        <f>+C251-15018.5</f>
        <v>38474.053099999997</v>
      </c>
      <c r="R251" s="44"/>
      <c r="S251" s="44"/>
      <c r="T251" s="44"/>
      <c r="U251" s="44"/>
      <c r="V251" s="44"/>
      <c r="W251" s="44"/>
      <c r="X251" s="44"/>
      <c r="Y251" s="44"/>
      <c r="Z251" s="44"/>
      <c r="AA251" s="44"/>
    </row>
    <row r="252" spans="1:27" x14ac:dyDescent="0.2">
      <c r="A252" s="66" t="s">
        <v>101</v>
      </c>
      <c r="B252" s="67" t="s">
        <v>47</v>
      </c>
      <c r="C252" s="68">
        <v>53507.665000000001</v>
      </c>
      <c r="D252" s="124"/>
      <c r="E252" s="32">
        <f>+(C252-C$7)/C$8</f>
        <v>12580.998710075937</v>
      </c>
      <c r="F252" s="44">
        <f>ROUND(2*E252,0)/2</f>
        <v>12581</v>
      </c>
      <c r="G252" s="44">
        <f>+C252-(C$7+F252*C$8)</f>
        <v>-1.0537019988987595E-3</v>
      </c>
      <c r="H252" s="44"/>
      <c r="I252" s="44"/>
      <c r="J252" s="44"/>
      <c r="K252" s="44"/>
      <c r="L252" s="44">
        <f>G252</f>
        <v>-1.0537019988987595E-3</v>
      </c>
      <c r="M252" s="44"/>
      <c r="N252" s="44"/>
      <c r="O252" s="44">
        <f ca="1">+C$11+C$12*$F252</f>
        <v>-1.94564226363181E-3</v>
      </c>
      <c r="P252" s="44"/>
      <c r="Q252" s="154">
        <f>+C252-15018.5</f>
        <v>38489.165000000001</v>
      </c>
      <c r="R252" s="44"/>
      <c r="S252" s="44"/>
      <c r="T252" s="44"/>
      <c r="U252" s="44"/>
      <c r="V252" s="44"/>
      <c r="W252" s="44"/>
      <c r="X252" s="44"/>
      <c r="Y252" s="44"/>
      <c r="Z252" s="44"/>
      <c r="AA252" s="44"/>
    </row>
    <row r="253" spans="1:27" x14ac:dyDescent="0.2">
      <c r="A253" s="66" t="s">
        <v>101</v>
      </c>
      <c r="B253" s="67" t="s">
        <v>47</v>
      </c>
      <c r="C253" s="68">
        <v>53511.748299999999</v>
      </c>
      <c r="D253" s="124"/>
      <c r="E253" s="32">
        <f>+(C253-C$7)/C$8</f>
        <v>12585.99741646953</v>
      </c>
      <c r="F253" s="44">
        <f>ROUND(2*E253,0)/2</f>
        <v>12586</v>
      </c>
      <c r="G253" s="44">
        <f>+C253-(C$7+F253*C$8)</f>
        <v>-2.1104120023665018E-3</v>
      </c>
      <c r="H253" s="44"/>
      <c r="I253" s="44"/>
      <c r="J253" s="44"/>
      <c r="K253" s="44"/>
      <c r="L253" s="44">
        <f>G253</f>
        <v>-2.1104120023665018E-3</v>
      </c>
      <c r="M253" s="44"/>
      <c r="N253" s="44"/>
      <c r="O253" s="44">
        <f ca="1">+C$11+C$12*$F253</f>
        <v>-1.9494396267424729E-3</v>
      </c>
      <c r="P253" s="44"/>
      <c r="Q253" s="154">
        <f>+C253-15018.5</f>
        <v>38493.248299999999</v>
      </c>
      <c r="R253" s="44"/>
      <c r="S253" s="44"/>
      <c r="T253" s="44"/>
      <c r="U253" s="44"/>
      <c r="V253" s="44"/>
      <c r="W253" s="44"/>
      <c r="X253" s="44"/>
      <c r="Y253" s="44"/>
      <c r="Z253" s="44"/>
      <c r="AA253" s="44"/>
    </row>
    <row r="254" spans="1:27" x14ac:dyDescent="0.2">
      <c r="A254" s="66" t="s">
        <v>116</v>
      </c>
      <c r="B254" s="67" t="s">
        <v>47</v>
      </c>
      <c r="C254" s="68">
        <v>53876.076000000001</v>
      </c>
      <c r="D254" s="124"/>
      <c r="E254" s="32">
        <f>+(C254-C$7)/C$8</f>
        <v>13032.001188750235</v>
      </c>
      <c r="F254" s="44">
        <f>ROUND(2*E254,0)/2</f>
        <v>13032</v>
      </c>
      <c r="G254" s="44">
        <f>+C254-(C$7+F254*C$8)</f>
        <v>9.7105599706992507E-4</v>
      </c>
      <c r="H254" s="44"/>
      <c r="I254" s="44"/>
      <c r="J254" s="44"/>
      <c r="K254" s="44">
        <f>+G254</f>
        <v>9.7105599706992507E-4</v>
      </c>
      <c r="L254" s="44"/>
      <c r="M254" s="44"/>
      <c r="N254" s="44"/>
      <c r="O254" s="44">
        <f ca="1">+C$11+C$12*$F254</f>
        <v>-2.2881644162136318E-3</v>
      </c>
      <c r="P254" s="44"/>
      <c r="Q254" s="154">
        <f>+C254-15018.5</f>
        <v>38857.576000000001</v>
      </c>
      <c r="R254" s="44"/>
      <c r="S254" s="44"/>
      <c r="T254" s="44"/>
      <c r="U254" s="44"/>
      <c r="V254" s="44"/>
      <c r="W254" s="44"/>
      <c r="X254" s="44"/>
      <c r="Y254" s="44"/>
      <c r="Z254" s="44"/>
      <c r="AA254" s="44"/>
    </row>
    <row r="255" spans="1:27" x14ac:dyDescent="0.2">
      <c r="A255" s="46" t="s">
        <v>117</v>
      </c>
      <c r="B255" s="47" t="s">
        <v>47</v>
      </c>
      <c r="C255" s="48">
        <v>54171.7817</v>
      </c>
      <c r="D255" s="45"/>
      <c r="E255" s="32">
        <f>+(C255-C$7)/C$8</f>
        <v>13393.999076050337</v>
      </c>
      <c r="F255" s="44">
        <f>ROUND(2*E255,0)/2</f>
        <v>13394</v>
      </c>
      <c r="G255" s="44">
        <f>+C255-(C$7+F255*C$8)</f>
        <v>-7.5474799814401194E-4</v>
      </c>
      <c r="H255" s="44"/>
      <c r="I255" s="44"/>
      <c r="J255" s="44"/>
      <c r="K255" s="44">
        <f>+G255</f>
        <v>-7.5474799814401194E-4</v>
      </c>
      <c r="L255" s="44"/>
      <c r="M255" s="44"/>
      <c r="N255" s="44"/>
      <c r="O255" s="44">
        <f ca="1">+C$11+C$12*$F255</f>
        <v>-2.5630935054256499E-3</v>
      </c>
      <c r="P255" s="44"/>
      <c r="Q255" s="154">
        <f>+C255-15018.5</f>
        <v>39153.2817</v>
      </c>
      <c r="R255" s="44"/>
      <c r="S255" s="44"/>
      <c r="T255" s="44"/>
      <c r="U255" s="44"/>
      <c r="V255" s="44"/>
      <c r="W255" s="44"/>
      <c r="X255" s="44"/>
      <c r="Y255" s="44"/>
      <c r="Z255" s="44"/>
      <c r="AA255" s="44"/>
    </row>
    <row r="256" spans="1:27" x14ac:dyDescent="0.2">
      <c r="A256" s="64" t="s">
        <v>118</v>
      </c>
      <c r="B256" s="65" t="s">
        <v>46</v>
      </c>
      <c r="C256" s="64">
        <v>54206.4974</v>
      </c>
      <c r="D256" s="64">
        <v>8.0000000000000004E-4</v>
      </c>
      <c r="E256" s="32">
        <f>+(C256-C$7)/C$8</f>
        <v>13436.497445395753</v>
      </c>
      <c r="F256" s="44">
        <f>ROUND(2*E256,0)/2</f>
        <v>13436.5</v>
      </c>
      <c r="G256" s="44">
        <f>+C256-(C$7+F256*C$8)</f>
        <v>-2.0867830025963485E-3</v>
      </c>
      <c r="H256" s="44"/>
      <c r="I256" s="44"/>
      <c r="J256" s="44"/>
      <c r="K256" s="44"/>
      <c r="L256" s="44">
        <f>G256</f>
        <v>-2.0867830025963485E-3</v>
      </c>
      <c r="M256" s="44"/>
      <c r="N256" s="44"/>
      <c r="O256" s="44">
        <f ca="1">+C$11+C$12*$F256</f>
        <v>-2.5953710918662862E-3</v>
      </c>
      <c r="P256" s="44"/>
      <c r="Q256" s="154">
        <f>+C256-15018.5</f>
        <v>39187.9974</v>
      </c>
      <c r="R256" s="44"/>
      <c r="S256" s="44"/>
      <c r="T256" s="44"/>
      <c r="U256" s="44"/>
      <c r="V256" s="44"/>
      <c r="W256" s="44"/>
      <c r="X256" s="44"/>
      <c r="Y256" s="44"/>
      <c r="Z256" s="44"/>
      <c r="AA256" s="44"/>
    </row>
    <row r="257" spans="1:27" x14ac:dyDescent="0.2">
      <c r="A257" s="46" t="s">
        <v>117</v>
      </c>
      <c r="B257" s="47" t="s">
        <v>47</v>
      </c>
      <c r="C257" s="48">
        <v>54211.807500000003</v>
      </c>
      <c r="D257" s="45"/>
      <c r="E257" s="32">
        <f>+(C257-C$7)/C$8</f>
        <v>13442.997979478636</v>
      </c>
      <c r="F257" s="44">
        <f>ROUND(2*E257,0)/2</f>
        <v>13443</v>
      </c>
      <c r="G257" s="44">
        <f>+C257-(C$7+F257*C$8)</f>
        <v>-1.6505059975315817E-3</v>
      </c>
      <c r="H257" s="44"/>
      <c r="I257" s="44"/>
      <c r="J257" s="44"/>
      <c r="K257" s="44">
        <f>+G257</f>
        <v>-1.6505059975315817E-3</v>
      </c>
      <c r="L257" s="44"/>
      <c r="M257" s="44"/>
      <c r="N257" s="44"/>
      <c r="O257" s="44">
        <f ca="1">+C$11+C$12*$F257</f>
        <v>-2.6003076639101487E-3</v>
      </c>
      <c r="P257" s="44"/>
      <c r="Q257" s="154">
        <f>+C257-15018.5</f>
        <v>39193.307500000003</v>
      </c>
      <c r="R257" s="44"/>
      <c r="S257" s="44"/>
      <c r="T257" s="44"/>
      <c r="U257" s="44"/>
      <c r="V257" s="44"/>
      <c r="W257" s="44"/>
      <c r="X257" s="44"/>
      <c r="Y257" s="44"/>
      <c r="Z257" s="44"/>
      <c r="AA257" s="44"/>
    </row>
    <row r="258" spans="1:27" x14ac:dyDescent="0.2">
      <c r="A258" s="70" t="s">
        <v>111</v>
      </c>
      <c r="B258" s="71" t="s">
        <v>47</v>
      </c>
      <c r="C258" s="70">
        <v>54240.39673</v>
      </c>
      <c r="D258" s="70">
        <v>2.0000000000000001E-4</v>
      </c>
      <c r="E258" s="32">
        <f>+(C258-C$7)/C$8</f>
        <v>13477.996428475513</v>
      </c>
      <c r="F258" s="44">
        <f>ROUND(2*E258,0)/2</f>
        <v>13478</v>
      </c>
      <c r="G258" s="44">
        <f>+C258-(C$7+F258*C$8)</f>
        <v>-2.9174759984016418E-3</v>
      </c>
      <c r="H258" s="44"/>
      <c r="I258" s="44"/>
      <c r="J258" s="44"/>
      <c r="K258" s="44">
        <f>+G258</f>
        <v>-2.9174759984016418E-3</v>
      </c>
      <c r="L258" s="44"/>
      <c r="M258" s="44"/>
      <c r="N258" s="44"/>
      <c r="O258" s="44">
        <f ca="1">+C$11+C$12*$F258</f>
        <v>-2.6268892056847924E-3</v>
      </c>
      <c r="P258" s="44"/>
      <c r="Q258" s="154">
        <f>+C258-15018.5</f>
        <v>39221.89673</v>
      </c>
      <c r="R258" s="44"/>
      <c r="S258" s="44"/>
      <c r="T258" s="44"/>
      <c r="U258" s="44"/>
      <c r="V258" s="44"/>
      <c r="W258" s="44"/>
      <c r="X258" s="44"/>
      <c r="Y258" s="44"/>
      <c r="Z258" s="44"/>
      <c r="AA258" s="44"/>
    </row>
    <row r="259" spans="1:27" x14ac:dyDescent="0.2">
      <c r="A259" s="66" t="s">
        <v>119</v>
      </c>
      <c r="B259" s="67" t="s">
        <v>47</v>
      </c>
      <c r="C259" s="68">
        <v>54572.046399999999</v>
      </c>
      <c r="D259" s="124"/>
      <c r="E259" s="32">
        <f>+(C259-C$7)/C$8</f>
        <v>13883.996312359308</v>
      </c>
      <c r="F259" s="44">
        <f>ROUND(2*E259,0)/2</f>
        <v>13884</v>
      </c>
      <c r="G259" s="44">
        <f>+C259-(C$7+F259*C$8)</f>
        <v>-3.0123280012048781E-3</v>
      </c>
      <c r="H259" s="44"/>
      <c r="I259" s="44"/>
      <c r="J259" s="44"/>
      <c r="K259" s="44">
        <f>+G259</f>
        <v>-3.0123280012048781E-3</v>
      </c>
      <c r="L259" s="44"/>
      <c r="M259" s="44"/>
      <c r="N259" s="44"/>
      <c r="O259" s="44">
        <f ca="1">+C$11+C$12*$F259</f>
        <v>-2.9352350902706464E-3</v>
      </c>
      <c r="P259" s="44"/>
      <c r="Q259" s="154">
        <f>+C259-15018.5</f>
        <v>39553.546399999999</v>
      </c>
      <c r="R259" s="44"/>
      <c r="S259" s="44"/>
      <c r="T259" s="44"/>
      <c r="U259" s="44"/>
      <c r="V259" s="44"/>
      <c r="W259" s="44"/>
      <c r="X259" s="44"/>
      <c r="Y259" s="44"/>
      <c r="Z259" s="44"/>
      <c r="AA259" s="44"/>
    </row>
    <row r="260" spans="1:27" x14ac:dyDescent="0.2">
      <c r="A260" s="72" t="s">
        <v>120</v>
      </c>
      <c r="B260" s="65" t="s">
        <v>47</v>
      </c>
      <c r="C260" s="64">
        <v>54577.765299999999</v>
      </c>
      <c r="D260" s="64">
        <v>2.0000000000000001E-4</v>
      </c>
      <c r="E260" s="32">
        <f>+(C260-C$7)/C$8</f>
        <v>13890.997292447553</v>
      </c>
      <c r="F260" s="44">
        <f>ROUND(2*E260,0)/2</f>
        <v>13891</v>
      </c>
      <c r="G260" s="44">
        <f>+C260-(C$7+F260*C$8)</f>
        <v>-2.211721999628935E-3</v>
      </c>
      <c r="H260" s="44"/>
      <c r="I260" s="44"/>
      <c r="J260" s="44"/>
      <c r="K260" s="44">
        <f>+G260</f>
        <v>-2.211721999628935E-3</v>
      </c>
      <c r="L260" s="44"/>
      <c r="M260" s="44"/>
      <c r="N260" s="44"/>
      <c r="O260" s="44">
        <f ca="1">+C$11+C$12*$F260</f>
        <v>-2.9405513986255748E-3</v>
      </c>
      <c r="P260" s="44"/>
      <c r="Q260" s="154">
        <f>+C260-15018.5</f>
        <v>39559.265299999999</v>
      </c>
      <c r="R260" s="44"/>
      <c r="S260" s="44"/>
      <c r="T260" s="44"/>
      <c r="U260" s="44"/>
      <c r="V260" s="44"/>
      <c r="W260" s="44"/>
      <c r="X260" s="44"/>
      <c r="Y260" s="44"/>
      <c r="Z260" s="44"/>
      <c r="AA260" s="44"/>
    </row>
    <row r="261" spans="1:27" x14ac:dyDescent="0.2">
      <c r="A261" s="66" t="s">
        <v>119</v>
      </c>
      <c r="B261" s="67" t="s">
        <v>47</v>
      </c>
      <c r="C261" s="68">
        <v>54585.120000000003</v>
      </c>
      <c r="D261" s="124"/>
      <c r="E261" s="32">
        <f>+(C261-C$7)/C$8</f>
        <v>13900.00079106705</v>
      </c>
      <c r="F261" s="44">
        <f>ROUND(2*E261,0)/2</f>
        <v>13900</v>
      </c>
      <c r="G261" s="44">
        <f>+C261-(C$7+F261*C$8)</f>
        <v>6.4620000193826854E-4</v>
      </c>
      <c r="H261" s="44"/>
      <c r="I261" s="44"/>
      <c r="J261" s="44"/>
      <c r="K261" s="44">
        <f>+G261</f>
        <v>6.4620000193826854E-4</v>
      </c>
      <c r="L261" s="44"/>
      <c r="M261" s="44"/>
      <c r="N261" s="44"/>
      <c r="O261" s="44">
        <f ca="1">+C$11+C$12*$F261</f>
        <v>-2.9473866522247687E-3</v>
      </c>
      <c r="P261" s="44"/>
      <c r="Q261" s="154">
        <f>+C261-15018.5</f>
        <v>39566.620000000003</v>
      </c>
      <c r="R261" s="44"/>
      <c r="S261" s="44"/>
      <c r="T261" s="44"/>
      <c r="U261" s="44"/>
      <c r="V261" s="44"/>
      <c r="W261" s="44"/>
      <c r="X261" s="44"/>
      <c r="Y261" s="44"/>
      <c r="Z261" s="44"/>
      <c r="AA261" s="44"/>
    </row>
    <row r="262" spans="1:27" x14ac:dyDescent="0.2">
      <c r="A262" s="72" t="s">
        <v>120</v>
      </c>
      <c r="B262" s="65" t="s">
        <v>47</v>
      </c>
      <c r="C262" s="64">
        <v>54590.834999999999</v>
      </c>
      <c r="D262" s="64">
        <v>1E-4</v>
      </c>
      <c r="E262" s="32">
        <f>+(C262-C$7)/C$8</f>
        <v>13906.996996841637</v>
      </c>
      <c r="F262" s="44">
        <f>ROUND(2*E262,0)/2</f>
        <v>13907</v>
      </c>
      <c r="G262" s="44">
        <f>+C262-(C$7+F262*C$8)</f>
        <v>-2.4531939998269081E-3</v>
      </c>
      <c r="H262" s="44"/>
      <c r="I262" s="44"/>
      <c r="J262" s="44"/>
      <c r="K262" s="44">
        <f>+G262</f>
        <v>-2.4531939998269081E-3</v>
      </c>
      <c r="L262" s="44"/>
      <c r="M262" s="44"/>
      <c r="N262" s="44"/>
      <c r="O262" s="44">
        <f ca="1">+C$11+C$12*$F262</f>
        <v>-2.9527029605796971E-3</v>
      </c>
      <c r="P262" s="44"/>
      <c r="Q262" s="154">
        <f>+C262-15018.5</f>
        <v>39572.334999999999</v>
      </c>
      <c r="R262" s="44"/>
      <c r="S262" s="44"/>
      <c r="T262" s="44"/>
      <c r="U262" s="44"/>
      <c r="V262" s="44"/>
      <c r="W262" s="44"/>
      <c r="X262" s="44"/>
      <c r="Y262" s="44"/>
      <c r="Z262" s="44"/>
      <c r="AA262" s="44"/>
    </row>
    <row r="263" spans="1:27" x14ac:dyDescent="0.2">
      <c r="A263" s="66" t="s">
        <v>119</v>
      </c>
      <c r="B263" s="67" t="s">
        <v>47</v>
      </c>
      <c r="C263" s="68">
        <v>54594.102500000001</v>
      </c>
      <c r="D263" s="124"/>
      <c r="E263" s="32">
        <f>+(C263-C$7)/C$8</f>
        <v>13910.997014753886</v>
      </c>
      <c r="F263" s="44">
        <f>ROUND(2*E263,0)/2</f>
        <v>13911</v>
      </c>
      <c r="G263" s="44">
        <f>+C263-(C$7+F263*C$8)</f>
        <v>-2.4385619981330819E-3</v>
      </c>
      <c r="H263" s="44"/>
      <c r="I263" s="44"/>
      <c r="J263" s="44"/>
      <c r="K263" s="44">
        <f>+G263</f>
        <v>-2.4385619981330819E-3</v>
      </c>
      <c r="L263" s="44"/>
      <c r="M263" s="44"/>
      <c r="N263" s="44"/>
      <c r="O263" s="44">
        <f ca="1">+C$11+C$12*$F263</f>
        <v>-2.9557408510682264E-3</v>
      </c>
      <c r="P263" s="44"/>
      <c r="Q263" s="154">
        <f>+C263-15018.5</f>
        <v>39575.602500000001</v>
      </c>
      <c r="R263" s="44"/>
      <c r="S263" s="44"/>
      <c r="T263" s="44"/>
      <c r="U263" s="44"/>
      <c r="V263" s="44"/>
      <c r="W263" s="44"/>
      <c r="X263" s="44"/>
      <c r="Y263" s="44"/>
      <c r="Z263" s="44"/>
      <c r="AA263" s="44"/>
    </row>
    <row r="264" spans="1:27" x14ac:dyDescent="0.2">
      <c r="A264" s="72" t="s">
        <v>121</v>
      </c>
      <c r="B264" s="65" t="s">
        <v>47</v>
      </c>
      <c r="C264" s="64">
        <v>54934.7379</v>
      </c>
      <c r="D264" s="64">
        <v>1E-4</v>
      </c>
      <c r="E264" s="32">
        <f>+(C264-C$7)/C$8</f>
        <v>14327.997076435569</v>
      </c>
      <c r="F264" s="44">
        <f>ROUND(2*E264,0)/2</f>
        <v>14328</v>
      </c>
      <c r="G264" s="44">
        <f>+C264-(C$7+F264*C$8)</f>
        <v>-2.3881759989308193E-3</v>
      </c>
      <c r="H264" s="44"/>
      <c r="I264" s="44"/>
      <c r="J264" s="44"/>
      <c r="K264" s="44">
        <f>+G264</f>
        <v>-2.3881759989308193E-3</v>
      </c>
      <c r="L264" s="44"/>
      <c r="M264" s="44"/>
      <c r="N264" s="44"/>
      <c r="O264" s="44">
        <f ca="1">+C$11+C$12*$F264</f>
        <v>-3.2724409344975398E-3</v>
      </c>
      <c r="P264" s="44"/>
      <c r="Q264" s="154">
        <f>+C264-15018.5</f>
        <v>39916.2379</v>
      </c>
      <c r="R264" s="44"/>
      <c r="S264" s="44"/>
      <c r="T264" s="44"/>
      <c r="U264" s="44"/>
      <c r="V264" s="44"/>
      <c r="W264" s="44"/>
      <c r="X264" s="44"/>
      <c r="Y264" s="44"/>
      <c r="Z264" s="44"/>
      <c r="AA264" s="44"/>
    </row>
    <row r="265" spans="1:27" x14ac:dyDescent="0.2">
      <c r="A265" s="72" t="s">
        <v>121</v>
      </c>
      <c r="B265" s="65" t="s">
        <v>47</v>
      </c>
      <c r="C265" s="64">
        <v>54943.722500000003</v>
      </c>
      <c r="D265" s="64">
        <v>2.0000000000000001E-4</v>
      </c>
      <c r="E265" s="32">
        <f>+(C265-C$7)/C$8</f>
        <v>14338.995870906685</v>
      </c>
      <c r="F265" s="44">
        <f>ROUND(2*E265,0)/2</f>
        <v>14339</v>
      </c>
      <c r="G265" s="44">
        <f>+C265-(C$7+F265*C$8)</f>
        <v>-3.3729379938449711E-3</v>
      </c>
      <c r="H265" s="44"/>
      <c r="I265" s="44"/>
      <c r="J265" s="44"/>
      <c r="K265" s="44">
        <f>+G265</f>
        <v>-3.3729379938449711E-3</v>
      </c>
      <c r="L265" s="44"/>
      <c r="M265" s="44"/>
      <c r="N265" s="44"/>
      <c r="O265" s="44">
        <f ca="1">+C$11+C$12*$F265</f>
        <v>-3.2807951333409992E-3</v>
      </c>
      <c r="P265" s="44"/>
      <c r="Q265" s="154">
        <f>+C265-15018.5</f>
        <v>39925.222500000003</v>
      </c>
      <c r="R265" s="44"/>
      <c r="S265" s="44"/>
      <c r="T265" s="44"/>
      <c r="U265" s="44"/>
      <c r="V265" s="44"/>
      <c r="W265" s="44"/>
      <c r="X265" s="44"/>
      <c r="Y265" s="44"/>
      <c r="Z265" s="44"/>
      <c r="AA265" s="44"/>
    </row>
    <row r="266" spans="1:27" x14ac:dyDescent="0.2">
      <c r="A266" s="72" t="s">
        <v>122</v>
      </c>
      <c r="B266" s="65" t="s">
        <v>47</v>
      </c>
      <c r="C266" s="64">
        <v>55309.680500000002</v>
      </c>
      <c r="D266" s="64">
        <v>2.9999999999999997E-4</v>
      </c>
      <c r="E266" s="32">
        <f>+(C266-C$7)/C$8</f>
        <v>14786.995428712202</v>
      </c>
      <c r="F266" s="44">
        <f>ROUND(2*E266,0)/2</f>
        <v>14787</v>
      </c>
      <c r="G266" s="44">
        <f>+C266-(C$7+F266*C$8)</f>
        <v>-3.7341540009947494E-3</v>
      </c>
      <c r="H266" s="44"/>
      <c r="I266" s="44"/>
      <c r="J266" s="44"/>
      <c r="K266" s="44">
        <f>+G266</f>
        <v>-3.7341540009947494E-3</v>
      </c>
      <c r="L266" s="44"/>
      <c r="M266" s="44"/>
      <c r="N266" s="44"/>
      <c r="O266" s="44">
        <f ca="1">+C$11+C$12*$F266</f>
        <v>-3.6210388680564237E-3</v>
      </c>
      <c r="P266" s="44"/>
      <c r="Q266" s="154">
        <f>+C266-15018.5</f>
        <v>40291.180500000002</v>
      </c>
      <c r="R266" s="44"/>
      <c r="S266" s="44"/>
      <c r="T266" s="44"/>
      <c r="U266" s="44"/>
      <c r="V266" s="44"/>
      <c r="W266" s="44"/>
      <c r="X266" s="44"/>
      <c r="Y266" s="44"/>
      <c r="Z266" s="44"/>
      <c r="AA266" s="44"/>
    </row>
    <row r="267" spans="1:27" x14ac:dyDescent="0.2">
      <c r="A267" s="72" t="s">
        <v>122</v>
      </c>
      <c r="B267" s="65" t="s">
        <v>47</v>
      </c>
      <c r="C267" s="64">
        <v>55336.637999999999</v>
      </c>
      <c r="D267" s="64">
        <v>2.9999999999999997E-4</v>
      </c>
      <c r="E267" s="32">
        <f>+(C267-C$7)/C$8</f>
        <v>14819.996341602591</v>
      </c>
      <c r="F267" s="44">
        <f>ROUND(2*E267,0)/2</f>
        <v>14820</v>
      </c>
      <c r="G267" s="44">
        <f>+C267-(C$7+F267*C$8)</f>
        <v>-2.9884399991715327E-3</v>
      </c>
      <c r="H267" s="44"/>
      <c r="I267" s="44"/>
      <c r="J267" s="44"/>
      <c r="K267" s="44">
        <f>+G267</f>
        <v>-2.9884399991715327E-3</v>
      </c>
      <c r="L267" s="44"/>
      <c r="M267" s="44"/>
      <c r="N267" s="44"/>
      <c r="O267" s="44">
        <f ca="1">+C$11+C$12*$F267</f>
        <v>-3.6461014645868019E-3</v>
      </c>
      <c r="P267" s="44"/>
      <c r="Q267" s="154">
        <f>+C267-15018.5</f>
        <v>40318.137999999999</v>
      </c>
      <c r="R267" s="44"/>
      <c r="S267" s="44"/>
      <c r="T267" s="44"/>
      <c r="U267" s="44"/>
      <c r="V267" s="44"/>
      <c r="W267" s="44"/>
      <c r="X267" s="44"/>
      <c r="Y267" s="44"/>
      <c r="Z267" s="44"/>
      <c r="AA267" s="44"/>
    </row>
    <row r="268" spans="1:27" x14ac:dyDescent="0.2">
      <c r="A268" s="73" t="s">
        <v>123</v>
      </c>
      <c r="B268" s="74" t="s">
        <v>47</v>
      </c>
      <c r="C268" s="73">
        <v>55629.895100000002</v>
      </c>
      <c r="D268" s="73">
        <v>5.0000000000000001E-4</v>
      </c>
      <c r="E268" s="32">
        <f>+(C268-C$7)/C$8</f>
        <v>15178.996694439064</v>
      </c>
      <c r="F268" s="44">
        <f>ROUND(2*E268,0)/2</f>
        <v>15179</v>
      </c>
      <c r="G268" s="44">
        <f>+C268-(C$7+F268*C$8)</f>
        <v>-2.7002179995179176E-3</v>
      </c>
      <c r="H268" s="44"/>
      <c r="I268" s="44"/>
      <c r="J268" s="44"/>
      <c r="K268" s="44">
        <f>+G268</f>
        <v>-2.7002179995179176E-3</v>
      </c>
      <c r="L268" s="44"/>
      <c r="M268" s="44"/>
      <c r="N268" s="44"/>
      <c r="O268" s="44">
        <f ca="1">+C$11+C$12*$F268</f>
        <v>-3.9187521359324209E-3</v>
      </c>
      <c r="P268" s="44"/>
      <c r="Q268" s="154">
        <f>+C268-15018.5</f>
        <v>40611.395100000002</v>
      </c>
      <c r="R268" s="44"/>
      <c r="S268" s="44"/>
      <c r="T268" s="44"/>
      <c r="U268" s="44"/>
      <c r="V268" s="44"/>
      <c r="W268" s="44"/>
      <c r="X268" s="44"/>
      <c r="Y268" s="44"/>
      <c r="Z268" s="44"/>
      <c r="AA268" s="44"/>
    </row>
    <row r="269" spans="1:27" x14ac:dyDescent="0.2">
      <c r="A269" s="66" t="s">
        <v>124</v>
      </c>
      <c r="B269" s="67" t="s">
        <v>46</v>
      </c>
      <c r="C269" s="68">
        <v>55658.076399999998</v>
      </c>
      <c r="D269" s="124"/>
      <c r="E269" s="32">
        <f>+(C269-C$7)/C$8</f>
        <v>15213.495762469774</v>
      </c>
      <c r="F269" s="44">
        <f>ROUND(2*E269,0)/2</f>
        <v>15213.5</v>
      </c>
      <c r="G269" s="44">
        <f>+C269-(C$7+F269*C$8)</f>
        <v>-3.4615170006873086E-3</v>
      </c>
      <c r="H269" s="44"/>
      <c r="I269" s="44"/>
      <c r="J269" s="44"/>
      <c r="K269" s="44">
        <f>+G269</f>
        <v>-3.4615170006873086E-3</v>
      </c>
      <c r="L269" s="44"/>
      <c r="M269" s="44"/>
      <c r="N269" s="44"/>
      <c r="O269" s="44">
        <f ca="1">+C$11+C$12*$F269</f>
        <v>-3.9449539413959969E-3</v>
      </c>
      <c r="P269" s="44"/>
      <c r="Q269" s="154">
        <f>+C269-15018.5</f>
        <v>40639.576399999998</v>
      </c>
      <c r="R269" s="44"/>
      <c r="S269" s="44"/>
      <c r="T269" s="44"/>
      <c r="U269" s="44"/>
      <c r="V269" s="44"/>
      <c r="W269" s="44"/>
      <c r="X269" s="44"/>
      <c r="Y269" s="44"/>
      <c r="Z269" s="44"/>
      <c r="AA269" s="44"/>
    </row>
    <row r="270" spans="1:27" x14ac:dyDescent="0.2">
      <c r="A270" s="46" t="s">
        <v>124</v>
      </c>
      <c r="B270" s="47" t="s">
        <v>46</v>
      </c>
      <c r="C270" s="48">
        <v>55676.057999999997</v>
      </c>
      <c r="D270" s="45"/>
      <c r="E270" s="32">
        <f>+(C270-C$7)/C$8</f>
        <v>15235.508531281046</v>
      </c>
      <c r="F270" s="44">
        <f>ROUND(2*E270,0)/2</f>
        <v>15235.5</v>
      </c>
      <c r="H270" s="44"/>
      <c r="I270" s="44"/>
      <c r="J270" s="44"/>
      <c r="K270" s="44"/>
      <c r="L270" s="44"/>
      <c r="M270" s="44"/>
      <c r="N270" s="44"/>
      <c r="O270" s="44">
        <f ca="1">+C$11+C$12*$F270</f>
        <v>-3.9616623390829157E-3</v>
      </c>
      <c r="P270" s="44"/>
      <c r="Q270" s="154">
        <f>+C270-15018.5</f>
        <v>40657.557999999997</v>
      </c>
      <c r="R270" s="44"/>
      <c r="S270" s="44"/>
      <c r="T270" s="44"/>
      <c r="U270" s="44">
        <f>+C270-(C$7+F270*C$8)</f>
        <v>6.9689589945483021E-3</v>
      </c>
      <c r="V270" s="44"/>
      <c r="W270" s="44"/>
      <c r="X270" s="44"/>
      <c r="Y270" s="44"/>
      <c r="Z270" s="44"/>
      <c r="AA270" s="44"/>
    </row>
    <row r="271" spans="1:27" x14ac:dyDescent="0.2">
      <c r="A271" s="56" t="s">
        <v>123</v>
      </c>
      <c r="B271" s="75" t="s">
        <v>46</v>
      </c>
      <c r="C271" s="56">
        <v>55694.835099999997</v>
      </c>
      <c r="D271" s="56">
        <v>2.9999999999999997E-4</v>
      </c>
      <c r="E271" s="32">
        <f>+(C271-C$7)/C$8</f>
        <v>15258.495137659018</v>
      </c>
      <c r="F271" s="44">
        <f>ROUND(2*E271,0)/2</f>
        <v>15258.5</v>
      </c>
      <c r="G271" s="44">
        <f>+C271-(C$7+F271*C$8)</f>
        <v>-3.9719070045975968E-3</v>
      </c>
      <c r="H271" s="44"/>
      <c r="I271" s="44"/>
      <c r="J271" s="44"/>
      <c r="K271" s="44">
        <f>+G271</f>
        <v>-3.9719070045975968E-3</v>
      </c>
      <c r="L271" s="44"/>
      <c r="M271" s="44"/>
      <c r="N271" s="44"/>
      <c r="O271" s="44">
        <f ca="1">+C$11+C$12*$F271</f>
        <v>-3.9791302093919664E-3</v>
      </c>
      <c r="P271" s="44"/>
      <c r="Q271" s="154">
        <f>+C271-15018.5</f>
        <v>40676.335099999997</v>
      </c>
      <c r="R271" s="44"/>
      <c r="S271" s="44"/>
      <c r="T271" s="44"/>
      <c r="U271" s="44"/>
      <c r="V271" s="44"/>
      <c r="W271" s="44"/>
      <c r="X271" s="44"/>
      <c r="Y271" s="44"/>
      <c r="Z271" s="44"/>
      <c r="AA271" s="44"/>
    </row>
    <row r="272" spans="1:27" x14ac:dyDescent="0.2">
      <c r="A272" s="58" t="s">
        <v>125</v>
      </c>
      <c r="B272" s="63" t="s">
        <v>47</v>
      </c>
      <c r="C272" s="58">
        <v>56008.922100000003</v>
      </c>
      <c r="D272" s="58">
        <v>1E-4</v>
      </c>
      <c r="E272" s="32">
        <f>+(C272-C$7)/C$8</f>
        <v>15642.995099710577</v>
      </c>
      <c r="F272" s="44">
        <f>ROUND(2*E272,0)/2</f>
        <v>15643</v>
      </c>
      <c r="G272" s="44">
        <f>+C272-(C$7+F272*C$8)</f>
        <v>-4.0029059964581393E-3</v>
      </c>
      <c r="H272" s="44"/>
      <c r="I272" s="44"/>
      <c r="J272" s="44"/>
      <c r="K272" s="44">
        <f>+G272</f>
        <v>-4.0029059964581393E-3</v>
      </c>
      <c r="L272" s="44"/>
      <c r="M272" s="44"/>
      <c r="N272" s="44"/>
      <c r="O272" s="44">
        <f ca="1">+C$11+C$12*$F272</f>
        <v>-4.2711474326019676E-3</v>
      </c>
      <c r="P272" s="44"/>
      <c r="Q272" s="154">
        <f>+C272-15018.5</f>
        <v>40990.422100000003</v>
      </c>
      <c r="R272" s="44"/>
      <c r="S272" s="44"/>
      <c r="T272" s="44"/>
      <c r="U272" s="44"/>
      <c r="V272" s="44"/>
      <c r="W272" s="44"/>
      <c r="X272" s="44"/>
      <c r="Y272" s="44"/>
      <c r="Z272" s="44"/>
      <c r="AA272" s="44"/>
    </row>
    <row r="273" spans="1:27" x14ac:dyDescent="0.2">
      <c r="A273" s="46" t="s">
        <v>126</v>
      </c>
      <c r="B273" s="47" t="s">
        <v>47</v>
      </c>
      <c r="C273" s="48">
        <v>56045.682800000002</v>
      </c>
      <c r="D273" s="45"/>
      <c r="E273" s="32">
        <f>+(C273-C$7)/C$8</f>
        <v>15687.996923265797</v>
      </c>
      <c r="F273" s="44">
        <f>ROUND(2*E273,0)/2</f>
        <v>15688</v>
      </c>
      <c r="G273" s="44">
        <f>+C273-(C$7+F273*C$8)</f>
        <v>-2.5132959999609739E-3</v>
      </c>
      <c r="H273" s="44"/>
      <c r="I273" s="44"/>
      <c r="J273" s="44"/>
      <c r="K273" s="44">
        <f>+G273</f>
        <v>-2.5132959999609739E-3</v>
      </c>
      <c r="L273" s="44"/>
      <c r="M273" s="44"/>
      <c r="N273" s="44"/>
      <c r="O273" s="44">
        <f ca="1">+C$11+C$12*$F273</f>
        <v>-4.3053237005979371E-3</v>
      </c>
      <c r="P273" s="44"/>
      <c r="Q273" s="154">
        <f>+C273-15018.5</f>
        <v>41027.182800000002</v>
      </c>
      <c r="R273" s="44"/>
      <c r="S273" s="44"/>
      <c r="T273" s="44"/>
      <c r="U273" s="44"/>
      <c r="V273" s="44"/>
      <c r="W273" s="44"/>
      <c r="X273" s="44"/>
      <c r="Y273" s="44"/>
      <c r="Z273" s="44"/>
      <c r="AA273" s="44"/>
    </row>
    <row r="274" spans="1:27" x14ac:dyDescent="0.2">
      <c r="A274" s="62" t="s">
        <v>127</v>
      </c>
      <c r="B274" s="63" t="s">
        <v>47</v>
      </c>
      <c r="C274" s="58">
        <v>56045.6829</v>
      </c>
      <c r="D274" s="58">
        <v>2.9999999999999997E-4</v>
      </c>
      <c r="E274" s="32">
        <f>+(C274-C$7)/C$8</f>
        <v>15687.997045684091</v>
      </c>
      <c r="F274" s="44">
        <f>ROUND(2*E274,0)/2</f>
        <v>15688</v>
      </c>
      <c r="G274" s="44">
        <f>+C274-(C$7+F274*C$8)</f>
        <v>-2.4132960024871863E-3</v>
      </c>
      <c r="H274" s="44"/>
      <c r="I274" s="44"/>
      <c r="J274" s="44"/>
      <c r="K274" s="44">
        <f>+G274</f>
        <v>-2.4132960024871863E-3</v>
      </c>
      <c r="L274" s="44"/>
      <c r="M274" s="44"/>
      <c r="N274" s="44"/>
      <c r="O274" s="44">
        <f ca="1">+C$11+C$12*$F274</f>
        <v>-4.3053237005979371E-3</v>
      </c>
      <c r="P274" s="44"/>
      <c r="Q274" s="154">
        <f>+C274-15018.5</f>
        <v>41027.1829</v>
      </c>
      <c r="R274" s="44"/>
      <c r="S274" s="44"/>
      <c r="T274" s="44"/>
      <c r="U274" s="44"/>
      <c r="V274" s="44"/>
      <c r="W274" s="44"/>
      <c r="X274" s="44"/>
      <c r="Y274" s="44"/>
      <c r="Z274" s="44"/>
      <c r="AA274" s="44"/>
    </row>
    <row r="275" spans="1:27" x14ac:dyDescent="0.2">
      <c r="A275" s="58" t="s">
        <v>125</v>
      </c>
      <c r="B275" s="63" t="s">
        <v>47</v>
      </c>
      <c r="C275" s="58">
        <v>56085.708500000001</v>
      </c>
      <c r="D275" s="58">
        <v>2.9999999999999997E-4</v>
      </c>
      <c r="E275" s="32">
        <f>+(C275-C$7)/C$8</f>
        <v>15736.995704275791</v>
      </c>
      <c r="F275" s="44">
        <f>ROUND(2*E275,0)/2</f>
        <v>15737</v>
      </c>
      <c r="G275" s="44">
        <f>+C275-(C$7+F275*C$8)</f>
        <v>-3.5090539968223311E-3</v>
      </c>
      <c r="H275" s="44"/>
      <c r="I275" s="44"/>
      <c r="J275" s="44"/>
      <c r="K275" s="44">
        <f>+G275</f>
        <v>-3.5090539968223311E-3</v>
      </c>
      <c r="L275" s="44"/>
      <c r="M275" s="44"/>
      <c r="N275" s="44"/>
      <c r="O275" s="44">
        <f ca="1">+C$11+C$12*$F275</f>
        <v>-4.3425378590824376E-3</v>
      </c>
      <c r="P275" s="44"/>
      <c r="Q275" s="154">
        <f>+C275-15018.5</f>
        <v>41067.208500000001</v>
      </c>
      <c r="R275" s="44"/>
      <c r="S275" s="44"/>
      <c r="T275" s="44"/>
      <c r="U275" s="44"/>
      <c r="V275" s="44"/>
      <c r="W275" s="44"/>
      <c r="X275" s="44"/>
      <c r="Y275" s="44"/>
      <c r="Z275" s="44"/>
      <c r="AA275" s="44"/>
    </row>
    <row r="276" spans="1:27" x14ac:dyDescent="0.2">
      <c r="A276" s="62" t="s">
        <v>128</v>
      </c>
      <c r="B276" s="63" t="s">
        <v>47</v>
      </c>
      <c r="C276" s="58">
        <v>56406.738400000002</v>
      </c>
      <c r="D276" s="58">
        <v>1E-4</v>
      </c>
      <c r="E276" s="32">
        <f>+(C276-C$7)/C$8</f>
        <v>16129.995046392509</v>
      </c>
      <c r="F276" s="44">
        <f>ROUND(2*E276,0)/2</f>
        <v>16130</v>
      </c>
      <c r="G276" s="44">
        <f>+C276-(C$7+F276*C$8)</f>
        <v>-4.0464600024279207E-3</v>
      </c>
      <c r="H276" s="44"/>
      <c r="I276" s="44"/>
      <c r="J276" s="44"/>
      <c r="K276" s="44">
        <f>+G276</f>
        <v>-4.0464600024279207E-3</v>
      </c>
      <c r="L276" s="44"/>
      <c r="M276" s="44"/>
      <c r="N276" s="44"/>
      <c r="O276" s="44">
        <f ca="1">+C$11+C$12*$F276</f>
        <v>-4.6410105995805667E-3</v>
      </c>
      <c r="P276" s="44"/>
      <c r="Q276" s="154">
        <f>+C276-15018.5</f>
        <v>41388.238400000002</v>
      </c>
      <c r="R276" s="44"/>
      <c r="S276" s="44"/>
      <c r="T276" s="44"/>
      <c r="U276" s="44"/>
      <c r="V276" s="44"/>
      <c r="W276" s="44"/>
      <c r="X276" s="44"/>
      <c r="Y276" s="44"/>
      <c r="Z276" s="44"/>
      <c r="AA276" s="44"/>
    </row>
    <row r="277" spans="1:27" x14ac:dyDescent="0.2">
      <c r="A277" s="46" t="s">
        <v>129</v>
      </c>
      <c r="B277" s="47" t="s">
        <v>46</v>
      </c>
      <c r="C277" s="48">
        <v>56421.0334</v>
      </c>
      <c r="D277" s="45"/>
      <c r="E277" s="32">
        <f>+(C277-C$7)/C$8</f>
        <v>16147.494742201397</v>
      </c>
      <c r="F277" s="44">
        <f>ROUND(2*E277,0)/2</f>
        <v>16147.5</v>
      </c>
      <c r="G277" s="44">
        <f>+C277-(C$7+F277*C$8)</f>
        <v>-4.294944999855943E-3</v>
      </c>
      <c r="H277" s="44"/>
      <c r="I277" s="44"/>
      <c r="J277" s="44"/>
      <c r="K277" s="44">
        <f>+G277</f>
        <v>-4.294944999855943E-3</v>
      </c>
      <c r="L277" s="44"/>
      <c r="M277" s="44"/>
      <c r="N277" s="44"/>
      <c r="O277" s="44">
        <f ca="1">+C$11+C$12*$F277</f>
        <v>-4.6543013704678868E-3</v>
      </c>
      <c r="P277" s="44"/>
      <c r="Q277" s="154">
        <f>+C277-15018.5</f>
        <v>41402.5334</v>
      </c>
      <c r="R277" s="44"/>
      <c r="S277" s="44"/>
      <c r="T277" s="44"/>
      <c r="U277" s="44"/>
      <c r="V277" s="44"/>
      <c r="W277" s="44"/>
      <c r="X277" s="44"/>
      <c r="Y277" s="44"/>
      <c r="Z277" s="44"/>
      <c r="AA277" s="44"/>
    </row>
    <row r="278" spans="1:27" x14ac:dyDescent="0.2">
      <c r="A278" s="125" t="s">
        <v>130</v>
      </c>
      <c r="B278" s="126" t="s">
        <v>47</v>
      </c>
      <c r="C278" s="125">
        <v>56782.499199999998</v>
      </c>
      <c r="D278" s="125">
        <v>2E-3</v>
      </c>
      <c r="E278" s="32">
        <f>+(C278-C$7)/C$8</f>
        <v>16589.995025189655</v>
      </c>
      <c r="F278" s="44">
        <f>ROUND(2*E278,0)/2</f>
        <v>16590</v>
      </c>
      <c r="G278" s="44">
        <f>+C278-(C$7+F278*C$8)</f>
        <v>-4.0637800047989003E-3</v>
      </c>
      <c r="H278" s="44"/>
      <c r="I278" s="44"/>
      <c r="J278" s="44">
        <f>+G278</f>
        <v>-4.0637800047989003E-3</v>
      </c>
      <c r="K278" s="44"/>
      <c r="L278" s="44"/>
      <c r="M278" s="44"/>
      <c r="N278" s="44"/>
      <c r="O278" s="44">
        <f ca="1">+C$11+C$12*$F278</f>
        <v>-4.9903680057615824E-3</v>
      </c>
      <c r="P278" s="44"/>
      <c r="Q278" s="154">
        <f>+C278-15018.5</f>
        <v>41763.999199999998</v>
      </c>
      <c r="R278" s="44"/>
      <c r="S278" s="44"/>
      <c r="T278" s="44"/>
      <c r="U278" s="44"/>
      <c r="V278" s="44"/>
      <c r="W278" s="44"/>
      <c r="X278" s="44"/>
      <c r="Y278" s="44"/>
      <c r="Z278" s="44"/>
      <c r="AA278" s="44"/>
    </row>
    <row r="279" spans="1:27" x14ac:dyDescent="0.2">
      <c r="A279" s="127" t="s">
        <v>131</v>
      </c>
      <c r="B279" s="128" t="s">
        <v>47</v>
      </c>
      <c r="C279" s="127">
        <v>56786.991299999878</v>
      </c>
      <c r="D279" s="127" t="s">
        <v>132</v>
      </c>
      <c r="E279" s="32">
        <f>+(C279-C$7)/C$8</f>
        <v>16595.494177588465</v>
      </c>
      <c r="F279" s="44">
        <f>ROUND(2*E279,0)/2</f>
        <v>16595.5</v>
      </c>
      <c r="G279" s="44">
        <f>+C279-(C$7+F279*C$8)</f>
        <v>-4.7561611208948307E-3</v>
      </c>
      <c r="H279" s="44"/>
      <c r="I279" s="44"/>
      <c r="J279" s="44"/>
      <c r="K279" s="44">
        <f>+G279</f>
        <v>-4.7561611208948307E-3</v>
      </c>
      <c r="L279" s="44"/>
      <c r="M279" s="44"/>
      <c r="N279" s="44"/>
      <c r="O279" s="44">
        <f ca="1">+C$11+C$12*$F279</f>
        <v>-4.994545105183313E-3</v>
      </c>
      <c r="P279" s="44"/>
      <c r="Q279" s="154">
        <f>+C279-15018.5</f>
        <v>41768.491299999878</v>
      </c>
      <c r="R279" s="44"/>
      <c r="S279" s="44"/>
    </row>
    <row r="280" spans="1:27" x14ac:dyDescent="0.2">
      <c r="A280" s="32" t="s">
        <v>133</v>
      </c>
      <c r="B280" s="63" t="s">
        <v>46</v>
      </c>
      <c r="C280" s="58">
        <v>56786.991300000002</v>
      </c>
      <c r="D280" s="58"/>
      <c r="E280" s="32">
        <f>+(C280-C$7)/C$8</f>
        <v>16595.494177588618</v>
      </c>
      <c r="F280" s="44">
        <f>ROUND(2*E280,0)/2</f>
        <v>16595.5</v>
      </c>
      <c r="G280" s="44">
        <f>+C280-(C$7+F280*C$8)</f>
        <v>-4.7561609972035512E-3</v>
      </c>
      <c r="H280" s="44"/>
      <c r="I280" s="44"/>
      <c r="J280" s="44"/>
      <c r="K280" s="44">
        <f>+G280</f>
        <v>-4.7561609972035512E-3</v>
      </c>
      <c r="L280" s="44"/>
      <c r="M280" s="44"/>
      <c r="N280" s="44"/>
      <c r="O280" s="44">
        <f ca="1">+C$11+C$12*$F280</f>
        <v>-4.994545105183313E-3</v>
      </c>
      <c r="P280" s="44"/>
      <c r="Q280" s="154">
        <f>+C280-15018.5</f>
        <v>41768.491300000002</v>
      </c>
      <c r="R280" s="44"/>
      <c r="S280" s="44"/>
      <c r="T280" s="44"/>
      <c r="U280" s="44"/>
      <c r="V280" s="44"/>
      <c r="W280" s="44"/>
      <c r="X280" s="44"/>
      <c r="Y280" s="44"/>
      <c r="Z280" s="44"/>
      <c r="AA280" s="44"/>
    </row>
    <row r="281" spans="1:27" x14ac:dyDescent="0.2">
      <c r="A281" s="129" t="s">
        <v>134</v>
      </c>
      <c r="B281" s="130" t="s">
        <v>47</v>
      </c>
      <c r="C281" s="131">
        <v>57132.5288</v>
      </c>
      <c r="D281" s="131">
        <v>2.3999999999999998E-3</v>
      </c>
      <c r="E281" s="32">
        <f>+(C281-C$7)/C$8</f>
        <v>17018.495306694207</v>
      </c>
      <c r="F281" s="44">
        <f>ROUND(2*E281,0)/2</f>
        <v>17018.5</v>
      </c>
      <c r="G281" s="44">
        <f>+C281-(C$7+F281*C$8)</f>
        <v>-3.8338270023814403E-3</v>
      </c>
      <c r="H281" s="44"/>
      <c r="I281" s="44"/>
      <c r="J281" s="44"/>
      <c r="K281" s="44">
        <f>+G281</f>
        <v>-3.8338270023814403E-3</v>
      </c>
      <c r="L281" s="44"/>
      <c r="M281" s="44"/>
      <c r="N281" s="44"/>
      <c r="O281" s="44">
        <f ca="1">+C$11+C$12*$F281</f>
        <v>-5.3158020243454212E-3</v>
      </c>
      <c r="P281" s="44"/>
      <c r="Q281" s="154">
        <f>+C281-15018.5</f>
        <v>42114.0288</v>
      </c>
      <c r="R281" s="44"/>
      <c r="S281" s="44"/>
      <c r="T281" s="44"/>
      <c r="U281" s="44"/>
      <c r="V281" s="44"/>
      <c r="W281" s="44"/>
      <c r="X281" s="44"/>
      <c r="Y281" s="44"/>
      <c r="Z281" s="44"/>
      <c r="AA281" s="44"/>
    </row>
    <row r="282" spans="1:27" x14ac:dyDescent="0.2">
      <c r="A282" s="132" t="s">
        <v>135</v>
      </c>
      <c r="B282" s="133" t="s">
        <v>46</v>
      </c>
      <c r="C282" s="132">
        <v>57148.049899999998</v>
      </c>
      <c r="D282" s="132" t="s">
        <v>132</v>
      </c>
      <c r="E282" s="32">
        <f>+(C282-C$7)/C$8</f>
        <v>17037.495973264293</v>
      </c>
      <c r="F282" s="44">
        <f>ROUND(2*E282,0)/2</f>
        <v>17037.5</v>
      </c>
      <c r="G282" s="44">
        <f>+C282-(C$7+F282*C$8)</f>
        <v>-3.2893250026972964E-3</v>
      </c>
      <c r="H282" s="44"/>
      <c r="I282" s="44"/>
      <c r="J282" s="44"/>
      <c r="K282" s="44">
        <f>+G282</f>
        <v>-3.2893250026972964E-3</v>
      </c>
      <c r="L282" s="44"/>
      <c r="M282" s="44"/>
      <c r="N282" s="44"/>
      <c r="O282" s="44">
        <f ca="1">+C$11+C$12*$F282</f>
        <v>-5.3302320041659409E-3</v>
      </c>
      <c r="P282" s="44"/>
      <c r="Q282" s="154">
        <f>+C282-15018.5</f>
        <v>42129.549899999998</v>
      </c>
      <c r="R282" s="44"/>
      <c r="S282" s="44"/>
      <c r="T282" s="44"/>
      <c r="U282" s="44"/>
      <c r="V282" s="44"/>
      <c r="W282" s="44"/>
      <c r="X282" s="44"/>
      <c r="Y282" s="44"/>
      <c r="Z282" s="44"/>
      <c r="AA282" s="44"/>
    </row>
    <row r="283" spans="1:27" x14ac:dyDescent="0.2">
      <c r="A283" s="134" t="s">
        <v>136</v>
      </c>
      <c r="B283" s="135" t="s">
        <v>47</v>
      </c>
      <c r="C283" s="134">
        <v>57160.708400000003</v>
      </c>
      <c r="D283" s="134">
        <v>1E-4</v>
      </c>
      <c r="E283" s="32">
        <f>+(C283-C$7)/C$8</f>
        <v>17052.99229361385</v>
      </c>
      <c r="F283" s="44">
        <f>ROUND(2*E283,0)/2</f>
        <v>17053</v>
      </c>
      <c r="G283" s="44">
        <f>+C283-(C$7+F283*C$8)</f>
        <v>-6.2951259969850071E-3</v>
      </c>
      <c r="H283" s="44"/>
      <c r="I283" s="44"/>
      <c r="J283" s="44"/>
      <c r="K283" s="44">
        <f>+G283</f>
        <v>-6.2951259969850071E-3</v>
      </c>
      <c r="L283" s="44"/>
      <c r="M283" s="44"/>
      <c r="N283" s="44"/>
      <c r="O283" s="44">
        <f ca="1">+C$11+C$12*$F283</f>
        <v>-5.3420038298089972E-3</v>
      </c>
      <c r="P283" s="44"/>
      <c r="Q283" s="154">
        <f>+C283-15018.5</f>
        <v>42142.208400000003</v>
      </c>
      <c r="R283" s="44"/>
      <c r="S283" s="44"/>
    </row>
    <row r="284" spans="1:27" x14ac:dyDescent="0.2">
      <c r="A284" s="134" t="s">
        <v>137</v>
      </c>
      <c r="B284" s="135" t="s">
        <v>47</v>
      </c>
      <c r="C284" s="134">
        <v>57431.910900000003</v>
      </c>
      <c r="D284" s="134">
        <v>1E-4</v>
      </c>
      <c r="E284" s="32">
        <f>+(C284-C$7)/C$8</f>
        <v>17384.993780330224</v>
      </c>
      <c r="F284" s="44">
        <f>ROUND(2*E284,0)/2</f>
        <v>17385</v>
      </c>
      <c r="G284" s="44">
        <f>+C284-(C$7+F284*C$8)</f>
        <v>-5.0806700019165874E-3</v>
      </c>
      <c r="H284" s="44"/>
      <c r="I284" s="44"/>
      <c r="J284" s="44"/>
      <c r="K284" s="44">
        <f>+G284</f>
        <v>-5.0806700019165874E-3</v>
      </c>
      <c r="L284" s="44"/>
      <c r="M284" s="44"/>
      <c r="N284" s="44"/>
      <c r="O284" s="44">
        <f ca="1">+C$11+C$12*$F284</f>
        <v>-5.5941487403570363E-3</v>
      </c>
      <c r="P284" s="44"/>
      <c r="Q284" s="154">
        <f>+C284-15018.5</f>
        <v>42413.410900000003</v>
      </c>
      <c r="R284" s="44"/>
      <c r="S284" s="44"/>
    </row>
    <row r="285" spans="1:27" x14ac:dyDescent="0.2">
      <c r="A285" s="134" t="s">
        <v>137</v>
      </c>
      <c r="B285" s="135" t="s">
        <v>47</v>
      </c>
      <c r="C285" s="134">
        <v>57476.838199999998</v>
      </c>
      <c r="D285" s="134">
        <v>1E-4</v>
      </c>
      <c r="E285" s="32">
        <f>+(C285-C$7)/C$8</f>
        <v>17439.993016672626</v>
      </c>
      <c r="F285" s="44">
        <f>ROUND(2*E285,0)/2</f>
        <v>17440</v>
      </c>
      <c r="G285" s="44">
        <f>+C285-(C$7+F285*C$8)</f>
        <v>-5.704480005078949E-3</v>
      </c>
      <c r="H285" s="44"/>
      <c r="I285" s="44"/>
      <c r="J285" s="44"/>
      <c r="K285" s="44">
        <f>+G285</f>
        <v>-5.704480005078949E-3</v>
      </c>
      <c r="L285" s="44"/>
      <c r="M285" s="44"/>
      <c r="N285" s="44"/>
      <c r="O285" s="44">
        <f ca="1">+C$11+C$12*$F285</f>
        <v>-5.6359197345743316E-3</v>
      </c>
      <c r="P285" s="44"/>
      <c r="Q285" s="154">
        <f>+C285-15018.5</f>
        <v>42458.338199999998</v>
      </c>
      <c r="R285" s="44"/>
      <c r="S285" s="44"/>
    </row>
    <row r="286" spans="1:27" x14ac:dyDescent="0.2">
      <c r="A286" s="127" t="s">
        <v>138</v>
      </c>
      <c r="B286" s="128" t="s">
        <v>47</v>
      </c>
      <c r="C286" s="127">
        <v>57498.075299999997</v>
      </c>
      <c r="D286" s="127" t="s">
        <v>139</v>
      </c>
      <c r="E286" s="32">
        <f>+(C286-C$7)/C$8</f>
        <v>17465.991113200293</v>
      </c>
      <c r="F286" s="44">
        <f>ROUND(2*E286,0)/2</f>
        <v>17466</v>
      </c>
      <c r="G286" s="44">
        <f>+C286-(C$7+F286*C$8)</f>
        <v>-7.2593720033182763E-3</v>
      </c>
      <c r="H286" s="44"/>
      <c r="I286" s="44"/>
      <c r="J286" s="44"/>
      <c r="K286" s="44">
        <f>+G286</f>
        <v>-7.2593720033182763E-3</v>
      </c>
      <c r="L286" s="44"/>
      <c r="M286" s="44"/>
      <c r="N286" s="44"/>
      <c r="O286" s="44">
        <f ca="1">+C$11+C$12*$F286</f>
        <v>-5.6556660227497797E-3</v>
      </c>
      <c r="P286" s="44"/>
      <c r="Q286" s="154">
        <f>+C286-15018.5</f>
        <v>42479.575299999997</v>
      </c>
      <c r="R286" s="44"/>
      <c r="S286" s="44"/>
    </row>
    <row r="287" spans="1:27" x14ac:dyDescent="0.2">
      <c r="A287" s="127" t="s">
        <v>138</v>
      </c>
      <c r="B287" s="128" t="s">
        <v>47</v>
      </c>
      <c r="C287" s="127">
        <v>57498.075299999997</v>
      </c>
      <c r="D287" s="127" t="s">
        <v>140</v>
      </c>
      <c r="E287" s="32">
        <f>+(C287-C$7)/C$8</f>
        <v>17465.991113200293</v>
      </c>
      <c r="F287" s="44">
        <f>ROUND(2*E287,0)/2</f>
        <v>17466</v>
      </c>
      <c r="G287" s="44">
        <f>+C287-(C$7+F287*C$8)</f>
        <v>-7.2593720033182763E-3</v>
      </c>
      <c r="H287" s="44"/>
      <c r="I287" s="44"/>
      <c r="J287" s="44"/>
      <c r="K287" s="44">
        <f>+G287</f>
        <v>-7.2593720033182763E-3</v>
      </c>
      <c r="L287" s="44"/>
      <c r="M287" s="44"/>
      <c r="N287" s="44"/>
      <c r="O287" s="44">
        <f ca="1">+C$11+C$12*$F287</f>
        <v>-5.6556660227497797E-3</v>
      </c>
      <c r="P287" s="44"/>
      <c r="Q287" s="154">
        <f>+C287-15018.5</f>
        <v>42479.575299999997</v>
      </c>
      <c r="R287" s="44"/>
      <c r="S287" s="44"/>
    </row>
    <row r="288" spans="1:27" x14ac:dyDescent="0.2">
      <c r="A288" s="127" t="s">
        <v>138</v>
      </c>
      <c r="B288" s="128" t="s">
        <v>47</v>
      </c>
      <c r="C288" s="127">
        <v>57498.075400000002</v>
      </c>
      <c r="D288" s="127" t="s">
        <v>132</v>
      </c>
      <c r="E288" s="32">
        <f>+(C288-C$7)/C$8</f>
        <v>17465.991235618596</v>
      </c>
      <c r="F288" s="44">
        <f>ROUND(2*E288,0)/2</f>
        <v>17466</v>
      </c>
      <c r="G288" s="44">
        <f>+C288-(C$7+F288*C$8)</f>
        <v>-7.1593719985685311E-3</v>
      </c>
      <c r="H288" s="44"/>
      <c r="I288" s="44"/>
      <c r="J288" s="44"/>
      <c r="K288" s="44">
        <f>+G288</f>
        <v>-7.1593719985685311E-3</v>
      </c>
      <c r="L288" s="44"/>
      <c r="M288" s="44"/>
      <c r="N288" s="44"/>
      <c r="O288" s="44">
        <f ca="1">+C$11+C$12*$F288</f>
        <v>-5.6556660227497797E-3</v>
      </c>
      <c r="P288" s="44"/>
      <c r="Q288" s="154">
        <f>+C288-15018.5</f>
        <v>42479.575400000002</v>
      </c>
      <c r="R288" s="44"/>
      <c r="S288" s="44"/>
    </row>
    <row r="289" spans="1:27" x14ac:dyDescent="0.2">
      <c r="A289" s="127" t="s">
        <v>138</v>
      </c>
      <c r="B289" s="128" t="s">
        <v>46</v>
      </c>
      <c r="C289" s="127">
        <v>57514.005499999999</v>
      </c>
      <c r="D289" s="127" t="s">
        <v>132</v>
      </c>
      <c r="E289" s="32">
        <f>+(C289-C$7)/C$8</f>
        <v>17485.492593030642</v>
      </c>
      <c r="F289" s="44">
        <f>ROUND(2*E289,0)/2</f>
        <v>17485.5</v>
      </c>
      <c r="G289" s="44">
        <f>+C289-(C$7+F289*C$8)</f>
        <v>-6.0505410001496784E-3</v>
      </c>
      <c r="H289" s="44"/>
      <c r="I289" s="44"/>
      <c r="J289" s="44"/>
      <c r="K289" s="44">
        <f>+G289</f>
        <v>-6.0505410001496784E-3</v>
      </c>
      <c r="L289" s="44"/>
      <c r="M289" s="44"/>
      <c r="N289" s="44"/>
      <c r="O289" s="44">
        <f ca="1">+C$11+C$12*$F289</f>
        <v>-5.670475738881367E-3</v>
      </c>
      <c r="P289" s="44"/>
      <c r="Q289" s="154">
        <f>+C289-15018.5</f>
        <v>42495.505499999999</v>
      </c>
      <c r="R289" s="44"/>
      <c r="S289" s="44"/>
    </row>
    <row r="290" spans="1:27" x14ac:dyDescent="0.2">
      <c r="A290" s="129" t="s">
        <v>134</v>
      </c>
      <c r="B290" s="130" t="s">
        <v>47</v>
      </c>
      <c r="C290" s="131">
        <v>57514.415500000003</v>
      </c>
      <c r="D290" s="131">
        <v>2.2000000000000001E-3</v>
      </c>
      <c r="E290" s="32">
        <f>+(C290-C$7)/C$8</f>
        <v>17485.994508055592</v>
      </c>
      <c r="F290" s="44">
        <f>ROUND(2*E290,0)/2</f>
        <v>17486</v>
      </c>
      <c r="G290" s="44">
        <f>+C290-(C$7+F290*C$8)</f>
        <v>-4.4862119975732639E-3</v>
      </c>
      <c r="H290" s="44"/>
      <c r="I290" s="44"/>
      <c r="J290" s="44"/>
      <c r="K290" s="44">
        <f>+G290</f>
        <v>-4.4862119975732639E-3</v>
      </c>
      <c r="L290" s="44"/>
      <c r="M290" s="44"/>
      <c r="N290" s="44"/>
      <c r="O290" s="44">
        <f ca="1">+C$11+C$12*$F290</f>
        <v>-5.670855475192433E-3</v>
      </c>
      <c r="P290" s="44"/>
      <c r="Q290" s="154">
        <f>+C290-15018.5</f>
        <v>42495.915500000003</v>
      </c>
      <c r="R290" s="44"/>
      <c r="S290" s="44"/>
      <c r="T290" s="44"/>
      <c r="U290" s="44"/>
      <c r="V290" s="44"/>
      <c r="W290" s="44"/>
      <c r="X290" s="44"/>
      <c r="Y290" s="44"/>
      <c r="Z290" s="44"/>
      <c r="AA290" s="44"/>
    </row>
    <row r="291" spans="1:27" x14ac:dyDescent="0.2">
      <c r="A291" s="134" t="s">
        <v>137</v>
      </c>
      <c r="B291" s="135" t="s">
        <v>47</v>
      </c>
      <c r="C291" s="134">
        <v>57521.767</v>
      </c>
      <c r="D291" s="134">
        <v>2.9999999999999997E-4</v>
      </c>
      <c r="E291" s="32">
        <f>+(C291-C$7)/C$8</f>
        <v>17494.994089289521</v>
      </c>
      <c r="F291" s="44">
        <f>ROUND(2*E291,0)/2</f>
        <v>17495</v>
      </c>
      <c r="G291" s="44">
        <f>+C291-(C$7+F291*C$8)</f>
        <v>-4.8282900024787523E-3</v>
      </c>
      <c r="H291" s="44"/>
      <c r="I291" s="44"/>
      <c r="J291" s="44"/>
      <c r="K291" s="44">
        <f>+G291</f>
        <v>-4.8282900024787523E-3</v>
      </c>
      <c r="L291" s="44"/>
      <c r="M291" s="44"/>
      <c r="N291" s="44"/>
      <c r="O291" s="44">
        <f ca="1">+C$11+C$12*$F291</f>
        <v>-5.6776907287916269E-3</v>
      </c>
      <c r="P291" s="44"/>
      <c r="Q291" s="154">
        <f>+C291-15018.5</f>
        <v>42503.267</v>
      </c>
      <c r="R291" s="44"/>
      <c r="S291" s="44"/>
    </row>
    <row r="292" spans="1:27" x14ac:dyDescent="0.2">
      <c r="A292" s="134" t="s">
        <v>141</v>
      </c>
      <c r="B292" s="135" t="s">
        <v>47</v>
      </c>
      <c r="C292" s="134">
        <v>57783.981800000001</v>
      </c>
      <c r="D292" s="134">
        <v>1E-4</v>
      </c>
      <c r="E292" s="32">
        <f>+(C292-C$7)/C$8</f>
        <v>17815.992986567522</v>
      </c>
      <c r="F292" s="44">
        <f>ROUND(2*E292,0)/2</f>
        <v>17816</v>
      </c>
      <c r="G292" s="44">
        <f>+C292-(C$7+F292*C$8)</f>
        <v>-5.7290719996672124E-3</v>
      </c>
      <c r="H292" s="44"/>
      <c r="I292" s="44"/>
      <c r="J292" s="44"/>
      <c r="K292" s="44">
        <f>+G292</f>
        <v>-5.7290719996672124E-3</v>
      </c>
      <c r="L292" s="44"/>
      <c r="M292" s="44"/>
      <c r="N292" s="44"/>
      <c r="O292" s="44">
        <f ca="1">+C$11+C$12*$F292</f>
        <v>-5.9214814404962048E-3</v>
      </c>
      <c r="P292" s="44"/>
      <c r="Q292" s="154">
        <f>+C292-15018.5</f>
        <v>42765.481800000001</v>
      </c>
      <c r="R292" s="44"/>
      <c r="S292" s="44"/>
    </row>
    <row r="293" spans="1:27" x14ac:dyDescent="0.2">
      <c r="A293" s="94" t="s">
        <v>144</v>
      </c>
      <c r="B293" s="95" t="s">
        <v>47</v>
      </c>
      <c r="C293" s="96">
        <v>57896.709300000002</v>
      </c>
      <c r="D293" s="96">
        <v>1E-4</v>
      </c>
      <c r="E293" s="32">
        <f>+(C293-C$7)/C$8</f>
        <v>17953.99207431126</v>
      </c>
      <c r="F293" s="44">
        <f>ROUND(2*E293,0)/2</f>
        <v>17954</v>
      </c>
      <c r="G293" s="44">
        <f>+C293-(C$7+F293*C$8)</f>
        <v>-6.4742679969640449E-3</v>
      </c>
      <c r="H293" s="44"/>
      <c r="I293" s="44"/>
      <c r="J293" s="44"/>
      <c r="K293" s="44">
        <f>+G293</f>
        <v>-6.4742679969640449E-3</v>
      </c>
      <c r="L293" s="44"/>
      <c r="M293" s="44"/>
      <c r="N293" s="44"/>
      <c r="O293" s="44">
        <f ca="1">+C$11+C$12*$F293</f>
        <v>-6.0262886623505107E-3</v>
      </c>
      <c r="P293" s="44"/>
      <c r="Q293" s="154">
        <f>+C293-15018.5</f>
        <v>42878.209300000002</v>
      </c>
    </row>
    <row r="294" spans="1:27" x14ac:dyDescent="0.2">
      <c r="A294" s="127" t="s">
        <v>142</v>
      </c>
      <c r="B294" s="136" t="s">
        <v>47</v>
      </c>
      <c r="C294" s="137">
        <v>57902.426399999997</v>
      </c>
      <c r="D294" s="137">
        <v>8.9999999999999998E-4</v>
      </c>
      <c r="E294" s="32">
        <f>+(C294-C$7)/C$8</f>
        <v>17960.990850870119</v>
      </c>
      <c r="F294" s="44">
        <f>ROUND(2*E294,0)/2</f>
        <v>17961</v>
      </c>
      <c r="G294" s="44">
        <f>+C294-(C$7+F294*C$8)</f>
        <v>-7.4736620008479804E-3</v>
      </c>
      <c r="H294" s="44"/>
      <c r="I294" s="44"/>
      <c r="J294" s="44"/>
      <c r="K294" s="44">
        <f>+G294</f>
        <v>-7.4736620008479804E-3</v>
      </c>
      <c r="L294" s="44"/>
      <c r="M294" s="44"/>
      <c r="N294" s="44"/>
      <c r="O294" s="44">
        <f ca="1">+C$11+C$12*$F294</f>
        <v>-6.0316049707054391E-3</v>
      </c>
      <c r="P294" s="44"/>
      <c r="Q294" s="154">
        <f>+C294-15018.5</f>
        <v>42883.926399999997</v>
      </c>
      <c r="R294" s="44"/>
      <c r="S294" s="44"/>
    </row>
    <row r="295" spans="1:27" x14ac:dyDescent="0.2">
      <c r="A295" s="138" t="s">
        <v>143</v>
      </c>
      <c r="B295" s="139" t="s">
        <v>46</v>
      </c>
      <c r="C295" s="127">
        <v>57913.455999999998</v>
      </c>
      <c r="D295" s="127">
        <v>7.0000000000000001E-3</v>
      </c>
      <c r="E295" s="32">
        <f>+(C295-C$7)/C$8</f>
        <v>17974.49309955104</v>
      </c>
      <c r="F295" s="44">
        <f>ROUND(2*E295,0)/2</f>
        <v>17974.5</v>
      </c>
      <c r="G295" s="44">
        <f>+C295-(C$7+F295*C$8)</f>
        <v>-5.6367790020885877E-3</v>
      </c>
      <c r="H295" s="44"/>
      <c r="I295" s="44"/>
      <c r="J295" s="44"/>
      <c r="K295" s="44">
        <f>+G295</f>
        <v>-5.6367790020885877E-3</v>
      </c>
      <c r="L295" s="44"/>
      <c r="M295" s="44"/>
      <c r="N295" s="44"/>
      <c r="O295" s="44">
        <f ca="1">+C$11+C$12*$F295</f>
        <v>-6.0418578511042299E-3</v>
      </c>
      <c r="P295" s="44"/>
      <c r="Q295" s="154">
        <f>+C295-15018.5</f>
        <v>42894.955999999998</v>
      </c>
      <c r="R295" s="44"/>
      <c r="S295" s="44"/>
    </row>
    <row r="296" spans="1:27" x14ac:dyDescent="0.2">
      <c r="A296" s="94" t="s">
        <v>144</v>
      </c>
      <c r="B296" s="95" t="s">
        <v>47</v>
      </c>
      <c r="C296" s="96">
        <v>58158.924599999998</v>
      </c>
      <c r="D296" s="96">
        <v>1E-4</v>
      </c>
      <c r="E296" s="32">
        <f>+(C296-C$7)/C$8</f>
        <v>18274.991583680749</v>
      </c>
      <c r="F296" s="44">
        <f>ROUND(2*E296,0)/2</f>
        <v>18275</v>
      </c>
      <c r="G296" s="44">
        <f>+C296-(C$7+F296*C$8)</f>
        <v>-6.8750499995076098E-3</v>
      </c>
      <c r="H296" s="44"/>
      <c r="I296" s="44"/>
      <c r="J296" s="44"/>
      <c r="K296" s="44">
        <f>+G296</f>
        <v>-6.8750499995076098E-3</v>
      </c>
      <c r="L296" s="44"/>
      <c r="M296" s="44"/>
      <c r="N296" s="44"/>
      <c r="O296" s="44">
        <f ca="1">+C$11+C$12*$F296</f>
        <v>-6.2700793740550903E-3</v>
      </c>
      <c r="P296" s="44"/>
      <c r="Q296" s="154">
        <f>+C296-15018.5</f>
        <v>43140.424599999998</v>
      </c>
    </row>
    <row r="297" spans="1:27" x14ac:dyDescent="0.2">
      <c r="A297" s="94" t="s">
        <v>144</v>
      </c>
      <c r="B297" s="95" t="s">
        <v>47</v>
      </c>
      <c r="C297" s="96">
        <v>58214.472000000002</v>
      </c>
      <c r="D297" s="96">
        <v>1E-4</v>
      </c>
      <c r="E297" s="32">
        <f>+(C297-C$7)/C$8</f>
        <v>18342.991765770625</v>
      </c>
      <c r="F297" s="44">
        <f>ROUND(2*E297,0)/2</f>
        <v>18343</v>
      </c>
      <c r="G297" s="44">
        <f>+C297-(C$7+F297*C$8)</f>
        <v>-6.7263059972901829E-3</v>
      </c>
      <c r="H297" s="44"/>
      <c r="I297" s="44"/>
      <c r="J297" s="44"/>
      <c r="K297" s="44">
        <f>+G297</f>
        <v>-6.7263059972901829E-3</v>
      </c>
      <c r="L297" s="44"/>
      <c r="M297" s="44"/>
      <c r="N297" s="44"/>
      <c r="O297" s="44">
        <f ca="1">+C$11+C$12*$F297</f>
        <v>-6.3217235123601088E-3</v>
      </c>
      <c r="P297" s="44"/>
      <c r="Q297" s="154">
        <f>+C297-15018.5</f>
        <v>43195.972000000002</v>
      </c>
    </row>
    <row r="298" spans="1:27" x14ac:dyDescent="0.2">
      <c r="A298" s="94" t="s">
        <v>144</v>
      </c>
      <c r="B298" s="95" t="s">
        <v>47</v>
      </c>
      <c r="C298" s="96">
        <v>58271.653599999998</v>
      </c>
      <c r="D298" s="96">
        <v>1E-4</v>
      </c>
      <c r="E298" s="32">
        <f>+(C298-C$7)/C$8</f>
        <v>18412.992507698964</v>
      </c>
      <c r="F298" s="44">
        <f>ROUND(2*E298,0)/2</f>
        <v>18413</v>
      </c>
      <c r="G298" s="44">
        <f>+C298-(C$7+F298*C$8)</f>
        <v>-6.1202459983178414E-3</v>
      </c>
      <c r="H298" s="44"/>
      <c r="I298" s="44"/>
      <c r="J298" s="44"/>
      <c r="K298" s="44">
        <f>+G298</f>
        <v>-6.1202459983178414E-3</v>
      </c>
      <c r="L298" s="44"/>
      <c r="M298" s="44"/>
      <c r="N298" s="44"/>
      <c r="O298" s="44">
        <f ca="1">+C$11+C$12*$F298</f>
        <v>-6.3748865959093945E-3</v>
      </c>
      <c r="P298" s="44"/>
      <c r="Q298" s="154">
        <f>+C298-15018.5</f>
        <v>43253.153599999998</v>
      </c>
    </row>
    <row r="299" spans="1:27" x14ac:dyDescent="0.2">
      <c r="A299" s="94" t="s">
        <v>145</v>
      </c>
      <c r="B299" s="95" t="s">
        <v>47</v>
      </c>
      <c r="C299" s="96">
        <v>58533.868300000002</v>
      </c>
      <c r="D299" s="96">
        <v>2.0000000000000001E-4</v>
      </c>
      <c r="E299" s="32">
        <f>+(C299-C$7)/C$8</f>
        <v>18733.991282558669</v>
      </c>
      <c r="F299" s="44">
        <f>ROUND(2*E299,0)/2</f>
        <v>18734</v>
      </c>
      <c r="G299" s="44">
        <f>+C299-(C$7+F299*C$8)</f>
        <v>-7.1210280002560467E-3</v>
      </c>
      <c r="H299" s="44"/>
      <c r="I299" s="44"/>
      <c r="J299" s="44"/>
      <c r="K299" s="44">
        <f>+G299</f>
        <v>-7.1210280002560467E-3</v>
      </c>
      <c r="L299" s="44"/>
      <c r="M299" s="44"/>
      <c r="N299" s="44"/>
      <c r="O299" s="44">
        <f ca="1">+C$11+C$12*$F299</f>
        <v>-6.6186773076139741E-3</v>
      </c>
      <c r="P299" s="44"/>
      <c r="Q299" s="154">
        <f>+C299-15018.5</f>
        <v>43515.368300000002</v>
      </c>
    </row>
    <row r="300" spans="1:27" x14ac:dyDescent="0.2">
      <c r="A300" s="94" t="s">
        <v>145</v>
      </c>
      <c r="B300" s="95" t="s">
        <v>47</v>
      </c>
      <c r="C300" s="96">
        <v>58629.442199999998</v>
      </c>
      <c r="D300" s="96">
        <v>1E-4</v>
      </c>
      <c r="E300" s="32">
        <f>+(C300-C$7)/C$8</f>
        <v>18850.991225004924</v>
      </c>
      <c r="F300" s="44">
        <f>ROUND(2*E300,0)/2</f>
        <v>18851</v>
      </c>
      <c r="G300" s="44">
        <f>+C300-(C$7+F300*C$8)</f>
        <v>-7.1680420005577616E-3</v>
      </c>
      <c r="H300" s="44"/>
      <c r="I300" s="44"/>
      <c r="J300" s="44"/>
      <c r="K300" s="44">
        <f>+G300</f>
        <v>-7.1680420005577616E-3</v>
      </c>
      <c r="L300" s="44"/>
      <c r="M300" s="44"/>
      <c r="N300" s="44"/>
      <c r="O300" s="44">
        <f ca="1">+C$11+C$12*$F300</f>
        <v>-6.7075356044034931E-3</v>
      </c>
      <c r="P300" s="44"/>
      <c r="Q300" s="154">
        <f>+C300-15018.5</f>
        <v>43610.942199999998</v>
      </c>
    </row>
    <row r="301" spans="1:27" ht="12" customHeight="1" x14ac:dyDescent="0.2">
      <c r="A301" s="97" t="s">
        <v>146</v>
      </c>
      <c r="B301" s="98" t="s">
        <v>47</v>
      </c>
      <c r="C301" s="99">
        <v>58641.694600000003</v>
      </c>
      <c r="D301" s="99">
        <v>2.0000000000000001E-4</v>
      </c>
      <c r="E301" s="32">
        <f>+(C301-C$7)/C$8</f>
        <v>18865.990404643184</v>
      </c>
      <c r="F301" s="44">
        <f>ROUND(2*E301,0)/2</f>
        <v>18866</v>
      </c>
      <c r="G301" s="44">
        <f>+C301-(C$7+F301*C$8)</f>
        <v>-7.838171994080767E-3</v>
      </c>
      <c r="H301" s="44"/>
      <c r="I301" s="44"/>
      <c r="J301" s="44"/>
      <c r="K301" s="44">
        <f>+G301</f>
        <v>-7.838171994080767E-3</v>
      </c>
      <c r="L301" s="44"/>
      <c r="M301" s="44"/>
      <c r="N301" s="44"/>
      <c r="O301" s="44">
        <f ca="1">+C$11+C$12*$F301</f>
        <v>-6.7189276937354835E-3</v>
      </c>
      <c r="P301" s="44"/>
      <c r="Q301" s="154">
        <f>+C301-15018.5</f>
        <v>43623.194600000003</v>
      </c>
    </row>
    <row r="302" spans="1:27" ht="12" customHeight="1" x14ac:dyDescent="0.2">
      <c r="A302" s="97" t="s">
        <v>146</v>
      </c>
      <c r="B302" s="98" t="s">
        <v>47</v>
      </c>
      <c r="C302" s="99">
        <v>58957.8249</v>
      </c>
      <c r="D302" s="99">
        <v>2.0000000000000001E-4</v>
      </c>
      <c r="E302" s="32">
        <f>+(C302-C$7)/C$8</f>
        <v>19252.991739793462</v>
      </c>
      <c r="F302" s="44">
        <f>ROUND(2*E302,0)/2</f>
        <v>19253</v>
      </c>
      <c r="G302" s="44">
        <f>+C302-(C$7+F302*C$8)</f>
        <v>-6.7475260002538562E-3</v>
      </c>
      <c r="H302" s="44"/>
      <c r="I302" s="44"/>
      <c r="J302" s="44"/>
      <c r="K302" s="44">
        <f>+G302</f>
        <v>-6.7475260002538562E-3</v>
      </c>
      <c r="L302" s="44"/>
      <c r="M302" s="44"/>
      <c r="N302" s="44"/>
      <c r="O302" s="44">
        <f ca="1">+C$11+C$12*$F302</f>
        <v>-7.0128435985008161E-3</v>
      </c>
      <c r="P302" s="44"/>
      <c r="Q302" s="154">
        <f>+C302-15018.5</f>
        <v>43939.3249</v>
      </c>
    </row>
    <row r="303" spans="1:27" ht="12" customHeight="1" x14ac:dyDescent="0.2">
      <c r="A303" s="97" t="s">
        <v>146</v>
      </c>
      <c r="B303" s="98" t="s">
        <v>47</v>
      </c>
      <c r="C303" s="99">
        <v>58999.483200000002</v>
      </c>
      <c r="D303" s="99">
        <v>2.9999999999999997E-4</v>
      </c>
      <c r="E303" s="32">
        <f>+(C303-C$7)/C$8</f>
        <v>19303.989121949147</v>
      </c>
      <c r="F303" s="44">
        <f>ROUND(2*E303,0)/2</f>
        <v>19304</v>
      </c>
      <c r="G303" s="44">
        <f>+C303-(C$7+F303*C$8)</f>
        <v>-8.8859679963206872E-3</v>
      </c>
      <c r="H303" s="44"/>
      <c r="I303" s="44"/>
      <c r="J303" s="44"/>
      <c r="K303" s="44">
        <f>+G303</f>
        <v>-8.8859679963206872E-3</v>
      </c>
      <c r="L303" s="44"/>
      <c r="M303" s="44"/>
      <c r="N303" s="44"/>
      <c r="O303" s="44">
        <f ca="1">+C$11+C$12*$F303</f>
        <v>-7.0515767022295804E-3</v>
      </c>
      <c r="P303" s="44"/>
      <c r="Q303" s="154">
        <f>+C303-15018.5</f>
        <v>43980.983200000002</v>
      </c>
    </row>
    <row r="304" spans="1:27" ht="12" customHeight="1" x14ac:dyDescent="0.2">
      <c r="A304" s="94" t="s">
        <v>873</v>
      </c>
      <c r="B304" s="95" t="s">
        <v>47</v>
      </c>
      <c r="C304" s="96">
        <v>59368.710800000001</v>
      </c>
      <c r="D304" s="96">
        <v>2.9999999999999997E-4</v>
      </c>
      <c r="E304" s="32">
        <f>+(C304-C$7)/C$8</f>
        <v>19755.991268451184</v>
      </c>
      <c r="F304" s="44">
        <f>ROUND(2*E304,0)/2</f>
        <v>19756</v>
      </c>
      <c r="G304" s="44">
        <f>+C304-(C$7+F304*C$8)</f>
        <v>-7.1325519966194406E-3</v>
      </c>
      <c r="H304" s="44"/>
      <c r="I304" s="44"/>
      <c r="J304" s="44"/>
      <c r="K304" s="44">
        <f>+G304</f>
        <v>-7.1325519966194406E-3</v>
      </c>
      <c r="L304" s="44"/>
      <c r="M304" s="44"/>
      <c r="N304" s="44"/>
      <c r="O304" s="44">
        <f ca="1">+C$11+C$12*$F304</f>
        <v>-7.3948583274335376E-3</v>
      </c>
      <c r="P304" s="44"/>
      <c r="Q304" s="154">
        <f>+C304-15018.5</f>
        <v>44350.210800000001</v>
      </c>
    </row>
    <row r="305" spans="1:17" ht="12" customHeight="1" x14ac:dyDescent="0.2">
      <c r="A305" s="157" t="s">
        <v>874</v>
      </c>
      <c r="B305" s="158" t="s">
        <v>47</v>
      </c>
      <c r="C305" s="159">
        <v>59707.710899999998</v>
      </c>
      <c r="D305" s="157">
        <v>1E-4</v>
      </c>
      <c r="E305" s="32">
        <f>+(C305-C$7)/C$8</f>
        <v>20170.98942369311</v>
      </c>
      <c r="F305" s="44">
        <f>ROUND(2*E305,0)/2</f>
        <v>20171</v>
      </c>
      <c r="G305" s="44">
        <f>+C305-(C$7+F305*C$8)</f>
        <v>-8.6394820027635433E-3</v>
      </c>
      <c r="H305" s="44"/>
      <c r="I305" s="44"/>
      <c r="J305" s="44"/>
      <c r="K305" s="44">
        <f>+G305</f>
        <v>-8.6394820027635433E-3</v>
      </c>
      <c r="L305" s="44"/>
      <c r="M305" s="44"/>
      <c r="N305" s="44"/>
      <c r="O305" s="44">
        <f ca="1">+C$11+C$12*$F305</f>
        <v>-7.7100394656185837E-3</v>
      </c>
      <c r="P305" s="44"/>
      <c r="Q305" s="154">
        <f>+C305-15018.5</f>
        <v>44689.210899999998</v>
      </c>
    </row>
    <row r="306" spans="1:17" ht="12" customHeight="1" x14ac:dyDescent="0.2">
      <c r="A306" s="157" t="s">
        <v>874</v>
      </c>
      <c r="B306" s="158" t="s">
        <v>47</v>
      </c>
      <c r="C306" s="159">
        <v>59722.4139</v>
      </c>
      <c r="D306" s="157">
        <v>1E-4</v>
      </c>
      <c r="E306" s="32">
        <f>+(C306-C$7)/C$8</f>
        <v>20188.988586160976</v>
      </c>
      <c r="F306" s="44">
        <f>ROUND(2*E306,0)/2</f>
        <v>20189</v>
      </c>
      <c r="G306" s="44">
        <f>+C306-(C$7+F306*C$8)</f>
        <v>-9.3236380052985623E-3</v>
      </c>
      <c r="H306" s="44"/>
      <c r="I306" s="44"/>
      <c r="J306" s="44"/>
      <c r="K306" s="44">
        <f>+G306</f>
        <v>-9.3236380052985623E-3</v>
      </c>
      <c r="L306" s="44"/>
      <c r="M306" s="44"/>
      <c r="N306" s="44"/>
      <c r="O306" s="44">
        <f ca="1">+C$11+C$12*$F306</f>
        <v>-7.7237099728169716E-3</v>
      </c>
      <c r="P306" s="44"/>
      <c r="Q306" s="154">
        <f>+C306-15018.5</f>
        <v>44703.9139</v>
      </c>
    </row>
    <row r="307" spans="1:17" ht="12" customHeight="1" x14ac:dyDescent="0.2">
      <c r="A307" s="157" t="s">
        <v>874</v>
      </c>
      <c r="B307" s="158" t="s">
        <v>47</v>
      </c>
      <c r="C307" s="159">
        <v>59734.667300000001</v>
      </c>
      <c r="D307" s="157">
        <v>1E-4</v>
      </c>
      <c r="E307" s="32">
        <f>+(C307-C$7)/C$8</f>
        <v>20203.988989982219</v>
      </c>
      <c r="F307" s="44">
        <f>ROUND(2*E307,0)/2</f>
        <v>20204</v>
      </c>
      <c r="G307" s="44">
        <f>+C307-(C$7+F307*C$8)</f>
        <v>-8.9937680022558197E-3</v>
      </c>
      <c r="H307" s="44"/>
      <c r="I307" s="44"/>
      <c r="J307" s="44"/>
      <c r="K307" s="44">
        <f>+G307</f>
        <v>-8.9937680022558197E-3</v>
      </c>
      <c r="L307" s="44"/>
      <c r="M307" s="44"/>
      <c r="N307" s="44"/>
      <c r="O307" s="44">
        <f ca="1">+C$11+C$12*$F307</f>
        <v>-7.735102062148962E-3</v>
      </c>
      <c r="P307" s="44"/>
      <c r="Q307" s="154">
        <f>+C307-15018.5</f>
        <v>44716.167300000001</v>
      </c>
    </row>
    <row r="308" spans="1:17" ht="12" customHeight="1" x14ac:dyDescent="0.2"/>
  </sheetData>
  <sheetProtection selectLockedCells="1" selectUnlockedCells="1"/>
  <sortState xmlns:xlrd2="http://schemas.microsoft.com/office/spreadsheetml/2017/richdata2" ref="A21:U307">
    <sortCondition ref="C21:C30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workbookViewId="0">
      <selection activeCell="F12" sqref="F12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49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6" ht="20.25" x14ac:dyDescent="0.2">
      <c r="A1" s="2" t="s">
        <v>0</v>
      </c>
      <c r="B1" s="3"/>
      <c r="C1" s="100"/>
      <c r="D1" s="3"/>
      <c r="E1" s="101" t="s">
        <v>147</v>
      </c>
      <c r="F1" s="102"/>
      <c r="V1" s="103" t="s">
        <v>148</v>
      </c>
      <c r="W1" s="103" t="s">
        <v>149</v>
      </c>
      <c r="X1" s="103" t="s">
        <v>150</v>
      </c>
      <c r="Y1" s="103" t="s">
        <v>151</v>
      </c>
      <c r="Z1" s="103" t="s">
        <v>152</v>
      </c>
    </row>
    <row r="2" spans="1:26" x14ac:dyDescent="0.2">
      <c r="A2" s="4" t="s">
        <v>1</v>
      </c>
      <c r="B2" s="3" t="s">
        <v>2</v>
      </c>
      <c r="C2" s="100"/>
      <c r="D2" s="3"/>
      <c r="E2" s="3" t="s">
        <v>3</v>
      </c>
      <c r="T2" s="1" t="s">
        <v>153</v>
      </c>
      <c r="U2" s="1">
        <v>-3.5999999999999999E-3</v>
      </c>
      <c r="V2" s="1">
        <v>-15000</v>
      </c>
      <c r="W2" s="1">
        <f>U$2+U$3*SIN(RADIANS(U$4*V2+U$5))</f>
        <v>-3.4924984161283207E-3</v>
      </c>
      <c r="X2" s="1">
        <f>+U$6*SIN(RADIANS(U$7*V2+U$8))</f>
        <v>8.0431168458384864E-4</v>
      </c>
      <c r="Y2" s="1">
        <f>U$9*SIN(RADIANS(U$10*V2+U$11))</f>
        <v>-1.697445992826905E-3</v>
      </c>
      <c r="Z2" s="1">
        <f>SUM(W2:Y2)</f>
        <v>-4.3856327243713775E-3</v>
      </c>
    </row>
    <row r="3" spans="1:26" x14ac:dyDescent="0.2">
      <c r="A3" s="3" t="s">
        <v>4</v>
      </c>
      <c r="B3" s="3"/>
      <c r="C3" s="104"/>
      <c r="D3" s="5"/>
      <c r="E3" s="3"/>
      <c r="T3" s="1" t="s">
        <v>154</v>
      </c>
      <c r="U3" s="1">
        <v>4.4000000000000003E-3</v>
      </c>
      <c r="V3" s="1">
        <v>-14500</v>
      </c>
      <c r="W3" s="1">
        <f t="shared" ref="W3:W66" si="0">U$2+U$3*SIN(RADIANS(U$4*V3+U$5))</f>
        <v>-6.5725969135088901E-3</v>
      </c>
      <c r="X3" s="1">
        <f t="shared" ref="X3:X66" si="1">+U$6*SIN(RADIANS(U$7*V3+U$8))</f>
        <v>-1.5275081990626996E-3</v>
      </c>
      <c r="Y3" s="1">
        <f t="shared" ref="Y3:Y66" si="2">U$9*SIN(RADIANS(U$10*V3+U$11))</f>
        <v>-1.3223630936945207E-3</v>
      </c>
      <c r="Z3" s="1">
        <f t="shared" ref="Z3:Z66" si="3">SUM(W3:Y3)</f>
        <v>-9.4224682062661099E-3</v>
      </c>
    </row>
    <row r="4" spans="1:26" x14ac:dyDescent="0.2">
      <c r="A4" s="6" t="s">
        <v>5</v>
      </c>
      <c r="B4" s="7"/>
      <c r="C4" s="105">
        <v>43230.608999999997</v>
      </c>
      <c r="D4" s="9">
        <v>0.81687160999999997</v>
      </c>
      <c r="E4" s="10"/>
      <c r="T4" s="1" t="s">
        <v>155</v>
      </c>
      <c r="U4" s="1">
        <v>8.7800000000000003E-2</v>
      </c>
      <c r="V4" s="1">
        <v>-14000</v>
      </c>
      <c r="W4" s="1">
        <f t="shared" si="0"/>
        <v>-7.9913176050843953E-3</v>
      </c>
      <c r="X4" s="1">
        <f t="shared" si="1"/>
        <v>-3.3355432882686761E-3</v>
      </c>
      <c r="Y4" s="1">
        <f t="shared" si="2"/>
        <v>-9.2186210964113695E-4</v>
      </c>
      <c r="Z4" s="1">
        <f t="shared" si="3"/>
        <v>-1.2248723002994209E-2</v>
      </c>
    </row>
    <row r="5" spans="1:26" x14ac:dyDescent="0.2">
      <c r="A5" s="11" t="s">
        <v>6</v>
      </c>
      <c r="B5" s="4"/>
      <c r="C5" s="106">
        <v>8</v>
      </c>
      <c r="D5" s="4" t="s">
        <v>7</v>
      </c>
      <c r="T5" s="1" t="s">
        <v>156</v>
      </c>
      <c r="U5" s="1">
        <v>55.6</v>
      </c>
      <c r="V5" s="1">
        <v>-13500</v>
      </c>
      <c r="W5" s="1">
        <f t="shared" si="0"/>
        <v>-6.9557406506610296E-3</v>
      </c>
      <c r="X5" s="1">
        <f t="shared" si="1"/>
        <v>-3.9998157078761955E-3</v>
      </c>
      <c r="Y5" s="1">
        <f t="shared" si="2"/>
        <v>-5.0364135595712476E-4</v>
      </c>
      <c r="Z5" s="1">
        <f t="shared" si="3"/>
        <v>-1.145919771449435E-2</v>
      </c>
    </row>
    <row r="6" spans="1:26" x14ac:dyDescent="0.2">
      <c r="A6" s="13" t="s">
        <v>8</v>
      </c>
      <c r="T6" s="1" t="s">
        <v>157</v>
      </c>
      <c r="U6" s="1">
        <v>4.0000000000000001E-3</v>
      </c>
      <c r="V6" s="1">
        <v>-13000</v>
      </c>
      <c r="W6" s="1">
        <f t="shared" si="0"/>
        <v>-4.04464770760498E-3</v>
      </c>
      <c r="X6" s="1">
        <f t="shared" si="1"/>
        <v>-3.2925454741377668E-3</v>
      </c>
      <c r="Y6" s="1">
        <f t="shared" si="2"/>
        <v>-7.5739752273225187E-5</v>
      </c>
      <c r="Z6" s="1">
        <f t="shared" si="3"/>
        <v>-7.4129329340159719E-3</v>
      </c>
    </row>
    <row r="7" spans="1:26" x14ac:dyDescent="0.2">
      <c r="A7" s="1" t="s">
        <v>9</v>
      </c>
      <c r="C7" s="49">
        <v>43230.6077</v>
      </c>
      <c r="D7" s="107" t="s">
        <v>158</v>
      </c>
      <c r="T7" s="1" t="s">
        <v>159</v>
      </c>
      <c r="U7" s="1">
        <v>6.8099999999999994E-2</v>
      </c>
      <c r="V7" s="1">
        <v>-12500</v>
      </c>
      <c r="W7" s="1">
        <f t="shared" si="0"/>
        <v>-8.8504214938070523E-4</v>
      </c>
      <c r="X7" s="1">
        <f t="shared" si="1"/>
        <v>-1.4562565841225595E-3</v>
      </c>
      <c r="Y7" s="1">
        <f t="shared" si="2"/>
        <v>3.5361769925182937E-4</v>
      </c>
      <c r="Z7" s="1">
        <f t="shared" si="3"/>
        <v>-1.9876810342514353E-3</v>
      </c>
    </row>
    <row r="8" spans="1:26" x14ac:dyDescent="0.2">
      <c r="A8" s="1" t="s">
        <v>10</v>
      </c>
      <c r="C8" s="49">
        <v>0.816871342</v>
      </c>
      <c r="D8" s="107" t="s">
        <v>158</v>
      </c>
      <c r="T8" s="1" t="s">
        <v>160</v>
      </c>
      <c r="U8" s="1">
        <v>109.9</v>
      </c>
      <c r="V8" s="1">
        <v>-12000</v>
      </c>
      <c r="W8" s="1">
        <f t="shared" si="0"/>
        <v>7.5717950246290827E-4</v>
      </c>
      <c r="X8" s="1">
        <f t="shared" si="1"/>
        <v>8.7938481741135365E-4</v>
      </c>
      <c r="Y8" s="1">
        <f t="shared" si="2"/>
        <v>7.7617801256876806E-4</v>
      </c>
      <c r="Z8" s="1">
        <f t="shared" si="3"/>
        <v>2.41274233244303E-3</v>
      </c>
    </row>
    <row r="9" spans="1:26" x14ac:dyDescent="0.2">
      <c r="A9" s="14" t="s">
        <v>11</v>
      </c>
      <c r="B9" s="15">
        <v>21</v>
      </c>
      <c r="C9" s="16" t="str">
        <f>"F"&amp;B9</f>
        <v>F21</v>
      </c>
      <c r="D9" s="17" t="str">
        <f>"G"&amp;B9</f>
        <v>G21</v>
      </c>
      <c r="T9" s="1" t="s">
        <v>161</v>
      </c>
      <c r="U9" s="1">
        <v>-3.0999999999999999E-3</v>
      </c>
      <c r="V9" s="1">
        <v>-11500</v>
      </c>
      <c r="W9" s="1">
        <f t="shared" si="0"/>
        <v>-3.5816782038499209E-5</v>
      </c>
      <c r="X9" s="1">
        <f t="shared" si="1"/>
        <v>2.9134838795296021E-3</v>
      </c>
      <c r="Y9" s="1">
        <f t="shared" si="2"/>
        <v>1.1838188542735908E-3</v>
      </c>
      <c r="Z9" s="1">
        <f t="shared" si="3"/>
        <v>4.0614859517646932E-3</v>
      </c>
    </row>
    <row r="10" spans="1:26" x14ac:dyDescent="0.2">
      <c r="A10" s="4"/>
      <c r="B10" s="4"/>
      <c r="C10" s="108" t="s">
        <v>12</v>
      </c>
      <c r="D10" s="18" t="s">
        <v>13</v>
      </c>
      <c r="E10" s="4"/>
      <c r="T10" s="1" t="s">
        <v>162</v>
      </c>
      <c r="U10" s="1">
        <v>1.5900000000000001E-2</v>
      </c>
      <c r="V10" s="1">
        <v>-11000</v>
      </c>
      <c r="W10" s="1">
        <f t="shared" si="0"/>
        <v>-2.8208271425938301E-3</v>
      </c>
      <c r="X10" s="1">
        <f t="shared" si="1"/>
        <v>3.9485450602919523E-3</v>
      </c>
      <c r="Y10" s="1">
        <f t="shared" si="2"/>
        <v>1.5687046687756076E-3</v>
      </c>
      <c r="Z10" s="1">
        <f t="shared" si="3"/>
        <v>2.6964225864737298E-3</v>
      </c>
    </row>
    <row r="11" spans="1:26" x14ac:dyDescent="0.2">
      <c r="A11" s="4" t="s">
        <v>14</v>
      </c>
      <c r="B11" s="4"/>
      <c r="C11" s="16">
        <f ca="1">INTERCEPT(INDIRECT($D$9):G506,INDIRECT($C$9):F506)</f>
        <v>-2.9382903676903279E-3</v>
      </c>
      <c r="D11" s="20"/>
      <c r="E11" s="4"/>
      <c r="T11" s="1" t="s">
        <v>163</v>
      </c>
      <c r="U11" s="1">
        <v>25.3</v>
      </c>
      <c r="V11" s="1">
        <v>-10500</v>
      </c>
      <c r="W11" s="1">
        <f t="shared" si="0"/>
        <v>-6.0413154807712017E-3</v>
      </c>
      <c r="X11" s="1">
        <f t="shared" si="1"/>
        <v>3.6296443677147857E-3</v>
      </c>
      <c r="Y11" s="1">
        <f t="shared" si="2"/>
        <v>1.9234372911044321E-3</v>
      </c>
      <c r="Z11" s="1">
        <f t="shared" si="3"/>
        <v>-4.8823382195198393E-4</v>
      </c>
    </row>
    <row r="12" spans="1:26" x14ac:dyDescent="0.2">
      <c r="A12" s="4" t="s">
        <v>15</v>
      </c>
      <c r="B12" s="4"/>
      <c r="C12" s="16">
        <f ca="1">SLOPE(INDIRECT($D$9):G506,INDIRECT($C$9):F506)</f>
        <v>-9.7564302777369976E-8</v>
      </c>
      <c r="D12" s="20"/>
      <c r="E12" s="4"/>
      <c r="V12" s="1">
        <v>-10000</v>
      </c>
      <c r="W12" s="1">
        <f t="shared" si="0"/>
        <v>-7.8973580246703388E-3</v>
      </c>
      <c r="X12" s="1">
        <f t="shared" si="1"/>
        <v>2.0661333154665604E-3</v>
      </c>
      <c r="Y12" s="1">
        <f t="shared" si="2"/>
        <v>2.2411981523196623E-3</v>
      </c>
      <c r="Z12" s="1">
        <f t="shared" si="3"/>
        <v>-3.5900265568841161E-3</v>
      </c>
    </row>
    <row r="13" spans="1:26" x14ac:dyDescent="0.2">
      <c r="A13" s="4" t="s">
        <v>16</v>
      </c>
      <c r="B13" s="4"/>
      <c r="C13" s="49" t="s">
        <v>17</v>
      </c>
      <c r="V13" s="1">
        <v>-9500</v>
      </c>
      <c r="W13" s="1">
        <f t="shared" si="0"/>
        <v>-7.3516167231580058E-3</v>
      </c>
      <c r="X13" s="1">
        <f t="shared" si="1"/>
        <v>-2.0585787102418262E-4</v>
      </c>
      <c r="Y13" s="1">
        <f t="shared" si="2"/>
        <v>2.5158793440915378E-3</v>
      </c>
      <c r="Z13" s="1">
        <f t="shared" si="3"/>
        <v>-5.0415952500906507E-3</v>
      </c>
    </row>
    <row r="14" spans="1:26" x14ac:dyDescent="0.2">
      <c r="A14" s="4"/>
      <c r="B14" s="4"/>
      <c r="C14" s="109"/>
      <c r="V14" s="1">
        <v>-9000</v>
      </c>
      <c r="W14" s="1">
        <f t="shared" si="0"/>
        <v>-4.7091051762696984E-3</v>
      </c>
      <c r="X14" s="1">
        <f t="shared" si="1"/>
        <v>-2.4072600926081968E-3</v>
      </c>
      <c r="Y14" s="1">
        <f t="shared" si="2"/>
        <v>2.7422010231667603E-3</v>
      </c>
      <c r="Z14" s="1">
        <f t="shared" si="3"/>
        <v>-4.3741642457111353E-3</v>
      </c>
    </row>
    <row r="15" spans="1:26" x14ac:dyDescent="0.2">
      <c r="A15" s="6" t="s">
        <v>18</v>
      </c>
      <c r="B15" s="4"/>
      <c r="C15" s="110">
        <f ca="1">(C7+C11)+(C8+C12)*INT(MAX(F21:F3047))</f>
        <v>54206.086801947662</v>
      </c>
      <c r="E15" s="22" t="s">
        <v>19</v>
      </c>
      <c r="F15" s="12">
        <v>1</v>
      </c>
      <c r="V15" s="1">
        <v>-8500</v>
      </c>
      <c r="W15" s="1">
        <f t="shared" si="0"/>
        <v>-1.4467172123050808E-3</v>
      </c>
      <c r="X15" s="1">
        <f t="shared" si="1"/>
        <v>-3.7832093093929566E-3</v>
      </c>
      <c r="Y15" s="1">
        <f t="shared" si="2"/>
        <v>2.9158128990043808E-3</v>
      </c>
      <c r="Z15" s="1">
        <f t="shared" si="3"/>
        <v>-2.3141136226936566E-3</v>
      </c>
    </row>
    <row r="16" spans="1:26" x14ac:dyDescent="0.2">
      <c r="A16" s="6" t="s">
        <v>20</v>
      </c>
      <c r="B16" s="4"/>
      <c r="C16" s="110">
        <f ca="1">+C8+C12</f>
        <v>0.81687124443569725</v>
      </c>
      <c r="E16" s="22" t="s">
        <v>21</v>
      </c>
      <c r="F16" s="111">
        <f ca="1">NOW()+15018.5+$C$5/24</f>
        <v>59970.583276273152</v>
      </c>
      <c r="V16" s="1">
        <v>-8000</v>
      </c>
      <c r="W16" s="1">
        <f t="shared" si="0"/>
        <v>6.122057891410973E-4</v>
      </c>
      <c r="X16" s="1">
        <f t="shared" si="1"/>
        <v>-3.8618905235168993E-3</v>
      </c>
      <c r="Y16" s="1">
        <f t="shared" si="2"/>
        <v>3.0333778538155129E-3</v>
      </c>
      <c r="Z16" s="1">
        <f t="shared" si="3"/>
        <v>-2.1630688056028906E-4</v>
      </c>
    </row>
    <row r="17" spans="1:26" x14ac:dyDescent="0.2">
      <c r="A17" s="22" t="s">
        <v>22</v>
      </c>
      <c r="B17" s="4"/>
      <c r="C17" s="109">
        <f>COUNT(C21:C1705)</f>
        <v>54</v>
      </c>
      <c r="E17" s="22" t="s">
        <v>23</v>
      </c>
      <c r="F17" s="19">
        <f ca="1">ROUND(2*(F16-$C$7)/$C$8,0)/2+F15</f>
        <v>20494</v>
      </c>
      <c r="V17" s="1">
        <v>-7500</v>
      </c>
      <c r="W17" s="1">
        <f t="shared" si="0"/>
        <v>3.1693634028895443E-4</v>
      </c>
      <c r="X17" s="1">
        <f t="shared" si="1"/>
        <v>-2.6163238316370897E-3</v>
      </c>
      <c r="Y17" s="1">
        <f t="shared" si="2"/>
        <v>3.0926360876863727E-3</v>
      </c>
      <c r="Z17" s="1">
        <f t="shared" si="3"/>
        <v>7.9324859633823734E-4</v>
      </c>
    </row>
    <row r="18" spans="1:26" x14ac:dyDescent="0.2">
      <c r="A18" s="6" t="s">
        <v>24</v>
      </c>
      <c r="B18" s="4"/>
      <c r="C18" s="112">
        <f ca="1">+C15</f>
        <v>54206.086801947662</v>
      </c>
      <c r="D18" s="24">
        <f ca="1">+C16</f>
        <v>0.81687124443569725</v>
      </c>
      <c r="E18" s="22" t="s">
        <v>25</v>
      </c>
      <c r="F18" s="17">
        <f ca="1">ROUND(2*(F16-$C$15)/$C$16,0)/2+F15</f>
        <v>7058</v>
      </c>
      <c r="V18" s="1">
        <v>-7000</v>
      </c>
      <c r="W18" s="1">
        <f t="shared" si="0"/>
        <v>-2.1675001203885092E-3</v>
      </c>
      <c r="X18" s="1">
        <f t="shared" si="1"/>
        <v>-4.7361587322600169E-4</v>
      </c>
      <c r="Y18" s="1">
        <f t="shared" si="2"/>
        <v>3.0924485558054553E-3</v>
      </c>
      <c r="Z18" s="1">
        <f t="shared" si="3"/>
        <v>4.5133256219094444E-4</v>
      </c>
    </row>
    <row r="19" spans="1:26" x14ac:dyDescent="0.2">
      <c r="E19" s="22" t="s">
        <v>26</v>
      </c>
      <c r="F19" s="25">
        <f ca="1">+$C$15+$C$16*F18-15018.5-$C$5/24</f>
        <v>44952.730711841476</v>
      </c>
      <c r="V19" s="1">
        <v>-6500</v>
      </c>
      <c r="W19" s="1">
        <f t="shared" si="0"/>
        <v>-5.4525575788169599E-3</v>
      </c>
      <c r="X19" s="1">
        <f t="shared" si="1"/>
        <v>1.831495660467827E-3</v>
      </c>
      <c r="Y19" s="1">
        <f t="shared" si="2"/>
        <v>3.0328188628569032E-3</v>
      </c>
      <c r="Z19" s="1">
        <f t="shared" si="3"/>
        <v>-5.8824305549222975E-4</v>
      </c>
    </row>
    <row r="20" spans="1:26" x14ac:dyDescent="0.2">
      <c r="A20" s="18" t="s">
        <v>27</v>
      </c>
      <c r="B20" s="18" t="s">
        <v>28</v>
      </c>
      <c r="C20" s="108" t="s">
        <v>29</v>
      </c>
      <c r="D20" s="18" t="s">
        <v>30</v>
      </c>
      <c r="E20" s="18" t="s">
        <v>31</v>
      </c>
      <c r="F20" s="18" t="s">
        <v>32</v>
      </c>
      <c r="G20" s="18" t="s">
        <v>33</v>
      </c>
      <c r="H20" s="26" t="s">
        <v>34</v>
      </c>
      <c r="I20" s="26" t="s">
        <v>35</v>
      </c>
      <c r="J20" s="26" t="s">
        <v>36</v>
      </c>
      <c r="K20" s="26" t="s">
        <v>37</v>
      </c>
      <c r="L20" s="26" t="s">
        <v>164</v>
      </c>
      <c r="M20" s="26" t="s">
        <v>39</v>
      </c>
      <c r="N20" s="26" t="s">
        <v>40</v>
      </c>
      <c r="O20" s="26" t="s">
        <v>41</v>
      </c>
      <c r="P20" s="26" t="s">
        <v>165</v>
      </c>
      <c r="Q20" s="18" t="s">
        <v>43</v>
      </c>
      <c r="U20" s="27" t="s">
        <v>44</v>
      </c>
      <c r="V20" s="1">
        <v>-6000</v>
      </c>
      <c r="W20" s="1">
        <f t="shared" si="0"/>
        <v>-7.7022247253482517E-3</v>
      </c>
      <c r="X20" s="1">
        <f t="shared" si="1"/>
        <v>3.5085846548223573E-3</v>
      </c>
      <c r="Y20" s="1">
        <f t="shared" si="2"/>
        <v>2.9148931937322989E-3</v>
      </c>
      <c r="Z20" s="1">
        <f t="shared" si="3"/>
        <v>-1.2787468767935955E-3</v>
      </c>
    </row>
    <row r="21" spans="1:26" x14ac:dyDescent="0.2">
      <c r="A21" s="28" t="s">
        <v>49</v>
      </c>
      <c r="B21" s="29" t="s">
        <v>46</v>
      </c>
      <c r="C21" s="30">
        <v>33363.212</v>
      </c>
      <c r="D21" s="113"/>
      <c r="E21" s="32">
        <f t="shared" ref="E21:E52" si="4">+(C21-C$7)/C$8</f>
        <v>-12079.497948650034</v>
      </c>
      <c r="F21" s="44">
        <f t="shared" ref="F21:F52" si="5">ROUND(2*E21,0)/2</f>
        <v>-12079.5</v>
      </c>
      <c r="G21" s="44">
        <f t="shared" ref="G21:G52" si="6">+C21-(C$7+F21*C$8)</f>
        <v>1.6756889963289723E-3</v>
      </c>
      <c r="H21" s="44"/>
      <c r="I21" s="44"/>
      <c r="J21" s="44"/>
      <c r="K21" s="44"/>
      <c r="L21" s="44">
        <f t="shared" ref="L21:L52" si="7">G21</f>
        <v>1.6756889963289723E-3</v>
      </c>
      <c r="M21" s="44"/>
      <c r="N21" s="44"/>
      <c r="O21" s="44">
        <f t="shared" ref="O21:O52" ca="1" si="8">+C$11+C$12*$F21</f>
        <v>-1.7597623722910873E-3</v>
      </c>
      <c r="P21" s="44"/>
      <c r="Q21" s="154">
        <f t="shared" ref="Q21:Q52" si="9">+C21-15018.5</f>
        <v>18344.712</v>
      </c>
      <c r="R21" s="44"/>
      <c r="S21" s="44"/>
      <c r="T21" s="44"/>
      <c r="U21" s="44"/>
      <c r="V21" s="1">
        <v>-5500</v>
      </c>
      <c r="W21" s="1">
        <f t="shared" si="0"/>
        <v>-7.6591675936074849E-3</v>
      </c>
      <c r="X21" s="1">
        <f t="shared" si="1"/>
        <v>3.9825748420273185E-3</v>
      </c>
      <c r="Y21" s="1">
        <f t="shared" si="2"/>
        <v>2.7409382818927228E-3</v>
      </c>
      <c r="Z21" s="1">
        <f t="shared" si="3"/>
        <v>-9.3565446968744363E-4</v>
      </c>
    </row>
    <row r="22" spans="1:26" x14ac:dyDescent="0.2">
      <c r="A22" s="33" t="s">
        <v>51</v>
      </c>
      <c r="B22" s="34" t="s">
        <v>47</v>
      </c>
      <c r="C22" s="35">
        <v>34463.125999999997</v>
      </c>
      <c r="D22" s="38"/>
      <c r="E22" s="32">
        <f t="shared" si="4"/>
        <v>-10733.001941938617</v>
      </c>
      <c r="F22" s="44">
        <f t="shared" si="5"/>
        <v>-10733</v>
      </c>
      <c r="G22" s="44">
        <f t="shared" si="6"/>
        <v>-1.5863140069996007E-3</v>
      </c>
      <c r="H22" s="44"/>
      <c r="I22" s="44"/>
      <c r="J22" s="44"/>
      <c r="K22" s="44"/>
      <c r="L22" s="44">
        <f t="shared" si="7"/>
        <v>-1.5863140069996007E-3</v>
      </c>
      <c r="M22" s="44"/>
      <c r="N22" s="44"/>
      <c r="O22" s="44">
        <f t="shared" ca="1" si="8"/>
        <v>-1.8911327059808159E-3</v>
      </c>
      <c r="P22" s="44"/>
      <c r="Q22" s="154">
        <f t="shared" si="9"/>
        <v>19444.625999999997</v>
      </c>
      <c r="R22" s="44"/>
      <c r="S22" s="44"/>
      <c r="T22" s="44"/>
      <c r="U22" s="44"/>
      <c r="V22" s="1">
        <v>-5000</v>
      </c>
      <c r="W22" s="1">
        <f t="shared" si="0"/>
        <v>-5.3474507187930313E-3</v>
      </c>
      <c r="X22" s="1">
        <f t="shared" si="1"/>
        <v>3.0909342939894014E-3</v>
      </c>
      <c r="Y22" s="1">
        <f t="shared" si="2"/>
        <v>2.5142978388669125E-3</v>
      </c>
      <c r="Z22" s="1">
        <f t="shared" si="3"/>
        <v>2.5778141406328269E-4</v>
      </c>
    </row>
    <row r="23" spans="1:26" x14ac:dyDescent="0.2">
      <c r="A23" s="33" t="s">
        <v>51</v>
      </c>
      <c r="B23" s="34" t="s">
        <v>46</v>
      </c>
      <c r="C23" s="35">
        <v>34817.24</v>
      </c>
      <c r="D23" s="38"/>
      <c r="E23" s="32">
        <f t="shared" si="4"/>
        <v>-10299.501607439182</v>
      </c>
      <c r="F23" s="44">
        <f t="shared" si="5"/>
        <v>-10299.5</v>
      </c>
      <c r="G23" s="44">
        <f t="shared" si="6"/>
        <v>-1.3130710067343898E-3</v>
      </c>
      <c r="H23" s="44"/>
      <c r="I23" s="44"/>
      <c r="J23" s="44"/>
      <c r="K23" s="44"/>
      <c r="L23" s="44">
        <f t="shared" si="7"/>
        <v>-1.3130710067343898E-3</v>
      </c>
      <c r="M23" s="44"/>
      <c r="N23" s="44"/>
      <c r="O23" s="44">
        <f t="shared" ca="1" si="8"/>
        <v>-1.9334268312348058E-3</v>
      </c>
      <c r="P23" s="44"/>
      <c r="Q23" s="154">
        <f t="shared" si="9"/>
        <v>19798.739999999998</v>
      </c>
      <c r="R23" s="44"/>
      <c r="S23" s="44"/>
      <c r="T23" s="44"/>
      <c r="U23" s="44"/>
      <c r="V23" s="1">
        <v>-4500</v>
      </c>
      <c r="W23" s="1">
        <f t="shared" si="0"/>
        <v>-2.059087522458342E-3</v>
      </c>
      <c r="X23" s="1">
        <f t="shared" si="1"/>
        <v>1.1394078580721158E-3</v>
      </c>
      <c r="Y23" s="1">
        <f t="shared" si="2"/>
        <v>2.239328282385242E-3</v>
      </c>
      <c r="Z23" s="1">
        <f t="shared" si="3"/>
        <v>1.3196486179990158E-3</v>
      </c>
    </row>
    <row r="24" spans="1:26" x14ac:dyDescent="0.2">
      <c r="A24" s="33" t="s">
        <v>51</v>
      </c>
      <c r="B24" s="34" t="s">
        <v>47</v>
      </c>
      <c r="C24" s="35">
        <v>35925.322</v>
      </c>
      <c r="D24" s="38"/>
      <c r="E24" s="32">
        <f t="shared" si="4"/>
        <v>-8943.0064740843864</v>
      </c>
      <c r="F24" s="44">
        <f t="shared" si="5"/>
        <v>-8943</v>
      </c>
      <c r="G24" s="44">
        <f t="shared" si="6"/>
        <v>-5.2884940014337189E-3</v>
      </c>
      <c r="H24" s="44"/>
      <c r="I24" s="44"/>
      <c r="J24" s="44"/>
      <c r="K24" s="44"/>
      <c r="L24" s="44">
        <f t="shared" si="7"/>
        <v>-5.2884940014337189E-3</v>
      </c>
      <c r="M24" s="44"/>
      <c r="N24" s="44"/>
      <c r="O24" s="44">
        <f t="shared" ca="1" si="8"/>
        <v>-2.0657728079523084E-3</v>
      </c>
      <c r="P24" s="44"/>
      <c r="Q24" s="154">
        <f t="shared" si="9"/>
        <v>20906.822</v>
      </c>
      <c r="R24" s="44"/>
      <c r="S24" s="44"/>
      <c r="T24" s="44"/>
      <c r="U24" s="44"/>
      <c r="V24" s="1">
        <v>-4000</v>
      </c>
      <c r="W24" s="1">
        <f t="shared" si="0"/>
        <v>3.6806311618250206E-4</v>
      </c>
      <c r="X24" s="1">
        <f t="shared" si="1"/>
        <v>-1.2028231980170949E-3</v>
      </c>
      <c r="Y24" s="1">
        <f t="shared" si="2"/>
        <v>1.921314998564934E-3</v>
      </c>
      <c r="Z24" s="1">
        <f t="shared" si="3"/>
        <v>1.0865549167303412E-3</v>
      </c>
    </row>
    <row r="25" spans="1:26" x14ac:dyDescent="0.2">
      <c r="A25" s="33" t="s">
        <v>51</v>
      </c>
      <c r="B25" s="34" t="s">
        <v>46</v>
      </c>
      <c r="C25" s="35">
        <v>35932.267999999996</v>
      </c>
      <c r="D25" s="38"/>
      <c r="E25" s="32">
        <f t="shared" si="4"/>
        <v>-8934.503299051963</v>
      </c>
      <c r="F25" s="44">
        <f t="shared" si="5"/>
        <v>-8934.5</v>
      </c>
      <c r="G25" s="44">
        <f t="shared" si="6"/>
        <v>-2.6949010061798617E-3</v>
      </c>
      <c r="H25" s="44"/>
      <c r="I25" s="44"/>
      <c r="J25" s="44"/>
      <c r="K25" s="44"/>
      <c r="L25" s="44">
        <f t="shared" si="7"/>
        <v>-2.6949010061798617E-3</v>
      </c>
      <c r="M25" s="44"/>
      <c r="N25" s="44"/>
      <c r="O25" s="44">
        <f t="shared" ca="1" si="8"/>
        <v>-2.066602104525916E-3</v>
      </c>
      <c r="P25" s="44"/>
      <c r="Q25" s="154">
        <f t="shared" si="9"/>
        <v>20913.767999999996</v>
      </c>
      <c r="R25" s="44"/>
      <c r="S25" s="44"/>
      <c r="T25" s="44"/>
      <c r="U25" s="44"/>
      <c r="V25" s="1">
        <v>-3500</v>
      </c>
      <c r="W25" s="1">
        <f t="shared" si="0"/>
        <v>5.774721016243772E-4</v>
      </c>
      <c r="X25" s="1">
        <f t="shared" si="1"/>
        <v>-3.1326044211637777E-3</v>
      </c>
      <c r="Y25" s="1">
        <f t="shared" si="2"/>
        <v>1.5663707477308157E-3</v>
      </c>
      <c r="Z25" s="1">
        <f t="shared" si="3"/>
        <v>-9.8876157180858475E-4</v>
      </c>
    </row>
    <row r="26" spans="1:26" x14ac:dyDescent="0.2">
      <c r="A26" s="33" t="s">
        <v>51</v>
      </c>
      <c r="B26" s="34" t="s">
        <v>46</v>
      </c>
      <c r="C26" s="35">
        <v>35982.097999999998</v>
      </c>
      <c r="D26" s="38"/>
      <c r="E26" s="32">
        <f t="shared" si="4"/>
        <v>-8873.5022607758492</v>
      </c>
      <c r="F26" s="44">
        <f t="shared" si="5"/>
        <v>-8873.5</v>
      </c>
      <c r="G26" s="44">
        <f t="shared" si="6"/>
        <v>-1.8467629997758195E-3</v>
      </c>
      <c r="H26" s="44"/>
      <c r="I26" s="44"/>
      <c r="J26" s="44"/>
      <c r="K26" s="44"/>
      <c r="L26" s="44">
        <f t="shared" si="7"/>
        <v>-1.8467629997758195E-3</v>
      </c>
      <c r="M26" s="44"/>
      <c r="N26" s="44"/>
      <c r="O26" s="44">
        <f t="shared" ca="1" si="8"/>
        <v>-2.0725535269953354E-3</v>
      </c>
      <c r="P26" s="44"/>
      <c r="Q26" s="154">
        <f t="shared" si="9"/>
        <v>20963.597999999998</v>
      </c>
      <c r="R26" s="44"/>
      <c r="S26" s="44"/>
      <c r="T26" s="44"/>
      <c r="U26" s="44"/>
      <c r="V26" s="1">
        <v>-3000</v>
      </c>
      <c r="W26" s="1">
        <f t="shared" si="0"/>
        <v>-1.5478987825044755E-3</v>
      </c>
      <c r="X26" s="1">
        <f t="shared" si="1"/>
        <v>-3.9882110089076812E-3</v>
      </c>
      <c r="Y26" s="1">
        <f t="shared" si="2"/>
        <v>1.1813181666858498E-3</v>
      </c>
      <c r="Z26" s="1">
        <f t="shared" si="3"/>
        <v>-4.3547916247263074E-3</v>
      </c>
    </row>
    <row r="27" spans="1:26" x14ac:dyDescent="0.2">
      <c r="A27" s="33" t="s">
        <v>45</v>
      </c>
      <c r="B27" s="34" t="s">
        <v>47</v>
      </c>
      <c r="C27" s="35">
        <v>38108.8243</v>
      </c>
      <c r="D27" s="38"/>
      <c r="E27" s="32">
        <f t="shared" si="4"/>
        <v>-6270.0001048635149</v>
      </c>
      <c r="F27" s="44">
        <f t="shared" si="5"/>
        <v>-6270</v>
      </c>
      <c r="G27" s="44">
        <f t="shared" si="6"/>
        <v>-8.5660001786891371E-5</v>
      </c>
      <c r="H27" s="44"/>
      <c r="I27" s="44"/>
      <c r="J27" s="44"/>
      <c r="K27" s="44"/>
      <c r="L27" s="44">
        <f t="shared" si="7"/>
        <v>-8.5660001786891371E-5</v>
      </c>
      <c r="M27" s="44"/>
      <c r="N27" s="44"/>
      <c r="O27" s="44">
        <f t="shared" ca="1" si="8"/>
        <v>-2.3265621892762183E-3</v>
      </c>
      <c r="P27" s="44"/>
      <c r="Q27" s="154">
        <f t="shared" si="9"/>
        <v>23090.3243</v>
      </c>
      <c r="R27" s="44"/>
      <c r="S27" s="44"/>
      <c r="T27" s="44"/>
      <c r="U27" s="44"/>
      <c r="V27" s="1">
        <v>-2500</v>
      </c>
      <c r="W27" s="1">
        <f t="shared" si="0"/>
        <v>-4.8201844745304617E-3</v>
      </c>
      <c r="X27" s="1">
        <f t="shared" si="1"/>
        <v>-3.4762542115462204E-3</v>
      </c>
      <c r="Y27" s="1">
        <f t="shared" si="2"/>
        <v>7.7355862593918106E-4</v>
      </c>
      <c r="Z27" s="1">
        <f t="shared" si="3"/>
        <v>-7.5228800601375E-3</v>
      </c>
    </row>
    <row r="28" spans="1:26" x14ac:dyDescent="0.2">
      <c r="A28" s="33" t="s">
        <v>45</v>
      </c>
      <c r="B28" s="34" t="s">
        <v>47</v>
      </c>
      <c r="C28" s="35">
        <v>38112.909</v>
      </c>
      <c r="D28" s="38"/>
      <c r="E28" s="32">
        <f t="shared" si="4"/>
        <v>-6264.9996846137383</v>
      </c>
      <c r="F28" s="44">
        <f t="shared" si="5"/>
        <v>-6265</v>
      </c>
      <c r="G28" s="44">
        <f t="shared" si="6"/>
        <v>2.5763000303413719E-4</v>
      </c>
      <c r="H28" s="44"/>
      <c r="I28" s="44"/>
      <c r="J28" s="44"/>
      <c r="K28" s="44"/>
      <c r="L28" s="44">
        <f t="shared" si="7"/>
        <v>2.5763000303413719E-4</v>
      </c>
      <c r="M28" s="44"/>
      <c r="N28" s="44"/>
      <c r="O28" s="44">
        <f t="shared" ca="1" si="8"/>
        <v>-2.3270500107901051E-3</v>
      </c>
      <c r="P28" s="44"/>
      <c r="Q28" s="154">
        <f t="shared" si="9"/>
        <v>23094.409</v>
      </c>
      <c r="R28" s="44"/>
      <c r="S28" s="44"/>
      <c r="T28" s="44"/>
      <c r="U28" s="44"/>
      <c r="V28" s="1">
        <v>-2000</v>
      </c>
      <c r="W28" s="1">
        <f t="shared" si="0"/>
        <v>-7.4105117766515302E-3</v>
      </c>
      <c r="X28" s="1">
        <f t="shared" si="1"/>
        <v>-1.7722847632967176E-3</v>
      </c>
      <c r="Y28" s="1">
        <f t="shared" si="2"/>
        <v>3.5092996268051082E-4</v>
      </c>
      <c r="Z28" s="1">
        <f t="shared" si="3"/>
        <v>-8.8318665772677361E-3</v>
      </c>
    </row>
    <row r="29" spans="1:26" x14ac:dyDescent="0.2">
      <c r="A29" s="33" t="s">
        <v>45</v>
      </c>
      <c r="B29" s="34" t="s">
        <v>47</v>
      </c>
      <c r="C29" s="35">
        <v>38113.724999999999</v>
      </c>
      <c r="D29" s="38"/>
      <c r="E29" s="32">
        <f t="shared" si="4"/>
        <v>-6264.0007512957918</v>
      </c>
      <c r="F29" s="44">
        <f t="shared" si="5"/>
        <v>-6264</v>
      </c>
      <c r="G29" s="44">
        <f t="shared" si="6"/>
        <v>-6.1371199990389869E-4</v>
      </c>
      <c r="H29" s="44"/>
      <c r="I29" s="44"/>
      <c r="J29" s="44"/>
      <c r="K29" s="44"/>
      <c r="L29" s="44">
        <f t="shared" si="7"/>
        <v>-6.1371199990389869E-4</v>
      </c>
      <c r="M29" s="44"/>
      <c r="N29" s="44"/>
      <c r="O29" s="44">
        <f t="shared" ca="1" si="8"/>
        <v>-2.3271475750928825E-3</v>
      </c>
      <c r="P29" s="44"/>
      <c r="Q29" s="154">
        <f t="shared" si="9"/>
        <v>23095.224999999999</v>
      </c>
      <c r="R29" s="44"/>
      <c r="S29" s="44"/>
      <c r="T29" s="44"/>
      <c r="U29" s="44"/>
      <c r="V29" s="1">
        <v>-1500</v>
      </c>
      <c r="W29" s="1">
        <f t="shared" si="0"/>
        <v>-7.8711525189440398E-3</v>
      </c>
      <c r="X29" s="1">
        <f t="shared" si="1"/>
        <v>5.3940372109489304E-4</v>
      </c>
      <c r="Y29" s="1">
        <f t="shared" si="2"/>
        <v>-7.8444175883141896E-5</v>
      </c>
      <c r="Z29" s="1">
        <f t="shared" si="3"/>
        <v>-7.4101929737322887E-3</v>
      </c>
    </row>
    <row r="30" spans="1:26" x14ac:dyDescent="0.2">
      <c r="A30" s="33" t="s">
        <v>45</v>
      </c>
      <c r="B30" s="34" t="s">
        <v>47</v>
      </c>
      <c r="C30" s="35">
        <v>38135.781000000003</v>
      </c>
      <c r="D30" s="38"/>
      <c r="E30" s="32">
        <f t="shared" si="4"/>
        <v>-6237.0001713195097</v>
      </c>
      <c r="F30" s="44">
        <f t="shared" si="5"/>
        <v>-6237</v>
      </c>
      <c r="G30" s="44">
        <f t="shared" si="6"/>
        <v>-1.3994600158184767E-4</v>
      </c>
      <c r="H30" s="44"/>
      <c r="I30" s="44"/>
      <c r="J30" s="44"/>
      <c r="K30" s="44"/>
      <c r="L30" s="44">
        <f t="shared" si="7"/>
        <v>-1.3994600158184767E-4</v>
      </c>
      <c r="M30" s="44"/>
      <c r="N30" s="44"/>
      <c r="O30" s="44">
        <f t="shared" ca="1" si="8"/>
        <v>-2.3297818112678714E-3</v>
      </c>
      <c r="P30" s="44"/>
      <c r="Q30" s="154">
        <f t="shared" si="9"/>
        <v>23117.281000000003</v>
      </c>
      <c r="R30" s="44"/>
      <c r="S30" s="44"/>
      <c r="T30" s="44"/>
      <c r="U30" s="44"/>
      <c r="V30" s="1">
        <v>-1000</v>
      </c>
      <c r="W30" s="1">
        <f t="shared" si="0"/>
        <v>-5.9446556147112108E-3</v>
      </c>
      <c r="X30" s="1">
        <f t="shared" si="1"/>
        <v>2.6661298809978104E-3</v>
      </c>
      <c r="Y30" s="1">
        <f t="shared" si="2"/>
        <v>-5.0631048294902902E-4</v>
      </c>
      <c r="Z30" s="1">
        <f t="shared" si="3"/>
        <v>-3.7848362166624295E-3</v>
      </c>
    </row>
    <row r="31" spans="1:26" x14ac:dyDescent="0.2">
      <c r="A31" s="33" t="s">
        <v>45</v>
      </c>
      <c r="B31" s="34" t="s">
        <v>47</v>
      </c>
      <c r="C31" s="35">
        <v>38139.864999999998</v>
      </c>
      <c r="D31" s="38"/>
      <c r="E31" s="32">
        <f t="shared" si="4"/>
        <v>-6232.0006079978293</v>
      </c>
      <c r="F31" s="44">
        <f t="shared" si="5"/>
        <v>-6232</v>
      </c>
      <c r="G31" s="44">
        <f t="shared" si="6"/>
        <v>-4.9665600090520456E-4</v>
      </c>
      <c r="H31" s="44"/>
      <c r="I31" s="44"/>
      <c r="J31" s="44"/>
      <c r="K31" s="44"/>
      <c r="L31" s="44">
        <f t="shared" si="7"/>
        <v>-4.9665600090520456E-4</v>
      </c>
      <c r="M31" s="44"/>
      <c r="N31" s="44"/>
      <c r="O31" s="44">
        <f t="shared" ca="1" si="8"/>
        <v>-2.3302696327817582E-3</v>
      </c>
      <c r="P31" s="44"/>
      <c r="Q31" s="154">
        <f t="shared" si="9"/>
        <v>23121.364999999998</v>
      </c>
      <c r="R31" s="44"/>
      <c r="S31" s="44"/>
      <c r="T31" s="44"/>
      <c r="U31" s="44"/>
      <c r="V31" s="1">
        <v>-500</v>
      </c>
      <c r="W31" s="1">
        <f t="shared" si="0"/>
        <v>-2.7077359004313447E-3</v>
      </c>
      <c r="X31" s="1">
        <f t="shared" si="1"/>
        <v>3.8786362072348699E-3</v>
      </c>
      <c r="Y31" s="1">
        <f t="shared" si="2"/>
        <v>-9.244446348199045E-4</v>
      </c>
      <c r="Z31" s="1">
        <f t="shared" si="3"/>
        <v>2.4645567198362068E-4</v>
      </c>
    </row>
    <row r="32" spans="1:26" x14ac:dyDescent="0.2">
      <c r="A32" s="33" t="s">
        <v>45</v>
      </c>
      <c r="B32" s="34" t="s">
        <v>46</v>
      </c>
      <c r="C32" s="35">
        <v>38494.794600000001</v>
      </c>
      <c r="D32" s="38"/>
      <c r="E32" s="32">
        <f t="shared" si="4"/>
        <v>-5797.5018298536406</v>
      </c>
      <c r="F32" s="44">
        <f t="shared" si="5"/>
        <v>-5797.5</v>
      </c>
      <c r="G32" s="44">
        <f t="shared" si="6"/>
        <v>-1.4947550007491373E-3</v>
      </c>
      <c r="H32" s="44"/>
      <c r="I32" s="44"/>
      <c r="J32" s="44"/>
      <c r="K32" s="44"/>
      <c r="L32" s="44">
        <f t="shared" si="7"/>
        <v>-1.4947550007491373E-3</v>
      </c>
      <c r="M32" s="44"/>
      <c r="N32" s="44"/>
      <c r="O32" s="44">
        <f t="shared" ca="1" si="8"/>
        <v>-2.3726613223385255E-3</v>
      </c>
      <c r="P32" s="44"/>
      <c r="Q32" s="154">
        <f t="shared" si="9"/>
        <v>23476.294600000001</v>
      </c>
      <c r="R32" s="44"/>
      <c r="S32" s="44"/>
      <c r="T32" s="44"/>
      <c r="U32" s="44"/>
      <c r="V32" s="1">
        <v>0</v>
      </c>
      <c r="W32" s="1">
        <f t="shared" si="0"/>
        <v>3.049939242449895E-5</v>
      </c>
      <c r="X32" s="1">
        <f t="shared" si="1"/>
        <v>3.7611525080416754E-3</v>
      </c>
      <c r="Y32" s="1">
        <f t="shared" si="2"/>
        <v>-1.3248093765002964E-3</v>
      </c>
      <c r="Z32" s="1">
        <f t="shared" si="3"/>
        <v>2.466842523965878E-3</v>
      </c>
    </row>
    <row r="33" spans="1:26" x14ac:dyDescent="0.2">
      <c r="A33" s="33" t="s">
        <v>45</v>
      </c>
      <c r="B33" s="34" t="s">
        <v>46</v>
      </c>
      <c r="C33" s="37">
        <v>38498.879200000003</v>
      </c>
      <c r="D33" s="38"/>
      <c r="E33" s="32">
        <f t="shared" si="4"/>
        <v>-5792.5015320221592</v>
      </c>
      <c r="F33" s="44">
        <f t="shared" si="5"/>
        <v>-5792.5</v>
      </c>
      <c r="G33" s="44">
        <f t="shared" si="6"/>
        <v>-1.2514649934018962E-3</v>
      </c>
      <c r="H33" s="44"/>
      <c r="I33" s="44"/>
      <c r="J33" s="44"/>
      <c r="K33" s="44"/>
      <c r="L33" s="44">
        <f t="shared" si="7"/>
        <v>-1.2514649934018962E-3</v>
      </c>
      <c r="M33" s="44"/>
      <c r="N33" s="44"/>
      <c r="O33" s="44">
        <f t="shared" ca="1" si="8"/>
        <v>-2.3731491438524124E-3</v>
      </c>
      <c r="P33" s="44"/>
      <c r="Q33" s="154">
        <f t="shared" si="9"/>
        <v>23480.379200000003</v>
      </c>
      <c r="R33" s="44"/>
      <c r="S33" s="44"/>
      <c r="T33" s="44"/>
      <c r="U33" s="44"/>
      <c r="V33" s="1">
        <v>500</v>
      </c>
      <c r="W33" s="1">
        <f t="shared" si="0"/>
        <v>7.3965664676381871E-4</v>
      </c>
      <c r="X33" s="1">
        <f t="shared" si="1"/>
        <v>2.3539641156146676E-3</v>
      </c>
      <c r="Y33" s="1">
        <f t="shared" si="2"/>
        <v>-1.6997090115117325E-3</v>
      </c>
      <c r="Z33" s="1">
        <f t="shared" si="3"/>
        <v>1.3939117508667538E-3</v>
      </c>
    </row>
    <row r="34" spans="1:26" x14ac:dyDescent="0.2">
      <c r="A34" s="114" t="s">
        <v>71</v>
      </c>
      <c r="B34" s="115"/>
      <c r="C34" s="116">
        <f>C$4</f>
        <v>43230.608999999997</v>
      </c>
      <c r="D34" s="38"/>
      <c r="E34" s="44">
        <f t="shared" si="4"/>
        <v>1.5914378794097397E-3</v>
      </c>
      <c r="F34" s="44">
        <f t="shared" si="5"/>
        <v>0</v>
      </c>
      <c r="G34" s="44">
        <f t="shared" si="6"/>
        <v>1.2999999962630682E-3</v>
      </c>
      <c r="H34" s="44"/>
      <c r="I34" s="44"/>
      <c r="J34" s="44"/>
      <c r="K34" s="44"/>
      <c r="L34" s="44">
        <f t="shared" si="7"/>
        <v>1.2999999962630682E-3</v>
      </c>
      <c r="M34" s="44"/>
      <c r="N34" s="44"/>
      <c r="O34" s="44">
        <f t="shared" ca="1" si="8"/>
        <v>-2.9382903676903279E-3</v>
      </c>
      <c r="P34" s="44"/>
      <c r="Q34" s="154">
        <f t="shared" si="9"/>
        <v>28212.108999999997</v>
      </c>
      <c r="R34" s="44"/>
      <c r="S34" s="44"/>
      <c r="T34" s="44"/>
      <c r="U34" s="44"/>
      <c r="V34" s="1">
        <v>1000</v>
      </c>
      <c r="W34" s="1">
        <f t="shared" si="0"/>
        <v>-9.7661055015129056E-4</v>
      </c>
      <c r="X34" s="1">
        <f t="shared" si="1"/>
        <v>1.3959798681000457E-4</v>
      </c>
      <c r="Y34" s="1">
        <f t="shared" si="2"/>
        <v>-2.0419373263679094E-3</v>
      </c>
      <c r="Z34" s="1">
        <f t="shared" si="3"/>
        <v>-2.8789498897091956E-3</v>
      </c>
    </row>
    <row r="35" spans="1:26" x14ac:dyDescent="0.2">
      <c r="A35" s="33" t="s">
        <v>72</v>
      </c>
      <c r="B35" s="34" t="s">
        <v>46</v>
      </c>
      <c r="C35" s="37">
        <v>43232.652000000002</v>
      </c>
      <c r="D35" s="38"/>
      <c r="E35" s="32">
        <f t="shared" si="4"/>
        <v>2.5025972817165929</v>
      </c>
      <c r="F35" s="44">
        <f t="shared" si="5"/>
        <v>2.5</v>
      </c>
      <c r="G35" s="44">
        <f t="shared" si="6"/>
        <v>2.1216450040810741E-3</v>
      </c>
      <c r="H35" s="44"/>
      <c r="I35" s="44"/>
      <c r="J35" s="44"/>
      <c r="K35" s="44"/>
      <c r="L35" s="44">
        <f t="shared" si="7"/>
        <v>2.1216450040810741E-3</v>
      </c>
      <c r="M35" s="44"/>
      <c r="N35" s="44"/>
      <c r="O35" s="44">
        <f t="shared" ca="1" si="8"/>
        <v>-2.9385342784472713E-3</v>
      </c>
      <c r="P35" s="44"/>
      <c r="Q35" s="154">
        <f t="shared" si="9"/>
        <v>28214.152000000002</v>
      </c>
      <c r="R35" s="44"/>
      <c r="S35" s="44"/>
      <c r="T35" s="44"/>
      <c r="U35" s="44"/>
      <c r="V35" s="1">
        <v>1500</v>
      </c>
      <c r="W35" s="1">
        <f t="shared" si="0"/>
        <v>-4.159084277845942E-3</v>
      </c>
      <c r="X35" s="1">
        <f t="shared" si="1"/>
        <v>-2.1226364957425904E-3</v>
      </c>
      <c r="Y35" s="1">
        <f t="shared" si="2"/>
        <v>-2.3449161063478748E-3</v>
      </c>
      <c r="Z35" s="1">
        <f t="shared" si="3"/>
        <v>-8.6266368799364085E-3</v>
      </c>
    </row>
    <row r="36" spans="1:26" x14ac:dyDescent="0.2">
      <c r="A36" s="33" t="s">
        <v>72</v>
      </c>
      <c r="B36" s="34" t="s">
        <v>47</v>
      </c>
      <c r="C36" s="37">
        <v>43234.694000000003</v>
      </c>
      <c r="D36" s="38"/>
      <c r="E36" s="32">
        <f t="shared" si="4"/>
        <v>5.0023789425613927</v>
      </c>
      <c r="F36" s="44">
        <f t="shared" si="5"/>
        <v>5</v>
      </c>
      <c r="G36" s="44">
        <f t="shared" si="6"/>
        <v>1.9432900007814169E-3</v>
      </c>
      <c r="H36" s="44"/>
      <c r="I36" s="44"/>
      <c r="J36" s="44"/>
      <c r="K36" s="44"/>
      <c r="L36" s="44">
        <f t="shared" si="7"/>
        <v>1.9432900007814169E-3</v>
      </c>
      <c r="M36" s="44"/>
      <c r="N36" s="44"/>
      <c r="O36" s="44">
        <f t="shared" ca="1" si="8"/>
        <v>-2.9387781892042148E-3</v>
      </c>
      <c r="P36" s="44"/>
      <c r="Q36" s="154">
        <f t="shared" si="9"/>
        <v>28216.194000000003</v>
      </c>
      <c r="R36" s="44"/>
      <c r="S36" s="44"/>
      <c r="T36" s="44"/>
      <c r="U36" s="44"/>
      <c r="V36" s="1">
        <v>2000</v>
      </c>
      <c r="W36" s="1">
        <f t="shared" si="0"/>
        <v>-7.0290870456984848E-3</v>
      </c>
      <c r="X36" s="1">
        <f t="shared" si="1"/>
        <v>-3.6570158209370553E-3</v>
      </c>
      <c r="Y36" s="1">
        <f t="shared" si="2"/>
        <v>-2.6028215800566806E-3</v>
      </c>
      <c r="Z36" s="1">
        <f t="shared" si="3"/>
        <v>-1.3288924446692222E-2</v>
      </c>
    </row>
    <row r="37" spans="1:26" x14ac:dyDescent="0.2">
      <c r="A37" s="41" t="s">
        <v>80</v>
      </c>
      <c r="B37" s="42" t="s">
        <v>46</v>
      </c>
      <c r="C37" s="117">
        <v>45792.712699999996</v>
      </c>
      <c r="D37" s="41" t="s">
        <v>81</v>
      </c>
      <c r="E37" s="32">
        <f t="shared" si="4"/>
        <v>3136.4853536507048</v>
      </c>
      <c r="F37" s="44">
        <f t="shared" si="5"/>
        <v>3136.5</v>
      </c>
      <c r="G37" s="44">
        <f t="shared" si="6"/>
        <v>-1.1964183002419304E-2</v>
      </c>
      <c r="H37" s="44"/>
      <c r="I37" s="44"/>
      <c r="J37" s="44"/>
      <c r="K37" s="44"/>
      <c r="L37" s="44">
        <f t="shared" si="7"/>
        <v>-1.1964183002419304E-2</v>
      </c>
      <c r="M37" s="44"/>
      <c r="N37" s="44"/>
      <c r="O37" s="44">
        <f t="shared" ca="1" si="8"/>
        <v>-3.2443008033515488E-3</v>
      </c>
      <c r="P37" s="44"/>
      <c r="Q37" s="154">
        <f t="shared" si="9"/>
        <v>30774.212699999996</v>
      </c>
      <c r="R37" s="44"/>
      <c r="S37" s="44"/>
      <c r="T37" s="44"/>
      <c r="U37" s="44"/>
      <c r="V37" s="1">
        <v>2500</v>
      </c>
      <c r="W37" s="1">
        <f t="shared" si="0"/>
        <v>-7.982580687807387E-3</v>
      </c>
      <c r="X37" s="1">
        <f t="shared" si="1"/>
        <v>-3.9373990751376958E-3</v>
      </c>
      <c r="Y37" s="1">
        <f t="shared" si="2"/>
        <v>-2.810696362292352E-3</v>
      </c>
      <c r="Z37" s="1">
        <f t="shared" si="3"/>
        <v>-1.4730676125237435E-2</v>
      </c>
    </row>
    <row r="38" spans="1:26" x14ac:dyDescent="0.2">
      <c r="A38" s="41" t="s">
        <v>80</v>
      </c>
      <c r="B38" s="42" t="s">
        <v>47</v>
      </c>
      <c r="C38" s="117">
        <v>45794.754999999997</v>
      </c>
      <c r="D38" s="41" t="s">
        <v>81</v>
      </c>
      <c r="E38" s="32">
        <f t="shared" si="4"/>
        <v>3138.9855025664456</v>
      </c>
      <c r="F38" s="44">
        <f t="shared" si="5"/>
        <v>3139</v>
      </c>
      <c r="G38" s="44">
        <f t="shared" si="6"/>
        <v>-1.1842538006021641E-2</v>
      </c>
      <c r="H38" s="44"/>
      <c r="I38" s="44"/>
      <c r="J38" s="44"/>
      <c r="K38" s="44"/>
      <c r="L38" s="44">
        <f t="shared" si="7"/>
        <v>-1.1842538006021641E-2</v>
      </c>
      <c r="M38" s="44"/>
      <c r="N38" s="44"/>
      <c r="O38" s="44">
        <f t="shared" ca="1" si="8"/>
        <v>-3.2445447141084922E-3</v>
      </c>
      <c r="P38" s="44"/>
      <c r="Q38" s="154">
        <f t="shared" si="9"/>
        <v>30776.254999999997</v>
      </c>
      <c r="R38" s="44"/>
      <c r="S38" s="44"/>
      <c r="T38" s="44"/>
      <c r="U38" s="44"/>
      <c r="V38" s="1">
        <v>3000</v>
      </c>
      <c r="W38" s="1">
        <f t="shared" si="0"/>
        <v>-6.4866597275582295E-3</v>
      </c>
      <c r="X38" s="1">
        <f t="shared" si="1"/>
        <v>-2.8676424306019318E-3</v>
      </c>
      <c r="Y38" s="1">
        <f t="shared" si="2"/>
        <v>-2.9645447434854099E-3</v>
      </c>
      <c r="Z38" s="1">
        <f t="shared" si="3"/>
        <v>-1.231884690164557E-2</v>
      </c>
    </row>
    <row r="39" spans="1:26" x14ac:dyDescent="0.2">
      <c r="A39" s="41" t="s">
        <v>80</v>
      </c>
      <c r="B39" s="42" t="s">
        <v>46</v>
      </c>
      <c r="C39" s="117">
        <v>45796.796999999999</v>
      </c>
      <c r="D39" s="41" t="s">
        <v>81</v>
      </c>
      <c r="E39" s="32">
        <f t="shared" si="4"/>
        <v>3141.4852842272903</v>
      </c>
      <c r="F39" s="44">
        <f t="shared" si="5"/>
        <v>3141.5</v>
      </c>
      <c r="G39" s="44">
        <f t="shared" si="6"/>
        <v>-1.2020893002045341E-2</v>
      </c>
      <c r="H39" s="44"/>
      <c r="I39" s="44"/>
      <c r="J39" s="44"/>
      <c r="K39" s="44"/>
      <c r="L39" s="44">
        <f t="shared" si="7"/>
        <v>-1.2020893002045341E-2</v>
      </c>
      <c r="M39" s="44"/>
      <c r="N39" s="44"/>
      <c r="O39" s="44">
        <f t="shared" ca="1" si="8"/>
        <v>-3.2447886248654356E-3</v>
      </c>
      <c r="P39" s="44"/>
      <c r="Q39" s="154">
        <f t="shared" si="9"/>
        <v>30778.296999999999</v>
      </c>
      <c r="R39" s="44"/>
      <c r="S39" s="44"/>
      <c r="T39" s="44"/>
      <c r="U39" s="44"/>
      <c r="V39" s="1">
        <v>3500</v>
      </c>
      <c r="W39" s="1">
        <f t="shared" si="0"/>
        <v>-3.3773910636624607E-3</v>
      </c>
      <c r="X39" s="1">
        <f t="shared" si="1"/>
        <v>-8.1456700456070965E-4</v>
      </c>
      <c r="Y39" s="1">
        <f t="shared" si="2"/>
        <v>-3.0614094940846284E-3</v>
      </c>
      <c r="Z39" s="1">
        <f t="shared" si="3"/>
        <v>-7.2533675623077986E-3</v>
      </c>
    </row>
    <row r="40" spans="1:26" x14ac:dyDescent="0.2">
      <c r="A40" s="41" t="s">
        <v>80</v>
      </c>
      <c r="B40" s="42" t="s">
        <v>46</v>
      </c>
      <c r="C40" s="117">
        <v>45797.614000000001</v>
      </c>
      <c r="D40" s="41" t="s">
        <v>81</v>
      </c>
      <c r="E40" s="32">
        <f t="shared" si="4"/>
        <v>3142.4854417282286</v>
      </c>
      <c r="F40" s="44">
        <f t="shared" si="5"/>
        <v>3142.5</v>
      </c>
      <c r="G40" s="44">
        <f t="shared" si="6"/>
        <v>-1.1892235001141671E-2</v>
      </c>
      <c r="H40" s="44"/>
      <c r="I40" s="44"/>
      <c r="J40" s="44"/>
      <c r="K40" s="44"/>
      <c r="L40" s="44">
        <f t="shared" si="7"/>
        <v>-1.1892235001141671E-2</v>
      </c>
      <c r="M40" s="44"/>
      <c r="N40" s="44"/>
      <c r="O40" s="44">
        <f t="shared" ca="1" si="8"/>
        <v>-3.244886189168213E-3</v>
      </c>
      <c r="P40" s="44"/>
      <c r="Q40" s="154">
        <f t="shared" si="9"/>
        <v>30779.114000000001</v>
      </c>
      <c r="R40" s="44"/>
      <c r="S40" s="44"/>
      <c r="T40" s="44"/>
      <c r="U40" s="44"/>
      <c r="V40" s="1">
        <v>4000</v>
      </c>
      <c r="W40" s="1">
        <f t="shared" si="0"/>
        <v>-3.9253803934578791E-4</v>
      </c>
      <c r="X40" s="1">
        <f t="shared" si="1"/>
        <v>1.5178246381160187E-3</v>
      </c>
      <c r="Y40" s="1">
        <f t="shared" si="2"/>
        <v>-3.0994287075770972E-3</v>
      </c>
      <c r="Z40" s="1">
        <f t="shared" si="3"/>
        <v>-1.9741421088068662E-3</v>
      </c>
    </row>
    <row r="41" spans="1:26" x14ac:dyDescent="0.2">
      <c r="A41" s="41" t="s">
        <v>94</v>
      </c>
      <c r="B41" s="42" t="s">
        <v>46</v>
      </c>
      <c r="C41" s="117">
        <v>48360.138899999998</v>
      </c>
      <c r="D41" s="41" t="s">
        <v>81</v>
      </c>
      <c r="E41" s="32">
        <f t="shared" si="4"/>
        <v>6279.4848298154611</v>
      </c>
      <c r="F41" s="44">
        <f t="shared" si="5"/>
        <v>6279.5</v>
      </c>
      <c r="G41" s="44">
        <f t="shared" si="6"/>
        <v>-1.2392089003697038E-2</v>
      </c>
      <c r="H41" s="44"/>
      <c r="I41" s="44"/>
      <c r="J41" s="44"/>
      <c r="K41" s="44"/>
      <c r="L41" s="44">
        <f t="shared" si="7"/>
        <v>-1.2392089003697038E-2</v>
      </c>
      <c r="M41" s="44"/>
      <c r="N41" s="44"/>
      <c r="O41" s="44">
        <f t="shared" ca="1" si="8"/>
        <v>-3.5509454069808225E-3</v>
      </c>
      <c r="P41" s="44"/>
      <c r="Q41" s="154">
        <f t="shared" si="9"/>
        <v>33341.638899999998</v>
      </c>
      <c r="R41" s="44"/>
      <c r="S41" s="44"/>
      <c r="T41" s="44"/>
      <c r="U41" s="44"/>
      <c r="V41" s="1">
        <v>4500</v>
      </c>
      <c r="W41" s="1">
        <f t="shared" si="0"/>
        <v>7.9967162650598864E-4</v>
      </c>
      <c r="X41" s="1">
        <f t="shared" si="1"/>
        <v>3.329751993556659E-3</v>
      </c>
      <c r="Y41" s="1">
        <f t="shared" si="2"/>
        <v>-3.0778715895223262E-3</v>
      </c>
      <c r="Z41" s="1">
        <f t="shared" si="3"/>
        <v>1.051552030540321E-3</v>
      </c>
    </row>
    <row r="42" spans="1:26" x14ac:dyDescent="0.2">
      <c r="A42" s="41" t="s">
        <v>94</v>
      </c>
      <c r="B42" s="42" t="s">
        <v>47</v>
      </c>
      <c r="C42" s="117">
        <v>48362.181600000004</v>
      </c>
      <c r="D42" s="41" t="s">
        <v>81</v>
      </c>
      <c r="E42" s="32">
        <f t="shared" si="4"/>
        <v>6281.985468404403</v>
      </c>
      <c r="F42" s="44">
        <f t="shared" si="5"/>
        <v>6282</v>
      </c>
      <c r="G42" s="44">
        <f t="shared" si="6"/>
        <v>-1.1870443995576352E-2</v>
      </c>
      <c r="H42" s="44"/>
      <c r="I42" s="44"/>
      <c r="J42" s="44"/>
      <c r="K42" s="44"/>
      <c r="L42" s="44">
        <f t="shared" si="7"/>
        <v>-1.1870443995576352E-2</v>
      </c>
      <c r="M42" s="44"/>
      <c r="N42" s="44"/>
      <c r="O42" s="44">
        <f t="shared" ca="1" si="8"/>
        <v>-3.551189317737766E-3</v>
      </c>
      <c r="P42" s="44"/>
      <c r="Q42" s="154">
        <f t="shared" si="9"/>
        <v>33343.681600000004</v>
      </c>
      <c r="R42" s="44"/>
      <c r="S42" s="44"/>
      <c r="T42" s="44"/>
      <c r="U42" s="44"/>
      <c r="V42" s="1">
        <v>5000</v>
      </c>
      <c r="W42" s="1">
        <f t="shared" si="0"/>
        <v>-4.6708539763961818E-4</v>
      </c>
      <c r="X42" s="1">
        <f t="shared" si="1"/>
        <v>3.9999025228215791E-3</v>
      </c>
      <c r="Y42" s="1">
        <f t="shared" si="2"/>
        <v>-2.9971525046738239E-3</v>
      </c>
      <c r="Z42" s="1">
        <f t="shared" si="3"/>
        <v>5.3566462050813699E-4</v>
      </c>
    </row>
    <row r="43" spans="1:26" x14ac:dyDescent="0.2">
      <c r="A43" s="41" t="s">
        <v>94</v>
      </c>
      <c r="B43" s="42" t="s">
        <v>47</v>
      </c>
      <c r="C43" s="117">
        <v>48389.138400000003</v>
      </c>
      <c r="D43" s="41" t="s">
        <v>81</v>
      </c>
      <c r="E43" s="32">
        <f t="shared" si="4"/>
        <v>6314.9855243667034</v>
      </c>
      <c r="F43" s="44">
        <f t="shared" si="5"/>
        <v>6315</v>
      </c>
      <c r="G43" s="44">
        <f t="shared" si="6"/>
        <v>-1.1824729997897521E-2</v>
      </c>
      <c r="H43" s="44"/>
      <c r="I43" s="44"/>
      <c r="J43" s="44"/>
      <c r="K43" s="44"/>
      <c r="L43" s="44">
        <f t="shared" si="7"/>
        <v>-1.1824729997897521E-2</v>
      </c>
      <c r="M43" s="44"/>
      <c r="N43" s="44"/>
      <c r="O43" s="44">
        <f t="shared" ca="1" si="8"/>
        <v>-3.5544089397294195E-3</v>
      </c>
      <c r="P43" s="44"/>
      <c r="Q43" s="154">
        <f t="shared" si="9"/>
        <v>33370.638400000003</v>
      </c>
      <c r="R43" s="44"/>
      <c r="S43" s="44"/>
      <c r="T43" s="44"/>
      <c r="U43" s="44"/>
      <c r="V43" s="1">
        <v>5500</v>
      </c>
      <c r="W43" s="1">
        <f t="shared" si="0"/>
        <v>-3.4848214274453559E-3</v>
      </c>
      <c r="X43" s="1">
        <f t="shared" si="1"/>
        <v>3.2984806297688685E-3</v>
      </c>
      <c r="Y43" s="1">
        <f t="shared" si="2"/>
        <v>-2.8588230121784006E-3</v>
      </c>
      <c r="Z43" s="1">
        <f t="shared" si="3"/>
        <v>-3.045163809854888E-3</v>
      </c>
    </row>
    <row r="44" spans="1:26" x14ac:dyDescent="0.2">
      <c r="A44" s="41" t="s">
        <v>94</v>
      </c>
      <c r="B44" s="42" t="s">
        <v>46</v>
      </c>
      <c r="C44" s="117">
        <v>48396.086600000002</v>
      </c>
      <c r="D44" s="41" t="s">
        <v>81</v>
      </c>
      <c r="E44" s="32">
        <f t="shared" si="4"/>
        <v>6323.4913926017025</v>
      </c>
      <c r="F44" s="44">
        <f t="shared" si="5"/>
        <v>6323.5</v>
      </c>
      <c r="G44" s="44">
        <f t="shared" si="6"/>
        <v>-7.0311370000126772E-3</v>
      </c>
      <c r="H44" s="44"/>
      <c r="I44" s="44"/>
      <c r="J44" s="44"/>
      <c r="K44" s="44"/>
      <c r="L44" s="44">
        <f t="shared" si="7"/>
        <v>-7.0311370000126772E-3</v>
      </c>
      <c r="M44" s="44"/>
      <c r="N44" s="44"/>
      <c r="O44" s="44">
        <f t="shared" ca="1" si="8"/>
        <v>-3.5552382363030271E-3</v>
      </c>
      <c r="P44" s="44"/>
      <c r="Q44" s="154">
        <f t="shared" si="9"/>
        <v>33377.586600000002</v>
      </c>
      <c r="R44" s="44"/>
      <c r="S44" s="44"/>
      <c r="T44" s="44"/>
      <c r="U44" s="44"/>
      <c r="V44" s="1">
        <v>6000</v>
      </c>
      <c r="W44" s="1">
        <f t="shared" si="0"/>
        <v>-6.5669305053683881E-3</v>
      </c>
      <c r="X44" s="1">
        <f t="shared" si="1"/>
        <v>1.4660049068971894E-3</v>
      </c>
      <c r="Y44" s="1">
        <f t="shared" si="2"/>
        <v>-2.6655420419503077E-3</v>
      </c>
      <c r="Z44" s="1">
        <f t="shared" si="3"/>
        <v>-7.7664676404215066E-3</v>
      </c>
    </row>
    <row r="45" spans="1:26" x14ac:dyDescent="0.2">
      <c r="A45" s="114" t="s">
        <v>70</v>
      </c>
      <c r="B45" s="115"/>
      <c r="C45" s="116">
        <v>49492.733699999997</v>
      </c>
      <c r="D45" s="38"/>
      <c r="E45" s="44">
        <f t="shared" si="4"/>
        <v>7665.9881159106653</v>
      </c>
      <c r="F45" s="44">
        <f t="shared" si="5"/>
        <v>7666</v>
      </c>
      <c r="G45" s="44">
        <f t="shared" si="6"/>
        <v>-9.707772005640436E-3</v>
      </c>
      <c r="H45" s="44"/>
      <c r="I45" s="44"/>
      <c r="J45" s="44"/>
      <c r="K45" s="44"/>
      <c r="L45" s="44">
        <f t="shared" si="7"/>
        <v>-9.707772005640436E-3</v>
      </c>
      <c r="M45" s="44"/>
      <c r="N45" s="44"/>
      <c r="O45" s="44">
        <f t="shared" ca="1" si="8"/>
        <v>-3.6862183127816463E-3</v>
      </c>
      <c r="P45" s="44"/>
      <c r="Q45" s="154">
        <f t="shared" si="9"/>
        <v>34474.233699999997</v>
      </c>
      <c r="R45" s="44"/>
      <c r="S45" s="44"/>
      <c r="T45" s="44"/>
      <c r="U45" s="44"/>
      <c r="V45" s="1">
        <v>6500</v>
      </c>
      <c r="W45" s="1">
        <f t="shared" si="0"/>
        <v>-7.9908287203975872E-3</v>
      </c>
      <c r="X45" s="1">
        <f t="shared" si="1"/>
        <v>-8.6916604162316346E-4</v>
      </c>
      <c r="Y45" s="1">
        <f t="shared" si="2"/>
        <v>-2.4210247854814255E-3</v>
      </c>
      <c r="Z45" s="1">
        <f t="shared" si="3"/>
        <v>-1.1281019547502177E-2</v>
      </c>
    </row>
    <row r="46" spans="1:26" x14ac:dyDescent="0.2">
      <c r="A46" s="41" t="s">
        <v>98</v>
      </c>
      <c r="B46" s="42" t="s">
        <v>47</v>
      </c>
      <c r="C46" s="117">
        <v>49830.925799999997</v>
      </c>
      <c r="D46" s="41" t="s">
        <v>81</v>
      </c>
      <c r="E46" s="32">
        <f t="shared" si="4"/>
        <v>8079.9971312985499</v>
      </c>
      <c r="F46" s="44">
        <f t="shared" si="5"/>
        <v>8080</v>
      </c>
      <c r="G46" s="44">
        <f t="shared" si="6"/>
        <v>-2.3433599999407306E-3</v>
      </c>
      <c r="H46" s="44"/>
      <c r="I46" s="44"/>
      <c r="J46" s="44"/>
      <c r="K46" s="44"/>
      <c r="L46" s="44">
        <f t="shared" si="7"/>
        <v>-2.3433599999407306E-3</v>
      </c>
      <c r="M46" s="44"/>
      <c r="N46" s="44"/>
      <c r="O46" s="44">
        <f t="shared" ca="1" si="8"/>
        <v>-3.7266099341314776E-3</v>
      </c>
      <c r="P46" s="44"/>
      <c r="Q46" s="154">
        <f t="shared" si="9"/>
        <v>34812.425799999997</v>
      </c>
      <c r="R46" s="44"/>
      <c r="S46" s="44"/>
      <c r="T46" s="44"/>
      <c r="U46" s="44"/>
      <c r="V46" s="1">
        <v>7000</v>
      </c>
      <c r="W46" s="1">
        <f t="shared" si="0"/>
        <v>-6.960702525992425E-3</v>
      </c>
      <c r="X46" s="1">
        <f t="shared" si="1"/>
        <v>-2.9062986838839003E-3</v>
      </c>
      <c r="Y46" s="1">
        <f t="shared" si="2"/>
        <v>-2.1299712834937103E-3</v>
      </c>
      <c r="Z46" s="1">
        <f t="shared" si="3"/>
        <v>-1.1996972493370036E-2</v>
      </c>
    </row>
    <row r="47" spans="1:26" x14ac:dyDescent="0.2">
      <c r="A47" s="41" t="s">
        <v>98</v>
      </c>
      <c r="B47" s="42" t="s">
        <v>47</v>
      </c>
      <c r="C47" s="117">
        <v>49831.741900000001</v>
      </c>
      <c r="D47" s="41" t="s">
        <v>81</v>
      </c>
      <c r="E47" s="32">
        <f t="shared" si="4"/>
        <v>8080.9961870348006</v>
      </c>
      <c r="F47" s="44">
        <f t="shared" si="5"/>
        <v>8081</v>
      </c>
      <c r="G47" s="44">
        <f t="shared" si="6"/>
        <v>-3.1147019981290214E-3</v>
      </c>
      <c r="H47" s="44"/>
      <c r="I47" s="44"/>
      <c r="J47" s="44"/>
      <c r="K47" s="44"/>
      <c r="L47" s="44">
        <f t="shared" si="7"/>
        <v>-3.1147019981290214E-3</v>
      </c>
      <c r="M47" s="44"/>
      <c r="N47" s="44"/>
      <c r="O47" s="44">
        <f t="shared" ca="1" si="8"/>
        <v>-3.7267074984342549E-3</v>
      </c>
      <c r="P47" s="44"/>
      <c r="Q47" s="154">
        <f t="shared" si="9"/>
        <v>34813.241900000001</v>
      </c>
      <c r="R47" s="44"/>
      <c r="S47" s="44"/>
      <c r="T47" s="44"/>
      <c r="U47" s="44"/>
      <c r="V47" s="1">
        <v>7500</v>
      </c>
      <c r="W47" s="1">
        <f t="shared" si="0"/>
        <v>-4.0522871618638833E-3</v>
      </c>
      <c r="X47" s="1">
        <f t="shared" si="1"/>
        <v>-3.9468572588793015E-3</v>
      </c>
      <c r="Y47" s="1">
        <f t="shared" si="2"/>
        <v>-1.7979760831016091E-3</v>
      </c>
      <c r="Z47" s="1">
        <f t="shared" si="3"/>
        <v>-9.7971205038447935E-3</v>
      </c>
    </row>
    <row r="48" spans="1:26" x14ac:dyDescent="0.2">
      <c r="A48" s="41" t="s">
        <v>98</v>
      </c>
      <c r="B48" s="42" t="s">
        <v>46</v>
      </c>
      <c r="C48" s="117">
        <v>49833.784699999997</v>
      </c>
      <c r="D48" s="41" t="s">
        <v>81</v>
      </c>
      <c r="E48" s="32">
        <f t="shared" si="4"/>
        <v>8083.4969480420286</v>
      </c>
      <c r="F48" s="44">
        <f t="shared" si="5"/>
        <v>8083.5</v>
      </c>
      <c r="G48" s="44">
        <f t="shared" si="6"/>
        <v>-2.4930570070864633E-3</v>
      </c>
      <c r="H48" s="44"/>
      <c r="I48" s="44"/>
      <c r="J48" s="44"/>
      <c r="K48" s="44"/>
      <c r="L48" s="44">
        <f t="shared" si="7"/>
        <v>-2.4930570070864633E-3</v>
      </c>
      <c r="M48" s="44"/>
      <c r="N48" s="44"/>
      <c r="O48" s="44">
        <f t="shared" ca="1" si="8"/>
        <v>-3.7269514091911983E-3</v>
      </c>
      <c r="P48" s="44"/>
      <c r="Q48" s="154">
        <f t="shared" si="9"/>
        <v>34815.284699999997</v>
      </c>
      <c r="R48" s="44"/>
      <c r="S48" s="44"/>
      <c r="T48" s="44"/>
      <c r="U48" s="44"/>
      <c r="V48" s="1">
        <v>8000</v>
      </c>
      <c r="W48" s="1">
        <f t="shared" si="0"/>
        <v>-8.9108950856710669E-4</v>
      </c>
      <c r="X48" s="1">
        <f t="shared" si="1"/>
        <v>-3.6340327101068884E-3</v>
      </c>
      <c r="Y48" s="1">
        <f t="shared" si="2"/>
        <v>-1.431420701028605E-3</v>
      </c>
      <c r="Z48" s="1">
        <f t="shared" si="3"/>
        <v>-5.9565429197026001E-3</v>
      </c>
    </row>
    <row r="49" spans="1:26" x14ac:dyDescent="0.2">
      <c r="A49" s="33" t="s">
        <v>101</v>
      </c>
      <c r="B49" s="34" t="s">
        <v>47</v>
      </c>
      <c r="C49" s="37">
        <v>50166.661999999997</v>
      </c>
      <c r="D49" s="38"/>
      <c r="E49" s="32">
        <f t="shared" si="4"/>
        <v>8490.9996756869896</v>
      </c>
      <c r="F49" s="44">
        <f t="shared" si="5"/>
        <v>8491</v>
      </c>
      <c r="G49" s="44">
        <f t="shared" si="6"/>
        <v>-2.6492200413485989E-4</v>
      </c>
      <c r="H49" s="44"/>
      <c r="I49" s="44"/>
      <c r="J49" s="44"/>
      <c r="K49" s="44"/>
      <c r="L49" s="44">
        <f t="shared" si="7"/>
        <v>-2.6492200413485989E-4</v>
      </c>
      <c r="M49" s="44"/>
      <c r="N49" s="44"/>
      <c r="O49" s="44">
        <f t="shared" ca="1" si="8"/>
        <v>-3.7667088625729763E-3</v>
      </c>
      <c r="P49" s="44"/>
      <c r="Q49" s="154">
        <f t="shared" si="9"/>
        <v>35148.161999999997</v>
      </c>
      <c r="R49" s="44"/>
      <c r="S49" s="44"/>
      <c r="T49" s="44"/>
      <c r="U49" s="44"/>
      <c r="V49" s="1">
        <v>8500</v>
      </c>
      <c r="W49" s="1">
        <f t="shared" si="0"/>
        <v>7.5610409395285468E-4</v>
      </c>
      <c r="X49" s="1">
        <f t="shared" si="1"/>
        <v>-2.0750930326420961E-3</v>
      </c>
      <c r="Y49" s="1">
        <f t="shared" si="2"/>
        <v>-1.0373509599191804E-3</v>
      </c>
      <c r="Z49" s="1">
        <f t="shared" si="3"/>
        <v>-2.3563398986084219E-3</v>
      </c>
    </row>
    <row r="50" spans="1:26" x14ac:dyDescent="0.2">
      <c r="A50" s="33" t="s">
        <v>101</v>
      </c>
      <c r="B50" s="34" t="s">
        <v>47</v>
      </c>
      <c r="C50" s="37">
        <v>50197.7</v>
      </c>
      <c r="D50" s="38"/>
      <c r="E50" s="32">
        <f t="shared" si="4"/>
        <v>8528.9958672586126</v>
      </c>
      <c r="F50" s="44">
        <f t="shared" si="5"/>
        <v>8529</v>
      </c>
      <c r="G50" s="44">
        <f t="shared" si="6"/>
        <v>-3.3759180005290546E-3</v>
      </c>
      <c r="H50" s="44"/>
      <c r="I50" s="44"/>
      <c r="J50" s="44"/>
      <c r="K50" s="44"/>
      <c r="L50" s="44">
        <f t="shared" si="7"/>
        <v>-3.3759180005290546E-3</v>
      </c>
      <c r="M50" s="44"/>
      <c r="N50" s="44"/>
      <c r="O50" s="44">
        <f t="shared" ca="1" si="8"/>
        <v>-3.7704163060785162E-3</v>
      </c>
      <c r="P50" s="44"/>
      <c r="Q50" s="154">
        <f t="shared" si="9"/>
        <v>35179.199999999997</v>
      </c>
      <c r="R50" s="44"/>
      <c r="S50" s="44"/>
      <c r="T50" s="44"/>
      <c r="U50" s="44"/>
      <c r="V50" s="1">
        <v>9000</v>
      </c>
      <c r="W50" s="1">
        <f t="shared" si="0"/>
        <v>-3.1319196446966471E-5</v>
      </c>
      <c r="X50" s="1">
        <f t="shared" si="1"/>
        <v>1.9539907918244605E-4</v>
      </c>
      <c r="Y50" s="1">
        <f t="shared" si="2"/>
        <v>-6.2334155555249032E-4</v>
      </c>
      <c r="Z50" s="1">
        <f t="shared" si="3"/>
        <v>-4.5926167281701074E-4</v>
      </c>
    </row>
    <row r="51" spans="1:26" x14ac:dyDescent="0.2">
      <c r="A51" s="41" t="s">
        <v>98</v>
      </c>
      <c r="B51" s="42" t="s">
        <v>47</v>
      </c>
      <c r="C51" s="43">
        <v>50214.8557</v>
      </c>
      <c r="D51" s="41" t="s">
        <v>81</v>
      </c>
      <c r="E51" s="32">
        <f t="shared" si="4"/>
        <v>8549.9975833403641</v>
      </c>
      <c r="F51" s="44">
        <f t="shared" si="5"/>
        <v>8550</v>
      </c>
      <c r="G51" s="44">
        <f t="shared" si="6"/>
        <v>-1.9740999996429309E-3</v>
      </c>
      <c r="H51" s="44"/>
      <c r="I51" s="44"/>
      <c r="J51" s="44"/>
      <c r="K51" s="44"/>
      <c r="L51" s="44">
        <f t="shared" si="7"/>
        <v>-1.9740999996429309E-3</v>
      </c>
      <c r="M51" s="44"/>
      <c r="N51" s="44"/>
      <c r="O51" s="44">
        <f t="shared" ca="1" si="8"/>
        <v>-3.7724651564368414E-3</v>
      </c>
      <c r="P51" s="44"/>
      <c r="Q51" s="154">
        <f t="shared" si="9"/>
        <v>35196.3557</v>
      </c>
      <c r="R51" s="44"/>
      <c r="S51" s="44"/>
      <c r="T51" s="44"/>
      <c r="U51" s="44"/>
      <c r="V51" s="1">
        <v>9500</v>
      </c>
      <c r="W51" s="1">
        <f t="shared" si="0"/>
        <v>-2.8132702534880609E-3</v>
      </c>
      <c r="X51" s="1">
        <f t="shared" si="1"/>
        <v>2.3988885611119291E-3</v>
      </c>
      <c r="Y51" s="1">
        <f t="shared" si="2"/>
        <v>-1.9735045820799913E-4</v>
      </c>
      <c r="Z51" s="1">
        <f t="shared" si="3"/>
        <v>-6.1173215058413092E-4</v>
      </c>
    </row>
    <row r="52" spans="1:26" x14ac:dyDescent="0.2">
      <c r="A52" s="41" t="s">
        <v>98</v>
      </c>
      <c r="B52" s="42" t="s">
        <v>47</v>
      </c>
      <c r="C52" s="43">
        <v>50223.839</v>
      </c>
      <c r="D52" s="41" t="s">
        <v>81</v>
      </c>
      <c r="E52" s="32">
        <f t="shared" si="4"/>
        <v>8560.9947863735924</v>
      </c>
      <c r="F52" s="44">
        <f t="shared" si="5"/>
        <v>8561</v>
      </c>
      <c r="G52" s="44">
        <f t="shared" si="6"/>
        <v>-4.2588619980961084E-3</v>
      </c>
      <c r="H52" s="44"/>
      <c r="I52" s="44"/>
      <c r="J52" s="44"/>
      <c r="K52" s="44"/>
      <c r="L52" s="44">
        <f t="shared" si="7"/>
        <v>-4.2588619980961084E-3</v>
      </c>
      <c r="M52" s="44"/>
      <c r="N52" s="44"/>
      <c r="O52" s="44">
        <f t="shared" ca="1" si="8"/>
        <v>-3.7735383637673924E-3</v>
      </c>
      <c r="P52" s="44"/>
      <c r="Q52" s="154">
        <f t="shared" si="9"/>
        <v>35205.339</v>
      </c>
      <c r="R52" s="44"/>
      <c r="S52" s="44"/>
      <c r="T52" s="44"/>
      <c r="U52" s="44"/>
      <c r="V52" s="1">
        <v>10000</v>
      </c>
      <c r="W52" s="1">
        <f t="shared" si="0"/>
        <v>-6.0349228166707083E-3</v>
      </c>
      <c r="X52" s="1">
        <f t="shared" si="1"/>
        <v>3.7797956486301195E-3</v>
      </c>
      <c r="Y52" s="1">
        <f t="shared" si="2"/>
        <v>2.3243405316161615E-4</v>
      </c>
      <c r="Z52" s="1">
        <f t="shared" si="3"/>
        <v>-2.0226931148789725E-3</v>
      </c>
    </row>
    <row r="53" spans="1:26" x14ac:dyDescent="0.2">
      <c r="A53" s="41" t="s">
        <v>98</v>
      </c>
      <c r="B53" s="42" t="s">
        <v>46</v>
      </c>
      <c r="C53" s="43">
        <v>50226.699800000002</v>
      </c>
      <c r="D53" s="41" t="s">
        <v>81</v>
      </c>
      <c r="E53" s="32">
        <f t="shared" ref="E53:E74" si="10">+(C53-C$7)/C$8</f>
        <v>8564.4969290647514</v>
      </c>
      <c r="F53" s="44">
        <f t="shared" ref="F53:F74" si="11">ROUND(2*E53,0)/2</f>
        <v>8564.5</v>
      </c>
      <c r="G53" s="44">
        <f t="shared" ref="G53:G74" si="12">+C53-(C$7+F53*C$8)</f>
        <v>-2.508559002308175E-3</v>
      </c>
      <c r="H53" s="44"/>
      <c r="I53" s="44"/>
      <c r="J53" s="44"/>
      <c r="K53" s="44"/>
      <c r="L53" s="44">
        <f t="shared" ref="L53:L74" si="13">G53</f>
        <v>-2.508559002308175E-3</v>
      </c>
      <c r="M53" s="44"/>
      <c r="N53" s="44"/>
      <c r="O53" s="44">
        <f t="shared" ref="O53:O74" ca="1" si="14">+C$11+C$12*$F53</f>
        <v>-3.7738798388271132E-3</v>
      </c>
      <c r="P53" s="44"/>
      <c r="Q53" s="154">
        <f t="shared" ref="Q53:Q74" si="15">+C53-15018.5</f>
        <v>35208.199800000002</v>
      </c>
      <c r="R53" s="44"/>
      <c r="S53" s="44"/>
      <c r="T53" s="44"/>
      <c r="U53" s="44"/>
      <c r="V53" s="1">
        <v>10500</v>
      </c>
      <c r="W53" s="1">
        <f t="shared" si="0"/>
        <v>-7.8957024313277054E-3</v>
      </c>
      <c r="X53" s="1">
        <f t="shared" si="1"/>
        <v>3.8646052827533161E-3</v>
      </c>
      <c r="Y53" s="1">
        <f t="shared" si="2"/>
        <v>6.5775078368498444E-4</v>
      </c>
      <c r="Z53" s="1">
        <f t="shared" si="3"/>
        <v>-3.3733463648894053E-3</v>
      </c>
    </row>
    <row r="54" spans="1:26" x14ac:dyDescent="0.2">
      <c r="A54" s="33" t="s">
        <v>101</v>
      </c>
      <c r="B54" s="34" t="s">
        <v>47</v>
      </c>
      <c r="C54" s="35">
        <v>50581.633000000002</v>
      </c>
      <c r="D54" s="38"/>
      <c r="E54" s="32">
        <f t="shared" si="10"/>
        <v>8999.0001142676902</v>
      </c>
      <c r="F54" s="44">
        <f t="shared" si="11"/>
        <v>8999</v>
      </c>
      <c r="G54" s="44">
        <f t="shared" si="12"/>
        <v>9.3342001491691917E-5</v>
      </c>
      <c r="H54" s="44"/>
      <c r="I54" s="44"/>
      <c r="J54" s="44"/>
      <c r="K54" s="44"/>
      <c r="L54" s="44">
        <f t="shared" si="13"/>
        <v>9.3342001491691917E-5</v>
      </c>
      <c r="M54" s="44"/>
      <c r="N54" s="44"/>
      <c r="O54" s="44">
        <f t="shared" ca="1" si="14"/>
        <v>-3.8162715283838805E-3</v>
      </c>
      <c r="P54" s="44"/>
      <c r="Q54" s="154">
        <f t="shared" si="15"/>
        <v>35563.133000000002</v>
      </c>
      <c r="R54" s="44"/>
      <c r="S54" s="44"/>
      <c r="T54" s="44"/>
      <c r="U54" s="44"/>
      <c r="V54" s="1">
        <v>11000</v>
      </c>
      <c r="W54" s="1">
        <f t="shared" si="0"/>
        <v>-7.3556235080114354E-3</v>
      </c>
      <c r="X54" s="1">
        <f t="shared" si="1"/>
        <v>2.6242361159620358E-3</v>
      </c>
      <c r="Y54" s="1">
        <f t="shared" si="2"/>
        <v>1.0704244168954578E-3</v>
      </c>
      <c r="Z54" s="1">
        <f t="shared" si="3"/>
        <v>-3.6609629751539422E-3</v>
      </c>
    </row>
    <row r="55" spans="1:26" x14ac:dyDescent="0.2">
      <c r="A55" s="114" t="s">
        <v>106</v>
      </c>
      <c r="B55" s="115"/>
      <c r="C55" s="38">
        <v>50582.448199999999</v>
      </c>
      <c r="D55" s="38">
        <v>2.9999999999999997E-4</v>
      </c>
      <c r="E55" s="44">
        <f t="shared" si="10"/>
        <v>8999.9980682392434</v>
      </c>
      <c r="F55" s="44">
        <f t="shared" si="11"/>
        <v>9000</v>
      </c>
      <c r="G55" s="44">
        <f t="shared" si="12"/>
        <v>-1.5780000030645169E-3</v>
      </c>
      <c r="H55" s="44"/>
      <c r="I55" s="44"/>
      <c r="J55" s="44"/>
      <c r="K55" s="44"/>
      <c r="L55" s="44">
        <f t="shared" si="13"/>
        <v>-1.5780000030645169E-3</v>
      </c>
      <c r="M55" s="44"/>
      <c r="N55" s="44"/>
      <c r="O55" s="44">
        <f t="shared" ca="1" si="14"/>
        <v>-3.8163690926866578E-3</v>
      </c>
      <c r="P55" s="44"/>
      <c r="Q55" s="154">
        <f t="shared" si="15"/>
        <v>35563.948199999999</v>
      </c>
      <c r="R55" s="44"/>
      <c r="S55" s="44"/>
      <c r="T55" s="44"/>
      <c r="U55" s="44"/>
      <c r="V55" s="1">
        <v>11500</v>
      </c>
      <c r="W55" s="1">
        <f t="shared" si="0"/>
        <v>-4.7165349561731481E-3</v>
      </c>
      <c r="X55" s="1">
        <f t="shared" si="1"/>
        <v>4.8401254877789886E-4</v>
      </c>
      <c r="Y55" s="1">
        <f t="shared" si="2"/>
        <v>1.4625226583244331E-3</v>
      </c>
      <c r="Z55" s="1">
        <f t="shared" si="3"/>
        <v>-2.7699997490708162E-3</v>
      </c>
    </row>
    <row r="56" spans="1:26" x14ac:dyDescent="0.2">
      <c r="A56" s="114" t="s">
        <v>107</v>
      </c>
      <c r="B56" s="115"/>
      <c r="C56" s="38">
        <v>50582.448199999999</v>
      </c>
      <c r="D56" s="38">
        <v>2.9999999999999997E-4</v>
      </c>
      <c r="E56" s="44">
        <f t="shared" si="10"/>
        <v>8999.9980682392434</v>
      </c>
      <c r="F56" s="44">
        <f t="shared" si="11"/>
        <v>9000</v>
      </c>
      <c r="G56" s="44">
        <f t="shared" si="12"/>
        <v>-1.5780000030645169E-3</v>
      </c>
      <c r="H56" s="44"/>
      <c r="I56" s="44"/>
      <c r="J56" s="44"/>
      <c r="K56" s="44"/>
      <c r="L56" s="44">
        <f t="shared" si="13"/>
        <v>-1.5780000030645169E-3</v>
      </c>
      <c r="M56" s="44"/>
      <c r="N56" s="44"/>
      <c r="O56" s="44">
        <f t="shared" ca="1" si="14"/>
        <v>-3.8163690926866578E-3</v>
      </c>
      <c r="P56" s="44"/>
      <c r="Q56" s="154">
        <f t="shared" si="15"/>
        <v>35563.948199999999</v>
      </c>
      <c r="R56" s="44"/>
      <c r="S56" s="44"/>
      <c r="T56" s="44"/>
      <c r="U56" s="44"/>
      <c r="V56" s="1">
        <v>12000</v>
      </c>
      <c r="W56" s="1">
        <f t="shared" si="0"/>
        <v>-1.453417499789578E-3</v>
      </c>
      <c r="X56" s="1">
        <f t="shared" si="1"/>
        <v>-1.82217962893405E-3</v>
      </c>
      <c r="Y56" s="1">
        <f t="shared" si="2"/>
        <v>1.8265087077953606E-3</v>
      </c>
      <c r="Z56" s="1">
        <f t="shared" si="3"/>
        <v>-1.4490884209282674E-3</v>
      </c>
    </row>
    <row r="57" spans="1:26" x14ac:dyDescent="0.2">
      <c r="A57" s="114" t="s">
        <v>108</v>
      </c>
      <c r="B57" s="115" t="s">
        <v>47</v>
      </c>
      <c r="C57" s="38">
        <v>50948.407500000001</v>
      </c>
      <c r="D57" s="38">
        <v>2.0000000000000001E-4</v>
      </c>
      <c r="E57" s="44">
        <f t="shared" si="10"/>
        <v>9447.9992174826475</v>
      </c>
      <c r="F57" s="44">
        <f t="shared" si="11"/>
        <v>9448</v>
      </c>
      <c r="G57" s="44">
        <f t="shared" si="12"/>
        <v>-6.3921599939931184E-4</v>
      </c>
      <c r="H57" s="44"/>
      <c r="I57" s="44"/>
      <c r="J57" s="44"/>
      <c r="K57" s="44"/>
      <c r="L57" s="44">
        <f t="shared" si="13"/>
        <v>-6.3921599939931184E-4</v>
      </c>
      <c r="M57" s="44"/>
      <c r="N57" s="44"/>
      <c r="O57" s="44">
        <f t="shared" ca="1" si="14"/>
        <v>-3.8600779003309196E-3</v>
      </c>
      <c r="P57" s="44"/>
      <c r="Q57" s="154">
        <f t="shared" si="15"/>
        <v>35929.907500000001</v>
      </c>
      <c r="R57" s="44"/>
      <c r="S57" s="44"/>
      <c r="T57" s="44"/>
      <c r="U57" s="44"/>
      <c r="V57" s="1">
        <v>12500</v>
      </c>
      <c r="W57" s="1">
        <f t="shared" si="0"/>
        <v>6.0997976985347271E-4</v>
      </c>
      <c r="X57" s="1">
        <f t="shared" si="1"/>
        <v>-3.5035437481382415E-3</v>
      </c>
      <c r="Y57" s="1">
        <f t="shared" si="2"/>
        <v>2.1553861296396827E-3</v>
      </c>
      <c r="Z57" s="1">
        <f t="shared" si="3"/>
        <v>-7.3817784864508608E-4</v>
      </c>
    </row>
    <row r="58" spans="1:26" x14ac:dyDescent="0.2">
      <c r="A58" s="41" t="s">
        <v>98</v>
      </c>
      <c r="B58" s="42" t="s">
        <v>47</v>
      </c>
      <c r="C58" s="43">
        <v>50950.856699999997</v>
      </c>
      <c r="D58" s="41" t="s">
        <v>81</v>
      </c>
      <c r="E58" s="32">
        <f t="shared" si="10"/>
        <v>9450.99748645607</v>
      </c>
      <c r="F58" s="44">
        <f t="shared" si="11"/>
        <v>9451</v>
      </c>
      <c r="G58" s="44">
        <f t="shared" si="12"/>
        <v>-2.0532420021481812E-3</v>
      </c>
      <c r="H58" s="44"/>
      <c r="I58" s="44"/>
      <c r="J58" s="44"/>
      <c r="K58" s="44"/>
      <c r="L58" s="44">
        <f t="shared" si="13"/>
        <v>-2.0532420021481812E-3</v>
      </c>
      <c r="M58" s="44"/>
      <c r="N58" s="44"/>
      <c r="O58" s="44">
        <f t="shared" ca="1" si="14"/>
        <v>-3.8603705932392517E-3</v>
      </c>
      <c r="P58" s="44"/>
      <c r="Q58" s="154">
        <f t="shared" si="15"/>
        <v>35932.356699999997</v>
      </c>
      <c r="R58" s="44"/>
      <c r="S58" s="44"/>
      <c r="T58" s="44"/>
      <c r="U58" s="44"/>
      <c r="V58" s="1">
        <v>13000</v>
      </c>
      <c r="W58" s="1">
        <f t="shared" si="0"/>
        <v>3.2042870642881843E-4</v>
      </c>
      <c r="X58" s="1">
        <f t="shared" si="1"/>
        <v>-3.9835375944638814E-3</v>
      </c>
      <c r="Y58" s="1">
        <f t="shared" si="2"/>
        <v>2.4428333361808385E-3</v>
      </c>
      <c r="Z58" s="1">
        <f t="shared" si="3"/>
        <v>-1.2202755518542245E-3</v>
      </c>
    </row>
    <row r="59" spans="1:26" x14ac:dyDescent="0.2">
      <c r="A59" s="41" t="s">
        <v>98</v>
      </c>
      <c r="B59" s="42" t="s">
        <v>46</v>
      </c>
      <c r="C59" s="43">
        <v>51314.7716</v>
      </c>
      <c r="D59" s="41" t="s">
        <v>81</v>
      </c>
      <c r="E59" s="32">
        <f t="shared" si="10"/>
        <v>9896.4959159994614</v>
      </c>
      <c r="F59" s="44">
        <f t="shared" si="11"/>
        <v>9896.5</v>
      </c>
      <c r="G59" s="44">
        <f t="shared" si="12"/>
        <v>-3.3361030000378378E-3</v>
      </c>
      <c r="H59" s="44"/>
      <c r="I59" s="44"/>
      <c r="J59" s="44"/>
      <c r="K59" s="44"/>
      <c r="L59" s="44">
        <f t="shared" si="13"/>
        <v>-3.3361030000378378E-3</v>
      </c>
      <c r="M59" s="44"/>
      <c r="N59" s="44"/>
      <c r="O59" s="44">
        <f t="shared" ca="1" si="14"/>
        <v>-3.90383549012657E-3</v>
      </c>
      <c r="P59" s="44"/>
      <c r="Q59" s="154">
        <f t="shared" si="15"/>
        <v>36296.2716</v>
      </c>
      <c r="R59" s="44"/>
      <c r="S59" s="44"/>
      <c r="T59" s="44"/>
      <c r="U59" s="44"/>
      <c r="V59" s="1">
        <v>13500</v>
      </c>
      <c r="W59" s="1">
        <f t="shared" si="0"/>
        <v>-2.1602412444919291E-3</v>
      </c>
      <c r="X59" s="1">
        <f t="shared" si="1"/>
        <v>-3.0975705763287465E-3</v>
      </c>
      <c r="Y59" s="1">
        <f t="shared" si="2"/>
        <v>2.6833250994833181E-3</v>
      </c>
      <c r="Z59" s="1">
        <f t="shared" si="3"/>
        <v>-2.5744867213373574E-3</v>
      </c>
    </row>
    <row r="60" spans="1:26" x14ac:dyDescent="0.2">
      <c r="A60" s="41" t="s">
        <v>98</v>
      </c>
      <c r="B60" s="42" t="s">
        <v>46</v>
      </c>
      <c r="C60" s="43">
        <v>51318.856800000001</v>
      </c>
      <c r="D60" s="41" t="s">
        <v>81</v>
      </c>
      <c r="E60" s="32">
        <f t="shared" si="10"/>
        <v>9901.4969483407349</v>
      </c>
      <c r="F60" s="44">
        <f t="shared" si="11"/>
        <v>9901.5</v>
      </c>
      <c r="G60" s="44">
        <f t="shared" si="12"/>
        <v>-2.492813000571914E-3</v>
      </c>
      <c r="H60" s="44"/>
      <c r="I60" s="44"/>
      <c r="J60" s="44"/>
      <c r="K60" s="44"/>
      <c r="L60" s="44">
        <f t="shared" si="13"/>
        <v>-2.492813000571914E-3</v>
      </c>
      <c r="M60" s="44"/>
      <c r="N60" s="44"/>
      <c r="O60" s="44">
        <f t="shared" ca="1" si="14"/>
        <v>-3.9043233116404568E-3</v>
      </c>
      <c r="P60" s="44"/>
      <c r="Q60" s="154">
        <f t="shared" si="15"/>
        <v>36300.356800000001</v>
      </c>
      <c r="R60" s="44"/>
      <c r="S60" s="44"/>
      <c r="T60" s="44"/>
      <c r="U60" s="44"/>
      <c r="V60" s="1">
        <v>14000</v>
      </c>
      <c r="W60" s="1">
        <f t="shared" si="0"/>
        <v>-5.4455891627631673E-3</v>
      </c>
      <c r="X60" s="1">
        <f t="shared" si="1"/>
        <v>-1.1494420793988563E-3</v>
      </c>
      <c r="Y60" s="1">
        <f t="shared" si="2"/>
        <v>2.8722387557026962E-3</v>
      </c>
      <c r="Z60" s="1">
        <f t="shared" si="3"/>
        <v>-3.7227924864593272E-3</v>
      </c>
    </row>
    <row r="61" spans="1:26" x14ac:dyDescent="0.2">
      <c r="A61" s="118" t="s">
        <v>109</v>
      </c>
      <c r="B61" s="119" t="s">
        <v>47</v>
      </c>
      <c r="C61" s="120">
        <v>51580.664199999999</v>
      </c>
      <c r="D61" s="120">
        <v>2.3E-3</v>
      </c>
      <c r="E61" s="44">
        <f t="shared" si="10"/>
        <v>10221.997113469552</v>
      </c>
      <c r="F61" s="44">
        <f t="shared" si="11"/>
        <v>10222</v>
      </c>
      <c r="G61" s="44">
        <f t="shared" si="12"/>
        <v>-2.3579240005346946E-3</v>
      </c>
      <c r="H61" s="44"/>
      <c r="I61" s="44"/>
      <c r="J61" s="44"/>
      <c r="K61" s="44"/>
      <c r="L61" s="44">
        <f t="shared" si="13"/>
        <v>-2.3579240005346946E-3</v>
      </c>
      <c r="M61" s="44"/>
      <c r="N61" s="44"/>
      <c r="O61" s="44">
        <f t="shared" ca="1" si="14"/>
        <v>-3.9355926706806038E-3</v>
      </c>
      <c r="P61" s="44"/>
      <c r="Q61" s="154">
        <f t="shared" si="15"/>
        <v>36562.164199999999</v>
      </c>
      <c r="R61" s="44"/>
      <c r="S61" s="44"/>
      <c r="T61" s="44"/>
      <c r="U61" s="44"/>
      <c r="V61" s="1">
        <v>14500</v>
      </c>
      <c r="W61" s="1">
        <f t="shared" si="0"/>
        <v>-7.6994414013764169E-3</v>
      </c>
      <c r="X61" s="1">
        <f t="shared" si="1"/>
        <v>1.1928317868643826E-3</v>
      </c>
      <c r="Y61" s="1">
        <f t="shared" si="2"/>
        <v>3.0059430606070242E-3</v>
      </c>
      <c r="Z61" s="1">
        <f t="shared" si="3"/>
        <v>-3.5006665539050099E-3</v>
      </c>
    </row>
    <row r="62" spans="1:26" x14ac:dyDescent="0.2">
      <c r="A62" s="41" t="s">
        <v>98</v>
      </c>
      <c r="B62" s="42" t="s">
        <v>46</v>
      </c>
      <c r="C62" s="43">
        <v>51693.799599999998</v>
      </c>
      <c r="D62" s="41" t="s">
        <v>81</v>
      </c>
      <c r="E62" s="32">
        <f t="shared" si="10"/>
        <v>10360.495545453959</v>
      </c>
      <c r="F62" s="44">
        <f t="shared" si="11"/>
        <v>10360.5</v>
      </c>
      <c r="G62" s="44">
        <f t="shared" si="12"/>
        <v>-3.6387910004123114E-3</v>
      </c>
      <c r="H62" s="44"/>
      <c r="I62" s="44"/>
      <c r="J62" s="44"/>
      <c r="K62" s="44"/>
      <c r="L62" s="44">
        <f t="shared" si="13"/>
        <v>-3.6387910004123114E-3</v>
      </c>
      <c r="M62" s="44"/>
      <c r="N62" s="44"/>
      <c r="O62" s="44">
        <f t="shared" ca="1" si="14"/>
        <v>-3.9491053266152692E-3</v>
      </c>
      <c r="P62" s="44"/>
      <c r="Q62" s="154">
        <f t="shared" si="15"/>
        <v>36675.299599999998</v>
      </c>
      <c r="R62" s="44"/>
      <c r="S62" s="44"/>
      <c r="T62" s="44"/>
      <c r="U62" s="44"/>
      <c r="V62" s="1">
        <v>15000</v>
      </c>
      <c r="W62" s="1">
        <f t="shared" si="0"/>
        <v>-7.6621249552971202E-3</v>
      </c>
      <c r="X62" s="1">
        <f t="shared" si="1"/>
        <v>3.1260818896752668E-3</v>
      </c>
      <c r="Y62" s="1">
        <f t="shared" si="2"/>
        <v>3.0818679883141777E-3</v>
      </c>
      <c r="Z62" s="1">
        <f t="shared" si="3"/>
        <v>-1.4541750773076757E-3</v>
      </c>
    </row>
    <row r="63" spans="1:26" x14ac:dyDescent="0.2">
      <c r="A63" s="41" t="s">
        <v>98</v>
      </c>
      <c r="B63" s="42" t="s">
        <v>47</v>
      </c>
      <c r="C63" s="43">
        <v>51695.8416</v>
      </c>
      <c r="D63" s="41" t="s">
        <v>81</v>
      </c>
      <c r="E63" s="32">
        <f t="shared" si="10"/>
        <v>10362.995327114804</v>
      </c>
      <c r="F63" s="44">
        <f t="shared" si="11"/>
        <v>10363</v>
      </c>
      <c r="G63" s="44">
        <f t="shared" si="12"/>
        <v>-3.8171460037119687E-3</v>
      </c>
      <c r="H63" s="44"/>
      <c r="I63" s="44"/>
      <c r="J63" s="44"/>
      <c r="K63" s="44"/>
      <c r="L63" s="44">
        <f t="shared" si="13"/>
        <v>-3.8171460037119687E-3</v>
      </c>
      <c r="M63" s="44"/>
      <c r="N63" s="44"/>
      <c r="O63" s="44">
        <f t="shared" ca="1" si="14"/>
        <v>-3.9493492373722135E-3</v>
      </c>
      <c r="P63" s="44"/>
      <c r="Q63" s="154">
        <f t="shared" si="15"/>
        <v>36677.3416</v>
      </c>
      <c r="R63" s="44"/>
      <c r="S63" s="44"/>
      <c r="T63" s="44"/>
      <c r="U63" s="44"/>
      <c r="V63" s="1">
        <v>15500</v>
      </c>
      <c r="W63" s="1">
        <f t="shared" si="0"/>
        <v>-5.3544959032710915E-3</v>
      </c>
      <c r="X63" s="1">
        <f t="shared" si="1"/>
        <v>3.9873939426657221E-3</v>
      </c>
      <c r="Y63" s="1">
        <f t="shared" si="2"/>
        <v>3.0985541315938104E-3</v>
      </c>
      <c r="Z63" s="1">
        <f t="shared" si="3"/>
        <v>1.7314521709884409E-3</v>
      </c>
    </row>
    <row r="64" spans="1:26" x14ac:dyDescent="0.2">
      <c r="A64" s="41" t="s">
        <v>98</v>
      </c>
      <c r="B64" s="42" t="s">
        <v>47</v>
      </c>
      <c r="C64" s="43">
        <v>52052.8148</v>
      </c>
      <c r="D64" s="41" t="s">
        <v>81</v>
      </c>
      <c r="E64" s="32">
        <f t="shared" si="10"/>
        <v>10799.995845612613</v>
      </c>
      <c r="F64" s="44">
        <f t="shared" si="11"/>
        <v>10800</v>
      </c>
      <c r="G64" s="44">
        <f t="shared" si="12"/>
        <v>-3.3936000036192127E-3</v>
      </c>
      <c r="H64" s="44"/>
      <c r="I64" s="44"/>
      <c r="J64" s="44"/>
      <c r="K64" s="44"/>
      <c r="L64" s="44">
        <f t="shared" si="13"/>
        <v>-3.3936000036192127E-3</v>
      </c>
      <c r="M64" s="44"/>
      <c r="N64" s="44"/>
      <c r="O64" s="44">
        <f t="shared" ca="1" si="14"/>
        <v>-3.9919848376859237E-3</v>
      </c>
      <c r="P64" s="44"/>
      <c r="Q64" s="154">
        <f t="shared" si="15"/>
        <v>37034.3148</v>
      </c>
      <c r="R64" s="44"/>
      <c r="S64" s="44"/>
      <c r="T64" s="44"/>
      <c r="U64" s="44"/>
      <c r="V64" s="1">
        <v>16000</v>
      </c>
      <c r="W64" s="1">
        <f t="shared" si="0"/>
        <v>-2.0662829917840204E-3</v>
      </c>
      <c r="X64" s="1">
        <f t="shared" si="1"/>
        <v>3.4814227837596007E-3</v>
      </c>
      <c r="Y64" s="1">
        <f t="shared" si="2"/>
        <v>3.0556807541754459E-3</v>
      </c>
      <c r="Z64" s="1">
        <f t="shared" si="3"/>
        <v>4.4708205461510258E-3</v>
      </c>
    </row>
    <row r="65" spans="1:26" x14ac:dyDescent="0.2">
      <c r="A65" s="41" t="s">
        <v>98</v>
      </c>
      <c r="B65" s="42" t="s">
        <v>46</v>
      </c>
      <c r="C65" s="43">
        <v>52054.856399999997</v>
      </c>
      <c r="D65" s="41" t="s">
        <v>81</v>
      </c>
      <c r="E65" s="32">
        <f t="shared" si="10"/>
        <v>10802.495137600257</v>
      </c>
      <c r="F65" s="44">
        <f t="shared" si="11"/>
        <v>10802.5</v>
      </c>
      <c r="G65" s="44">
        <f t="shared" si="12"/>
        <v>-3.9719550040899776E-3</v>
      </c>
      <c r="H65" s="44"/>
      <c r="I65" s="44"/>
      <c r="J65" s="44"/>
      <c r="K65" s="44"/>
      <c r="L65" s="44">
        <f t="shared" si="13"/>
        <v>-3.9719550040899776E-3</v>
      </c>
      <c r="M65" s="44"/>
      <c r="N65" s="44"/>
      <c r="O65" s="44">
        <f t="shared" ca="1" si="14"/>
        <v>-3.9922287484428672E-3</v>
      </c>
      <c r="P65" s="44"/>
      <c r="Q65" s="154">
        <f t="shared" si="15"/>
        <v>37036.356399999997</v>
      </c>
      <c r="R65" s="44"/>
      <c r="S65" s="44"/>
      <c r="T65" s="44"/>
      <c r="U65" s="44"/>
      <c r="V65" s="1">
        <v>16500</v>
      </c>
      <c r="W65" s="1">
        <f t="shared" si="0"/>
        <v>3.6473889381719981E-4</v>
      </c>
      <c r="X65" s="1">
        <f t="shared" si="1"/>
        <v>1.7816666629978119E-3</v>
      </c>
      <c r="Y65" s="1">
        <f t="shared" si="2"/>
        <v>2.9540719558492764E-3</v>
      </c>
      <c r="Z65" s="1">
        <f t="shared" si="3"/>
        <v>5.1004775126642886E-3</v>
      </c>
    </row>
    <row r="66" spans="1:26" x14ac:dyDescent="0.2">
      <c r="A66" s="41" t="s">
        <v>98</v>
      </c>
      <c r="B66" s="42" t="s">
        <v>46</v>
      </c>
      <c r="C66" s="43">
        <v>52438.785199999998</v>
      </c>
      <c r="D66" s="41" t="s">
        <v>81</v>
      </c>
      <c r="E66" s="32">
        <f t="shared" si="10"/>
        <v>11272.494243040783</v>
      </c>
      <c r="F66" s="44">
        <f t="shared" si="11"/>
        <v>11272.5</v>
      </c>
      <c r="G66" s="44">
        <f t="shared" si="12"/>
        <v>-4.702695005107671E-3</v>
      </c>
      <c r="H66" s="44"/>
      <c r="I66" s="44"/>
      <c r="J66" s="44"/>
      <c r="K66" s="44"/>
      <c r="L66" s="44">
        <f t="shared" si="13"/>
        <v>-4.702695005107671E-3</v>
      </c>
      <c r="M66" s="44"/>
      <c r="N66" s="44"/>
      <c r="O66" s="44">
        <f t="shared" ca="1" si="14"/>
        <v>-4.0380839707482314E-3</v>
      </c>
      <c r="P66" s="44"/>
      <c r="Q66" s="154">
        <f t="shared" si="15"/>
        <v>37420.285199999998</v>
      </c>
      <c r="R66" s="44"/>
      <c r="S66" s="44"/>
      <c r="T66" s="44"/>
      <c r="U66" s="44"/>
      <c r="V66" s="1">
        <v>17000</v>
      </c>
      <c r="W66" s="1">
        <f t="shared" si="0"/>
        <v>5.7987702670847345E-4</v>
      </c>
      <c r="X66" s="1">
        <f t="shared" si="1"/>
        <v>-5.2902556102848183E-4</v>
      </c>
      <c r="Y66" s="1">
        <f t="shared" si="2"/>
        <v>2.795680831855852E-3</v>
      </c>
      <c r="Z66" s="1">
        <f t="shared" si="3"/>
        <v>2.8465322975358438E-3</v>
      </c>
    </row>
    <row r="67" spans="1:26" x14ac:dyDescent="0.2">
      <c r="A67" s="41" t="s">
        <v>98</v>
      </c>
      <c r="B67" s="42" t="s">
        <v>47</v>
      </c>
      <c r="C67" s="43">
        <v>52440.827799999999</v>
      </c>
      <c r="D67" s="41" t="s">
        <v>81</v>
      </c>
      <c r="E67" s="32">
        <f t="shared" si="10"/>
        <v>11274.994759211419</v>
      </c>
      <c r="F67" s="44">
        <f t="shared" si="11"/>
        <v>11275</v>
      </c>
      <c r="G67" s="44">
        <f t="shared" si="12"/>
        <v>-4.2810500017367303E-3</v>
      </c>
      <c r="H67" s="44"/>
      <c r="I67" s="44"/>
      <c r="J67" s="44"/>
      <c r="K67" s="44"/>
      <c r="L67" s="44">
        <f t="shared" si="13"/>
        <v>-4.2810500017367303E-3</v>
      </c>
      <c r="M67" s="44"/>
      <c r="N67" s="44"/>
      <c r="O67" s="44">
        <f t="shared" ca="1" si="14"/>
        <v>-4.038327881505174E-3</v>
      </c>
      <c r="P67" s="44"/>
      <c r="Q67" s="154">
        <f t="shared" si="15"/>
        <v>37422.327799999999</v>
      </c>
      <c r="R67" s="44"/>
      <c r="S67" s="44"/>
      <c r="T67" s="44"/>
      <c r="U67" s="44"/>
      <c r="V67" s="1">
        <v>17500</v>
      </c>
      <c r="W67" s="1">
        <f>U$2+U$3*SIN(RADIANS(U$4*V67+U$5))</f>
        <v>-1.541108817253473E-3</v>
      </c>
      <c r="X67" s="1">
        <f>+U$6*SIN(RADIANS(U$7*V67+U$8))</f>
        <v>-2.6583141468241389E-3</v>
      </c>
      <c r="Y67" s="1">
        <f>U$9*SIN(RADIANS(U$10*V67+U$11))</f>
        <v>2.5835519310483568E-3</v>
      </c>
      <c r="Z67" s="1">
        <f>SUM(W67:Y67)</f>
        <v>-1.6158710330292556E-3</v>
      </c>
    </row>
    <row r="68" spans="1:26" x14ac:dyDescent="0.2">
      <c r="A68" s="41" t="s">
        <v>98</v>
      </c>
      <c r="B68" s="42" t="s">
        <v>46</v>
      </c>
      <c r="C68" s="43">
        <v>52755.732600000003</v>
      </c>
      <c r="D68" s="41" t="s">
        <v>81</v>
      </c>
      <c r="E68" s="32">
        <f t="shared" si="10"/>
        <v>11660.4958581103</v>
      </c>
      <c r="F68" s="44">
        <f t="shared" si="11"/>
        <v>11660.5</v>
      </c>
      <c r="G68" s="44">
        <f t="shared" si="12"/>
        <v>-3.3833909983513877E-3</v>
      </c>
      <c r="H68" s="44"/>
      <c r="I68" s="44"/>
      <c r="J68" s="44"/>
      <c r="K68" s="44"/>
      <c r="L68" s="44">
        <f t="shared" si="13"/>
        <v>-3.3833909983513877E-3</v>
      </c>
      <c r="M68" s="44"/>
      <c r="N68" s="44"/>
      <c r="O68" s="44">
        <f t="shared" ca="1" si="14"/>
        <v>-4.0759389202258507E-3</v>
      </c>
      <c r="P68" s="44"/>
      <c r="Q68" s="154">
        <f t="shared" si="15"/>
        <v>37737.232600000003</v>
      </c>
      <c r="R68" s="44"/>
      <c r="S68" s="44"/>
      <c r="T68" s="44"/>
      <c r="U68" s="44"/>
      <c r="V68" s="1">
        <v>18000</v>
      </c>
      <c r="W68" s="1">
        <f>U$2+U$3*SIN(RADIANS(U$4*V68+U$5))</f>
        <v>-4.8128043655947935E-3</v>
      </c>
      <c r="X68" s="1">
        <f>+U$6*SIN(RADIANS(U$7*V68+U$8))</f>
        <v>-3.8760629256274783E-3</v>
      </c>
      <c r="Y68" s="1">
        <f>U$9*SIN(RADIANS(U$10*V68+U$11))</f>
        <v>2.3217627344459062E-3</v>
      </c>
      <c r="Z68" s="1">
        <f>SUM(W68:Y68)</f>
        <v>-6.3671045567763648E-3</v>
      </c>
    </row>
    <row r="69" spans="1:26" x14ac:dyDescent="0.2">
      <c r="A69" s="41" t="s">
        <v>98</v>
      </c>
      <c r="B69" s="42" t="s">
        <v>47</v>
      </c>
      <c r="C69" s="43">
        <v>52757.775399999999</v>
      </c>
      <c r="D69" s="41" t="s">
        <v>81</v>
      </c>
      <c r="E69" s="32">
        <f t="shared" si="10"/>
        <v>11662.996619117528</v>
      </c>
      <c r="F69" s="44">
        <f t="shared" si="11"/>
        <v>11663</v>
      </c>
      <c r="G69" s="44">
        <f t="shared" si="12"/>
        <v>-2.761746000032872E-3</v>
      </c>
      <c r="H69" s="44"/>
      <c r="I69" s="44"/>
      <c r="J69" s="44"/>
      <c r="K69" s="44"/>
      <c r="L69" s="44">
        <f t="shared" si="13"/>
        <v>-2.761746000032872E-3</v>
      </c>
      <c r="M69" s="44"/>
      <c r="N69" s="44"/>
      <c r="O69" s="44">
        <f t="shared" ca="1" si="14"/>
        <v>-4.0761828309827941E-3</v>
      </c>
      <c r="P69" s="44"/>
      <c r="Q69" s="154">
        <f t="shared" si="15"/>
        <v>37739.275399999999</v>
      </c>
      <c r="R69" s="44"/>
      <c r="S69" s="44"/>
      <c r="T69" s="44"/>
      <c r="U69" s="44"/>
      <c r="V69" s="1">
        <v>18500</v>
      </c>
      <c r="W69" s="1">
        <f>U$2+U$3*SIN(RADIANS(U$4*V69+U$5))</f>
        <v>-7.406666250506691E-3</v>
      </c>
      <c r="X69" s="1">
        <f>+U$6*SIN(RADIANS(U$7*V69+U$8))</f>
        <v>-3.7647040610254826E-3</v>
      </c>
      <c r="Y69" s="1">
        <f>U$9*SIN(RADIANS(U$10*V69+U$11))</f>
        <v>2.0153452790604028E-3</v>
      </c>
      <c r="Z69" s="1">
        <f>SUM(W69:Y69)</f>
        <v>-9.15602503247177E-3</v>
      </c>
    </row>
    <row r="70" spans="1:26" x14ac:dyDescent="0.2">
      <c r="A70" s="33" t="s">
        <v>101</v>
      </c>
      <c r="B70" s="34" t="s">
        <v>47</v>
      </c>
      <c r="C70" s="35">
        <v>53394.937400000003</v>
      </c>
      <c r="D70" s="38"/>
      <c r="E70" s="32">
        <f t="shared" si="10"/>
        <v>12442.999499913907</v>
      </c>
      <c r="F70" s="44">
        <f t="shared" si="11"/>
        <v>12443</v>
      </c>
      <c r="G70" s="44">
        <f t="shared" si="12"/>
        <v>-4.085059990757145E-4</v>
      </c>
      <c r="H70" s="44"/>
      <c r="I70" s="44"/>
      <c r="J70" s="44"/>
      <c r="K70" s="44"/>
      <c r="L70" s="44">
        <f t="shared" si="13"/>
        <v>-4.085059990757145E-4</v>
      </c>
      <c r="M70" s="44"/>
      <c r="N70" s="44"/>
      <c r="O70" s="44">
        <f t="shared" ca="1" si="14"/>
        <v>-4.1522829871491421E-3</v>
      </c>
      <c r="P70" s="44"/>
      <c r="Q70" s="154">
        <f t="shared" si="15"/>
        <v>38376.437400000003</v>
      </c>
      <c r="R70" s="44"/>
      <c r="S70" s="44"/>
      <c r="T70" s="44"/>
      <c r="U70" s="44"/>
      <c r="V70" s="1">
        <v>19000</v>
      </c>
      <c r="W70" s="1">
        <f>U$2+U$3*SIN(RADIANS(U$4*V70+U$5))</f>
        <v>-7.8729908316023979E-3</v>
      </c>
      <c r="X70" s="1">
        <f>+U$6*SIN(RADIANS(U$7*V70+U$8))</f>
        <v>-2.3624226704797037E-3</v>
      </c>
      <c r="Y70" s="1">
        <f>U$9*SIN(RADIANS(U$10*V70+U$11))</f>
        <v>1.6701894335212741E-3</v>
      </c>
      <c r="Z70" s="1">
        <f>SUM(W70:Y70)</f>
        <v>-8.5652240685608286E-3</v>
      </c>
    </row>
    <row r="71" spans="1:26" x14ac:dyDescent="0.2">
      <c r="A71" s="33" t="s">
        <v>101</v>
      </c>
      <c r="B71" s="34" t="s">
        <v>47</v>
      </c>
      <c r="C71" s="35">
        <v>53435.779499999997</v>
      </c>
      <c r="D71" s="38"/>
      <c r="E71" s="32">
        <f t="shared" si="10"/>
        <v>12492.997703915038</v>
      </c>
      <c r="F71" s="44">
        <f t="shared" si="11"/>
        <v>12493</v>
      </c>
      <c r="G71" s="44">
        <f t="shared" si="12"/>
        <v>-1.8756060017039999E-3</v>
      </c>
      <c r="H71" s="44"/>
      <c r="I71" s="44"/>
      <c r="J71" s="44"/>
      <c r="K71" s="44"/>
      <c r="L71" s="44">
        <f t="shared" si="13"/>
        <v>-1.8756060017039999E-3</v>
      </c>
      <c r="M71" s="44"/>
      <c r="N71" s="44"/>
      <c r="O71" s="44">
        <f t="shared" ca="1" si="14"/>
        <v>-4.1571612022880114E-3</v>
      </c>
      <c r="P71" s="44"/>
      <c r="Q71" s="154">
        <f t="shared" si="15"/>
        <v>38417.279499999997</v>
      </c>
      <c r="R71" s="44"/>
      <c r="S71" s="44"/>
      <c r="T71" s="44"/>
      <c r="U71" s="44"/>
      <c r="V71" s="1">
        <v>19500</v>
      </c>
      <c r="W71" s="1">
        <f>U$2+U$3*SIN(RADIANS(U$4*V71+U$5))</f>
        <v>-5.9511503373152353E-3</v>
      </c>
      <c r="X71" s="1">
        <f>+U$6*SIN(RADIANS(U$7*V71+U$8))</f>
        <v>-1.500630927279442E-4</v>
      </c>
      <c r="Y71" s="1">
        <f>U$9*SIN(RADIANS(U$10*V71+U$11))</f>
        <v>1.2929296847063905E-3</v>
      </c>
      <c r="Z71" s="1">
        <f>SUM(W71:Y71)</f>
        <v>-4.8082837453367888E-3</v>
      </c>
    </row>
    <row r="72" spans="1:26" x14ac:dyDescent="0.2">
      <c r="A72" s="33" t="s">
        <v>101</v>
      </c>
      <c r="B72" s="34" t="s">
        <v>47</v>
      </c>
      <c r="C72" s="35">
        <v>53507.665000000001</v>
      </c>
      <c r="D72" s="38"/>
      <c r="E72" s="32">
        <f t="shared" si="10"/>
        <v>12580.998710075937</v>
      </c>
      <c r="F72" s="44">
        <f t="shared" si="11"/>
        <v>12581</v>
      </c>
      <c r="G72" s="44">
        <f t="shared" si="12"/>
        <v>-1.0537019988987595E-3</v>
      </c>
      <c r="H72" s="44"/>
      <c r="I72" s="44"/>
      <c r="J72" s="44"/>
      <c r="K72" s="44"/>
      <c r="L72" s="44">
        <f t="shared" si="13"/>
        <v>-1.0537019988987595E-3</v>
      </c>
      <c r="M72" s="44"/>
      <c r="N72" s="44"/>
      <c r="O72" s="44">
        <f t="shared" ca="1" si="14"/>
        <v>-4.1657468609324197E-3</v>
      </c>
      <c r="P72" s="44"/>
      <c r="Q72" s="154">
        <f t="shared" si="15"/>
        <v>38489.165000000001</v>
      </c>
      <c r="R72" s="44"/>
      <c r="S72" s="44"/>
      <c r="T72" s="44"/>
      <c r="U72" s="44"/>
      <c r="W72" s="44"/>
      <c r="X72" s="44"/>
      <c r="Y72" s="44"/>
      <c r="Z72" s="44"/>
    </row>
    <row r="73" spans="1:26" x14ac:dyDescent="0.2">
      <c r="A73" s="33" t="s">
        <v>101</v>
      </c>
      <c r="B73" s="34" t="s">
        <v>47</v>
      </c>
      <c r="C73" s="35">
        <v>53511.748299999999</v>
      </c>
      <c r="D73" s="38"/>
      <c r="E73" s="32">
        <f t="shared" si="10"/>
        <v>12585.99741646953</v>
      </c>
      <c r="F73" s="44">
        <f t="shared" si="11"/>
        <v>12586</v>
      </c>
      <c r="G73" s="44">
        <f t="shared" si="12"/>
        <v>-2.1104120023665018E-3</v>
      </c>
      <c r="H73" s="44"/>
      <c r="I73" s="44"/>
      <c r="J73" s="44"/>
      <c r="K73" s="44"/>
      <c r="L73" s="44">
        <f t="shared" si="13"/>
        <v>-2.1104120023665018E-3</v>
      </c>
      <c r="M73" s="44"/>
      <c r="N73" s="44"/>
      <c r="O73" s="44">
        <f t="shared" ca="1" si="14"/>
        <v>-4.1662346824463065E-3</v>
      </c>
      <c r="P73" s="44"/>
      <c r="Q73" s="154">
        <f t="shared" si="15"/>
        <v>38493.248299999999</v>
      </c>
      <c r="R73" s="44"/>
      <c r="S73" s="44"/>
      <c r="T73" s="44"/>
      <c r="U73" s="44"/>
      <c r="W73" s="44"/>
      <c r="X73" s="44"/>
      <c r="Y73" s="44"/>
      <c r="Z73" s="44"/>
    </row>
    <row r="74" spans="1:26" x14ac:dyDescent="0.2">
      <c r="A74" s="120" t="s">
        <v>118</v>
      </c>
      <c r="B74" s="121" t="s">
        <v>46</v>
      </c>
      <c r="C74" s="120">
        <v>54206.4974</v>
      </c>
      <c r="D74" s="120">
        <v>8.0000000000000004E-4</v>
      </c>
      <c r="E74" s="32">
        <f t="shared" si="10"/>
        <v>13436.497445395753</v>
      </c>
      <c r="F74" s="44">
        <f t="shared" si="11"/>
        <v>13436.5</v>
      </c>
      <c r="G74" s="44">
        <f t="shared" si="12"/>
        <v>-2.0867830025963485E-3</v>
      </c>
      <c r="H74" s="44"/>
      <c r="I74" s="44"/>
      <c r="J74" s="44"/>
      <c r="K74" s="44"/>
      <c r="L74" s="44">
        <f t="shared" si="13"/>
        <v>-2.0867830025963485E-3</v>
      </c>
      <c r="M74" s="44"/>
      <c r="N74" s="44"/>
      <c r="O74" s="44">
        <f t="shared" ca="1" si="14"/>
        <v>-4.2492131219584598E-3</v>
      </c>
      <c r="P74" s="44"/>
      <c r="Q74" s="154">
        <f t="shared" si="15"/>
        <v>39187.9974</v>
      </c>
      <c r="R74" s="44"/>
      <c r="S74" s="44"/>
      <c r="T74" s="44"/>
      <c r="U74" s="44"/>
      <c r="W74" s="44"/>
      <c r="X74" s="44"/>
      <c r="Y74" s="44"/>
      <c r="Z74" s="44"/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E66"/>
  <sheetViews>
    <sheetView topLeftCell="A12" workbookViewId="0">
      <selection activeCell="A11" sqref="A11:A18"/>
    </sheetView>
  </sheetViews>
  <sheetFormatPr defaultRowHeight="12.75" x14ac:dyDescent="0.2"/>
  <cols>
    <col min="1" max="1" width="22.42578125" style="1" customWidth="1"/>
    <col min="2" max="2" width="4.140625" style="20" customWidth="1"/>
  </cols>
  <sheetData>
    <row r="11" spans="1:5" x14ac:dyDescent="0.2">
      <c r="A11" s="1" t="s">
        <v>167</v>
      </c>
      <c r="B11" s="20" t="s">
        <v>47</v>
      </c>
      <c r="C11" s="140">
        <v>50166.661999999997</v>
      </c>
      <c r="D11" s="1" t="s">
        <v>168</v>
      </c>
      <c r="E11" s="49"/>
    </row>
    <row r="12" spans="1:5" x14ac:dyDescent="0.2">
      <c r="A12" s="1" t="s">
        <v>167</v>
      </c>
      <c r="B12" s="20" t="s">
        <v>47</v>
      </c>
      <c r="C12" s="140">
        <v>50197.7</v>
      </c>
      <c r="D12" s="1" t="s">
        <v>168</v>
      </c>
      <c r="E12" s="49"/>
    </row>
    <row r="13" spans="1:5" x14ac:dyDescent="0.2">
      <c r="A13" s="1" t="s">
        <v>167</v>
      </c>
      <c r="B13" s="20" t="s">
        <v>47</v>
      </c>
      <c r="C13" s="140">
        <v>50581.633000000002</v>
      </c>
      <c r="D13" s="1" t="s">
        <v>168</v>
      </c>
      <c r="E13" s="49"/>
    </row>
    <row r="14" spans="1:5" x14ac:dyDescent="0.2">
      <c r="A14" s="1" t="s">
        <v>167</v>
      </c>
      <c r="B14" s="20" t="s">
        <v>47</v>
      </c>
      <c r="C14" s="140">
        <v>53394.937400000003</v>
      </c>
      <c r="D14" s="1" t="s">
        <v>168</v>
      </c>
      <c r="E14" s="49"/>
    </row>
    <row r="15" spans="1:5" x14ac:dyDescent="0.2">
      <c r="A15" s="1" t="s">
        <v>167</v>
      </c>
      <c r="B15" s="20" t="s">
        <v>47</v>
      </c>
      <c r="C15" s="140">
        <v>53435.779499999997</v>
      </c>
      <c r="D15" s="1" t="s">
        <v>168</v>
      </c>
      <c r="E15" s="49"/>
    </row>
    <row r="16" spans="1:5" x14ac:dyDescent="0.2">
      <c r="A16" s="1" t="s">
        <v>167</v>
      </c>
      <c r="B16" s="20" t="s">
        <v>47</v>
      </c>
      <c r="C16" s="140">
        <v>53507.665000000001</v>
      </c>
      <c r="D16" s="1" t="s">
        <v>168</v>
      </c>
      <c r="E16" s="49"/>
    </row>
    <row r="17" spans="1:5" x14ac:dyDescent="0.2">
      <c r="A17" s="1" t="s">
        <v>167</v>
      </c>
      <c r="B17" s="20" t="s">
        <v>47</v>
      </c>
      <c r="C17" s="140">
        <v>53511.748299999999</v>
      </c>
      <c r="D17" s="1" t="s">
        <v>168</v>
      </c>
      <c r="E17" s="49"/>
    </row>
    <row r="18" spans="1:5" x14ac:dyDescent="0.2">
      <c r="A18" s="1" t="s">
        <v>169</v>
      </c>
      <c r="B18" s="20" t="s">
        <v>47</v>
      </c>
      <c r="C18" s="140">
        <v>49492.733699999997</v>
      </c>
      <c r="D18" s="1" t="s">
        <v>168</v>
      </c>
      <c r="E18" s="49"/>
    </row>
    <row r="19" spans="1:5" x14ac:dyDescent="0.2">
      <c r="A19" s="1" t="s">
        <v>170</v>
      </c>
      <c r="B19" s="20" t="s">
        <v>47</v>
      </c>
      <c r="C19" s="140">
        <v>50582.448199999999</v>
      </c>
      <c r="D19" s="49">
        <v>2.9999999999999997E-4</v>
      </c>
    </row>
    <row r="20" spans="1:5" x14ac:dyDescent="0.2">
      <c r="A20" s="1" t="s">
        <v>171</v>
      </c>
      <c r="B20" s="20" t="s">
        <v>47</v>
      </c>
      <c r="C20" s="140">
        <v>50948.407500000001</v>
      </c>
      <c r="D20" s="49">
        <v>2.0000000000000001E-4</v>
      </c>
    </row>
    <row r="21" spans="1:5" x14ac:dyDescent="0.2">
      <c r="A21" s="1" t="s">
        <v>172</v>
      </c>
      <c r="B21" s="20" t="s">
        <v>47</v>
      </c>
      <c r="C21" s="140">
        <v>47615.573600000003</v>
      </c>
      <c r="D21" s="1" t="s">
        <v>81</v>
      </c>
      <c r="E21" s="49"/>
    </row>
    <row r="22" spans="1:5" x14ac:dyDescent="0.2">
      <c r="A22" s="1" t="s">
        <v>172</v>
      </c>
      <c r="B22" s="20" t="s">
        <v>47</v>
      </c>
      <c r="C22" s="140">
        <v>47620.474000000002</v>
      </c>
      <c r="D22" s="1" t="s">
        <v>81</v>
      </c>
      <c r="E22" s="49"/>
    </row>
    <row r="23" spans="1:5" x14ac:dyDescent="0.2">
      <c r="A23" s="1" t="s">
        <v>172</v>
      </c>
      <c r="B23" s="20" t="s">
        <v>46</v>
      </c>
      <c r="C23" s="140">
        <v>47658.458500000001</v>
      </c>
      <c r="D23" s="1" t="s">
        <v>81</v>
      </c>
      <c r="E23" s="49"/>
    </row>
    <row r="24" spans="1:5" x14ac:dyDescent="0.2">
      <c r="A24" s="1" t="s">
        <v>173</v>
      </c>
      <c r="B24" s="20" t="s">
        <v>46</v>
      </c>
      <c r="C24" s="140">
        <v>54206.4974</v>
      </c>
      <c r="D24" s="49">
        <v>8.0000000000000004E-4</v>
      </c>
    </row>
    <row r="25" spans="1:5" x14ac:dyDescent="0.2">
      <c r="A25" s="1" t="s">
        <v>174</v>
      </c>
      <c r="B25" s="20" t="s">
        <v>46</v>
      </c>
      <c r="C25" s="140">
        <v>43232.652000000002</v>
      </c>
      <c r="D25" s="1" t="s">
        <v>81</v>
      </c>
      <c r="E25" s="49"/>
    </row>
    <row r="26" spans="1:5" x14ac:dyDescent="0.2">
      <c r="A26" s="1" t="s">
        <v>174</v>
      </c>
      <c r="B26" s="20" t="s">
        <v>47</v>
      </c>
      <c r="C26" s="140">
        <v>43234.694000000003</v>
      </c>
      <c r="D26" s="1" t="s">
        <v>81</v>
      </c>
      <c r="E26" s="49"/>
    </row>
    <row r="27" spans="1:5" x14ac:dyDescent="0.2">
      <c r="A27" s="1" t="s">
        <v>175</v>
      </c>
      <c r="B27" s="20" t="s">
        <v>46</v>
      </c>
      <c r="C27" s="140">
        <v>33363.212</v>
      </c>
      <c r="D27" s="1" t="s">
        <v>81</v>
      </c>
      <c r="E27" s="49"/>
    </row>
    <row r="28" spans="1:5" x14ac:dyDescent="0.2">
      <c r="A28" s="1" t="s">
        <v>176</v>
      </c>
      <c r="B28" s="20" t="s">
        <v>47</v>
      </c>
      <c r="C28" s="140">
        <v>34463.125999999997</v>
      </c>
      <c r="D28" s="1" t="s">
        <v>81</v>
      </c>
      <c r="E28" s="49"/>
    </row>
    <row r="29" spans="1:5" x14ac:dyDescent="0.2">
      <c r="A29" s="1" t="s">
        <v>176</v>
      </c>
      <c r="B29" s="20" t="s">
        <v>46</v>
      </c>
      <c r="C29" s="140">
        <v>34817.24</v>
      </c>
      <c r="D29" s="1" t="s">
        <v>81</v>
      </c>
      <c r="E29" s="49"/>
    </row>
    <row r="30" spans="1:5" x14ac:dyDescent="0.2">
      <c r="A30" s="1" t="s">
        <v>176</v>
      </c>
      <c r="B30" s="20" t="s">
        <v>47</v>
      </c>
      <c r="C30" s="140">
        <v>35925.322</v>
      </c>
      <c r="D30" s="1" t="s">
        <v>81</v>
      </c>
      <c r="E30" s="49"/>
    </row>
    <row r="31" spans="1:5" x14ac:dyDescent="0.2">
      <c r="A31" s="1" t="s">
        <v>176</v>
      </c>
      <c r="B31" s="20" t="s">
        <v>46</v>
      </c>
      <c r="C31" s="140">
        <v>35932.267999999996</v>
      </c>
      <c r="D31" s="1" t="s">
        <v>81</v>
      </c>
      <c r="E31" s="49"/>
    </row>
    <row r="32" spans="1:5" x14ac:dyDescent="0.2">
      <c r="A32" s="1" t="s">
        <v>176</v>
      </c>
      <c r="B32" s="20" t="s">
        <v>46</v>
      </c>
      <c r="C32" s="140">
        <v>35982.097999999998</v>
      </c>
      <c r="D32" s="1" t="s">
        <v>81</v>
      </c>
      <c r="E32" s="49"/>
    </row>
    <row r="33" spans="1:5" x14ac:dyDescent="0.2">
      <c r="A33" s="1" t="s">
        <v>177</v>
      </c>
      <c r="B33" s="20" t="s">
        <v>47</v>
      </c>
      <c r="C33" s="140">
        <v>38108.8243</v>
      </c>
      <c r="D33" s="1" t="s">
        <v>81</v>
      </c>
      <c r="E33" s="49"/>
    </row>
    <row r="34" spans="1:5" x14ac:dyDescent="0.2">
      <c r="A34" s="1" t="s">
        <v>177</v>
      </c>
      <c r="B34" s="20" t="s">
        <v>47</v>
      </c>
      <c r="C34" s="140">
        <v>38112.909</v>
      </c>
      <c r="D34" s="1" t="s">
        <v>81</v>
      </c>
      <c r="E34" s="49"/>
    </row>
    <row r="35" spans="1:5" x14ac:dyDescent="0.2">
      <c r="A35" s="1" t="s">
        <v>177</v>
      </c>
      <c r="B35" s="20" t="s">
        <v>47</v>
      </c>
      <c r="C35" s="140">
        <v>38113.724999999999</v>
      </c>
      <c r="D35" s="1" t="s">
        <v>81</v>
      </c>
      <c r="E35" s="49"/>
    </row>
    <row r="36" spans="1:5" x14ac:dyDescent="0.2">
      <c r="A36" s="1" t="s">
        <v>177</v>
      </c>
      <c r="B36" s="20" t="s">
        <v>47</v>
      </c>
      <c r="C36" s="140">
        <v>38135.781000000003</v>
      </c>
      <c r="D36" s="1" t="s">
        <v>81</v>
      </c>
      <c r="E36" s="49"/>
    </row>
    <row r="37" spans="1:5" x14ac:dyDescent="0.2">
      <c r="A37" s="1" t="s">
        <v>177</v>
      </c>
      <c r="B37" s="20" t="s">
        <v>47</v>
      </c>
      <c r="C37" s="140">
        <v>38139.864999999998</v>
      </c>
      <c r="D37" s="1" t="s">
        <v>81</v>
      </c>
      <c r="E37" s="49"/>
    </row>
    <row r="38" spans="1:5" x14ac:dyDescent="0.2">
      <c r="A38" s="1" t="s">
        <v>177</v>
      </c>
      <c r="B38" s="20" t="s">
        <v>46</v>
      </c>
      <c r="C38" s="140">
        <v>38494.794600000001</v>
      </c>
      <c r="D38" s="1" t="s">
        <v>81</v>
      </c>
      <c r="E38" s="49"/>
    </row>
    <row r="39" spans="1:5" x14ac:dyDescent="0.2">
      <c r="A39" s="1" t="s">
        <v>177</v>
      </c>
      <c r="B39" s="20" t="s">
        <v>46</v>
      </c>
      <c r="C39" s="140">
        <v>38498.879200000003</v>
      </c>
      <c r="D39" s="1" t="s">
        <v>81</v>
      </c>
      <c r="E39" s="49"/>
    </row>
    <row r="40" spans="1:5" x14ac:dyDescent="0.2">
      <c r="A40" s="1" t="s">
        <v>177</v>
      </c>
      <c r="B40" s="20" t="s">
        <v>47</v>
      </c>
      <c r="C40" s="140">
        <v>43230.608999999997</v>
      </c>
      <c r="D40" s="1" t="s">
        <v>81</v>
      </c>
      <c r="E40" s="49"/>
    </row>
    <row r="41" spans="1:5" x14ac:dyDescent="0.2">
      <c r="A41" s="1" t="s">
        <v>178</v>
      </c>
      <c r="B41" s="20" t="s">
        <v>47</v>
      </c>
      <c r="C41" s="140">
        <v>49830.925799999997</v>
      </c>
      <c r="D41" s="1" t="s">
        <v>81</v>
      </c>
      <c r="E41" s="49"/>
    </row>
    <row r="42" spans="1:5" x14ac:dyDescent="0.2">
      <c r="A42" s="1" t="s">
        <v>178</v>
      </c>
      <c r="B42" s="20" t="s">
        <v>47</v>
      </c>
      <c r="C42" s="140">
        <v>49831.741900000001</v>
      </c>
      <c r="D42" s="1" t="s">
        <v>81</v>
      </c>
      <c r="E42" s="49"/>
    </row>
    <row r="43" spans="1:5" x14ac:dyDescent="0.2">
      <c r="A43" s="1" t="s">
        <v>178</v>
      </c>
      <c r="B43" s="20" t="s">
        <v>46</v>
      </c>
      <c r="C43" s="140">
        <v>49833.784699999997</v>
      </c>
      <c r="D43" s="1" t="s">
        <v>81</v>
      </c>
      <c r="E43" s="49"/>
    </row>
    <row r="44" spans="1:5" x14ac:dyDescent="0.2">
      <c r="A44" s="1" t="s">
        <v>178</v>
      </c>
      <c r="B44" s="20" t="s">
        <v>47</v>
      </c>
      <c r="C44" s="140">
        <v>50214.8557</v>
      </c>
      <c r="D44" s="1" t="s">
        <v>81</v>
      </c>
      <c r="E44" s="49"/>
    </row>
    <row r="45" spans="1:5" x14ac:dyDescent="0.2">
      <c r="A45" s="1" t="s">
        <v>178</v>
      </c>
      <c r="B45" s="20" t="s">
        <v>47</v>
      </c>
      <c r="C45" s="140">
        <v>50223.839</v>
      </c>
      <c r="D45" s="1" t="s">
        <v>81</v>
      </c>
      <c r="E45" s="49"/>
    </row>
    <row r="46" spans="1:5" x14ac:dyDescent="0.2">
      <c r="A46" s="1" t="s">
        <v>178</v>
      </c>
      <c r="B46" s="20" t="s">
        <v>46</v>
      </c>
      <c r="C46" s="140">
        <v>50226.699800000002</v>
      </c>
      <c r="D46" s="1" t="s">
        <v>81</v>
      </c>
      <c r="E46" s="49"/>
    </row>
    <row r="47" spans="1:5" x14ac:dyDescent="0.2">
      <c r="A47" s="1" t="s">
        <v>178</v>
      </c>
      <c r="B47" s="20" t="s">
        <v>47</v>
      </c>
      <c r="C47" s="140">
        <v>50950.856699999997</v>
      </c>
      <c r="D47" s="1" t="s">
        <v>81</v>
      </c>
      <c r="E47" s="49"/>
    </row>
    <row r="48" spans="1:5" x14ac:dyDescent="0.2">
      <c r="A48" s="1" t="s">
        <v>178</v>
      </c>
      <c r="B48" s="20" t="s">
        <v>46</v>
      </c>
      <c r="C48" s="140">
        <v>51314.7716</v>
      </c>
      <c r="D48" s="1" t="s">
        <v>81</v>
      </c>
      <c r="E48" s="49"/>
    </row>
    <row r="49" spans="1:5" x14ac:dyDescent="0.2">
      <c r="A49" s="1" t="s">
        <v>178</v>
      </c>
      <c r="B49" s="20" t="s">
        <v>46</v>
      </c>
      <c r="C49" s="140">
        <v>51318.856800000001</v>
      </c>
      <c r="D49" s="1" t="s">
        <v>81</v>
      </c>
      <c r="E49" s="49"/>
    </row>
    <row r="50" spans="1:5" x14ac:dyDescent="0.2">
      <c r="A50" s="1" t="s">
        <v>178</v>
      </c>
      <c r="B50" s="20" t="s">
        <v>46</v>
      </c>
      <c r="C50" s="140">
        <v>51693.799599999998</v>
      </c>
      <c r="D50" s="1" t="s">
        <v>81</v>
      </c>
      <c r="E50" s="49"/>
    </row>
    <row r="51" spans="1:5" x14ac:dyDescent="0.2">
      <c r="A51" s="1" t="s">
        <v>178</v>
      </c>
      <c r="B51" s="20" t="s">
        <v>47</v>
      </c>
      <c r="C51" s="140">
        <v>51695.8416</v>
      </c>
      <c r="D51" s="1" t="s">
        <v>81</v>
      </c>
      <c r="E51" s="49"/>
    </row>
    <row r="52" spans="1:5" x14ac:dyDescent="0.2">
      <c r="A52" s="1" t="s">
        <v>178</v>
      </c>
      <c r="B52" s="20" t="s">
        <v>47</v>
      </c>
      <c r="C52" s="140">
        <v>52052.8148</v>
      </c>
      <c r="D52" s="1" t="s">
        <v>81</v>
      </c>
      <c r="E52" s="49"/>
    </row>
    <row r="53" spans="1:5" x14ac:dyDescent="0.2">
      <c r="A53" s="1" t="s">
        <v>178</v>
      </c>
      <c r="B53" s="20" t="s">
        <v>46</v>
      </c>
      <c r="C53" s="140">
        <v>52054.856399999997</v>
      </c>
      <c r="D53" s="1" t="s">
        <v>81</v>
      </c>
      <c r="E53" s="49"/>
    </row>
    <row r="54" spans="1:5" x14ac:dyDescent="0.2">
      <c r="A54" s="1" t="s">
        <v>178</v>
      </c>
      <c r="B54" s="20" t="s">
        <v>46</v>
      </c>
      <c r="C54" s="140">
        <v>52438.785199999998</v>
      </c>
      <c r="D54" s="1" t="s">
        <v>81</v>
      </c>
      <c r="E54" s="49"/>
    </row>
    <row r="55" spans="1:5" x14ac:dyDescent="0.2">
      <c r="A55" s="1" t="s">
        <v>178</v>
      </c>
      <c r="B55" s="20" t="s">
        <v>47</v>
      </c>
      <c r="C55" s="140">
        <v>52440.827799999999</v>
      </c>
      <c r="D55" s="1" t="s">
        <v>81</v>
      </c>
      <c r="E55" s="49"/>
    </row>
    <row r="56" spans="1:5" x14ac:dyDescent="0.2">
      <c r="A56" s="1" t="s">
        <v>178</v>
      </c>
      <c r="B56" s="20" t="s">
        <v>46</v>
      </c>
      <c r="C56" s="140">
        <v>52755.732600000003</v>
      </c>
      <c r="D56" s="1" t="s">
        <v>81</v>
      </c>
      <c r="E56" s="49"/>
    </row>
    <row r="57" spans="1:5" x14ac:dyDescent="0.2">
      <c r="A57" s="1" t="s">
        <v>178</v>
      </c>
      <c r="B57" s="20" t="s">
        <v>47</v>
      </c>
      <c r="C57" s="140">
        <v>52757.775399999999</v>
      </c>
      <c r="D57" s="1" t="s">
        <v>81</v>
      </c>
      <c r="E57" s="49"/>
    </row>
    <row r="58" spans="1:5" x14ac:dyDescent="0.2">
      <c r="A58" s="1" t="s">
        <v>80</v>
      </c>
      <c r="B58" s="20" t="s">
        <v>46</v>
      </c>
      <c r="C58" s="140">
        <v>45792.712699999996</v>
      </c>
      <c r="D58" s="1" t="s">
        <v>81</v>
      </c>
      <c r="E58" s="49"/>
    </row>
    <row r="59" spans="1:5" x14ac:dyDescent="0.2">
      <c r="A59" s="1" t="s">
        <v>80</v>
      </c>
      <c r="B59" s="20" t="s">
        <v>47</v>
      </c>
      <c r="C59" s="140">
        <v>45794.754999999997</v>
      </c>
      <c r="D59" s="1" t="s">
        <v>81</v>
      </c>
      <c r="E59" s="49"/>
    </row>
    <row r="60" spans="1:5" x14ac:dyDescent="0.2">
      <c r="A60" s="1" t="s">
        <v>80</v>
      </c>
      <c r="B60" s="20" t="s">
        <v>46</v>
      </c>
      <c r="C60" s="140">
        <v>45796.796999999999</v>
      </c>
      <c r="D60" s="1" t="s">
        <v>81</v>
      </c>
      <c r="E60" s="49"/>
    </row>
    <row r="61" spans="1:5" x14ac:dyDescent="0.2">
      <c r="A61" s="1" t="s">
        <v>80</v>
      </c>
      <c r="B61" s="20" t="s">
        <v>46</v>
      </c>
      <c r="C61" s="140">
        <v>45797.614000000001</v>
      </c>
      <c r="D61" s="1" t="s">
        <v>81</v>
      </c>
      <c r="E61" s="49"/>
    </row>
    <row r="62" spans="1:5" x14ac:dyDescent="0.2">
      <c r="A62" s="1" t="s">
        <v>94</v>
      </c>
      <c r="B62" s="20" t="s">
        <v>46</v>
      </c>
      <c r="C62" s="140">
        <v>48360.138899999998</v>
      </c>
      <c r="D62" s="1" t="s">
        <v>81</v>
      </c>
      <c r="E62" s="49"/>
    </row>
    <row r="63" spans="1:5" x14ac:dyDescent="0.2">
      <c r="A63" s="1" t="s">
        <v>94</v>
      </c>
      <c r="B63" s="20" t="s">
        <v>47</v>
      </c>
      <c r="C63" s="140">
        <v>48362.181600000004</v>
      </c>
      <c r="D63" s="1" t="s">
        <v>81</v>
      </c>
      <c r="E63" s="49"/>
    </row>
    <row r="64" spans="1:5" x14ac:dyDescent="0.2">
      <c r="A64" s="1" t="s">
        <v>94</v>
      </c>
      <c r="B64" s="20" t="s">
        <v>47</v>
      </c>
      <c r="C64" s="140">
        <v>48389.138400000003</v>
      </c>
      <c r="D64" s="1" t="s">
        <v>81</v>
      </c>
      <c r="E64" s="49"/>
    </row>
    <row r="65" spans="1:5" x14ac:dyDescent="0.2">
      <c r="A65" s="1" t="s">
        <v>94</v>
      </c>
      <c r="B65" s="20" t="s">
        <v>46</v>
      </c>
      <c r="C65" s="140">
        <v>48396.086600000002</v>
      </c>
      <c r="D65" s="1" t="s">
        <v>81</v>
      </c>
      <c r="E65" s="49"/>
    </row>
    <row r="66" spans="1:5" x14ac:dyDescent="0.2">
      <c r="A66" s="1" t="s">
        <v>179</v>
      </c>
      <c r="B66" s="20" t="s">
        <v>47</v>
      </c>
      <c r="C66" s="140">
        <v>51580.664199999999</v>
      </c>
      <c r="D66" s="49">
        <v>2.3E-3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3"/>
  <sheetViews>
    <sheetView topLeftCell="A189" workbookViewId="0">
      <selection activeCell="A159" sqref="A159:C233"/>
    </sheetView>
  </sheetViews>
  <sheetFormatPr defaultRowHeight="12.75" x14ac:dyDescent="0.2"/>
  <cols>
    <col min="1" max="1" width="19.7109375" style="49" customWidth="1"/>
    <col min="2" max="2" width="4.42578125" style="4" customWidth="1"/>
    <col min="3" max="3" width="12.7109375" style="49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49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41" t="s">
        <v>180</v>
      </c>
      <c r="I1" s="142" t="s">
        <v>153</v>
      </c>
      <c r="J1" s="143" t="s">
        <v>37</v>
      </c>
    </row>
    <row r="2" spans="1:16" x14ac:dyDescent="0.2">
      <c r="I2" s="144" t="s">
        <v>148</v>
      </c>
      <c r="J2" s="145" t="s">
        <v>36</v>
      </c>
    </row>
    <row r="3" spans="1:16" x14ac:dyDescent="0.2">
      <c r="A3" s="146" t="s">
        <v>181</v>
      </c>
      <c r="I3" s="144" t="s">
        <v>182</v>
      </c>
      <c r="J3" s="145" t="s">
        <v>34</v>
      </c>
    </row>
    <row r="4" spans="1:16" x14ac:dyDescent="0.2">
      <c r="I4" s="144" t="s">
        <v>183</v>
      </c>
      <c r="J4" s="145" t="s">
        <v>34</v>
      </c>
    </row>
    <row r="5" spans="1:16" x14ac:dyDescent="0.2">
      <c r="I5" s="147" t="s">
        <v>140</v>
      </c>
      <c r="J5" s="148" t="s">
        <v>35</v>
      </c>
    </row>
    <row r="11" spans="1:16" ht="12.75" customHeight="1" x14ac:dyDescent="0.2">
      <c r="A11" s="49" t="str">
        <f t="shared" ref="A11:A74" si="0">P11</f>
        <v> ORI 107 </v>
      </c>
      <c r="B11" s="20" t="str">
        <f t="shared" ref="B11:B74" si="1">IF(H11=INT(H11),"I","II")</f>
        <v>I</v>
      </c>
      <c r="C11" s="49">
        <f t="shared" ref="C11:C74" si="2">1*G11</f>
        <v>40001.512000000002</v>
      </c>
      <c r="D11" s="4" t="str">
        <f t="shared" ref="D11:D74" si="3">VLOOKUP(F11,I$1:J$5,2,FALSE)</f>
        <v>vis</v>
      </c>
      <c r="E11" s="4">
        <f>VLOOKUP(C11,Active!C$21:E$966,3,FALSE)</f>
        <v>-3953.0043160638115</v>
      </c>
      <c r="F11" s="20" t="s">
        <v>140</v>
      </c>
      <c r="G11" s="4" t="str">
        <f t="shared" ref="G11:G74" si="4">MID(I11,3,LEN(I11)-3)</f>
        <v>40001.512</v>
      </c>
      <c r="H11" s="49">
        <f t="shared" ref="H11:H74" si="5">1*K11</f>
        <v>-3953</v>
      </c>
      <c r="I11" s="149" t="s">
        <v>184</v>
      </c>
      <c r="J11" s="150" t="s">
        <v>185</v>
      </c>
      <c r="K11" s="149">
        <v>-3953</v>
      </c>
      <c r="L11" s="149" t="s">
        <v>186</v>
      </c>
      <c r="M11" s="150" t="s">
        <v>187</v>
      </c>
      <c r="N11" s="150"/>
      <c r="O11" s="151" t="s">
        <v>188</v>
      </c>
      <c r="P11" s="151" t="s">
        <v>189</v>
      </c>
    </row>
    <row r="12" spans="1:16" ht="12.75" customHeight="1" x14ac:dyDescent="0.2">
      <c r="A12" s="49" t="str">
        <f t="shared" si="0"/>
        <v> ORI 112 </v>
      </c>
      <c r="B12" s="20" t="str">
        <f t="shared" si="1"/>
        <v>I</v>
      </c>
      <c r="C12" s="49">
        <f t="shared" si="2"/>
        <v>40318.461000000003</v>
      </c>
      <c r="D12" s="4" t="str">
        <f t="shared" si="3"/>
        <v>vis</v>
      </c>
      <c r="E12" s="4">
        <f>VLOOKUP(C12,Active!C$21:E$966,3,FALSE)</f>
        <v>-3565.0008695980923</v>
      </c>
      <c r="F12" s="20" t="s">
        <v>140</v>
      </c>
      <c r="G12" s="4" t="str">
        <f t="shared" si="4"/>
        <v>40318.461</v>
      </c>
      <c r="H12" s="49">
        <f t="shared" si="5"/>
        <v>-3565</v>
      </c>
      <c r="I12" s="149" t="s">
        <v>190</v>
      </c>
      <c r="J12" s="150" t="s">
        <v>191</v>
      </c>
      <c r="K12" s="149">
        <v>-3565</v>
      </c>
      <c r="L12" s="149" t="s">
        <v>192</v>
      </c>
      <c r="M12" s="150" t="s">
        <v>187</v>
      </c>
      <c r="N12" s="150"/>
      <c r="O12" s="151" t="s">
        <v>188</v>
      </c>
      <c r="P12" s="151" t="s">
        <v>193</v>
      </c>
    </row>
    <row r="13" spans="1:16" ht="12.75" customHeight="1" x14ac:dyDescent="0.2">
      <c r="A13" s="49" t="str">
        <f t="shared" si="0"/>
        <v> ORI 113 </v>
      </c>
      <c r="B13" s="20" t="str">
        <f t="shared" si="1"/>
        <v>I</v>
      </c>
      <c r="C13" s="49">
        <f t="shared" si="2"/>
        <v>40353.584999999999</v>
      </c>
      <c r="D13" s="4" t="str">
        <f t="shared" si="3"/>
        <v>vis</v>
      </c>
      <c r="E13" s="4">
        <f>VLOOKUP(C13,Active!C$21:E$966,3,FALSE)</f>
        <v>-3522.0026804457038</v>
      </c>
      <c r="F13" s="20" t="s">
        <v>140</v>
      </c>
      <c r="G13" s="4" t="str">
        <f t="shared" si="4"/>
        <v>40353.585</v>
      </c>
      <c r="H13" s="49">
        <f t="shared" si="5"/>
        <v>-3522</v>
      </c>
      <c r="I13" s="149" t="s">
        <v>194</v>
      </c>
      <c r="J13" s="150" t="s">
        <v>195</v>
      </c>
      <c r="K13" s="149">
        <v>-3522</v>
      </c>
      <c r="L13" s="149" t="s">
        <v>196</v>
      </c>
      <c r="M13" s="150" t="s">
        <v>187</v>
      </c>
      <c r="N13" s="150"/>
      <c r="O13" s="151" t="s">
        <v>188</v>
      </c>
      <c r="P13" s="151" t="s">
        <v>59</v>
      </c>
    </row>
    <row r="14" spans="1:16" ht="12.75" customHeight="1" x14ac:dyDescent="0.2">
      <c r="A14" s="49" t="str">
        <f t="shared" si="0"/>
        <v> ORI 113 </v>
      </c>
      <c r="B14" s="20" t="str">
        <f t="shared" si="1"/>
        <v>I</v>
      </c>
      <c r="C14" s="49">
        <f t="shared" si="2"/>
        <v>40354.402999999998</v>
      </c>
      <c r="D14" s="4" t="str">
        <f t="shared" si="3"/>
        <v>vis</v>
      </c>
      <c r="E14" s="4">
        <f>VLOOKUP(C14,Active!C$21:E$966,3,FALSE)</f>
        <v>-3521.0012990903165</v>
      </c>
      <c r="F14" s="20" t="s">
        <v>140</v>
      </c>
      <c r="G14" s="4" t="str">
        <f t="shared" si="4"/>
        <v>40354.403</v>
      </c>
      <c r="H14" s="49">
        <f t="shared" si="5"/>
        <v>-3521</v>
      </c>
      <c r="I14" s="149" t="s">
        <v>197</v>
      </c>
      <c r="J14" s="150" t="s">
        <v>198</v>
      </c>
      <c r="K14" s="149">
        <v>-3521</v>
      </c>
      <c r="L14" s="149" t="s">
        <v>192</v>
      </c>
      <c r="M14" s="150" t="s">
        <v>187</v>
      </c>
      <c r="N14" s="150"/>
      <c r="O14" s="151" t="s">
        <v>188</v>
      </c>
      <c r="P14" s="151" t="s">
        <v>59</v>
      </c>
    </row>
    <row r="15" spans="1:16" ht="12.75" customHeight="1" x14ac:dyDescent="0.2">
      <c r="A15" s="49" t="str">
        <f t="shared" si="0"/>
        <v> ORI 113 </v>
      </c>
      <c r="B15" s="20" t="str">
        <f t="shared" si="1"/>
        <v>I</v>
      </c>
      <c r="C15" s="49">
        <f t="shared" si="2"/>
        <v>40362.574000000001</v>
      </c>
      <c r="D15" s="4" t="str">
        <f t="shared" si="3"/>
        <v>vis</v>
      </c>
      <c r="E15" s="4">
        <f>VLOOKUP(C15,Active!C$21:E$966,3,FALSE)</f>
        <v>-3510.9985031797055</v>
      </c>
      <c r="F15" s="20" t="s">
        <v>140</v>
      </c>
      <c r="G15" s="4" t="str">
        <f t="shared" si="4"/>
        <v>40362.574</v>
      </c>
      <c r="H15" s="49">
        <f t="shared" si="5"/>
        <v>-3511</v>
      </c>
      <c r="I15" s="149" t="s">
        <v>199</v>
      </c>
      <c r="J15" s="150" t="s">
        <v>200</v>
      </c>
      <c r="K15" s="149">
        <v>-3511</v>
      </c>
      <c r="L15" s="149" t="s">
        <v>201</v>
      </c>
      <c r="M15" s="150" t="s">
        <v>187</v>
      </c>
      <c r="N15" s="150"/>
      <c r="O15" s="151" t="s">
        <v>188</v>
      </c>
      <c r="P15" s="151" t="s">
        <v>59</v>
      </c>
    </row>
    <row r="16" spans="1:16" ht="12.75" customHeight="1" x14ac:dyDescent="0.2">
      <c r="A16" s="49" t="str">
        <f t="shared" si="0"/>
        <v> ORI 113 </v>
      </c>
      <c r="B16" s="20" t="str">
        <f t="shared" si="1"/>
        <v>I</v>
      </c>
      <c r="C16" s="49">
        <f t="shared" si="2"/>
        <v>40363.392</v>
      </c>
      <c r="D16" s="4" t="str">
        <f t="shared" si="3"/>
        <v>vis</v>
      </c>
      <c r="E16" s="4">
        <f>VLOOKUP(C16,Active!C$21:E$966,3,FALSE)</f>
        <v>-3509.9971218243181</v>
      </c>
      <c r="F16" s="20" t="s">
        <v>140</v>
      </c>
      <c r="G16" s="4" t="str">
        <f t="shared" si="4"/>
        <v>40363.392</v>
      </c>
      <c r="H16" s="49">
        <f t="shared" si="5"/>
        <v>-3510</v>
      </c>
      <c r="I16" s="149" t="s">
        <v>202</v>
      </c>
      <c r="J16" s="150" t="s">
        <v>203</v>
      </c>
      <c r="K16" s="149">
        <v>-3510</v>
      </c>
      <c r="L16" s="149" t="s">
        <v>204</v>
      </c>
      <c r="M16" s="150" t="s">
        <v>187</v>
      </c>
      <c r="N16" s="150"/>
      <c r="O16" s="151" t="s">
        <v>205</v>
      </c>
      <c r="P16" s="151" t="s">
        <v>59</v>
      </c>
    </row>
    <row r="17" spans="1:16" ht="12.75" customHeight="1" x14ac:dyDescent="0.2">
      <c r="A17" s="49" t="str">
        <f t="shared" si="0"/>
        <v> ORI 113 </v>
      </c>
      <c r="B17" s="20" t="str">
        <f t="shared" si="1"/>
        <v>I</v>
      </c>
      <c r="C17" s="49">
        <f t="shared" si="2"/>
        <v>40367.478999999999</v>
      </c>
      <c r="D17" s="4" t="str">
        <f t="shared" si="3"/>
        <v>vis</v>
      </c>
      <c r="E17" s="4">
        <f>VLOOKUP(C17,Active!C$21:E$966,3,FALSE)</f>
        <v>-3504.9938875951357</v>
      </c>
      <c r="F17" s="20" t="s">
        <v>140</v>
      </c>
      <c r="G17" s="4" t="str">
        <f t="shared" si="4"/>
        <v>40367.479</v>
      </c>
      <c r="H17" s="49">
        <f t="shared" si="5"/>
        <v>-3505</v>
      </c>
      <c r="I17" s="149" t="s">
        <v>206</v>
      </c>
      <c r="J17" s="150" t="s">
        <v>207</v>
      </c>
      <c r="K17" s="149">
        <v>-3505</v>
      </c>
      <c r="L17" s="149" t="s">
        <v>208</v>
      </c>
      <c r="M17" s="150" t="s">
        <v>187</v>
      </c>
      <c r="N17" s="150"/>
      <c r="O17" s="151" t="s">
        <v>188</v>
      </c>
      <c r="P17" s="151" t="s">
        <v>59</v>
      </c>
    </row>
    <row r="18" spans="1:16" ht="12.75" customHeight="1" x14ac:dyDescent="0.2">
      <c r="A18" s="49" t="str">
        <f t="shared" si="0"/>
        <v> ORI 113 </v>
      </c>
      <c r="B18" s="20" t="str">
        <f t="shared" si="1"/>
        <v>I</v>
      </c>
      <c r="C18" s="49">
        <f t="shared" si="2"/>
        <v>40385.445</v>
      </c>
      <c r="D18" s="4" t="str">
        <f t="shared" si="3"/>
        <v>vis</v>
      </c>
      <c r="E18" s="4">
        <f>VLOOKUP(C18,Active!C$21:E$966,3,FALSE)</f>
        <v>-3483.0002232541747</v>
      </c>
      <c r="F18" s="20" t="s">
        <v>140</v>
      </c>
      <c r="G18" s="4" t="str">
        <f t="shared" si="4"/>
        <v>40385.445</v>
      </c>
      <c r="H18" s="49">
        <f t="shared" si="5"/>
        <v>-3483</v>
      </c>
      <c r="I18" s="149" t="s">
        <v>209</v>
      </c>
      <c r="J18" s="150" t="s">
        <v>210</v>
      </c>
      <c r="K18" s="149">
        <v>-3483</v>
      </c>
      <c r="L18" s="149" t="s">
        <v>211</v>
      </c>
      <c r="M18" s="150" t="s">
        <v>187</v>
      </c>
      <c r="N18" s="150"/>
      <c r="O18" s="151" t="s">
        <v>188</v>
      </c>
      <c r="P18" s="151" t="s">
        <v>59</v>
      </c>
    </row>
    <row r="19" spans="1:16" ht="12.75" customHeight="1" x14ac:dyDescent="0.2">
      <c r="A19" s="49" t="str">
        <f t="shared" si="0"/>
        <v> ORI 119 </v>
      </c>
      <c r="B19" s="20" t="str">
        <f t="shared" si="1"/>
        <v>I</v>
      </c>
      <c r="C19" s="49">
        <f t="shared" si="2"/>
        <v>40710.559999999998</v>
      </c>
      <c r="D19" s="4" t="str">
        <f t="shared" si="3"/>
        <v>vis</v>
      </c>
      <c r="E19" s="4">
        <f>VLOOKUP(C19,Active!C$21:E$966,3,FALSE)</f>
        <v>-3085.0001017907812</v>
      </c>
      <c r="F19" s="20" t="s">
        <v>140</v>
      </c>
      <c r="G19" s="4" t="str">
        <f t="shared" si="4"/>
        <v>40710.560</v>
      </c>
      <c r="H19" s="49">
        <f t="shared" si="5"/>
        <v>-3085</v>
      </c>
      <c r="I19" s="149" t="s">
        <v>212</v>
      </c>
      <c r="J19" s="150" t="s">
        <v>213</v>
      </c>
      <c r="K19" s="149">
        <v>-3085</v>
      </c>
      <c r="L19" s="149" t="s">
        <v>211</v>
      </c>
      <c r="M19" s="150" t="s">
        <v>187</v>
      </c>
      <c r="N19" s="150"/>
      <c r="O19" s="151" t="s">
        <v>188</v>
      </c>
      <c r="P19" s="151" t="s">
        <v>214</v>
      </c>
    </row>
    <row r="20" spans="1:16" ht="12.75" customHeight="1" x14ac:dyDescent="0.2">
      <c r="A20" s="49" t="str">
        <f t="shared" si="0"/>
        <v> ORI 119 </v>
      </c>
      <c r="B20" s="20" t="str">
        <f t="shared" si="1"/>
        <v>I</v>
      </c>
      <c r="C20" s="49">
        <f t="shared" si="2"/>
        <v>40711.370000000003</v>
      </c>
      <c r="D20" s="4" t="str">
        <f t="shared" si="3"/>
        <v>vis</v>
      </c>
      <c r="E20" s="4">
        <f>VLOOKUP(C20,Active!C$21:E$966,3,FALSE)</f>
        <v>-3084.0085138960749</v>
      </c>
      <c r="F20" s="20" t="s">
        <v>140</v>
      </c>
      <c r="G20" s="4" t="str">
        <f t="shared" si="4"/>
        <v>40711.370</v>
      </c>
      <c r="H20" s="49">
        <f t="shared" si="5"/>
        <v>-3084</v>
      </c>
      <c r="I20" s="149" t="s">
        <v>215</v>
      </c>
      <c r="J20" s="150" t="s">
        <v>216</v>
      </c>
      <c r="K20" s="149">
        <v>-3084</v>
      </c>
      <c r="L20" s="149" t="s">
        <v>217</v>
      </c>
      <c r="M20" s="150" t="s">
        <v>187</v>
      </c>
      <c r="N20" s="150"/>
      <c r="O20" s="151" t="s">
        <v>218</v>
      </c>
      <c r="P20" s="151" t="s">
        <v>214</v>
      </c>
    </row>
    <row r="21" spans="1:16" ht="12.75" customHeight="1" x14ac:dyDescent="0.2">
      <c r="A21" s="49" t="str">
        <f t="shared" si="0"/>
        <v> ORI 119 </v>
      </c>
      <c r="B21" s="20" t="str">
        <f t="shared" si="1"/>
        <v>I</v>
      </c>
      <c r="C21" s="49">
        <f t="shared" si="2"/>
        <v>40711.372000000003</v>
      </c>
      <c r="D21" s="4" t="str">
        <f t="shared" si="3"/>
        <v>vis</v>
      </c>
      <c r="E21" s="4">
        <f>VLOOKUP(C21,Active!C$21:E$966,3,FALSE)</f>
        <v>-3084.0060655309026</v>
      </c>
      <c r="F21" s="20" t="s">
        <v>140</v>
      </c>
      <c r="G21" s="4" t="str">
        <f t="shared" si="4"/>
        <v>40711.372</v>
      </c>
      <c r="H21" s="49">
        <f t="shared" si="5"/>
        <v>-3084</v>
      </c>
      <c r="I21" s="149" t="s">
        <v>219</v>
      </c>
      <c r="J21" s="150" t="s">
        <v>220</v>
      </c>
      <c r="K21" s="149">
        <v>-3084</v>
      </c>
      <c r="L21" s="149" t="s">
        <v>221</v>
      </c>
      <c r="M21" s="150" t="s">
        <v>187</v>
      </c>
      <c r="N21" s="150"/>
      <c r="O21" s="151" t="s">
        <v>222</v>
      </c>
      <c r="P21" s="151" t="s">
        <v>214</v>
      </c>
    </row>
    <row r="22" spans="1:16" ht="12.75" customHeight="1" x14ac:dyDescent="0.2">
      <c r="A22" s="49" t="str">
        <f t="shared" si="0"/>
        <v> ORI 119 </v>
      </c>
      <c r="B22" s="20" t="str">
        <f t="shared" si="1"/>
        <v>I</v>
      </c>
      <c r="C22" s="49">
        <f t="shared" si="2"/>
        <v>40711.377</v>
      </c>
      <c r="D22" s="4" t="str">
        <f t="shared" si="3"/>
        <v>vis</v>
      </c>
      <c r="E22" s="4">
        <f>VLOOKUP(C22,Active!C$21:E$966,3,FALSE)</f>
        <v>-3083.9999446179754</v>
      </c>
      <c r="F22" s="20" t="s">
        <v>140</v>
      </c>
      <c r="G22" s="4" t="str">
        <f t="shared" si="4"/>
        <v>40711.377</v>
      </c>
      <c r="H22" s="49">
        <f t="shared" si="5"/>
        <v>-3084</v>
      </c>
      <c r="I22" s="149" t="s">
        <v>223</v>
      </c>
      <c r="J22" s="150" t="s">
        <v>224</v>
      </c>
      <c r="K22" s="149">
        <v>-3084</v>
      </c>
      <c r="L22" s="149" t="s">
        <v>225</v>
      </c>
      <c r="M22" s="150" t="s">
        <v>187</v>
      </c>
      <c r="N22" s="150"/>
      <c r="O22" s="151" t="s">
        <v>188</v>
      </c>
      <c r="P22" s="151" t="s">
        <v>214</v>
      </c>
    </row>
    <row r="23" spans="1:16" ht="12.75" customHeight="1" x14ac:dyDescent="0.2">
      <c r="A23" s="49" t="str">
        <f t="shared" si="0"/>
        <v> ORI 119 </v>
      </c>
      <c r="B23" s="20" t="str">
        <f t="shared" si="1"/>
        <v>I</v>
      </c>
      <c r="C23" s="49">
        <f t="shared" si="2"/>
        <v>40715.462</v>
      </c>
      <c r="D23" s="4" t="str">
        <f t="shared" si="3"/>
        <v>vis</v>
      </c>
      <c r="E23" s="4">
        <f>VLOOKUP(C23,Active!C$21:E$966,3,FALSE)</f>
        <v>-3078.9991587539653</v>
      </c>
      <c r="F23" s="20" t="s">
        <v>140</v>
      </c>
      <c r="G23" s="4" t="str">
        <f t="shared" si="4"/>
        <v>40715.462</v>
      </c>
      <c r="H23" s="49">
        <f t="shared" si="5"/>
        <v>-3079</v>
      </c>
      <c r="I23" s="149" t="s">
        <v>226</v>
      </c>
      <c r="J23" s="150" t="s">
        <v>227</v>
      </c>
      <c r="K23" s="149">
        <v>-3079</v>
      </c>
      <c r="L23" s="149" t="s">
        <v>201</v>
      </c>
      <c r="M23" s="150" t="s">
        <v>187</v>
      </c>
      <c r="N23" s="150"/>
      <c r="O23" s="151" t="s">
        <v>188</v>
      </c>
      <c r="P23" s="151" t="s">
        <v>214</v>
      </c>
    </row>
    <row r="24" spans="1:16" ht="12.75" customHeight="1" x14ac:dyDescent="0.2">
      <c r="A24" s="49" t="str">
        <f t="shared" si="0"/>
        <v> ORI 119 </v>
      </c>
      <c r="B24" s="20" t="str">
        <f t="shared" si="1"/>
        <v>I</v>
      </c>
      <c r="C24" s="49">
        <f t="shared" si="2"/>
        <v>40720.375999999997</v>
      </c>
      <c r="D24" s="4" t="str">
        <f t="shared" si="3"/>
        <v>vis</v>
      </c>
      <c r="E24" s="4">
        <f>VLOOKUP(C24,Active!C$21:E$966,3,FALSE)</f>
        <v>-3072.9835255261232</v>
      </c>
      <c r="F24" s="20" t="s">
        <v>140</v>
      </c>
      <c r="G24" s="4" t="str">
        <f t="shared" si="4"/>
        <v>40720.376</v>
      </c>
      <c r="H24" s="49">
        <f t="shared" si="5"/>
        <v>-3073</v>
      </c>
      <c r="I24" s="149" t="s">
        <v>228</v>
      </c>
      <c r="J24" s="150" t="s">
        <v>229</v>
      </c>
      <c r="K24" s="149">
        <v>-3073</v>
      </c>
      <c r="L24" s="149" t="s">
        <v>230</v>
      </c>
      <c r="M24" s="150" t="s">
        <v>187</v>
      </c>
      <c r="N24" s="150"/>
      <c r="O24" s="151" t="s">
        <v>231</v>
      </c>
      <c r="P24" s="151" t="s">
        <v>214</v>
      </c>
    </row>
    <row r="25" spans="1:16" ht="12.75" customHeight="1" x14ac:dyDescent="0.2">
      <c r="A25" s="49" t="str">
        <f t="shared" si="0"/>
        <v> ORI 119 </v>
      </c>
      <c r="B25" s="20" t="str">
        <f t="shared" si="1"/>
        <v>I</v>
      </c>
      <c r="C25" s="49">
        <f t="shared" si="2"/>
        <v>40733.43</v>
      </c>
      <c r="D25" s="4" t="str">
        <f t="shared" si="3"/>
        <v>vis</v>
      </c>
      <c r="E25" s="4">
        <f>VLOOKUP(C25,Active!C$21:E$966,3,FALSE)</f>
        <v>-3057.003046047832</v>
      </c>
      <c r="F25" s="20" t="s">
        <v>140</v>
      </c>
      <c r="G25" s="4" t="str">
        <f t="shared" si="4"/>
        <v>40733.430</v>
      </c>
      <c r="H25" s="49">
        <f t="shared" si="5"/>
        <v>-3057</v>
      </c>
      <c r="I25" s="149" t="s">
        <v>232</v>
      </c>
      <c r="J25" s="150" t="s">
        <v>233</v>
      </c>
      <c r="K25" s="149">
        <v>-3057</v>
      </c>
      <c r="L25" s="149" t="s">
        <v>196</v>
      </c>
      <c r="M25" s="150" t="s">
        <v>187</v>
      </c>
      <c r="N25" s="150"/>
      <c r="O25" s="151" t="s">
        <v>188</v>
      </c>
      <c r="P25" s="151" t="s">
        <v>214</v>
      </c>
    </row>
    <row r="26" spans="1:16" ht="12.75" customHeight="1" x14ac:dyDescent="0.2">
      <c r="A26" s="49" t="str">
        <f t="shared" si="0"/>
        <v> ORI 119 </v>
      </c>
      <c r="B26" s="20" t="str">
        <f t="shared" si="1"/>
        <v>I</v>
      </c>
      <c r="C26" s="49">
        <f t="shared" si="2"/>
        <v>40733.436999999998</v>
      </c>
      <c r="D26" s="4" t="str">
        <f t="shared" si="3"/>
        <v>vis</v>
      </c>
      <c r="E26" s="4">
        <f>VLOOKUP(C26,Active!C$21:E$966,3,FALSE)</f>
        <v>-3056.994476769732</v>
      </c>
      <c r="F26" s="20" t="s">
        <v>140</v>
      </c>
      <c r="G26" s="4" t="str">
        <f t="shared" si="4"/>
        <v>40733.437</v>
      </c>
      <c r="H26" s="49">
        <f t="shared" si="5"/>
        <v>-3057</v>
      </c>
      <c r="I26" s="149" t="s">
        <v>234</v>
      </c>
      <c r="J26" s="150" t="s">
        <v>235</v>
      </c>
      <c r="K26" s="149">
        <v>-3057</v>
      </c>
      <c r="L26" s="149" t="s">
        <v>208</v>
      </c>
      <c r="M26" s="150" t="s">
        <v>187</v>
      </c>
      <c r="N26" s="150"/>
      <c r="O26" s="151" t="s">
        <v>222</v>
      </c>
      <c r="P26" s="151" t="s">
        <v>214</v>
      </c>
    </row>
    <row r="27" spans="1:16" ht="12.75" customHeight="1" x14ac:dyDescent="0.2">
      <c r="A27" s="49" t="str">
        <f t="shared" si="0"/>
        <v> ORI 119 </v>
      </c>
      <c r="B27" s="20" t="str">
        <f t="shared" si="1"/>
        <v>I</v>
      </c>
      <c r="C27" s="49">
        <f t="shared" si="2"/>
        <v>40742.423000000003</v>
      </c>
      <c r="D27" s="4" t="str">
        <f t="shared" si="3"/>
        <v>vis</v>
      </c>
      <c r="E27" s="4">
        <f>VLOOKUP(C27,Active!C$21:E$966,3,FALSE)</f>
        <v>-3045.9939720514885</v>
      </c>
      <c r="F27" s="20" t="s">
        <v>140</v>
      </c>
      <c r="G27" s="4" t="str">
        <f t="shared" si="4"/>
        <v>40742.423</v>
      </c>
      <c r="H27" s="49">
        <f t="shared" si="5"/>
        <v>-3046</v>
      </c>
      <c r="I27" s="149" t="s">
        <v>236</v>
      </c>
      <c r="J27" s="150" t="s">
        <v>237</v>
      </c>
      <c r="K27" s="149">
        <v>-3046</v>
      </c>
      <c r="L27" s="149" t="s">
        <v>208</v>
      </c>
      <c r="M27" s="150" t="s">
        <v>187</v>
      </c>
      <c r="N27" s="150"/>
      <c r="O27" s="151" t="s">
        <v>188</v>
      </c>
      <c r="P27" s="151" t="s">
        <v>214</v>
      </c>
    </row>
    <row r="28" spans="1:16" ht="12.75" customHeight="1" x14ac:dyDescent="0.2">
      <c r="A28" s="49" t="str">
        <f t="shared" si="0"/>
        <v> ORI 120 </v>
      </c>
      <c r="B28" s="20" t="str">
        <f t="shared" si="1"/>
        <v>I</v>
      </c>
      <c r="C28" s="49">
        <f t="shared" si="2"/>
        <v>40745.682000000001</v>
      </c>
      <c r="D28" s="4" t="str">
        <f t="shared" si="3"/>
        <v>vis</v>
      </c>
      <c r="E28" s="4">
        <f>VLOOKUP(C28,Active!C$21:E$966,3,FALSE)</f>
        <v>-3042.0043610035564</v>
      </c>
      <c r="F28" s="20" t="s">
        <v>140</v>
      </c>
      <c r="G28" s="4" t="str">
        <f t="shared" si="4"/>
        <v>40745.682</v>
      </c>
      <c r="H28" s="49">
        <f t="shared" si="5"/>
        <v>-3042</v>
      </c>
      <c r="I28" s="149" t="s">
        <v>238</v>
      </c>
      <c r="J28" s="150" t="s">
        <v>239</v>
      </c>
      <c r="K28" s="149">
        <v>-3042</v>
      </c>
      <c r="L28" s="149" t="s">
        <v>186</v>
      </c>
      <c r="M28" s="150" t="s">
        <v>187</v>
      </c>
      <c r="N28" s="150"/>
      <c r="O28" s="151" t="s">
        <v>240</v>
      </c>
      <c r="P28" s="151" t="s">
        <v>241</v>
      </c>
    </row>
    <row r="29" spans="1:16" ht="12.75" customHeight="1" x14ac:dyDescent="0.2">
      <c r="A29" s="49" t="str">
        <f t="shared" si="0"/>
        <v> ORI 120 </v>
      </c>
      <c r="B29" s="20" t="str">
        <f t="shared" si="1"/>
        <v>I</v>
      </c>
      <c r="C29" s="49">
        <f t="shared" si="2"/>
        <v>40763.656999999999</v>
      </c>
      <c r="D29" s="4" t="str">
        <f t="shared" si="3"/>
        <v>vis</v>
      </c>
      <c r="E29" s="4">
        <f>VLOOKUP(C29,Active!C$21:E$966,3,FALSE)</f>
        <v>-3019.9996790193231</v>
      </c>
      <c r="F29" s="20" t="s">
        <v>140</v>
      </c>
      <c r="G29" s="4" t="str">
        <f t="shared" si="4"/>
        <v>40763.657</v>
      </c>
      <c r="H29" s="49">
        <f t="shared" si="5"/>
        <v>-3020</v>
      </c>
      <c r="I29" s="149" t="s">
        <v>242</v>
      </c>
      <c r="J29" s="150" t="s">
        <v>243</v>
      </c>
      <c r="K29" s="149">
        <v>-3020</v>
      </c>
      <c r="L29" s="149" t="s">
        <v>225</v>
      </c>
      <c r="M29" s="150" t="s">
        <v>187</v>
      </c>
      <c r="N29" s="150"/>
      <c r="O29" s="151" t="s">
        <v>240</v>
      </c>
      <c r="P29" s="151" t="s">
        <v>241</v>
      </c>
    </row>
    <row r="30" spans="1:16" ht="12.75" customHeight="1" x14ac:dyDescent="0.2">
      <c r="A30" s="49" t="str">
        <f t="shared" si="0"/>
        <v> ORI 120 </v>
      </c>
      <c r="B30" s="20" t="str">
        <f t="shared" si="1"/>
        <v>I</v>
      </c>
      <c r="C30" s="49">
        <f t="shared" si="2"/>
        <v>40778.364999999998</v>
      </c>
      <c r="D30" s="4" t="str">
        <f t="shared" si="3"/>
        <v>vis</v>
      </c>
      <c r="E30" s="4">
        <f>VLOOKUP(C30,Active!C$21:E$966,3,FALSE)</f>
        <v>-3001.9944015437122</v>
      </c>
      <c r="F30" s="20" t="s">
        <v>140</v>
      </c>
      <c r="G30" s="4" t="str">
        <f t="shared" si="4"/>
        <v>40778.365</v>
      </c>
      <c r="H30" s="49">
        <f t="shared" si="5"/>
        <v>-3002</v>
      </c>
      <c r="I30" s="149" t="s">
        <v>244</v>
      </c>
      <c r="J30" s="150" t="s">
        <v>245</v>
      </c>
      <c r="K30" s="149">
        <v>-3002</v>
      </c>
      <c r="L30" s="149" t="s">
        <v>208</v>
      </c>
      <c r="M30" s="150" t="s">
        <v>187</v>
      </c>
      <c r="N30" s="150"/>
      <c r="O30" s="151" t="s">
        <v>188</v>
      </c>
      <c r="P30" s="151" t="s">
        <v>241</v>
      </c>
    </row>
    <row r="31" spans="1:16" ht="12.75" customHeight="1" x14ac:dyDescent="0.2">
      <c r="A31" s="49" t="str">
        <f t="shared" si="0"/>
        <v> ORI 125 </v>
      </c>
      <c r="B31" s="20" t="str">
        <f t="shared" si="1"/>
        <v>I</v>
      </c>
      <c r="C31" s="49">
        <f t="shared" si="2"/>
        <v>41054.470999999998</v>
      </c>
      <c r="D31" s="4" t="str">
        <f t="shared" si="3"/>
        <v>vis</v>
      </c>
      <c r="E31" s="4">
        <f>VLOOKUP(C31,Active!C$21:E$966,3,FALSE)</f>
        <v>-2663.9902444400032</v>
      </c>
      <c r="F31" s="20" t="s">
        <v>140</v>
      </c>
      <c r="G31" s="4" t="str">
        <f t="shared" si="4"/>
        <v>41054.471</v>
      </c>
      <c r="H31" s="49">
        <f t="shared" si="5"/>
        <v>-2664</v>
      </c>
      <c r="I31" s="149" t="s">
        <v>246</v>
      </c>
      <c r="J31" s="150" t="s">
        <v>247</v>
      </c>
      <c r="K31" s="149">
        <v>-2664</v>
      </c>
      <c r="L31" s="149" t="s">
        <v>248</v>
      </c>
      <c r="M31" s="150" t="s">
        <v>187</v>
      </c>
      <c r="N31" s="150"/>
      <c r="O31" s="151" t="s">
        <v>249</v>
      </c>
      <c r="P31" s="151" t="s">
        <v>250</v>
      </c>
    </row>
    <row r="32" spans="1:16" ht="12.75" customHeight="1" x14ac:dyDescent="0.2">
      <c r="A32" s="49" t="str">
        <f t="shared" si="0"/>
        <v> ORI 126 </v>
      </c>
      <c r="B32" s="20" t="str">
        <f t="shared" si="1"/>
        <v>I</v>
      </c>
      <c r="C32" s="49">
        <f t="shared" si="2"/>
        <v>41130.430999999997</v>
      </c>
      <c r="D32" s="4" t="str">
        <f t="shared" si="3"/>
        <v>vis</v>
      </c>
      <c r="E32" s="4">
        <f>VLOOKUP(C32,Active!C$21:E$966,3,FALSE)</f>
        <v>-2571.0013352037049</v>
      </c>
      <c r="F32" s="20" t="s">
        <v>140</v>
      </c>
      <c r="G32" s="4" t="str">
        <f t="shared" si="4"/>
        <v>41130.431</v>
      </c>
      <c r="H32" s="49">
        <f t="shared" si="5"/>
        <v>-2571</v>
      </c>
      <c r="I32" s="149" t="s">
        <v>251</v>
      </c>
      <c r="J32" s="150" t="s">
        <v>252</v>
      </c>
      <c r="K32" s="149">
        <v>-2571</v>
      </c>
      <c r="L32" s="149" t="s">
        <v>192</v>
      </c>
      <c r="M32" s="150" t="s">
        <v>187</v>
      </c>
      <c r="N32" s="150"/>
      <c r="O32" s="151" t="s">
        <v>188</v>
      </c>
      <c r="P32" s="151" t="s">
        <v>253</v>
      </c>
    </row>
    <row r="33" spans="1:16" ht="12.75" customHeight="1" x14ac:dyDescent="0.2">
      <c r="A33" s="49" t="str">
        <f t="shared" si="0"/>
        <v> BBS 2 </v>
      </c>
      <c r="B33" s="20" t="str">
        <f t="shared" si="1"/>
        <v>I</v>
      </c>
      <c r="C33" s="49">
        <f t="shared" si="2"/>
        <v>41393.462</v>
      </c>
      <c r="D33" s="4" t="str">
        <f t="shared" si="3"/>
        <v>vis</v>
      </c>
      <c r="E33" s="4">
        <f>VLOOKUP(C33,Active!C$21:E$966,3,FALSE)</f>
        <v>-2249.0033654125859</v>
      </c>
      <c r="F33" s="20" t="s">
        <v>140</v>
      </c>
      <c r="G33" s="4" t="str">
        <f t="shared" si="4"/>
        <v>41393.462</v>
      </c>
      <c r="H33" s="49">
        <f t="shared" si="5"/>
        <v>-2249</v>
      </c>
      <c r="I33" s="149" t="s">
        <v>254</v>
      </c>
      <c r="J33" s="150" t="s">
        <v>255</v>
      </c>
      <c r="K33" s="149">
        <v>-2249</v>
      </c>
      <c r="L33" s="149" t="s">
        <v>256</v>
      </c>
      <c r="M33" s="150" t="s">
        <v>187</v>
      </c>
      <c r="N33" s="150"/>
      <c r="O33" s="151" t="s">
        <v>249</v>
      </c>
      <c r="P33" s="151" t="s">
        <v>257</v>
      </c>
    </row>
    <row r="34" spans="1:16" ht="12.75" customHeight="1" x14ac:dyDescent="0.2">
      <c r="A34" s="49" t="str">
        <f t="shared" si="0"/>
        <v> BBS 2 </v>
      </c>
      <c r="B34" s="20" t="str">
        <f t="shared" si="1"/>
        <v>I</v>
      </c>
      <c r="C34" s="49">
        <f t="shared" si="2"/>
        <v>41401.637000000002</v>
      </c>
      <c r="D34" s="4" t="str">
        <f t="shared" si="3"/>
        <v>vis</v>
      </c>
      <c r="E34" s="4">
        <f>VLOOKUP(C34,Active!C$21:E$966,3,FALSE)</f>
        <v>-2238.9956727716299</v>
      </c>
      <c r="F34" s="20" t="s">
        <v>140</v>
      </c>
      <c r="G34" s="4" t="str">
        <f t="shared" si="4"/>
        <v>41401.637</v>
      </c>
      <c r="H34" s="49">
        <f t="shared" si="5"/>
        <v>-2239</v>
      </c>
      <c r="I34" s="149" t="s">
        <v>258</v>
      </c>
      <c r="J34" s="150" t="s">
        <v>259</v>
      </c>
      <c r="K34" s="149">
        <v>-2239</v>
      </c>
      <c r="L34" s="149" t="s">
        <v>260</v>
      </c>
      <c r="M34" s="150" t="s">
        <v>187</v>
      </c>
      <c r="N34" s="150"/>
      <c r="O34" s="151" t="s">
        <v>188</v>
      </c>
      <c r="P34" s="151" t="s">
        <v>257</v>
      </c>
    </row>
    <row r="35" spans="1:16" ht="12.75" customHeight="1" x14ac:dyDescent="0.2">
      <c r="A35" s="49" t="str">
        <f t="shared" si="0"/>
        <v> BBS 2 </v>
      </c>
      <c r="B35" s="20" t="str">
        <f t="shared" si="1"/>
        <v>I</v>
      </c>
      <c r="C35" s="49">
        <f t="shared" si="2"/>
        <v>41407.356</v>
      </c>
      <c r="D35" s="4" t="str">
        <f t="shared" si="3"/>
        <v>vis</v>
      </c>
      <c r="E35" s="4">
        <f>VLOOKUP(C35,Active!C$21:E$966,3,FALSE)</f>
        <v>-2231.9945725620173</v>
      </c>
      <c r="F35" s="20" t="s">
        <v>140</v>
      </c>
      <c r="G35" s="4" t="str">
        <f t="shared" si="4"/>
        <v>41407.356</v>
      </c>
      <c r="H35" s="49">
        <f t="shared" si="5"/>
        <v>-2232</v>
      </c>
      <c r="I35" s="149" t="s">
        <v>261</v>
      </c>
      <c r="J35" s="150" t="s">
        <v>262</v>
      </c>
      <c r="K35" s="149">
        <v>-2232</v>
      </c>
      <c r="L35" s="149" t="s">
        <v>260</v>
      </c>
      <c r="M35" s="150" t="s">
        <v>187</v>
      </c>
      <c r="N35" s="150"/>
      <c r="O35" s="151" t="s">
        <v>188</v>
      </c>
      <c r="P35" s="151" t="s">
        <v>257</v>
      </c>
    </row>
    <row r="36" spans="1:16" ht="12.75" customHeight="1" x14ac:dyDescent="0.2">
      <c r="A36" s="49" t="str">
        <f t="shared" si="0"/>
        <v> BBS 2 </v>
      </c>
      <c r="B36" s="20" t="str">
        <f t="shared" si="1"/>
        <v>I</v>
      </c>
      <c r="C36" s="49">
        <f t="shared" si="2"/>
        <v>41411.434000000001</v>
      </c>
      <c r="D36" s="4" t="str">
        <f t="shared" si="3"/>
        <v>vis</v>
      </c>
      <c r="E36" s="4">
        <f>VLOOKUP(C36,Active!C$21:E$966,3,FALSE)</f>
        <v>-2227.0023559761071</v>
      </c>
      <c r="F36" s="20" t="s">
        <v>140</v>
      </c>
      <c r="G36" s="4" t="str">
        <f t="shared" si="4"/>
        <v>41411.434</v>
      </c>
      <c r="H36" s="49">
        <f t="shared" si="5"/>
        <v>-2227</v>
      </c>
      <c r="I36" s="149" t="s">
        <v>263</v>
      </c>
      <c r="J36" s="150" t="s">
        <v>264</v>
      </c>
      <c r="K36" s="149">
        <v>-2227</v>
      </c>
      <c r="L36" s="149" t="s">
        <v>196</v>
      </c>
      <c r="M36" s="150" t="s">
        <v>187</v>
      </c>
      <c r="N36" s="150"/>
      <c r="O36" s="151" t="s">
        <v>249</v>
      </c>
      <c r="P36" s="151" t="s">
        <v>257</v>
      </c>
    </row>
    <row r="37" spans="1:16" ht="12.75" customHeight="1" x14ac:dyDescent="0.2">
      <c r="A37" s="49" t="str">
        <f t="shared" si="0"/>
        <v> BBS 2 </v>
      </c>
      <c r="B37" s="20" t="str">
        <f t="shared" si="1"/>
        <v>I</v>
      </c>
      <c r="C37" s="49">
        <f t="shared" si="2"/>
        <v>41411.438000000002</v>
      </c>
      <c r="D37" s="4" t="str">
        <f t="shared" si="3"/>
        <v>vis</v>
      </c>
      <c r="E37" s="4">
        <f>VLOOKUP(C37,Active!C$21:E$966,3,FALSE)</f>
        <v>-2226.997459245762</v>
      </c>
      <c r="F37" s="20" t="s">
        <v>140</v>
      </c>
      <c r="G37" s="4" t="str">
        <f t="shared" si="4"/>
        <v>41411.438</v>
      </c>
      <c r="H37" s="49">
        <f t="shared" si="5"/>
        <v>-2227</v>
      </c>
      <c r="I37" s="149" t="s">
        <v>265</v>
      </c>
      <c r="J37" s="150" t="s">
        <v>266</v>
      </c>
      <c r="K37" s="149">
        <v>-2227</v>
      </c>
      <c r="L37" s="149" t="s">
        <v>204</v>
      </c>
      <c r="M37" s="150" t="s">
        <v>187</v>
      </c>
      <c r="N37" s="150"/>
      <c r="O37" s="151" t="s">
        <v>188</v>
      </c>
      <c r="P37" s="151" t="s">
        <v>257</v>
      </c>
    </row>
    <row r="38" spans="1:16" ht="12.75" customHeight="1" x14ac:dyDescent="0.2">
      <c r="A38" s="49" t="str">
        <f t="shared" si="0"/>
        <v> BBS 3 </v>
      </c>
      <c r="B38" s="20" t="str">
        <f t="shared" si="1"/>
        <v>I</v>
      </c>
      <c r="C38" s="49">
        <f t="shared" si="2"/>
        <v>41438.387000000002</v>
      </c>
      <c r="D38" s="4" t="str">
        <f t="shared" si="3"/>
        <v>vis</v>
      </c>
      <c r="E38" s="4">
        <f>VLOOKUP(C38,Active!C$21:E$966,3,FALSE)</f>
        <v>-2194.0069627343205</v>
      </c>
      <c r="F38" s="20" t="s">
        <v>140</v>
      </c>
      <c r="G38" s="4" t="str">
        <f t="shared" si="4"/>
        <v>41438.387</v>
      </c>
      <c r="H38" s="49">
        <f t="shared" si="5"/>
        <v>-2194</v>
      </c>
      <c r="I38" s="149" t="s">
        <v>267</v>
      </c>
      <c r="J38" s="150" t="s">
        <v>268</v>
      </c>
      <c r="K38" s="149">
        <v>-2194</v>
      </c>
      <c r="L38" s="149" t="s">
        <v>269</v>
      </c>
      <c r="M38" s="150" t="s">
        <v>187</v>
      </c>
      <c r="N38" s="150"/>
      <c r="O38" s="151" t="s">
        <v>188</v>
      </c>
      <c r="P38" s="151" t="s">
        <v>270</v>
      </c>
    </row>
    <row r="39" spans="1:16" ht="12.75" customHeight="1" x14ac:dyDescent="0.2">
      <c r="A39" s="49" t="str">
        <f t="shared" si="0"/>
        <v> BBS 3 </v>
      </c>
      <c r="B39" s="20" t="str">
        <f t="shared" si="1"/>
        <v>I</v>
      </c>
      <c r="C39" s="49">
        <f t="shared" si="2"/>
        <v>41487.408000000003</v>
      </c>
      <c r="D39" s="4" t="str">
        <f t="shared" si="3"/>
        <v>vis</v>
      </c>
      <c r="E39" s="4">
        <f>VLOOKUP(C39,Active!C$21:E$966,3,FALSE)</f>
        <v>-2133.9963081836004</v>
      </c>
      <c r="F39" s="20" t="s">
        <v>140</v>
      </c>
      <c r="G39" s="4" t="str">
        <f t="shared" si="4"/>
        <v>41487.408</v>
      </c>
      <c r="H39" s="49">
        <f t="shared" si="5"/>
        <v>-2134</v>
      </c>
      <c r="I39" s="149" t="s">
        <v>271</v>
      </c>
      <c r="J39" s="150" t="s">
        <v>272</v>
      </c>
      <c r="K39" s="149">
        <v>-2134</v>
      </c>
      <c r="L39" s="149" t="s">
        <v>273</v>
      </c>
      <c r="M39" s="150" t="s">
        <v>187</v>
      </c>
      <c r="N39" s="150"/>
      <c r="O39" s="151" t="s">
        <v>188</v>
      </c>
      <c r="P39" s="151" t="s">
        <v>270</v>
      </c>
    </row>
    <row r="40" spans="1:16" ht="12.75" customHeight="1" x14ac:dyDescent="0.2">
      <c r="A40" s="49" t="str">
        <f t="shared" si="0"/>
        <v> BBS 7 </v>
      </c>
      <c r="B40" s="20" t="str">
        <f t="shared" si="1"/>
        <v>I</v>
      </c>
      <c r="C40" s="49">
        <f t="shared" si="2"/>
        <v>41664.665000000001</v>
      </c>
      <c r="D40" s="4" t="str">
        <f t="shared" si="3"/>
        <v>vis</v>
      </c>
      <c r="E40" s="4">
        <f>VLOOKUP(C40,Active!C$21:E$966,3,FALSE)</f>
        <v>-1917.0013755282741</v>
      </c>
      <c r="F40" s="20" t="s">
        <v>140</v>
      </c>
      <c r="G40" s="4" t="str">
        <f t="shared" si="4"/>
        <v>41664.665</v>
      </c>
      <c r="H40" s="49">
        <f t="shared" si="5"/>
        <v>-1917</v>
      </c>
      <c r="I40" s="149" t="s">
        <v>274</v>
      </c>
      <c r="J40" s="150" t="s">
        <v>275</v>
      </c>
      <c r="K40" s="149">
        <v>-1917</v>
      </c>
      <c r="L40" s="149" t="s">
        <v>192</v>
      </c>
      <c r="M40" s="150" t="s">
        <v>187</v>
      </c>
      <c r="N40" s="150"/>
      <c r="O40" s="151" t="s">
        <v>188</v>
      </c>
      <c r="P40" s="151" t="s">
        <v>276</v>
      </c>
    </row>
    <row r="41" spans="1:16" ht="12.75" customHeight="1" x14ac:dyDescent="0.2">
      <c r="A41" s="49" t="str">
        <f t="shared" si="0"/>
        <v> BBS 8 </v>
      </c>
      <c r="B41" s="20" t="str">
        <f t="shared" si="1"/>
        <v>I</v>
      </c>
      <c r="C41" s="49">
        <f t="shared" si="2"/>
        <v>41712.853999999999</v>
      </c>
      <c r="D41" s="4" t="str">
        <f t="shared" si="3"/>
        <v>vis</v>
      </c>
      <c r="E41" s="4">
        <f>VLOOKUP(C41,Active!C$21:E$966,3,FALSE)</f>
        <v>-1858.0092408891496</v>
      </c>
      <c r="F41" s="20" t="s">
        <v>140</v>
      </c>
      <c r="G41" s="4" t="str">
        <f t="shared" si="4"/>
        <v>41712.854</v>
      </c>
      <c r="H41" s="49">
        <f t="shared" si="5"/>
        <v>-1858</v>
      </c>
      <c r="I41" s="149" t="s">
        <v>277</v>
      </c>
      <c r="J41" s="150" t="s">
        <v>278</v>
      </c>
      <c r="K41" s="149">
        <v>-1858</v>
      </c>
      <c r="L41" s="149" t="s">
        <v>279</v>
      </c>
      <c r="M41" s="150" t="s">
        <v>187</v>
      </c>
      <c r="N41" s="150"/>
      <c r="O41" s="151" t="s">
        <v>280</v>
      </c>
      <c r="P41" s="151" t="s">
        <v>281</v>
      </c>
    </row>
    <row r="42" spans="1:16" ht="12.75" customHeight="1" x14ac:dyDescent="0.2">
      <c r="A42" s="49" t="str">
        <f t="shared" si="0"/>
        <v> BBS 8 </v>
      </c>
      <c r="B42" s="20" t="str">
        <f t="shared" si="1"/>
        <v>I</v>
      </c>
      <c r="C42" s="49">
        <f t="shared" si="2"/>
        <v>41748.805999999997</v>
      </c>
      <c r="D42" s="4" t="str">
        <f t="shared" si="3"/>
        <v>vis</v>
      </c>
      <c r="E42" s="4">
        <f>VLOOKUP(C42,Active!C$21:E$966,3,FALSE)</f>
        <v>-1813.9974285555106</v>
      </c>
      <c r="F42" s="20" t="s">
        <v>140</v>
      </c>
      <c r="G42" s="4" t="str">
        <f t="shared" si="4"/>
        <v>41748.806</v>
      </c>
      <c r="H42" s="49">
        <f t="shared" si="5"/>
        <v>-1814</v>
      </c>
      <c r="I42" s="149" t="s">
        <v>282</v>
      </c>
      <c r="J42" s="150" t="s">
        <v>283</v>
      </c>
      <c r="K42" s="149">
        <v>-1814</v>
      </c>
      <c r="L42" s="149" t="s">
        <v>204</v>
      </c>
      <c r="M42" s="150" t="s">
        <v>187</v>
      </c>
      <c r="N42" s="150"/>
      <c r="O42" s="151" t="s">
        <v>280</v>
      </c>
      <c r="P42" s="151" t="s">
        <v>281</v>
      </c>
    </row>
    <row r="43" spans="1:16" ht="12.75" customHeight="1" x14ac:dyDescent="0.2">
      <c r="A43" s="49" t="str">
        <f t="shared" si="0"/>
        <v> BBS 8 </v>
      </c>
      <c r="B43" s="20" t="str">
        <f t="shared" si="1"/>
        <v>I</v>
      </c>
      <c r="C43" s="49">
        <f t="shared" si="2"/>
        <v>41763.508999999998</v>
      </c>
      <c r="D43" s="4" t="str">
        <f t="shared" si="3"/>
        <v>vis</v>
      </c>
      <c r="E43" s="4">
        <f>VLOOKUP(C43,Active!C$21:E$966,3,FALSE)</f>
        <v>-1795.9982719928271</v>
      </c>
      <c r="F43" s="20" t="s">
        <v>140</v>
      </c>
      <c r="G43" s="4" t="str">
        <f t="shared" si="4"/>
        <v>41763.509</v>
      </c>
      <c r="H43" s="49">
        <f t="shared" si="5"/>
        <v>-1796</v>
      </c>
      <c r="I43" s="149" t="s">
        <v>284</v>
      </c>
      <c r="J43" s="150" t="s">
        <v>285</v>
      </c>
      <c r="K43" s="149">
        <v>-1796</v>
      </c>
      <c r="L43" s="149" t="s">
        <v>201</v>
      </c>
      <c r="M43" s="150" t="s">
        <v>187</v>
      </c>
      <c r="N43" s="150"/>
      <c r="O43" s="151" t="s">
        <v>188</v>
      </c>
      <c r="P43" s="151" t="s">
        <v>281</v>
      </c>
    </row>
    <row r="44" spans="1:16" ht="12.75" customHeight="1" x14ac:dyDescent="0.2">
      <c r="A44" s="49" t="str">
        <f t="shared" si="0"/>
        <v> BBS 8 </v>
      </c>
      <c r="B44" s="20" t="str">
        <f t="shared" si="1"/>
        <v>I</v>
      </c>
      <c r="C44" s="49">
        <f t="shared" si="2"/>
        <v>41766.769999999997</v>
      </c>
      <c r="D44" s="4" t="str">
        <f t="shared" si="3"/>
        <v>vis</v>
      </c>
      <c r="E44" s="4">
        <f>VLOOKUP(C44,Active!C$21:E$966,3,FALSE)</f>
        <v>-1792.0062125797224</v>
      </c>
      <c r="F44" s="20" t="s">
        <v>140</v>
      </c>
      <c r="G44" s="4" t="str">
        <f t="shared" si="4"/>
        <v>41766.770</v>
      </c>
      <c r="H44" s="49">
        <f t="shared" si="5"/>
        <v>-1792</v>
      </c>
      <c r="I44" s="149" t="s">
        <v>286</v>
      </c>
      <c r="J44" s="150" t="s">
        <v>287</v>
      </c>
      <c r="K44" s="149">
        <v>-1792</v>
      </c>
      <c r="L44" s="149" t="s">
        <v>221</v>
      </c>
      <c r="M44" s="150" t="s">
        <v>187</v>
      </c>
      <c r="N44" s="150"/>
      <c r="O44" s="151" t="s">
        <v>280</v>
      </c>
      <c r="P44" s="151" t="s">
        <v>281</v>
      </c>
    </row>
    <row r="45" spans="1:16" ht="12.75" customHeight="1" x14ac:dyDescent="0.2">
      <c r="A45" s="49" t="str">
        <f t="shared" si="0"/>
        <v> BBS 9 </v>
      </c>
      <c r="B45" s="20" t="str">
        <f t="shared" si="1"/>
        <v>I</v>
      </c>
      <c r="C45" s="49">
        <f t="shared" si="2"/>
        <v>41777.392</v>
      </c>
      <c r="D45" s="4" t="str">
        <f t="shared" si="3"/>
        <v>vis</v>
      </c>
      <c r="E45" s="4">
        <f>VLOOKUP(C45,Active!C$21:E$966,3,FALSE)</f>
        <v>-1779.0029451507037</v>
      </c>
      <c r="F45" s="20" t="str">
        <f>LEFT(M45,1)</f>
        <v>V</v>
      </c>
      <c r="G45" s="4" t="str">
        <f t="shared" si="4"/>
        <v>41777.392</v>
      </c>
      <c r="H45" s="49">
        <f t="shared" si="5"/>
        <v>-1779</v>
      </c>
      <c r="I45" s="149" t="s">
        <v>288</v>
      </c>
      <c r="J45" s="150" t="s">
        <v>289</v>
      </c>
      <c r="K45" s="149">
        <v>-1779</v>
      </c>
      <c r="L45" s="149" t="s">
        <v>196</v>
      </c>
      <c r="M45" s="150" t="s">
        <v>187</v>
      </c>
      <c r="N45" s="150"/>
      <c r="O45" s="151" t="s">
        <v>249</v>
      </c>
      <c r="P45" s="151" t="s">
        <v>290</v>
      </c>
    </row>
    <row r="46" spans="1:16" ht="12.75" customHeight="1" x14ac:dyDescent="0.2">
      <c r="A46" s="49" t="str">
        <f t="shared" si="0"/>
        <v> BBS 9 </v>
      </c>
      <c r="B46" s="20" t="str">
        <f t="shared" si="1"/>
        <v>I</v>
      </c>
      <c r="C46" s="49">
        <f t="shared" si="2"/>
        <v>41777.396000000001</v>
      </c>
      <c r="D46" s="4" t="str">
        <f t="shared" si="3"/>
        <v>vis</v>
      </c>
      <c r="E46" s="4">
        <f>VLOOKUP(C46,Active!C$21:E$966,3,FALSE)</f>
        <v>-1778.9980484203584</v>
      </c>
      <c r="F46" s="20" t="str">
        <f>LEFT(M46,1)</f>
        <v>V</v>
      </c>
      <c r="G46" s="4" t="str">
        <f t="shared" si="4"/>
        <v>41777.396</v>
      </c>
      <c r="H46" s="49">
        <f t="shared" si="5"/>
        <v>-1779</v>
      </c>
      <c r="I46" s="149" t="s">
        <v>291</v>
      </c>
      <c r="J46" s="150" t="s">
        <v>292</v>
      </c>
      <c r="K46" s="149">
        <v>-1779</v>
      </c>
      <c r="L46" s="149" t="s">
        <v>204</v>
      </c>
      <c r="M46" s="150" t="s">
        <v>187</v>
      </c>
      <c r="N46" s="150"/>
      <c r="O46" s="151" t="s">
        <v>188</v>
      </c>
      <c r="P46" s="151" t="s">
        <v>290</v>
      </c>
    </row>
    <row r="47" spans="1:16" ht="12.75" customHeight="1" x14ac:dyDescent="0.2">
      <c r="A47" s="49" t="str">
        <f t="shared" si="0"/>
        <v> BBS 9 </v>
      </c>
      <c r="B47" s="20" t="str">
        <f t="shared" si="1"/>
        <v>I</v>
      </c>
      <c r="C47" s="49">
        <f t="shared" si="2"/>
        <v>41786.377999999997</v>
      </c>
      <c r="D47" s="4" t="str">
        <f t="shared" si="3"/>
        <v>vis</v>
      </c>
      <c r="E47" s="4">
        <f>VLOOKUP(C47,Active!C$21:E$966,3,FALSE)</f>
        <v>-1768.0024404324688</v>
      </c>
      <c r="F47" s="20" t="str">
        <f>LEFT(M47,1)</f>
        <v>V</v>
      </c>
      <c r="G47" s="4" t="str">
        <f t="shared" si="4"/>
        <v>41786.378</v>
      </c>
      <c r="H47" s="49">
        <f t="shared" si="5"/>
        <v>-1768</v>
      </c>
      <c r="I47" s="149" t="s">
        <v>293</v>
      </c>
      <c r="J47" s="150" t="s">
        <v>294</v>
      </c>
      <c r="K47" s="149">
        <v>-1768</v>
      </c>
      <c r="L47" s="149" t="s">
        <v>196</v>
      </c>
      <c r="M47" s="150" t="s">
        <v>187</v>
      </c>
      <c r="N47" s="150"/>
      <c r="O47" s="151" t="s">
        <v>188</v>
      </c>
      <c r="P47" s="151" t="s">
        <v>290</v>
      </c>
    </row>
    <row r="48" spans="1:16" ht="12.75" customHeight="1" x14ac:dyDescent="0.2">
      <c r="A48" s="49" t="str">
        <f t="shared" si="0"/>
        <v> BBS 9 </v>
      </c>
      <c r="B48" s="20" t="str">
        <f t="shared" si="1"/>
        <v>I</v>
      </c>
      <c r="C48" s="49">
        <f t="shared" si="2"/>
        <v>41793.731</v>
      </c>
      <c r="D48" s="4" t="str">
        <f t="shared" si="3"/>
        <v>vis</v>
      </c>
      <c r="E48" s="4">
        <f>VLOOKUP(C48,Active!C$21:E$966,3,FALSE)</f>
        <v>-1759.0010258772452</v>
      </c>
      <c r="F48" s="20" t="str">
        <f>LEFT(M48,1)</f>
        <v>V</v>
      </c>
      <c r="G48" s="4" t="str">
        <f t="shared" si="4"/>
        <v>41793.731</v>
      </c>
      <c r="H48" s="49">
        <f t="shared" si="5"/>
        <v>-1759</v>
      </c>
      <c r="I48" s="149" t="s">
        <v>295</v>
      </c>
      <c r="J48" s="150" t="s">
        <v>296</v>
      </c>
      <c r="K48" s="149">
        <v>-1759</v>
      </c>
      <c r="L48" s="149" t="s">
        <v>192</v>
      </c>
      <c r="M48" s="150" t="s">
        <v>187</v>
      </c>
      <c r="N48" s="150"/>
      <c r="O48" s="151" t="s">
        <v>280</v>
      </c>
      <c r="P48" s="151" t="s">
        <v>290</v>
      </c>
    </row>
    <row r="49" spans="1:16" ht="12.75" customHeight="1" x14ac:dyDescent="0.2">
      <c r="A49" s="49" t="str">
        <f t="shared" si="0"/>
        <v> BBS 9 </v>
      </c>
      <c r="B49" s="20" t="str">
        <f t="shared" si="1"/>
        <v>I</v>
      </c>
      <c r="C49" s="49">
        <f t="shared" si="2"/>
        <v>41795.370999999999</v>
      </c>
      <c r="D49" s="4" t="str">
        <f t="shared" si="3"/>
        <v>vis</v>
      </c>
      <c r="E49" s="4">
        <f>VLOOKUP(C49,Active!C$21:E$966,3,FALSE)</f>
        <v>-1756.9933664361254</v>
      </c>
      <c r="F49" s="20" t="str">
        <f>LEFT(M49,1)</f>
        <v>V</v>
      </c>
      <c r="G49" s="4" t="str">
        <f t="shared" si="4"/>
        <v>41795.371</v>
      </c>
      <c r="H49" s="49">
        <f t="shared" si="5"/>
        <v>-1757</v>
      </c>
      <c r="I49" s="149" t="s">
        <v>297</v>
      </c>
      <c r="J49" s="150" t="s">
        <v>298</v>
      </c>
      <c r="K49" s="149">
        <v>-1757</v>
      </c>
      <c r="L49" s="149" t="s">
        <v>208</v>
      </c>
      <c r="M49" s="150" t="s">
        <v>187</v>
      </c>
      <c r="N49" s="150"/>
      <c r="O49" s="151" t="s">
        <v>188</v>
      </c>
      <c r="P49" s="151" t="s">
        <v>290</v>
      </c>
    </row>
    <row r="50" spans="1:16" ht="12.75" customHeight="1" x14ac:dyDescent="0.2">
      <c r="A50" s="49" t="str">
        <f t="shared" si="0"/>
        <v> BBS 10 </v>
      </c>
      <c r="B50" s="20" t="str">
        <f t="shared" si="1"/>
        <v>I</v>
      </c>
      <c r="C50" s="49">
        <f t="shared" si="2"/>
        <v>41847.650999999998</v>
      </c>
      <c r="D50" s="4" t="str">
        <f t="shared" si="3"/>
        <v>vis</v>
      </c>
      <c r="E50" s="4">
        <f>VLOOKUP(C50,Active!C$21:E$966,3,FALSE)</f>
        <v>-1692.9931008374729</v>
      </c>
      <c r="F50" s="20" t="s">
        <v>140</v>
      </c>
      <c r="G50" s="4" t="str">
        <f t="shared" si="4"/>
        <v>41847.651</v>
      </c>
      <c r="H50" s="49">
        <f t="shared" si="5"/>
        <v>-1693</v>
      </c>
      <c r="I50" s="149" t="s">
        <v>299</v>
      </c>
      <c r="J50" s="150" t="s">
        <v>300</v>
      </c>
      <c r="K50" s="149">
        <v>-1693</v>
      </c>
      <c r="L50" s="149" t="s">
        <v>301</v>
      </c>
      <c r="M50" s="150" t="s">
        <v>187</v>
      </c>
      <c r="N50" s="150"/>
      <c r="O50" s="151" t="s">
        <v>302</v>
      </c>
      <c r="P50" s="151" t="s">
        <v>303</v>
      </c>
    </row>
    <row r="51" spans="1:16" ht="12.75" customHeight="1" x14ac:dyDescent="0.2">
      <c r="A51" s="49" t="str">
        <f t="shared" si="0"/>
        <v> BBS 10 </v>
      </c>
      <c r="B51" s="20" t="str">
        <f t="shared" si="1"/>
        <v>I</v>
      </c>
      <c r="C51" s="49">
        <f t="shared" si="2"/>
        <v>41847.652000000002</v>
      </c>
      <c r="D51" s="4" t="str">
        <f t="shared" si="3"/>
        <v>vis</v>
      </c>
      <c r="E51" s="4">
        <f>VLOOKUP(C51,Active!C$21:E$966,3,FALSE)</f>
        <v>-1692.9918766548822</v>
      </c>
      <c r="F51" s="20" t="s">
        <v>140</v>
      </c>
      <c r="G51" s="4" t="str">
        <f t="shared" si="4"/>
        <v>41847.652</v>
      </c>
      <c r="H51" s="49">
        <f t="shared" si="5"/>
        <v>-1693</v>
      </c>
      <c r="I51" s="149" t="s">
        <v>304</v>
      </c>
      <c r="J51" s="150" t="s">
        <v>305</v>
      </c>
      <c r="K51" s="149">
        <v>-1693</v>
      </c>
      <c r="L51" s="149" t="s">
        <v>306</v>
      </c>
      <c r="M51" s="150" t="s">
        <v>187</v>
      </c>
      <c r="N51" s="150"/>
      <c r="O51" s="151" t="s">
        <v>280</v>
      </c>
      <c r="P51" s="151" t="s">
        <v>303</v>
      </c>
    </row>
    <row r="52" spans="1:16" ht="12.75" customHeight="1" x14ac:dyDescent="0.2">
      <c r="A52" s="49" t="str">
        <f t="shared" si="0"/>
        <v> BBS 15 </v>
      </c>
      <c r="B52" s="20" t="str">
        <f t="shared" si="1"/>
        <v>I</v>
      </c>
      <c r="C52" s="49">
        <f t="shared" si="2"/>
        <v>42147.436000000002</v>
      </c>
      <c r="D52" s="4" t="str">
        <f t="shared" si="3"/>
        <v>vis</v>
      </c>
      <c r="E52" s="4">
        <f>VLOOKUP(C52,Active!C$21:E$966,3,FALSE)</f>
        <v>-1326.0015242786994</v>
      </c>
      <c r="F52" s="20" t="s">
        <v>140</v>
      </c>
      <c r="G52" s="4" t="str">
        <f t="shared" si="4"/>
        <v>42147.436</v>
      </c>
      <c r="H52" s="49">
        <f t="shared" si="5"/>
        <v>-1326</v>
      </c>
      <c r="I52" s="149" t="s">
        <v>307</v>
      </c>
      <c r="J52" s="150" t="s">
        <v>308</v>
      </c>
      <c r="K52" s="149">
        <v>-1326</v>
      </c>
      <c r="L52" s="149" t="s">
        <v>192</v>
      </c>
      <c r="M52" s="150" t="s">
        <v>187</v>
      </c>
      <c r="N52" s="150"/>
      <c r="O52" s="151" t="s">
        <v>188</v>
      </c>
      <c r="P52" s="151" t="s">
        <v>309</v>
      </c>
    </row>
    <row r="53" spans="1:16" ht="12.75" customHeight="1" x14ac:dyDescent="0.2">
      <c r="A53" s="49" t="str">
        <f t="shared" si="0"/>
        <v> BBS 15 </v>
      </c>
      <c r="B53" s="20" t="str">
        <f t="shared" si="1"/>
        <v>I</v>
      </c>
      <c r="C53" s="49">
        <f t="shared" si="2"/>
        <v>42156.417000000001</v>
      </c>
      <c r="D53" s="4" t="str">
        <f t="shared" si="3"/>
        <v>vis</v>
      </c>
      <c r="E53" s="4">
        <f>VLOOKUP(C53,Active!C$21:E$966,3,FALSE)</f>
        <v>-1315.0071404733915</v>
      </c>
      <c r="F53" s="20" t="s">
        <v>140</v>
      </c>
      <c r="G53" s="4" t="str">
        <f t="shared" si="4"/>
        <v>42156.417</v>
      </c>
      <c r="H53" s="49">
        <f t="shared" si="5"/>
        <v>-1315</v>
      </c>
      <c r="I53" s="149" t="s">
        <v>310</v>
      </c>
      <c r="J53" s="150" t="s">
        <v>311</v>
      </c>
      <c r="K53" s="149">
        <v>-1315</v>
      </c>
      <c r="L53" s="149" t="s">
        <v>269</v>
      </c>
      <c r="M53" s="150" t="s">
        <v>187</v>
      </c>
      <c r="N53" s="150"/>
      <c r="O53" s="151" t="s">
        <v>249</v>
      </c>
      <c r="P53" s="151" t="s">
        <v>309</v>
      </c>
    </row>
    <row r="54" spans="1:16" ht="12.75" customHeight="1" x14ac:dyDescent="0.2">
      <c r="A54" s="49" t="str">
        <f t="shared" si="0"/>
        <v> BBS 15 </v>
      </c>
      <c r="B54" s="20" t="str">
        <f t="shared" si="1"/>
        <v>I</v>
      </c>
      <c r="C54" s="49">
        <f t="shared" si="2"/>
        <v>42183.366000000002</v>
      </c>
      <c r="D54" s="4" t="str">
        <f t="shared" si="3"/>
        <v>vis</v>
      </c>
      <c r="E54" s="4">
        <f>VLOOKUP(C54,Active!C$21:E$966,3,FALSE)</f>
        <v>-1282.0166439619502</v>
      </c>
      <c r="F54" s="20" t="s">
        <v>140</v>
      </c>
      <c r="G54" s="4" t="str">
        <f t="shared" si="4"/>
        <v>42183.366</v>
      </c>
      <c r="H54" s="49">
        <f t="shared" si="5"/>
        <v>-1282</v>
      </c>
      <c r="I54" s="149" t="s">
        <v>312</v>
      </c>
      <c r="J54" s="150" t="s">
        <v>313</v>
      </c>
      <c r="K54" s="149">
        <v>-1282</v>
      </c>
      <c r="L54" s="149" t="s">
        <v>314</v>
      </c>
      <c r="M54" s="150" t="s">
        <v>187</v>
      </c>
      <c r="N54" s="150"/>
      <c r="O54" s="151" t="s">
        <v>315</v>
      </c>
      <c r="P54" s="151" t="s">
        <v>309</v>
      </c>
    </row>
    <row r="55" spans="1:16" ht="12.75" customHeight="1" x14ac:dyDescent="0.2">
      <c r="A55" s="49" t="str">
        <f t="shared" si="0"/>
        <v> BBS 15 </v>
      </c>
      <c r="B55" s="20" t="str">
        <f t="shared" si="1"/>
        <v>I</v>
      </c>
      <c r="C55" s="49">
        <f t="shared" si="2"/>
        <v>42183.374000000003</v>
      </c>
      <c r="D55" s="4" t="str">
        <f t="shared" si="3"/>
        <v>vis</v>
      </c>
      <c r="E55" s="4">
        <f>VLOOKUP(C55,Active!C$21:E$966,3,FALSE)</f>
        <v>-1282.0068505012598</v>
      </c>
      <c r="F55" s="20" t="s">
        <v>140</v>
      </c>
      <c r="G55" s="4" t="str">
        <f t="shared" si="4"/>
        <v>42183.374</v>
      </c>
      <c r="H55" s="49">
        <f t="shared" si="5"/>
        <v>-1282</v>
      </c>
      <c r="I55" s="149" t="s">
        <v>316</v>
      </c>
      <c r="J55" s="150" t="s">
        <v>317</v>
      </c>
      <c r="K55" s="149">
        <v>-1282</v>
      </c>
      <c r="L55" s="149" t="s">
        <v>269</v>
      </c>
      <c r="M55" s="150" t="s">
        <v>187</v>
      </c>
      <c r="N55" s="150"/>
      <c r="O55" s="151" t="s">
        <v>249</v>
      </c>
      <c r="P55" s="151" t="s">
        <v>309</v>
      </c>
    </row>
    <row r="56" spans="1:16" ht="12.75" customHeight="1" x14ac:dyDescent="0.2">
      <c r="A56" s="49" t="str">
        <f t="shared" si="0"/>
        <v> BBS 15 </v>
      </c>
      <c r="B56" s="20" t="str">
        <f t="shared" si="1"/>
        <v>I</v>
      </c>
      <c r="C56" s="49">
        <f t="shared" si="2"/>
        <v>42183.38</v>
      </c>
      <c r="D56" s="4" t="str">
        <f t="shared" si="3"/>
        <v>vis</v>
      </c>
      <c r="E56" s="4">
        <f>VLOOKUP(C56,Active!C$21:E$966,3,FALSE)</f>
        <v>-1281.9995054057508</v>
      </c>
      <c r="F56" s="20" t="s">
        <v>140</v>
      </c>
      <c r="G56" s="4" t="str">
        <f t="shared" si="4"/>
        <v>42183.380</v>
      </c>
      <c r="H56" s="49">
        <f t="shared" si="5"/>
        <v>-1282</v>
      </c>
      <c r="I56" s="149" t="s">
        <v>318</v>
      </c>
      <c r="J56" s="150" t="s">
        <v>319</v>
      </c>
      <c r="K56" s="149">
        <v>-1282</v>
      </c>
      <c r="L56" s="149" t="s">
        <v>225</v>
      </c>
      <c r="M56" s="150" t="s">
        <v>187</v>
      </c>
      <c r="N56" s="150"/>
      <c r="O56" s="151" t="s">
        <v>222</v>
      </c>
      <c r="P56" s="151" t="s">
        <v>309</v>
      </c>
    </row>
    <row r="57" spans="1:16" ht="12.75" customHeight="1" x14ac:dyDescent="0.2">
      <c r="A57" s="49" t="str">
        <f t="shared" si="0"/>
        <v> BBS 15 </v>
      </c>
      <c r="B57" s="20" t="str">
        <f t="shared" si="1"/>
        <v>I</v>
      </c>
      <c r="C57" s="49">
        <f t="shared" si="2"/>
        <v>42183.385000000002</v>
      </c>
      <c r="D57" s="4" t="str">
        <f t="shared" si="3"/>
        <v>vis</v>
      </c>
      <c r="E57" s="4">
        <f>VLOOKUP(C57,Active!C$21:E$966,3,FALSE)</f>
        <v>-1281.9933844928148</v>
      </c>
      <c r="F57" s="20" t="s">
        <v>140</v>
      </c>
      <c r="G57" s="4" t="str">
        <f t="shared" si="4"/>
        <v>42183.385</v>
      </c>
      <c r="H57" s="49">
        <f t="shared" si="5"/>
        <v>-1282</v>
      </c>
      <c r="I57" s="149" t="s">
        <v>320</v>
      </c>
      <c r="J57" s="150" t="s">
        <v>321</v>
      </c>
      <c r="K57" s="149">
        <v>-1282</v>
      </c>
      <c r="L57" s="149" t="s">
        <v>208</v>
      </c>
      <c r="M57" s="150" t="s">
        <v>187</v>
      </c>
      <c r="N57" s="150"/>
      <c r="O57" s="151" t="s">
        <v>188</v>
      </c>
      <c r="P57" s="151" t="s">
        <v>309</v>
      </c>
    </row>
    <row r="58" spans="1:16" ht="12.75" customHeight="1" x14ac:dyDescent="0.2">
      <c r="A58" s="49" t="str">
        <f t="shared" si="0"/>
        <v> BBS 22 </v>
      </c>
      <c r="B58" s="20" t="str">
        <f t="shared" si="1"/>
        <v>I</v>
      </c>
      <c r="C58" s="49">
        <f t="shared" si="2"/>
        <v>42531.362000000001</v>
      </c>
      <c r="D58" s="4" t="str">
        <f t="shared" si="3"/>
        <v>vis</v>
      </c>
      <c r="E58" s="4">
        <f>VLOOKUP(C58,Active!C$21:E$966,3,FALSE)</f>
        <v>-856.00600074716237</v>
      </c>
      <c r="F58" s="20" t="s">
        <v>140</v>
      </c>
      <c r="G58" s="4" t="str">
        <f t="shared" si="4"/>
        <v>42531.362</v>
      </c>
      <c r="H58" s="49">
        <f t="shared" si="5"/>
        <v>-856</v>
      </c>
      <c r="I58" s="149" t="s">
        <v>322</v>
      </c>
      <c r="J58" s="150" t="s">
        <v>323</v>
      </c>
      <c r="K58" s="149">
        <v>-856</v>
      </c>
      <c r="L58" s="149" t="s">
        <v>221</v>
      </c>
      <c r="M58" s="150" t="s">
        <v>187</v>
      </c>
      <c r="N58" s="150"/>
      <c r="O58" s="151" t="s">
        <v>188</v>
      </c>
      <c r="P58" s="151" t="s">
        <v>324</v>
      </c>
    </row>
    <row r="59" spans="1:16" ht="12.75" customHeight="1" x14ac:dyDescent="0.2">
      <c r="A59" s="49" t="str">
        <f t="shared" si="0"/>
        <v> BBS 22 </v>
      </c>
      <c r="B59" s="20" t="str">
        <f t="shared" si="1"/>
        <v>I</v>
      </c>
      <c r="C59" s="49">
        <f t="shared" si="2"/>
        <v>42531.364999999998</v>
      </c>
      <c r="D59" s="4" t="str">
        <f t="shared" si="3"/>
        <v>vis</v>
      </c>
      <c r="E59" s="4">
        <f>VLOOKUP(C59,Active!C$21:E$966,3,FALSE)</f>
        <v>-856.002328199408</v>
      </c>
      <c r="F59" s="20" t="s">
        <v>140</v>
      </c>
      <c r="G59" s="4" t="str">
        <f t="shared" si="4"/>
        <v>42531.365</v>
      </c>
      <c r="H59" s="49">
        <f t="shared" si="5"/>
        <v>-856</v>
      </c>
      <c r="I59" s="149" t="s">
        <v>325</v>
      </c>
      <c r="J59" s="150" t="s">
        <v>326</v>
      </c>
      <c r="K59" s="149">
        <v>-856</v>
      </c>
      <c r="L59" s="149" t="s">
        <v>196</v>
      </c>
      <c r="M59" s="150" t="s">
        <v>187</v>
      </c>
      <c r="N59" s="150"/>
      <c r="O59" s="151" t="s">
        <v>315</v>
      </c>
      <c r="P59" s="151" t="s">
        <v>324</v>
      </c>
    </row>
    <row r="60" spans="1:16" ht="12.75" customHeight="1" x14ac:dyDescent="0.2">
      <c r="A60" s="49" t="str">
        <f t="shared" si="0"/>
        <v> BBS 22 </v>
      </c>
      <c r="B60" s="20" t="str">
        <f t="shared" si="1"/>
        <v>I</v>
      </c>
      <c r="C60" s="49">
        <f t="shared" si="2"/>
        <v>42540.349000000002</v>
      </c>
      <c r="D60" s="4" t="str">
        <f t="shared" si="3"/>
        <v>vis</v>
      </c>
      <c r="E60" s="4">
        <f>VLOOKUP(C60,Active!C$21:E$966,3,FALSE)</f>
        <v>-845.00427184633679</v>
      </c>
      <c r="F60" s="20" t="s">
        <v>140</v>
      </c>
      <c r="G60" s="4" t="str">
        <f t="shared" si="4"/>
        <v>42540.349</v>
      </c>
      <c r="H60" s="49">
        <f t="shared" si="5"/>
        <v>-845</v>
      </c>
      <c r="I60" s="149" t="s">
        <v>327</v>
      </c>
      <c r="J60" s="150" t="s">
        <v>328</v>
      </c>
      <c r="K60" s="149">
        <v>-845</v>
      </c>
      <c r="L60" s="149" t="s">
        <v>256</v>
      </c>
      <c r="M60" s="150" t="s">
        <v>187</v>
      </c>
      <c r="N60" s="150"/>
      <c r="O60" s="151" t="s">
        <v>249</v>
      </c>
      <c r="P60" s="151" t="s">
        <v>324</v>
      </c>
    </row>
    <row r="61" spans="1:16" ht="12.75" customHeight="1" x14ac:dyDescent="0.2">
      <c r="A61" s="49" t="str">
        <f t="shared" si="0"/>
        <v> BBS 23 </v>
      </c>
      <c r="B61" s="20" t="str">
        <f t="shared" si="1"/>
        <v>I</v>
      </c>
      <c r="C61" s="49">
        <f t="shared" si="2"/>
        <v>42571.385000000002</v>
      </c>
      <c r="D61" s="4" t="str">
        <f t="shared" si="3"/>
        <v>vis</v>
      </c>
      <c r="E61" s="4">
        <f>VLOOKUP(C61,Active!C$21:E$966,3,FALSE)</f>
        <v>-807.01054110571272</v>
      </c>
      <c r="F61" s="20" t="s">
        <v>140</v>
      </c>
      <c r="G61" s="4" t="str">
        <f t="shared" si="4"/>
        <v>42571.385</v>
      </c>
      <c r="H61" s="49">
        <f t="shared" si="5"/>
        <v>-807</v>
      </c>
      <c r="I61" s="149" t="s">
        <v>329</v>
      </c>
      <c r="J61" s="150" t="s">
        <v>330</v>
      </c>
      <c r="K61" s="149">
        <v>-807</v>
      </c>
      <c r="L61" s="149" t="s">
        <v>331</v>
      </c>
      <c r="M61" s="150" t="s">
        <v>187</v>
      </c>
      <c r="N61" s="150"/>
      <c r="O61" s="151" t="s">
        <v>249</v>
      </c>
      <c r="P61" s="151" t="s">
        <v>332</v>
      </c>
    </row>
    <row r="62" spans="1:16" ht="12.75" customHeight="1" x14ac:dyDescent="0.2">
      <c r="A62" s="49" t="str">
        <f t="shared" si="0"/>
        <v> BBS 23 </v>
      </c>
      <c r="B62" s="20" t="str">
        <f t="shared" si="1"/>
        <v>I</v>
      </c>
      <c r="C62" s="49">
        <f t="shared" si="2"/>
        <v>42571.415000000001</v>
      </c>
      <c r="D62" s="4" t="str">
        <f t="shared" si="3"/>
        <v>vis</v>
      </c>
      <c r="E62" s="4">
        <f>VLOOKUP(C62,Active!C$21:E$966,3,FALSE)</f>
        <v>-806.97381562813268</v>
      </c>
      <c r="F62" s="20" t="s">
        <v>140</v>
      </c>
      <c r="G62" s="4" t="str">
        <f t="shared" si="4"/>
        <v>42571.415</v>
      </c>
      <c r="H62" s="49">
        <f t="shared" si="5"/>
        <v>-807</v>
      </c>
      <c r="I62" s="149" t="s">
        <v>333</v>
      </c>
      <c r="J62" s="150" t="s">
        <v>334</v>
      </c>
      <c r="K62" s="149">
        <v>-807</v>
      </c>
      <c r="L62" s="149" t="s">
        <v>335</v>
      </c>
      <c r="M62" s="150" t="s">
        <v>187</v>
      </c>
      <c r="N62" s="150"/>
      <c r="O62" s="151" t="s">
        <v>336</v>
      </c>
      <c r="P62" s="151" t="s">
        <v>332</v>
      </c>
    </row>
    <row r="63" spans="1:16" ht="12.75" customHeight="1" x14ac:dyDescent="0.2">
      <c r="A63" s="49" t="str">
        <f t="shared" si="0"/>
        <v> BBS 26 </v>
      </c>
      <c r="B63" s="20" t="str">
        <f t="shared" si="1"/>
        <v>I</v>
      </c>
      <c r="C63" s="49">
        <f t="shared" si="2"/>
        <v>42829.53</v>
      </c>
      <c r="D63" s="4" t="str">
        <f t="shared" si="3"/>
        <v>vis</v>
      </c>
      <c r="E63" s="4">
        <f>VLOOKUP(C63,Active!C$21:E$966,3,FALSE)</f>
        <v>-490.9939274300375</v>
      </c>
      <c r="F63" s="20" t="s">
        <v>140</v>
      </c>
      <c r="G63" s="4" t="str">
        <f t="shared" si="4"/>
        <v>42829.530</v>
      </c>
      <c r="H63" s="49">
        <f t="shared" si="5"/>
        <v>-491</v>
      </c>
      <c r="I63" s="149" t="s">
        <v>337</v>
      </c>
      <c r="J63" s="150" t="s">
        <v>338</v>
      </c>
      <c r="K63" s="149">
        <v>-491</v>
      </c>
      <c r="L63" s="149" t="s">
        <v>208</v>
      </c>
      <c r="M63" s="150" t="s">
        <v>187</v>
      </c>
      <c r="N63" s="150"/>
      <c r="O63" s="151" t="s">
        <v>188</v>
      </c>
      <c r="P63" s="151" t="s">
        <v>339</v>
      </c>
    </row>
    <row r="64" spans="1:16" ht="12.75" customHeight="1" x14ac:dyDescent="0.2">
      <c r="A64" s="49" t="str">
        <f t="shared" si="0"/>
        <v> BBS 26 </v>
      </c>
      <c r="B64" s="20" t="str">
        <f t="shared" si="1"/>
        <v>I</v>
      </c>
      <c r="C64" s="49">
        <f t="shared" si="2"/>
        <v>42833.605000000003</v>
      </c>
      <c r="D64" s="4" t="str">
        <f t="shared" si="3"/>
        <v>vis</v>
      </c>
      <c r="E64" s="4">
        <f>VLOOKUP(C64,Active!C$21:E$966,3,FALSE)</f>
        <v>-486.00538339188154</v>
      </c>
      <c r="F64" s="20" t="s">
        <v>140</v>
      </c>
      <c r="G64" s="4" t="str">
        <f t="shared" si="4"/>
        <v>42833.605</v>
      </c>
      <c r="H64" s="49">
        <f t="shared" si="5"/>
        <v>-486</v>
      </c>
      <c r="I64" s="149" t="s">
        <v>340</v>
      </c>
      <c r="J64" s="150" t="s">
        <v>341</v>
      </c>
      <c r="K64" s="149">
        <v>-486</v>
      </c>
      <c r="L64" s="149" t="s">
        <v>186</v>
      </c>
      <c r="M64" s="150" t="s">
        <v>187</v>
      </c>
      <c r="N64" s="150"/>
      <c r="O64" s="151" t="s">
        <v>188</v>
      </c>
      <c r="P64" s="151" t="s">
        <v>339</v>
      </c>
    </row>
    <row r="65" spans="1:16" ht="12.75" customHeight="1" x14ac:dyDescent="0.2">
      <c r="A65" s="49" t="str">
        <f t="shared" si="0"/>
        <v> BBS 26 </v>
      </c>
      <c r="B65" s="20" t="str">
        <f t="shared" si="1"/>
        <v>I</v>
      </c>
      <c r="C65" s="49">
        <f t="shared" si="2"/>
        <v>42838.508000000002</v>
      </c>
      <c r="D65" s="4" t="str">
        <f t="shared" si="3"/>
        <v>vis</v>
      </c>
      <c r="E65" s="4">
        <f>VLOOKUP(C65,Active!C$21:E$966,3,FALSE)</f>
        <v>-480.00321617248409</v>
      </c>
      <c r="F65" s="20" t="s">
        <v>140</v>
      </c>
      <c r="G65" s="4" t="str">
        <f t="shared" si="4"/>
        <v>42838.508</v>
      </c>
      <c r="H65" s="49">
        <f t="shared" si="5"/>
        <v>-480</v>
      </c>
      <c r="I65" s="149" t="s">
        <v>342</v>
      </c>
      <c r="J65" s="150" t="s">
        <v>343</v>
      </c>
      <c r="K65" s="149">
        <v>-480</v>
      </c>
      <c r="L65" s="149" t="s">
        <v>256</v>
      </c>
      <c r="M65" s="150" t="s">
        <v>187</v>
      </c>
      <c r="N65" s="150"/>
      <c r="O65" s="151" t="s">
        <v>188</v>
      </c>
      <c r="P65" s="151" t="s">
        <v>339</v>
      </c>
    </row>
    <row r="66" spans="1:16" ht="12.75" customHeight="1" x14ac:dyDescent="0.2">
      <c r="A66" s="49" t="str">
        <f t="shared" si="0"/>
        <v> BBS 28 </v>
      </c>
      <c r="B66" s="20" t="str">
        <f t="shared" si="1"/>
        <v>I</v>
      </c>
      <c r="C66" s="49">
        <f t="shared" si="2"/>
        <v>42874.449000000001</v>
      </c>
      <c r="D66" s="4" t="str">
        <f t="shared" si="3"/>
        <v>vis</v>
      </c>
      <c r="E66" s="4">
        <f>VLOOKUP(C66,Active!C$21:E$966,3,FALSE)</f>
        <v>-436.00486984728997</v>
      </c>
      <c r="F66" s="20" t="s">
        <v>140</v>
      </c>
      <c r="G66" s="4" t="str">
        <f t="shared" si="4"/>
        <v>42874.449</v>
      </c>
      <c r="H66" s="49">
        <f t="shared" si="5"/>
        <v>-436</v>
      </c>
      <c r="I66" s="149" t="s">
        <v>344</v>
      </c>
      <c r="J66" s="150" t="s">
        <v>345</v>
      </c>
      <c r="K66" s="149">
        <v>-436</v>
      </c>
      <c r="L66" s="149" t="s">
        <v>186</v>
      </c>
      <c r="M66" s="150" t="s">
        <v>187</v>
      </c>
      <c r="N66" s="150"/>
      <c r="O66" s="151" t="s">
        <v>249</v>
      </c>
      <c r="P66" s="151" t="s">
        <v>346</v>
      </c>
    </row>
    <row r="67" spans="1:16" ht="12.75" customHeight="1" x14ac:dyDescent="0.2">
      <c r="A67" s="49" t="str">
        <f t="shared" si="0"/>
        <v> BBS 28 </v>
      </c>
      <c r="B67" s="20" t="str">
        <f t="shared" si="1"/>
        <v>I</v>
      </c>
      <c r="C67" s="49">
        <f t="shared" si="2"/>
        <v>42878.535000000003</v>
      </c>
      <c r="D67" s="4" t="str">
        <f t="shared" si="3"/>
        <v>vis</v>
      </c>
      <c r="E67" s="4">
        <f>VLOOKUP(C67,Active!C$21:E$966,3,FALSE)</f>
        <v>-431.00285980068918</v>
      </c>
      <c r="F67" s="20" t="s">
        <v>140</v>
      </c>
      <c r="G67" s="4" t="str">
        <f t="shared" si="4"/>
        <v>42878.535</v>
      </c>
      <c r="H67" s="49">
        <f t="shared" si="5"/>
        <v>-431</v>
      </c>
      <c r="I67" s="149" t="s">
        <v>347</v>
      </c>
      <c r="J67" s="150" t="s">
        <v>348</v>
      </c>
      <c r="K67" s="149">
        <v>-431</v>
      </c>
      <c r="L67" s="149" t="s">
        <v>196</v>
      </c>
      <c r="M67" s="150" t="s">
        <v>187</v>
      </c>
      <c r="N67" s="150"/>
      <c r="O67" s="151" t="s">
        <v>188</v>
      </c>
      <c r="P67" s="151" t="s">
        <v>346</v>
      </c>
    </row>
    <row r="68" spans="1:16" ht="12.75" customHeight="1" x14ac:dyDescent="0.2">
      <c r="A68" s="49" t="str">
        <f t="shared" si="0"/>
        <v> BBS 28 </v>
      </c>
      <c r="B68" s="20" t="str">
        <f t="shared" si="1"/>
        <v>I</v>
      </c>
      <c r="C68" s="49">
        <f t="shared" si="2"/>
        <v>42888.341</v>
      </c>
      <c r="D68" s="4" t="str">
        <f t="shared" si="3"/>
        <v>vis</v>
      </c>
      <c r="E68" s="4">
        <f>VLOOKUP(C68,Active!C$21:E$966,3,FALSE)</f>
        <v>-418.99852536189428</v>
      </c>
      <c r="F68" s="20" t="s">
        <v>140</v>
      </c>
      <c r="G68" s="4" t="str">
        <f t="shared" si="4"/>
        <v>42888.341</v>
      </c>
      <c r="H68" s="49">
        <f t="shared" si="5"/>
        <v>-419</v>
      </c>
      <c r="I68" s="149" t="s">
        <v>349</v>
      </c>
      <c r="J68" s="150" t="s">
        <v>350</v>
      </c>
      <c r="K68" s="149">
        <v>-419</v>
      </c>
      <c r="L68" s="149" t="s">
        <v>201</v>
      </c>
      <c r="M68" s="150" t="s">
        <v>187</v>
      </c>
      <c r="N68" s="150"/>
      <c r="O68" s="151" t="s">
        <v>315</v>
      </c>
      <c r="P68" s="151" t="s">
        <v>346</v>
      </c>
    </row>
    <row r="69" spans="1:16" ht="12.75" customHeight="1" x14ac:dyDescent="0.2">
      <c r="A69" s="49" t="str">
        <f t="shared" si="0"/>
        <v> BBS 28 </v>
      </c>
      <c r="B69" s="20" t="str">
        <f t="shared" si="1"/>
        <v>I</v>
      </c>
      <c r="C69" s="49">
        <f t="shared" si="2"/>
        <v>42959.406999999999</v>
      </c>
      <c r="D69" s="4" t="str">
        <f t="shared" si="3"/>
        <v>vis</v>
      </c>
      <c r="E69" s="4">
        <f>VLOOKUP(C69,Active!C$21:E$966,3,FALSE)</f>
        <v>-332.00076570172087</v>
      </c>
      <c r="F69" s="20" t="s">
        <v>140</v>
      </c>
      <c r="G69" s="4" t="str">
        <f t="shared" si="4"/>
        <v>42959.407</v>
      </c>
      <c r="H69" s="49">
        <f t="shared" si="5"/>
        <v>-332</v>
      </c>
      <c r="I69" s="149" t="s">
        <v>351</v>
      </c>
      <c r="J69" s="150" t="s">
        <v>352</v>
      </c>
      <c r="K69" s="149">
        <v>-332</v>
      </c>
      <c r="L69" s="149" t="s">
        <v>192</v>
      </c>
      <c r="M69" s="150" t="s">
        <v>187</v>
      </c>
      <c r="N69" s="150"/>
      <c r="O69" s="151" t="s">
        <v>188</v>
      </c>
      <c r="P69" s="151" t="s">
        <v>346</v>
      </c>
    </row>
    <row r="70" spans="1:16" ht="12.75" customHeight="1" x14ac:dyDescent="0.2">
      <c r="A70" s="49" t="str">
        <f t="shared" si="0"/>
        <v> BBS 31 </v>
      </c>
      <c r="B70" s="20" t="str">
        <f t="shared" si="1"/>
        <v>I</v>
      </c>
      <c r="C70" s="49">
        <f t="shared" si="2"/>
        <v>43109.705999999998</v>
      </c>
      <c r="D70" s="4" t="str">
        <f t="shared" si="3"/>
        <v>vis</v>
      </c>
      <c r="E70" s="4">
        <f>VLOOKUP(C70,Active!C$21:E$966,3,FALSE)</f>
        <v>-148.00734720110842</v>
      </c>
      <c r="F70" s="20" t="s">
        <v>140</v>
      </c>
      <c r="G70" s="4" t="str">
        <f t="shared" si="4"/>
        <v>43109.706</v>
      </c>
      <c r="H70" s="49">
        <f t="shared" si="5"/>
        <v>-148</v>
      </c>
      <c r="I70" s="149" t="s">
        <v>353</v>
      </c>
      <c r="J70" s="150" t="s">
        <v>354</v>
      </c>
      <c r="K70" s="149">
        <v>-148</v>
      </c>
      <c r="L70" s="149" t="s">
        <v>269</v>
      </c>
      <c r="M70" s="150" t="s">
        <v>187</v>
      </c>
      <c r="N70" s="150"/>
      <c r="O70" s="151" t="s">
        <v>188</v>
      </c>
      <c r="P70" s="151" t="s">
        <v>355</v>
      </c>
    </row>
    <row r="71" spans="1:16" ht="12.75" customHeight="1" x14ac:dyDescent="0.2">
      <c r="A71" s="49" t="str">
        <f t="shared" si="0"/>
        <v> AOEB 3 </v>
      </c>
      <c r="B71" s="20" t="str">
        <f t="shared" si="1"/>
        <v>I</v>
      </c>
      <c r="C71" s="49">
        <f t="shared" si="2"/>
        <v>43175.879000000001</v>
      </c>
      <c r="D71" s="4" t="str">
        <f t="shared" si="3"/>
        <v>vis</v>
      </c>
      <c r="E71" s="4">
        <f>VLOOKUP(C71,Active!C$21:E$966,3,FALSE)</f>
        <v>-66.999512934469507</v>
      </c>
      <c r="F71" s="20" t="s">
        <v>140</v>
      </c>
      <c r="G71" s="4" t="str">
        <f t="shared" si="4"/>
        <v>43175.879</v>
      </c>
      <c r="H71" s="49">
        <f t="shared" si="5"/>
        <v>-67</v>
      </c>
      <c r="I71" s="149" t="s">
        <v>356</v>
      </c>
      <c r="J71" s="150" t="s">
        <v>357</v>
      </c>
      <c r="K71" s="149">
        <v>-67</v>
      </c>
      <c r="L71" s="149" t="s">
        <v>225</v>
      </c>
      <c r="M71" s="150" t="s">
        <v>187</v>
      </c>
      <c r="N71" s="150"/>
      <c r="O71" s="151" t="s">
        <v>358</v>
      </c>
      <c r="P71" s="151" t="s">
        <v>359</v>
      </c>
    </row>
    <row r="72" spans="1:16" ht="12.75" customHeight="1" x14ac:dyDescent="0.2">
      <c r="A72" s="49" t="str">
        <f t="shared" si="0"/>
        <v> BBS 33 </v>
      </c>
      <c r="B72" s="20" t="str">
        <f t="shared" si="1"/>
        <v>I</v>
      </c>
      <c r="C72" s="49">
        <f t="shared" si="2"/>
        <v>43222.440999999999</v>
      </c>
      <c r="D72" s="4" t="str">
        <f t="shared" si="3"/>
        <v>vis</v>
      </c>
      <c r="E72" s="4">
        <f>VLOOKUP(C72,Active!C$21:E$966,3,FALSE)</f>
        <v>-9.9991233628474934</v>
      </c>
      <c r="F72" s="20" t="s">
        <v>140</v>
      </c>
      <c r="G72" s="4" t="str">
        <f t="shared" si="4"/>
        <v>43222.441</v>
      </c>
      <c r="H72" s="49">
        <f t="shared" si="5"/>
        <v>-10</v>
      </c>
      <c r="I72" s="149" t="s">
        <v>360</v>
      </c>
      <c r="J72" s="150" t="s">
        <v>361</v>
      </c>
      <c r="K72" s="149">
        <v>-10</v>
      </c>
      <c r="L72" s="149" t="s">
        <v>201</v>
      </c>
      <c r="M72" s="150" t="s">
        <v>187</v>
      </c>
      <c r="N72" s="150"/>
      <c r="O72" s="151" t="s">
        <v>249</v>
      </c>
      <c r="P72" s="151" t="s">
        <v>362</v>
      </c>
    </row>
    <row r="73" spans="1:16" ht="12.75" customHeight="1" x14ac:dyDescent="0.2">
      <c r="A73" s="49" t="str">
        <f t="shared" si="0"/>
        <v> AAPS 47.561 </v>
      </c>
      <c r="B73" s="20" t="str">
        <f t="shared" si="1"/>
        <v>I</v>
      </c>
      <c r="C73" s="49">
        <f t="shared" si="2"/>
        <v>43230.608999999997</v>
      </c>
      <c r="D73" s="4" t="str">
        <f t="shared" si="3"/>
        <v>vis</v>
      </c>
      <c r="E73" s="4">
        <f>VLOOKUP(C73,Active!C$21:E$966,3,FALSE)</f>
        <v>0</v>
      </c>
      <c r="F73" s="20" t="s">
        <v>140</v>
      </c>
      <c r="G73" s="4" t="str">
        <f t="shared" si="4"/>
        <v>43230.609</v>
      </c>
      <c r="H73" s="49">
        <f t="shared" si="5"/>
        <v>0</v>
      </c>
      <c r="I73" s="149" t="s">
        <v>363</v>
      </c>
      <c r="J73" s="150" t="s">
        <v>364</v>
      </c>
      <c r="K73" s="149">
        <v>0</v>
      </c>
      <c r="L73" s="149" t="s">
        <v>225</v>
      </c>
      <c r="M73" s="150" t="s">
        <v>365</v>
      </c>
      <c r="N73" s="150" t="s">
        <v>366</v>
      </c>
      <c r="O73" s="151" t="s">
        <v>367</v>
      </c>
      <c r="P73" s="151" t="s">
        <v>72</v>
      </c>
    </row>
    <row r="74" spans="1:16" ht="12.75" customHeight="1" x14ac:dyDescent="0.2">
      <c r="A74" s="49" t="str">
        <f t="shared" si="0"/>
        <v> AOEB 3 </v>
      </c>
      <c r="B74" s="20" t="str">
        <f t="shared" si="1"/>
        <v>I</v>
      </c>
      <c r="C74" s="49">
        <f t="shared" si="2"/>
        <v>43577.775999999998</v>
      </c>
      <c r="D74" s="4" t="str">
        <f t="shared" si="3"/>
        <v>vis</v>
      </c>
      <c r="E74" s="4">
        <f>VLOOKUP(C74,Active!C$21:E$966,3,FALSE)</f>
        <v>424.99579585095546</v>
      </c>
      <c r="F74" s="20" t="s">
        <v>140</v>
      </c>
      <c r="G74" s="4" t="str">
        <f t="shared" si="4"/>
        <v>43577.776</v>
      </c>
      <c r="H74" s="49">
        <f t="shared" si="5"/>
        <v>425</v>
      </c>
      <c r="I74" s="149" t="s">
        <v>368</v>
      </c>
      <c r="J74" s="150" t="s">
        <v>369</v>
      </c>
      <c r="K74" s="149">
        <v>425</v>
      </c>
      <c r="L74" s="149" t="s">
        <v>256</v>
      </c>
      <c r="M74" s="150" t="s">
        <v>187</v>
      </c>
      <c r="N74" s="150"/>
      <c r="O74" s="151" t="s">
        <v>370</v>
      </c>
      <c r="P74" s="151" t="s">
        <v>359</v>
      </c>
    </row>
    <row r="75" spans="1:16" ht="12.75" customHeight="1" x14ac:dyDescent="0.2">
      <c r="A75" s="49" t="str">
        <f t="shared" ref="A75:A138" si="6">P75</f>
        <v> BBS 37 </v>
      </c>
      <c r="B75" s="20" t="str">
        <f t="shared" ref="B75:B138" si="7">IF(H75=INT(H75),"I","II")</f>
        <v>I</v>
      </c>
      <c r="C75" s="49">
        <f t="shared" ref="C75:C138" si="8">1*G75</f>
        <v>43624.343999999997</v>
      </c>
      <c r="D75" s="4" t="str">
        <f t="shared" ref="D75:D138" si="9">VLOOKUP(F75,I$1:J$5,2,FALSE)</f>
        <v>vis</v>
      </c>
      <c r="E75" s="4">
        <f>VLOOKUP(C75,Active!C$21:E$966,3,FALSE)</f>
        <v>482.00353051809526</v>
      </c>
      <c r="F75" s="20" t="s">
        <v>140</v>
      </c>
      <c r="G75" s="4" t="str">
        <f t="shared" ref="G75:G138" si="10">MID(I75,3,LEN(I75)-3)</f>
        <v>43624.344</v>
      </c>
      <c r="H75" s="49">
        <f t="shared" ref="H75:H138" si="11">1*K75</f>
        <v>482</v>
      </c>
      <c r="I75" s="149" t="s">
        <v>371</v>
      </c>
      <c r="J75" s="150" t="s">
        <v>372</v>
      </c>
      <c r="K75" s="149">
        <v>482</v>
      </c>
      <c r="L75" s="149" t="s">
        <v>273</v>
      </c>
      <c r="M75" s="150" t="s">
        <v>187</v>
      </c>
      <c r="N75" s="150"/>
      <c r="O75" s="151" t="s">
        <v>188</v>
      </c>
      <c r="P75" s="151" t="s">
        <v>373</v>
      </c>
    </row>
    <row r="76" spans="1:16" ht="12.75" customHeight="1" x14ac:dyDescent="0.2">
      <c r="A76" s="49" t="str">
        <f t="shared" si="6"/>
        <v> AOEB 3 </v>
      </c>
      <c r="B76" s="20" t="str">
        <f t="shared" si="7"/>
        <v>I</v>
      </c>
      <c r="C76" s="49">
        <f t="shared" si="8"/>
        <v>43631.688999999998</v>
      </c>
      <c r="D76" s="4" t="str">
        <f t="shared" si="9"/>
        <v>vis</v>
      </c>
      <c r="E76" s="4">
        <f>VLOOKUP(C76,Active!C$21:E$966,3,FALSE)</f>
        <v>490.99515161262826</v>
      </c>
      <c r="F76" s="20" t="s">
        <v>140</v>
      </c>
      <c r="G76" s="4" t="str">
        <f t="shared" si="10"/>
        <v>43631.689</v>
      </c>
      <c r="H76" s="49">
        <f t="shared" si="11"/>
        <v>491</v>
      </c>
      <c r="I76" s="149" t="s">
        <v>374</v>
      </c>
      <c r="J76" s="150" t="s">
        <v>375</v>
      </c>
      <c r="K76" s="149">
        <v>491</v>
      </c>
      <c r="L76" s="149" t="s">
        <v>186</v>
      </c>
      <c r="M76" s="150" t="s">
        <v>187</v>
      </c>
      <c r="N76" s="150"/>
      <c r="O76" s="151" t="s">
        <v>376</v>
      </c>
      <c r="P76" s="151" t="s">
        <v>359</v>
      </c>
    </row>
    <row r="77" spans="1:16" ht="12.75" customHeight="1" x14ac:dyDescent="0.2">
      <c r="A77" s="49" t="str">
        <f t="shared" si="6"/>
        <v> BBS 37 </v>
      </c>
      <c r="B77" s="20" t="str">
        <f t="shared" si="7"/>
        <v>I</v>
      </c>
      <c r="C77" s="49">
        <f t="shared" si="8"/>
        <v>43655.381000000001</v>
      </c>
      <c r="D77" s="4" t="str">
        <f t="shared" si="9"/>
        <v>vis</v>
      </c>
      <c r="E77" s="4">
        <f>VLOOKUP(C77,Active!C$21:E$966,3,FALSE)</f>
        <v>519.99848544131009</v>
      </c>
      <c r="F77" s="20" t="s">
        <v>140</v>
      </c>
      <c r="G77" s="4" t="str">
        <f t="shared" si="10"/>
        <v>43655.381</v>
      </c>
      <c r="H77" s="49">
        <f t="shared" si="11"/>
        <v>520</v>
      </c>
      <c r="I77" s="149" t="s">
        <v>377</v>
      </c>
      <c r="J77" s="150" t="s">
        <v>378</v>
      </c>
      <c r="K77" s="149">
        <v>520</v>
      </c>
      <c r="L77" s="149" t="s">
        <v>192</v>
      </c>
      <c r="M77" s="150" t="s">
        <v>187</v>
      </c>
      <c r="N77" s="150"/>
      <c r="O77" s="151" t="s">
        <v>315</v>
      </c>
      <c r="P77" s="151" t="s">
        <v>373</v>
      </c>
    </row>
    <row r="78" spans="1:16" ht="12.75" customHeight="1" x14ac:dyDescent="0.2">
      <c r="A78" s="49" t="str">
        <f t="shared" si="6"/>
        <v> BBS 41 </v>
      </c>
      <c r="B78" s="20" t="str">
        <f t="shared" si="7"/>
        <v>I</v>
      </c>
      <c r="C78" s="49">
        <f t="shared" si="8"/>
        <v>43881.654000000002</v>
      </c>
      <c r="D78" s="4" t="str">
        <f t="shared" si="9"/>
        <v>vis</v>
      </c>
      <c r="E78" s="4">
        <f>VLOOKUP(C78,Active!C$21:E$966,3,FALSE)</f>
        <v>796.99795173442931</v>
      </c>
      <c r="F78" s="20" t="s">
        <v>140</v>
      </c>
      <c r="G78" s="4" t="str">
        <f t="shared" si="10"/>
        <v>43881.654</v>
      </c>
      <c r="H78" s="49">
        <f t="shared" si="11"/>
        <v>797</v>
      </c>
      <c r="I78" s="149" t="s">
        <v>379</v>
      </c>
      <c r="J78" s="150" t="s">
        <v>380</v>
      </c>
      <c r="K78" s="149">
        <v>797</v>
      </c>
      <c r="L78" s="149" t="s">
        <v>196</v>
      </c>
      <c r="M78" s="150" t="s">
        <v>187</v>
      </c>
      <c r="N78" s="150"/>
      <c r="O78" s="151" t="s">
        <v>188</v>
      </c>
      <c r="P78" s="151" t="s">
        <v>381</v>
      </c>
    </row>
    <row r="79" spans="1:16" ht="12.75" customHeight="1" x14ac:dyDescent="0.2">
      <c r="A79" s="49" t="str">
        <f t="shared" si="6"/>
        <v> AOEB 3 </v>
      </c>
      <c r="B79" s="20" t="str">
        <f t="shared" si="7"/>
        <v>I</v>
      </c>
      <c r="C79" s="49">
        <f t="shared" si="8"/>
        <v>43970.694000000003</v>
      </c>
      <c r="D79" s="4" t="str">
        <f t="shared" si="9"/>
        <v>vis</v>
      </c>
      <c r="E79" s="4">
        <f>VLOOKUP(C79,Active!C$21:E$966,3,FALSE)</f>
        <v>905.999169196254</v>
      </c>
      <c r="F79" s="20" t="s">
        <v>140</v>
      </c>
      <c r="G79" s="4" t="str">
        <f t="shared" si="10"/>
        <v>43970.694</v>
      </c>
      <c r="H79" s="49">
        <f t="shared" si="11"/>
        <v>906</v>
      </c>
      <c r="I79" s="149" t="s">
        <v>382</v>
      </c>
      <c r="J79" s="150" t="s">
        <v>383</v>
      </c>
      <c r="K79" s="149">
        <v>906</v>
      </c>
      <c r="L79" s="149" t="s">
        <v>192</v>
      </c>
      <c r="M79" s="150" t="s">
        <v>187</v>
      </c>
      <c r="N79" s="150"/>
      <c r="O79" s="151" t="s">
        <v>370</v>
      </c>
      <c r="P79" s="151" t="s">
        <v>359</v>
      </c>
    </row>
    <row r="80" spans="1:16" ht="12.75" customHeight="1" x14ac:dyDescent="0.2">
      <c r="A80" s="49" t="str">
        <f t="shared" si="6"/>
        <v> BBS 43 </v>
      </c>
      <c r="B80" s="20" t="str">
        <f t="shared" si="7"/>
        <v>I</v>
      </c>
      <c r="C80" s="49">
        <f t="shared" si="8"/>
        <v>44025.421999999999</v>
      </c>
      <c r="D80" s="4" t="str">
        <f t="shared" si="9"/>
        <v>vis</v>
      </c>
      <c r="E80" s="4">
        <f>VLOOKUP(C80,Active!C$21:E$966,3,FALSE)</f>
        <v>972.99623376555098</v>
      </c>
      <c r="F80" s="20" t="s">
        <v>140</v>
      </c>
      <c r="G80" s="4" t="str">
        <f t="shared" si="10"/>
        <v>44025.422</v>
      </c>
      <c r="H80" s="49">
        <f t="shared" si="11"/>
        <v>973</v>
      </c>
      <c r="I80" s="149" t="s">
        <v>384</v>
      </c>
      <c r="J80" s="150" t="s">
        <v>385</v>
      </c>
      <c r="K80" s="149">
        <v>973</v>
      </c>
      <c r="L80" s="149" t="s">
        <v>256</v>
      </c>
      <c r="M80" s="150" t="s">
        <v>187</v>
      </c>
      <c r="N80" s="150"/>
      <c r="O80" s="151" t="s">
        <v>249</v>
      </c>
      <c r="P80" s="151" t="s">
        <v>386</v>
      </c>
    </row>
    <row r="81" spans="1:16" ht="12.75" customHeight="1" x14ac:dyDescent="0.2">
      <c r="A81" s="49" t="str">
        <f t="shared" si="6"/>
        <v> BBS 46 </v>
      </c>
      <c r="B81" s="20" t="str">
        <f t="shared" si="7"/>
        <v>I</v>
      </c>
      <c r="C81" s="49">
        <f t="shared" si="8"/>
        <v>44278.661999999997</v>
      </c>
      <c r="D81" s="4" t="str">
        <f t="shared" si="9"/>
        <v>vis</v>
      </c>
      <c r="E81" s="4">
        <f>VLOOKUP(C81,Active!C$21:E$966,3,FALSE)</f>
        <v>1283.008231856656</v>
      </c>
      <c r="F81" s="20" t="s">
        <v>140</v>
      </c>
      <c r="G81" s="4" t="str">
        <f t="shared" si="10"/>
        <v>44278.662</v>
      </c>
      <c r="H81" s="49">
        <f t="shared" si="11"/>
        <v>1283</v>
      </c>
      <c r="I81" s="149" t="s">
        <v>387</v>
      </c>
      <c r="J81" s="150" t="s">
        <v>388</v>
      </c>
      <c r="K81" s="149">
        <v>1283</v>
      </c>
      <c r="L81" s="149" t="s">
        <v>306</v>
      </c>
      <c r="M81" s="150" t="s">
        <v>187</v>
      </c>
      <c r="N81" s="150"/>
      <c r="O81" s="151" t="s">
        <v>188</v>
      </c>
      <c r="P81" s="151" t="s">
        <v>389</v>
      </c>
    </row>
    <row r="82" spans="1:16" ht="12.75" customHeight="1" x14ac:dyDescent="0.2">
      <c r="A82" s="49" t="str">
        <f t="shared" si="6"/>
        <v> BBS 47 </v>
      </c>
      <c r="B82" s="20" t="str">
        <f t="shared" si="7"/>
        <v>I</v>
      </c>
      <c r="C82" s="49">
        <f t="shared" si="8"/>
        <v>44337.47</v>
      </c>
      <c r="D82" s="4" t="str">
        <f t="shared" si="9"/>
        <v>vis</v>
      </c>
      <c r="E82" s="4">
        <f>VLOOKUP(C82,Active!C$21:E$966,3,FALSE)</f>
        <v>1354.9999613770449</v>
      </c>
      <c r="F82" s="20" t="s">
        <v>140</v>
      </c>
      <c r="G82" s="4" t="str">
        <f t="shared" si="10"/>
        <v>44337.470</v>
      </c>
      <c r="H82" s="49">
        <f t="shared" si="11"/>
        <v>1355</v>
      </c>
      <c r="I82" s="149" t="s">
        <v>390</v>
      </c>
      <c r="J82" s="150" t="s">
        <v>391</v>
      </c>
      <c r="K82" s="149">
        <v>1355</v>
      </c>
      <c r="L82" s="149" t="s">
        <v>211</v>
      </c>
      <c r="M82" s="150" t="s">
        <v>187</v>
      </c>
      <c r="N82" s="150"/>
      <c r="O82" s="151" t="s">
        <v>249</v>
      </c>
      <c r="P82" s="151" t="s">
        <v>392</v>
      </c>
    </row>
    <row r="83" spans="1:16" ht="12.75" customHeight="1" x14ac:dyDescent="0.2">
      <c r="A83" s="49" t="str">
        <f t="shared" si="6"/>
        <v> BBS 47 </v>
      </c>
      <c r="B83" s="20" t="str">
        <f t="shared" si="7"/>
        <v>I</v>
      </c>
      <c r="C83" s="49">
        <f t="shared" si="8"/>
        <v>44342.368999999999</v>
      </c>
      <c r="D83" s="4" t="str">
        <f t="shared" si="9"/>
        <v>vis</v>
      </c>
      <c r="E83" s="4">
        <f>VLOOKUP(C83,Active!C$21:E$966,3,FALSE)</f>
        <v>1360.9972318660971</v>
      </c>
      <c r="F83" s="20" t="s">
        <v>140</v>
      </c>
      <c r="G83" s="4" t="str">
        <f t="shared" si="10"/>
        <v>44342.369</v>
      </c>
      <c r="H83" s="49">
        <f t="shared" si="11"/>
        <v>1361</v>
      </c>
      <c r="I83" s="149" t="s">
        <v>393</v>
      </c>
      <c r="J83" s="150" t="s">
        <v>394</v>
      </c>
      <c r="K83" s="149">
        <v>1361</v>
      </c>
      <c r="L83" s="149" t="s">
        <v>196</v>
      </c>
      <c r="M83" s="150" t="s">
        <v>187</v>
      </c>
      <c r="N83" s="150"/>
      <c r="O83" s="151" t="s">
        <v>315</v>
      </c>
      <c r="P83" s="151" t="s">
        <v>392</v>
      </c>
    </row>
    <row r="84" spans="1:16" ht="12.75" customHeight="1" x14ac:dyDescent="0.2">
      <c r="A84" s="49" t="str">
        <f t="shared" si="6"/>
        <v> BBS 47 </v>
      </c>
      <c r="B84" s="20" t="str">
        <f t="shared" si="7"/>
        <v>I</v>
      </c>
      <c r="C84" s="49">
        <f t="shared" si="8"/>
        <v>44354.625999999997</v>
      </c>
      <c r="D84" s="4" t="str">
        <f t="shared" si="9"/>
        <v>vis</v>
      </c>
      <c r="E84" s="4">
        <f>VLOOKUP(C84,Active!C$21:E$966,3,FALSE)</f>
        <v>1376.0020378232998</v>
      </c>
      <c r="F84" s="20" t="s">
        <v>140</v>
      </c>
      <c r="G84" s="4" t="str">
        <f t="shared" si="10"/>
        <v>44354.626</v>
      </c>
      <c r="H84" s="49">
        <f t="shared" si="11"/>
        <v>1376</v>
      </c>
      <c r="I84" s="149" t="s">
        <v>395</v>
      </c>
      <c r="J84" s="150" t="s">
        <v>396</v>
      </c>
      <c r="K84" s="149">
        <v>1376</v>
      </c>
      <c r="L84" s="149" t="s">
        <v>204</v>
      </c>
      <c r="M84" s="150" t="s">
        <v>187</v>
      </c>
      <c r="N84" s="150"/>
      <c r="O84" s="151" t="s">
        <v>188</v>
      </c>
      <c r="P84" s="151" t="s">
        <v>392</v>
      </c>
    </row>
    <row r="85" spans="1:16" ht="12.75" customHeight="1" x14ac:dyDescent="0.2">
      <c r="A85" s="49" t="str">
        <f t="shared" si="6"/>
        <v> AOEB 3 </v>
      </c>
      <c r="B85" s="20" t="str">
        <f t="shared" si="7"/>
        <v>I</v>
      </c>
      <c r="C85" s="49">
        <f t="shared" si="8"/>
        <v>44670.758999999998</v>
      </c>
      <c r="D85" s="4" t="str">
        <f t="shared" si="9"/>
        <v>vis</v>
      </c>
      <c r="E85" s="4">
        <f>VLOOKUP(C85,Active!C$21:E$966,3,FALSE)</f>
        <v>1763.006551298804</v>
      </c>
      <c r="F85" s="20" t="s">
        <v>140</v>
      </c>
      <c r="G85" s="4" t="str">
        <f t="shared" si="10"/>
        <v>44670.759</v>
      </c>
      <c r="H85" s="49">
        <f t="shared" si="11"/>
        <v>1763</v>
      </c>
      <c r="I85" s="149" t="s">
        <v>397</v>
      </c>
      <c r="J85" s="150" t="s">
        <v>398</v>
      </c>
      <c r="K85" s="149">
        <v>1763</v>
      </c>
      <c r="L85" s="149" t="s">
        <v>208</v>
      </c>
      <c r="M85" s="150" t="s">
        <v>187</v>
      </c>
      <c r="N85" s="150"/>
      <c r="O85" s="151" t="s">
        <v>370</v>
      </c>
      <c r="P85" s="151" t="s">
        <v>359</v>
      </c>
    </row>
    <row r="86" spans="1:16" ht="12.75" customHeight="1" x14ac:dyDescent="0.2">
      <c r="A86" s="49" t="str">
        <f t="shared" si="6"/>
        <v> BBS 54 </v>
      </c>
      <c r="B86" s="20" t="str">
        <f t="shared" si="7"/>
        <v>I</v>
      </c>
      <c r="C86" s="49">
        <f t="shared" si="8"/>
        <v>44707.516000000003</v>
      </c>
      <c r="D86" s="4" t="str">
        <f t="shared" si="9"/>
        <v>vis</v>
      </c>
      <c r="E86" s="4">
        <f>VLOOKUP(C86,Active!C$21:E$966,3,FALSE)</f>
        <v>1808.0038306142217</v>
      </c>
      <c r="F86" s="20" t="s">
        <v>140</v>
      </c>
      <c r="G86" s="4" t="str">
        <f t="shared" si="10"/>
        <v>44707.516</v>
      </c>
      <c r="H86" s="49">
        <f t="shared" si="11"/>
        <v>1808</v>
      </c>
      <c r="I86" s="149" t="s">
        <v>399</v>
      </c>
      <c r="J86" s="150" t="s">
        <v>400</v>
      </c>
      <c r="K86" s="149">
        <v>1808</v>
      </c>
      <c r="L86" s="149" t="s">
        <v>273</v>
      </c>
      <c r="M86" s="150" t="s">
        <v>187</v>
      </c>
      <c r="N86" s="150"/>
      <c r="O86" s="151" t="s">
        <v>249</v>
      </c>
      <c r="P86" s="151" t="s">
        <v>401</v>
      </c>
    </row>
    <row r="87" spans="1:16" ht="12.75" customHeight="1" x14ac:dyDescent="0.2">
      <c r="A87" s="49" t="str">
        <f t="shared" si="6"/>
        <v> BBS 54 </v>
      </c>
      <c r="B87" s="20" t="str">
        <f t="shared" si="7"/>
        <v>I</v>
      </c>
      <c r="C87" s="49">
        <f t="shared" si="8"/>
        <v>44725.483</v>
      </c>
      <c r="D87" s="4" t="str">
        <f t="shared" si="9"/>
        <v>vis</v>
      </c>
      <c r="E87" s="4">
        <f>VLOOKUP(C87,Active!C$21:E$966,3,FALSE)</f>
        <v>1829.9987191377645</v>
      </c>
      <c r="F87" s="20" t="s">
        <v>140</v>
      </c>
      <c r="G87" s="4" t="str">
        <f t="shared" si="10"/>
        <v>44725.483</v>
      </c>
      <c r="H87" s="49">
        <f t="shared" si="11"/>
        <v>1830</v>
      </c>
      <c r="I87" s="149" t="s">
        <v>402</v>
      </c>
      <c r="J87" s="150" t="s">
        <v>403</v>
      </c>
      <c r="K87" s="149">
        <v>1830</v>
      </c>
      <c r="L87" s="149" t="s">
        <v>192</v>
      </c>
      <c r="M87" s="150" t="s">
        <v>187</v>
      </c>
      <c r="N87" s="150"/>
      <c r="O87" s="151" t="s">
        <v>249</v>
      </c>
      <c r="P87" s="151" t="s">
        <v>401</v>
      </c>
    </row>
    <row r="88" spans="1:16" ht="12.75" customHeight="1" x14ac:dyDescent="0.2">
      <c r="A88" s="49" t="str">
        <f t="shared" si="6"/>
        <v> BBS 60 </v>
      </c>
      <c r="B88" s="20" t="str">
        <f t="shared" si="7"/>
        <v>I</v>
      </c>
      <c r="C88" s="49">
        <f t="shared" si="8"/>
        <v>45078.372000000003</v>
      </c>
      <c r="D88" s="4" t="str">
        <f t="shared" si="9"/>
        <v>vis</v>
      </c>
      <c r="E88" s="4">
        <f>VLOOKUP(C88,Active!C$21:E$966,3,FALSE)</f>
        <v>2261.9992877460954</v>
      </c>
      <c r="F88" s="20" t="s">
        <v>140</v>
      </c>
      <c r="G88" s="4" t="str">
        <f t="shared" si="10"/>
        <v>45078.372</v>
      </c>
      <c r="H88" s="49">
        <f t="shared" si="11"/>
        <v>2262</v>
      </c>
      <c r="I88" s="149" t="s">
        <v>404</v>
      </c>
      <c r="J88" s="150" t="s">
        <v>405</v>
      </c>
      <c r="K88" s="149">
        <v>2262</v>
      </c>
      <c r="L88" s="149" t="s">
        <v>192</v>
      </c>
      <c r="M88" s="150" t="s">
        <v>187</v>
      </c>
      <c r="N88" s="150"/>
      <c r="O88" s="151" t="s">
        <v>249</v>
      </c>
      <c r="P88" s="151" t="s">
        <v>406</v>
      </c>
    </row>
    <row r="89" spans="1:16" ht="12.75" customHeight="1" x14ac:dyDescent="0.2">
      <c r="A89" s="49" t="str">
        <f t="shared" si="6"/>
        <v> AOEB 3 </v>
      </c>
      <c r="B89" s="20" t="str">
        <f t="shared" si="7"/>
        <v>I</v>
      </c>
      <c r="C89" s="49">
        <f t="shared" si="8"/>
        <v>45442.697999999997</v>
      </c>
      <c r="D89" s="4" t="str">
        <f t="shared" si="9"/>
        <v>vis</v>
      </c>
      <c r="E89" s="4">
        <f>VLOOKUP(C89,Active!C$21:E$966,3,FALSE)</f>
        <v>2708.0008325910603</v>
      </c>
      <c r="F89" s="20" t="s">
        <v>140</v>
      </c>
      <c r="G89" s="4" t="str">
        <f t="shared" si="10"/>
        <v>45442.698</v>
      </c>
      <c r="H89" s="49">
        <f t="shared" si="11"/>
        <v>2708</v>
      </c>
      <c r="I89" s="149" t="s">
        <v>407</v>
      </c>
      <c r="J89" s="150" t="s">
        <v>408</v>
      </c>
      <c r="K89" s="149">
        <v>2708</v>
      </c>
      <c r="L89" s="149" t="s">
        <v>201</v>
      </c>
      <c r="M89" s="150" t="s">
        <v>187</v>
      </c>
      <c r="N89" s="150"/>
      <c r="O89" s="151" t="s">
        <v>370</v>
      </c>
      <c r="P89" s="151" t="s">
        <v>359</v>
      </c>
    </row>
    <row r="90" spans="1:16" ht="12.75" customHeight="1" x14ac:dyDescent="0.2">
      <c r="A90" s="49" t="str">
        <f t="shared" si="6"/>
        <v> BRNO 27 </v>
      </c>
      <c r="B90" s="20" t="str">
        <f t="shared" si="7"/>
        <v>I</v>
      </c>
      <c r="C90" s="49">
        <f t="shared" si="8"/>
        <v>45809.472999999998</v>
      </c>
      <c r="D90" s="4" t="str">
        <f t="shared" si="9"/>
        <v>vis</v>
      </c>
      <c r="E90" s="4">
        <f>VLOOKUP(C90,Active!C$21:E$966,3,FALSE)</f>
        <v>3157.0004005892692</v>
      </c>
      <c r="F90" s="20" t="s">
        <v>140</v>
      </c>
      <c r="G90" s="4" t="str">
        <f t="shared" si="10"/>
        <v>45809.473</v>
      </c>
      <c r="H90" s="49">
        <f t="shared" si="11"/>
        <v>3157</v>
      </c>
      <c r="I90" s="149" t="s">
        <v>409</v>
      </c>
      <c r="J90" s="150" t="s">
        <v>410</v>
      </c>
      <c r="K90" s="149">
        <v>3157</v>
      </c>
      <c r="L90" s="149" t="s">
        <v>225</v>
      </c>
      <c r="M90" s="150" t="s">
        <v>187</v>
      </c>
      <c r="N90" s="150"/>
      <c r="O90" s="151" t="s">
        <v>411</v>
      </c>
      <c r="P90" s="151" t="s">
        <v>412</v>
      </c>
    </row>
    <row r="91" spans="1:16" ht="12.75" customHeight="1" x14ac:dyDescent="0.2">
      <c r="A91" s="49" t="str">
        <f t="shared" si="6"/>
        <v> BBS 72 </v>
      </c>
      <c r="B91" s="20" t="str">
        <f t="shared" si="7"/>
        <v>I</v>
      </c>
      <c r="C91" s="49">
        <f t="shared" si="8"/>
        <v>45818.463000000003</v>
      </c>
      <c r="D91" s="4" t="str">
        <f t="shared" si="9"/>
        <v>vis</v>
      </c>
      <c r="E91" s="4">
        <f>VLOOKUP(C91,Active!C$21:E$966,3,FALSE)</f>
        <v>3168.0058020378583</v>
      </c>
      <c r="F91" s="20" t="s">
        <v>140</v>
      </c>
      <c r="G91" s="4" t="str">
        <f t="shared" si="10"/>
        <v>45818.463</v>
      </c>
      <c r="H91" s="49">
        <f t="shared" si="11"/>
        <v>3168</v>
      </c>
      <c r="I91" s="149" t="s">
        <v>413</v>
      </c>
      <c r="J91" s="150" t="s">
        <v>414</v>
      </c>
      <c r="K91" s="149">
        <v>3168</v>
      </c>
      <c r="L91" s="149" t="s">
        <v>208</v>
      </c>
      <c r="M91" s="150" t="s">
        <v>187</v>
      </c>
      <c r="N91" s="150"/>
      <c r="O91" s="151" t="s">
        <v>249</v>
      </c>
      <c r="P91" s="151" t="s">
        <v>415</v>
      </c>
    </row>
    <row r="92" spans="1:16" ht="12.75" customHeight="1" x14ac:dyDescent="0.2">
      <c r="A92" s="49" t="str">
        <f t="shared" si="6"/>
        <v> BBS 76 </v>
      </c>
      <c r="B92" s="20" t="str">
        <f t="shared" si="7"/>
        <v>I</v>
      </c>
      <c r="C92" s="49">
        <f t="shared" si="8"/>
        <v>46175.432999999997</v>
      </c>
      <c r="D92" s="4" t="str">
        <f t="shared" si="9"/>
        <v>vis</v>
      </c>
      <c r="E92" s="4">
        <f>VLOOKUP(C92,Active!C$21:E$966,3,FALSE)</f>
        <v>3605.0022597798456</v>
      </c>
      <c r="F92" s="20" t="s">
        <v>140</v>
      </c>
      <c r="G92" s="4" t="str">
        <f t="shared" si="10"/>
        <v>46175.433</v>
      </c>
      <c r="H92" s="49">
        <f t="shared" si="11"/>
        <v>3605</v>
      </c>
      <c r="I92" s="149" t="s">
        <v>416</v>
      </c>
      <c r="J92" s="150" t="s">
        <v>417</v>
      </c>
      <c r="K92" s="149">
        <v>3605</v>
      </c>
      <c r="L92" s="149" t="s">
        <v>204</v>
      </c>
      <c r="M92" s="150" t="s">
        <v>187</v>
      </c>
      <c r="N92" s="150"/>
      <c r="O92" s="151" t="s">
        <v>249</v>
      </c>
      <c r="P92" s="151" t="s">
        <v>418</v>
      </c>
    </row>
    <row r="93" spans="1:16" ht="12.75" customHeight="1" x14ac:dyDescent="0.2">
      <c r="A93" s="49" t="str">
        <f t="shared" si="6"/>
        <v> BRNO 27 </v>
      </c>
      <c r="B93" s="20" t="str">
        <f t="shared" si="7"/>
        <v>I</v>
      </c>
      <c r="C93" s="49">
        <f t="shared" si="8"/>
        <v>46175.436000000002</v>
      </c>
      <c r="D93" s="4" t="str">
        <f t="shared" si="9"/>
        <v>vis</v>
      </c>
      <c r="E93" s="4">
        <f>VLOOKUP(C93,Active!C$21:E$966,3,FALSE)</f>
        <v>3605.0059323276087</v>
      </c>
      <c r="F93" s="20" t="s">
        <v>140</v>
      </c>
      <c r="G93" s="4" t="str">
        <f t="shared" si="10"/>
        <v>46175.436</v>
      </c>
      <c r="H93" s="49">
        <f t="shared" si="11"/>
        <v>3605</v>
      </c>
      <c r="I93" s="149" t="s">
        <v>419</v>
      </c>
      <c r="J93" s="150" t="s">
        <v>420</v>
      </c>
      <c r="K93" s="149">
        <v>3605</v>
      </c>
      <c r="L93" s="149" t="s">
        <v>208</v>
      </c>
      <c r="M93" s="150" t="s">
        <v>187</v>
      </c>
      <c r="N93" s="150"/>
      <c r="O93" s="151" t="s">
        <v>421</v>
      </c>
      <c r="P93" s="151" t="s">
        <v>412</v>
      </c>
    </row>
    <row r="94" spans="1:16" ht="12.75" customHeight="1" x14ac:dyDescent="0.2">
      <c r="A94" s="49" t="str">
        <f t="shared" si="6"/>
        <v> BRNO 27 </v>
      </c>
      <c r="B94" s="20" t="str">
        <f t="shared" si="7"/>
        <v>I</v>
      </c>
      <c r="C94" s="49">
        <f t="shared" si="8"/>
        <v>46175.436000000002</v>
      </c>
      <c r="D94" s="4" t="str">
        <f t="shared" si="9"/>
        <v>vis</v>
      </c>
      <c r="E94" s="4">
        <f>VLOOKUP(C94,Active!C$21:E$966,3,FALSE)</f>
        <v>3605.0059323276087</v>
      </c>
      <c r="F94" s="20" t="s">
        <v>140</v>
      </c>
      <c r="G94" s="4" t="str">
        <f t="shared" si="10"/>
        <v>46175.436</v>
      </c>
      <c r="H94" s="49">
        <f t="shared" si="11"/>
        <v>3605</v>
      </c>
      <c r="I94" s="149" t="s">
        <v>419</v>
      </c>
      <c r="J94" s="150" t="s">
        <v>420</v>
      </c>
      <c r="K94" s="149">
        <v>3605</v>
      </c>
      <c r="L94" s="149" t="s">
        <v>208</v>
      </c>
      <c r="M94" s="150" t="s">
        <v>187</v>
      </c>
      <c r="N94" s="150"/>
      <c r="O94" s="151" t="s">
        <v>422</v>
      </c>
      <c r="P94" s="151" t="s">
        <v>412</v>
      </c>
    </row>
    <row r="95" spans="1:16" ht="12.75" customHeight="1" x14ac:dyDescent="0.2">
      <c r="A95" s="49" t="str">
        <f t="shared" si="6"/>
        <v> AOEB 3 </v>
      </c>
      <c r="B95" s="20" t="str">
        <f t="shared" si="7"/>
        <v>I</v>
      </c>
      <c r="C95" s="49">
        <f t="shared" si="8"/>
        <v>46544.648000000001</v>
      </c>
      <c r="D95" s="4" t="str">
        <f t="shared" si="9"/>
        <v>vis</v>
      </c>
      <c r="E95" s="4">
        <f>VLOOKUP(C95,Active!C$21:E$966,3,FALSE)</f>
        <v>4056.9888332880173</v>
      </c>
      <c r="F95" s="20" t="s">
        <v>140</v>
      </c>
      <c r="G95" s="4" t="str">
        <f t="shared" si="10"/>
        <v>46544.648</v>
      </c>
      <c r="H95" s="49">
        <f t="shared" si="11"/>
        <v>4057</v>
      </c>
      <c r="I95" s="149" t="s">
        <v>423</v>
      </c>
      <c r="J95" s="150" t="s">
        <v>424</v>
      </c>
      <c r="K95" s="149">
        <v>4057</v>
      </c>
      <c r="L95" s="149" t="s">
        <v>331</v>
      </c>
      <c r="M95" s="150" t="s">
        <v>187</v>
      </c>
      <c r="N95" s="150"/>
      <c r="O95" s="151" t="s">
        <v>370</v>
      </c>
      <c r="P95" s="151" t="s">
        <v>359</v>
      </c>
    </row>
    <row r="96" spans="1:16" ht="12.75" customHeight="1" x14ac:dyDescent="0.2">
      <c r="A96" s="49" t="str">
        <f t="shared" si="6"/>
        <v> AOEB 3 </v>
      </c>
      <c r="B96" s="20" t="str">
        <f t="shared" si="7"/>
        <v>I</v>
      </c>
      <c r="C96" s="49">
        <f t="shared" si="8"/>
        <v>46606.737999999998</v>
      </c>
      <c r="D96" s="4" t="str">
        <f t="shared" si="9"/>
        <v>vis</v>
      </c>
      <c r="E96" s="4">
        <f>VLOOKUP(C96,Active!C$21:E$966,3,FALSE)</f>
        <v>4132.9983300558097</v>
      </c>
      <c r="F96" s="20" t="s">
        <v>140</v>
      </c>
      <c r="G96" s="4" t="str">
        <f t="shared" si="10"/>
        <v>46606.738</v>
      </c>
      <c r="H96" s="49">
        <f t="shared" si="11"/>
        <v>4133</v>
      </c>
      <c r="I96" s="149" t="s">
        <v>425</v>
      </c>
      <c r="J96" s="150" t="s">
        <v>426</v>
      </c>
      <c r="K96" s="149">
        <v>4133</v>
      </c>
      <c r="L96" s="149" t="s">
        <v>192</v>
      </c>
      <c r="M96" s="150" t="s">
        <v>187</v>
      </c>
      <c r="N96" s="150"/>
      <c r="O96" s="151" t="s">
        <v>370</v>
      </c>
      <c r="P96" s="151" t="s">
        <v>359</v>
      </c>
    </row>
    <row r="97" spans="1:16" ht="12.75" customHeight="1" x14ac:dyDescent="0.2">
      <c r="A97" s="49" t="str">
        <f t="shared" si="6"/>
        <v> AOEB 3 </v>
      </c>
      <c r="B97" s="20" t="str">
        <f t="shared" si="7"/>
        <v>I</v>
      </c>
      <c r="C97" s="49">
        <f t="shared" si="8"/>
        <v>46896.728999999999</v>
      </c>
      <c r="D97" s="4" t="str">
        <f t="shared" si="9"/>
        <v>vis</v>
      </c>
      <c r="E97" s="4">
        <f>VLOOKUP(C97,Active!C$21:E$966,3,FALSE)</f>
        <v>4488.0002623668152</v>
      </c>
      <c r="F97" s="20" t="s">
        <v>140</v>
      </c>
      <c r="G97" s="4" t="str">
        <f t="shared" si="10"/>
        <v>46896.729</v>
      </c>
      <c r="H97" s="49">
        <f t="shared" si="11"/>
        <v>4488</v>
      </c>
      <c r="I97" s="149" t="s">
        <v>427</v>
      </c>
      <c r="J97" s="150" t="s">
        <v>428</v>
      </c>
      <c r="K97" s="149">
        <v>4488</v>
      </c>
      <c r="L97" s="149" t="s">
        <v>225</v>
      </c>
      <c r="M97" s="150" t="s">
        <v>187</v>
      </c>
      <c r="N97" s="150"/>
      <c r="O97" s="151" t="s">
        <v>429</v>
      </c>
      <c r="P97" s="151" t="s">
        <v>359</v>
      </c>
    </row>
    <row r="98" spans="1:16" ht="12.75" customHeight="1" x14ac:dyDescent="0.2">
      <c r="A98" s="49" t="str">
        <f t="shared" si="6"/>
        <v> BBS 83 </v>
      </c>
      <c r="B98" s="20" t="str">
        <f t="shared" si="7"/>
        <v>II</v>
      </c>
      <c r="C98" s="49">
        <f t="shared" si="8"/>
        <v>46909.387999999999</v>
      </c>
      <c r="D98" s="4" t="str">
        <f t="shared" si="9"/>
        <v>vis</v>
      </c>
      <c r="E98" s="4">
        <f>VLOOKUP(C98,Active!C$21:E$966,3,FALSE)</f>
        <v>4503.4971897236119</v>
      </c>
      <c r="F98" s="20" t="s">
        <v>140</v>
      </c>
      <c r="G98" s="4" t="str">
        <f t="shared" si="10"/>
        <v>46909.388</v>
      </c>
      <c r="H98" s="49">
        <f t="shared" si="11"/>
        <v>4503.5</v>
      </c>
      <c r="I98" s="149" t="s">
        <v>430</v>
      </c>
      <c r="J98" s="150" t="s">
        <v>431</v>
      </c>
      <c r="K98" s="149">
        <v>4503.5</v>
      </c>
      <c r="L98" s="149" t="s">
        <v>196</v>
      </c>
      <c r="M98" s="150" t="s">
        <v>187</v>
      </c>
      <c r="N98" s="150"/>
      <c r="O98" s="151" t="s">
        <v>432</v>
      </c>
      <c r="P98" s="151" t="s">
        <v>433</v>
      </c>
    </row>
    <row r="99" spans="1:16" ht="12.75" customHeight="1" x14ac:dyDescent="0.2">
      <c r="A99" s="49" t="str">
        <f t="shared" si="6"/>
        <v> BBS 88 </v>
      </c>
      <c r="B99" s="20" t="str">
        <f t="shared" si="7"/>
        <v>II</v>
      </c>
      <c r="C99" s="49">
        <f t="shared" si="8"/>
        <v>47270.442000000003</v>
      </c>
      <c r="D99" s="4" t="str">
        <f t="shared" si="9"/>
        <v>vis</v>
      </c>
      <c r="E99" s="4">
        <f>VLOOKUP(C99,Active!C$21:E$966,3,FALSE)</f>
        <v>4945.4932091470364</v>
      </c>
      <c r="F99" s="20" t="s">
        <v>140</v>
      </c>
      <c r="G99" s="4" t="str">
        <f t="shared" si="10"/>
        <v>47270.442</v>
      </c>
      <c r="H99" s="49">
        <f t="shared" si="11"/>
        <v>4945.5</v>
      </c>
      <c r="I99" s="149" t="s">
        <v>434</v>
      </c>
      <c r="J99" s="150" t="s">
        <v>435</v>
      </c>
      <c r="K99" s="149">
        <v>4945.5</v>
      </c>
      <c r="L99" s="149" t="s">
        <v>269</v>
      </c>
      <c r="M99" s="150" t="s">
        <v>187</v>
      </c>
      <c r="N99" s="150"/>
      <c r="O99" s="151" t="s">
        <v>249</v>
      </c>
      <c r="P99" s="151" t="s">
        <v>436</v>
      </c>
    </row>
    <row r="100" spans="1:16" ht="12.75" customHeight="1" x14ac:dyDescent="0.2">
      <c r="A100" s="49" t="str">
        <f t="shared" si="6"/>
        <v> AOEB 3 </v>
      </c>
      <c r="B100" s="20" t="str">
        <f t="shared" si="7"/>
        <v>I</v>
      </c>
      <c r="C100" s="49">
        <f t="shared" si="8"/>
        <v>47284.756999999998</v>
      </c>
      <c r="D100" s="4" t="str">
        <f t="shared" si="9"/>
        <v>vis</v>
      </c>
      <c r="E100" s="4">
        <f>VLOOKUP(C100,Active!C$21:E$966,3,FALSE)</f>
        <v>4963.0173828663246</v>
      </c>
      <c r="F100" s="20" t="s">
        <v>140</v>
      </c>
      <c r="G100" s="4" t="str">
        <f t="shared" si="10"/>
        <v>47284.757</v>
      </c>
      <c r="H100" s="49">
        <f t="shared" si="11"/>
        <v>4963</v>
      </c>
      <c r="I100" s="149" t="s">
        <v>437</v>
      </c>
      <c r="J100" s="150" t="s">
        <v>438</v>
      </c>
      <c r="K100" s="149">
        <v>4963</v>
      </c>
      <c r="L100" s="149" t="s">
        <v>439</v>
      </c>
      <c r="M100" s="150" t="s">
        <v>187</v>
      </c>
      <c r="N100" s="150"/>
      <c r="O100" s="151" t="s">
        <v>429</v>
      </c>
      <c r="P100" s="151" t="s">
        <v>359</v>
      </c>
    </row>
    <row r="101" spans="1:16" ht="12.75" customHeight="1" x14ac:dyDescent="0.2">
      <c r="A101" s="49" t="str">
        <f t="shared" si="6"/>
        <v> BBS 88 </v>
      </c>
      <c r="B101" s="20" t="str">
        <f t="shared" si="7"/>
        <v>II</v>
      </c>
      <c r="C101" s="49">
        <f t="shared" si="8"/>
        <v>47288.41</v>
      </c>
      <c r="D101" s="4" t="str">
        <f t="shared" si="9"/>
        <v>vis</v>
      </c>
      <c r="E101" s="4">
        <f>VLOOKUP(C101,Active!C$21:E$966,3,FALSE)</f>
        <v>4967.4893218531697</v>
      </c>
      <c r="F101" s="20" t="s">
        <v>140</v>
      </c>
      <c r="G101" s="4" t="str">
        <f t="shared" si="10"/>
        <v>47288.410</v>
      </c>
      <c r="H101" s="49">
        <f t="shared" si="11"/>
        <v>4967.5</v>
      </c>
      <c r="I101" s="149" t="s">
        <v>440</v>
      </c>
      <c r="J101" s="150" t="s">
        <v>441</v>
      </c>
      <c r="K101" s="149">
        <v>4967.5</v>
      </c>
      <c r="L101" s="149" t="s">
        <v>331</v>
      </c>
      <c r="M101" s="150" t="s">
        <v>187</v>
      </c>
      <c r="N101" s="150"/>
      <c r="O101" s="151" t="s">
        <v>249</v>
      </c>
      <c r="P101" s="151" t="s">
        <v>436</v>
      </c>
    </row>
    <row r="102" spans="1:16" ht="12.75" customHeight="1" x14ac:dyDescent="0.2">
      <c r="A102" s="49" t="str">
        <f t="shared" si="6"/>
        <v> BBS 88 </v>
      </c>
      <c r="B102" s="20" t="str">
        <f t="shared" si="7"/>
        <v>II</v>
      </c>
      <c r="C102" s="49">
        <f t="shared" si="8"/>
        <v>47288.417000000001</v>
      </c>
      <c r="D102" s="4" t="str">
        <f t="shared" si="9"/>
        <v>vis</v>
      </c>
      <c r="E102" s="4">
        <f>VLOOKUP(C102,Active!C$21:E$966,3,FALSE)</f>
        <v>4967.4978911312692</v>
      </c>
      <c r="F102" s="20" t="s">
        <v>140</v>
      </c>
      <c r="G102" s="4" t="str">
        <f t="shared" si="10"/>
        <v>47288.417</v>
      </c>
      <c r="H102" s="49">
        <f t="shared" si="11"/>
        <v>4967.5</v>
      </c>
      <c r="I102" s="149" t="s">
        <v>442</v>
      </c>
      <c r="J102" s="150" t="s">
        <v>443</v>
      </c>
      <c r="K102" s="149">
        <v>4967.5</v>
      </c>
      <c r="L102" s="149" t="s">
        <v>196</v>
      </c>
      <c r="M102" s="150" t="s">
        <v>187</v>
      </c>
      <c r="N102" s="150"/>
      <c r="O102" s="151" t="s">
        <v>432</v>
      </c>
      <c r="P102" s="151" t="s">
        <v>436</v>
      </c>
    </row>
    <row r="103" spans="1:16" ht="12.75" customHeight="1" x14ac:dyDescent="0.2">
      <c r="A103" s="49" t="str">
        <f t="shared" si="6"/>
        <v> BRNO 30 </v>
      </c>
      <c r="B103" s="20" t="str">
        <f t="shared" si="7"/>
        <v>I</v>
      </c>
      <c r="C103" s="49">
        <f t="shared" si="8"/>
        <v>47290.457000000002</v>
      </c>
      <c r="D103" s="4" t="str">
        <f t="shared" si="9"/>
        <v>vis</v>
      </c>
      <c r="E103" s="4">
        <f>VLOOKUP(C103,Active!C$21:E$966,3,FALSE)</f>
        <v>4969.9952236068111</v>
      </c>
      <c r="F103" s="20" t="s">
        <v>140</v>
      </c>
      <c r="G103" s="4" t="str">
        <f t="shared" si="10"/>
        <v>47290.457</v>
      </c>
      <c r="H103" s="49">
        <f t="shared" si="11"/>
        <v>4970</v>
      </c>
      <c r="I103" s="149" t="s">
        <v>444</v>
      </c>
      <c r="J103" s="150" t="s">
        <v>445</v>
      </c>
      <c r="K103" s="149">
        <v>4970</v>
      </c>
      <c r="L103" s="149" t="s">
        <v>186</v>
      </c>
      <c r="M103" s="150" t="s">
        <v>187</v>
      </c>
      <c r="N103" s="150"/>
      <c r="O103" s="151" t="s">
        <v>446</v>
      </c>
      <c r="P103" s="151" t="s">
        <v>447</v>
      </c>
    </row>
    <row r="104" spans="1:16" ht="12.75" customHeight="1" x14ac:dyDescent="0.2">
      <c r="A104" s="49" t="str">
        <f t="shared" si="6"/>
        <v> AOEB 3 </v>
      </c>
      <c r="B104" s="20" t="str">
        <f t="shared" si="7"/>
        <v>I</v>
      </c>
      <c r="C104" s="49">
        <f t="shared" si="8"/>
        <v>47311.694000000003</v>
      </c>
      <c r="D104" s="4" t="str">
        <f t="shared" si="9"/>
        <v>vis</v>
      </c>
      <c r="E104" s="4">
        <f>VLOOKUP(C104,Active!C$21:E$966,3,FALSE)</f>
        <v>4995.99318918674</v>
      </c>
      <c r="F104" s="20" t="s">
        <v>140</v>
      </c>
      <c r="G104" s="4" t="str">
        <f t="shared" si="10"/>
        <v>47311.694</v>
      </c>
      <c r="H104" s="49">
        <f t="shared" si="11"/>
        <v>4996</v>
      </c>
      <c r="I104" s="149" t="s">
        <v>448</v>
      </c>
      <c r="J104" s="150" t="s">
        <v>449</v>
      </c>
      <c r="K104" s="149">
        <v>4996</v>
      </c>
      <c r="L104" s="149" t="s">
        <v>269</v>
      </c>
      <c r="M104" s="150" t="s">
        <v>187</v>
      </c>
      <c r="N104" s="150"/>
      <c r="O104" s="151" t="s">
        <v>450</v>
      </c>
      <c r="P104" s="151" t="s">
        <v>359</v>
      </c>
    </row>
    <row r="105" spans="1:16" ht="12.75" customHeight="1" x14ac:dyDescent="0.2">
      <c r="A105" s="49" t="str">
        <f t="shared" si="6"/>
        <v> AOEB 3 </v>
      </c>
      <c r="B105" s="20" t="str">
        <f t="shared" si="7"/>
        <v>I</v>
      </c>
      <c r="C105" s="49">
        <f t="shared" si="8"/>
        <v>47320.682000000001</v>
      </c>
      <c r="D105" s="4" t="str">
        <f t="shared" si="9"/>
        <v>vis</v>
      </c>
      <c r="E105" s="4">
        <f>VLOOKUP(C105,Active!C$21:E$966,3,FALSE)</f>
        <v>5006.9961422701472</v>
      </c>
      <c r="F105" s="20" t="s">
        <v>140</v>
      </c>
      <c r="G105" s="4" t="str">
        <f t="shared" si="10"/>
        <v>47320.682</v>
      </c>
      <c r="H105" s="49">
        <f t="shared" si="11"/>
        <v>5007</v>
      </c>
      <c r="I105" s="149" t="s">
        <v>451</v>
      </c>
      <c r="J105" s="150" t="s">
        <v>452</v>
      </c>
      <c r="K105" s="149">
        <v>5007</v>
      </c>
      <c r="L105" s="149" t="s">
        <v>256</v>
      </c>
      <c r="M105" s="150" t="s">
        <v>187</v>
      </c>
      <c r="N105" s="150"/>
      <c r="O105" s="151" t="s">
        <v>450</v>
      </c>
      <c r="P105" s="151" t="s">
        <v>359</v>
      </c>
    </row>
    <row r="106" spans="1:16" ht="12.75" customHeight="1" x14ac:dyDescent="0.2">
      <c r="A106" s="49" t="str">
        <f t="shared" si="6"/>
        <v> BBS 88 </v>
      </c>
      <c r="B106" s="20" t="str">
        <f t="shared" si="7"/>
        <v>I</v>
      </c>
      <c r="C106" s="49">
        <f t="shared" si="8"/>
        <v>47326.404999999999</v>
      </c>
      <c r="D106" s="4" t="str">
        <f t="shared" si="9"/>
        <v>vis</v>
      </c>
      <c r="E106" s="4">
        <f>VLOOKUP(C106,Active!C$21:E$966,3,FALSE)</f>
        <v>5014.0021392101044</v>
      </c>
      <c r="F106" s="20" t="s">
        <v>140</v>
      </c>
      <c r="G106" s="4" t="str">
        <f t="shared" si="10"/>
        <v>47326.405</v>
      </c>
      <c r="H106" s="49">
        <f t="shared" si="11"/>
        <v>5014</v>
      </c>
      <c r="I106" s="149" t="s">
        <v>453</v>
      </c>
      <c r="J106" s="150" t="s">
        <v>454</v>
      </c>
      <c r="K106" s="149">
        <v>5014</v>
      </c>
      <c r="L106" s="149" t="s">
        <v>204</v>
      </c>
      <c r="M106" s="150" t="s">
        <v>187</v>
      </c>
      <c r="N106" s="150"/>
      <c r="O106" s="151" t="s">
        <v>249</v>
      </c>
      <c r="P106" s="151" t="s">
        <v>436</v>
      </c>
    </row>
    <row r="107" spans="1:16" ht="12.75" customHeight="1" x14ac:dyDescent="0.2">
      <c r="A107" s="49" t="str">
        <f t="shared" si="6"/>
        <v> BBS 89 </v>
      </c>
      <c r="B107" s="20" t="str">
        <f t="shared" si="7"/>
        <v>I</v>
      </c>
      <c r="C107" s="49">
        <f t="shared" si="8"/>
        <v>47330.487999999998</v>
      </c>
      <c r="D107" s="4" t="str">
        <f t="shared" si="9"/>
        <v>vis</v>
      </c>
      <c r="E107" s="4">
        <f>VLOOKUP(C107,Active!C$21:E$966,3,FALSE)</f>
        <v>5019.0004767089422</v>
      </c>
      <c r="F107" s="20" t="s">
        <v>140</v>
      </c>
      <c r="G107" s="4" t="str">
        <f t="shared" si="10"/>
        <v>47330.488</v>
      </c>
      <c r="H107" s="49">
        <f t="shared" si="11"/>
        <v>5019</v>
      </c>
      <c r="I107" s="149" t="s">
        <v>455</v>
      </c>
      <c r="J107" s="150" t="s">
        <v>456</v>
      </c>
      <c r="K107" s="149">
        <v>5019</v>
      </c>
      <c r="L107" s="149" t="s">
        <v>225</v>
      </c>
      <c r="M107" s="150" t="s">
        <v>187</v>
      </c>
      <c r="N107" s="150"/>
      <c r="O107" s="151" t="s">
        <v>457</v>
      </c>
      <c r="P107" s="151" t="s">
        <v>458</v>
      </c>
    </row>
    <row r="108" spans="1:16" ht="12.75" customHeight="1" x14ac:dyDescent="0.2">
      <c r="A108" s="49" t="str">
        <f t="shared" si="6"/>
        <v> BBS 89 </v>
      </c>
      <c r="B108" s="20" t="str">
        <f t="shared" si="7"/>
        <v>I</v>
      </c>
      <c r="C108" s="49">
        <f t="shared" si="8"/>
        <v>47344.375999999997</v>
      </c>
      <c r="D108" s="4" t="str">
        <f t="shared" si="9"/>
        <v>vis</v>
      </c>
      <c r="E108" s="4">
        <f>VLOOKUP(C108,Active!C$21:E$966,3,FALSE)</f>
        <v>5036.0019244639925</v>
      </c>
      <c r="F108" s="20" t="s">
        <v>140</v>
      </c>
      <c r="G108" s="4" t="str">
        <f t="shared" si="10"/>
        <v>47344.376</v>
      </c>
      <c r="H108" s="49">
        <f t="shared" si="11"/>
        <v>5036</v>
      </c>
      <c r="I108" s="149" t="s">
        <v>459</v>
      </c>
      <c r="J108" s="150" t="s">
        <v>460</v>
      </c>
      <c r="K108" s="149">
        <v>5036</v>
      </c>
      <c r="L108" s="149" t="s">
        <v>204</v>
      </c>
      <c r="M108" s="150" t="s">
        <v>187</v>
      </c>
      <c r="N108" s="150"/>
      <c r="O108" s="151" t="s">
        <v>461</v>
      </c>
      <c r="P108" s="151" t="s">
        <v>458</v>
      </c>
    </row>
    <row r="109" spans="1:16" ht="12.75" customHeight="1" x14ac:dyDescent="0.2">
      <c r="A109" s="49" t="str">
        <f t="shared" si="6"/>
        <v>IBVS 3404 </v>
      </c>
      <c r="B109" s="20" t="str">
        <f t="shared" si="7"/>
        <v>I</v>
      </c>
      <c r="C109" s="49">
        <f t="shared" si="8"/>
        <v>47620.4738</v>
      </c>
      <c r="D109" s="4" t="str">
        <f t="shared" si="9"/>
        <v>vis</v>
      </c>
      <c r="E109" s="4">
        <f>VLOOKUP(C109,Active!C$21:E$966,3,FALSE)</f>
        <v>5373.9960432705002</v>
      </c>
      <c r="F109" s="20" t="s">
        <v>140</v>
      </c>
      <c r="G109" s="4" t="str">
        <f t="shared" si="10"/>
        <v>47620.4738</v>
      </c>
      <c r="H109" s="49">
        <f t="shared" si="11"/>
        <v>5374</v>
      </c>
      <c r="I109" s="149" t="s">
        <v>462</v>
      </c>
      <c r="J109" s="150" t="s">
        <v>463</v>
      </c>
      <c r="K109" s="149">
        <v>5374</v>
      </c>
      <c r="L109" s="149" t="s">
        <v>464</v>
      </c>
      <c r="M109" s="150" t="s">
        <v>365</v>
      </c>
      <c r="N109" s="150" t="s">
        <v>366</v>
      </c>
      <c r="O109" s="151" t="s">
        <v>465</v>
      </c>
      <c r="P109" s="152" t="s">
        <v>466</v>
      </c>
    </row>
    <row r="110" spans="1:16" ht="12.75" customHeight="1" x14ac:dyDescent="0.2">
      <c r="A110" s="49" t="str">
        <f t="shared" si="6"/>
        <v> BBS 92 </v>
      </c>
      <c r="B110" s="20" t="str">
        <f t="shared" si="7"/>
        <v>II</v>
      </c>
      <c r="C110" s="49">
        <f t="shared" si="8"/>
        <v>47654.392</v>
      </c>
      <c r="D110" s="4" t="str">
        <f t="shared" si="9"/>
        <v>vis</v>
      </c>
      <c r="E110" s="4">
        <f>VLOOKUP(C110,Active!C$21:E$966,3,FALSE)</f>
        <v>5415.5181130606352</v>
      </c>
      <c r="F110" s="20" t="s">
        <v>140</v>
      </c>
      <c r="G110" s="4" t="str">
        <f t="shared" si="10"/>
        <v>47654.392</v>
      </c>
      <c r="H110" s="49">
        <f t="shared" si="11"/>
        <v>5415.5</v>
      </c>
      <c r="I110" s="149" t="s">
        <v>467</v>
      </c>
      <c r="J110" s="150" t="s">
        <v>468</v>
      </c>
      <c r="K110" s="149">
        <v>5415.5</v>
      </c>
      <c r="L110" s="149" t="s">
        <v>469</v>
      </c>
      <c r="M110" s="150" t="s">
        <v>187</v>
      </c>
      <c r="N110" s="150"/>
      <c r="O110" s="151" t="s">
        <v>432</v>
      </c>
      <c r="P110" s="151" t="s">
        <v>470</v>
      </c>
    </row>
    <row r="111" spans="1:16" ht="12.75" customHeight="1" x14ac:dyDescent="0.2">
      <c r="A111" s="49" t="str">
        <f t="shared" si="6"/>
        <v>IBVS 3404 </v>
      </c>
      <c r="B111" s="20" t="str">
        <f t="shared" si="7"/>
        <v>II</v>
      </c>
      <c r="C111" s="49">
        <f t="shared" si="8"/>
        <v>47658.457999999999</v>
      </c>
      <c r="D111" s="4" t="str">
        <f t="shared" si="9"/>
        <v>vis</v>
      </c>
      <c r="E111" s="4">
        <f>VLOOKUP(C111,Active!C$21:E$966,3,FALSE)</f>
        <v>5420.4956394555102</v>
      </c>
      <c r="F111" s="20" t="s">
        <v>140</v>
      </c>
      <c r="G111" s="4" t="str">
        <f t="shared" si="10"/>
        <v>47658.4580</v>
      </c>
      <c r="H111" s="49">
        <f t="shared" si="11"/>
        <v>5420.5</v>
      </c>
      <c r="I111" s="149" t="s">
        <v>471</v>
      </c>
      <c r="J111" s="150" t="s">
        <v>472</v>
      </c>
      <c r="K111" s="149">
        <v>5420.5</v>
      </c>
      <c r="L111" s="149" t="s">
        <v>473</v>
      </c>
      <c r="M111" s="150" t="s">
        <v>365</v>
      </c>
      <c r="N111" s="150" t="s">
        <v>366</v>
      </c>
      <c r="O111" s="151" t="s">
        <v>465</v>
      </c>
      <c r="P111" s="152" t="s">
        <v>466</v>
      </c>
    </row>
    <row r="112" spans="1:16" ht="12.75" customHeight="1" x14ac:dyDescent="0.2">
      <c r="A112" s="49" t="str">
        <f t="shared" si="6"/>
        <v> AOEB 3 </v>
      </c>
      <c r="B112" s="20" t="str">
        <f t="shared" si="7"/>
        <v>I</v>
      </c>
      <c r="C112" s="49">
        <f t="shared" si="8"/>
        <v>47659.678</v>
      </c>
      <c r="D112" s="4" t="str">
        <f t="shared" si="9"/>
        <v>vis</v>
      </c>
      <c r="E112" s="4">
        <f>VLOOKUP(C112,Active!C$21:E$966,3,FALSE)</f>
        <v>5421.989142210492</v>
      </c>
      <c r="F112" s="20" t="s">
        <v>140</v>
      </c>
      <c r="G112" s="4" t="str">
        <f t="shared" si="10"/>
        <v>47659.678</v>
      </c>
      <c r="H112" s="49">
        <f t="shared" si="11"/>
        <v>5422</v>
      </c>
      <c r="I112" s="149" t="s">
        <v>474</v>
      </c>
      <c r="J112" s="150" t="s">
        <v>475</v>
      </c>
      <c r="K112" s="149">
        <v>5422</v>
      </c>
      <c r="L112" s="149" t="s">
        <v>331</v>
      </c>
      <c r="M112" s="150" t="s">
        <v>187</v>
      </c>
      <c r="N112" s="150"/>
      <c r="O112" s="151" t="s">
        <v>429</v>
      </c>
      <c r="P112" s="151" t="s">
        <v>359</v>
      </c>
    </row>
    <row r="113" spans="1:16" ht="12.75" customHeight="1" x14ac:dyDescent="0.2">
      <c r="A113" s="49" t="str">
        <f t="shared" si="6"/>
        <v> AOEB 3 </v>
      </c>
      <c r="B113" s="20" t="str">
        <f t="shared" si="7"/>
        <v>I</v>
      </c>
      <c r="C113" s="49">
        <f t="shared" si="8"/>
        <v>47672.756000000001</v>
      </c>
      <c r="D113" s="4" t="str">
        <f t="shared" si="9"/>
        <v>vis</v>
      </c>
      <c r="E113" s="4">
        <f>VLOOKUP(C113,Active!C$21:E$966,3,FALSE)</f>
        <v>5437.9990020708456</v>
      </c>
      <c r="F113" s="20" t="s">
        <v>140</v>
      </c>
      <c r="G113" s="4" t="str">
        <f t="shared" si="10"/>
        <v>47672.756</v>
      </c>
      <c r="H113" s="49">
        <f t="shared" si="11"/>
        <v>5438</v>
      </c>
      <c r="I113" s="149" t="s">
        <v>476</v>
      </c>
      <c r="J113" s="150" t="s">
        <v>477</v>
      </c>
      <c r="K113" s="149">
        <v>5438</v>
      </c>
      <c r="L113" s="149" t="s">
        <v>192</v>
      </c>
      <c r="M113" s="150" t="s">
        <v>187</v>
      </c>
      <c r="N113" s="150"/>
      <c r="O113" s="151" t="s">
        <v>429</v>
      </c>
      <c r="P113" s="151" t="s">
        <v>359</v>
      </c>
    </row>
    <row r="114" spans="1:16" ht="12.75" customHeight="1" x14ac:dyDescent="0.2">
      <c r="A114" s="49" t="str">
        <f t="shared" si="6"/>
        <v> AOEB 3 </v>
      </c>
      <c r="B114" s="20" t="str">
        <f t="shared" si="7"/>
        <v>I</v>
      </c>
      <c r="C114" s="49">
        <f t="shared" si="8"/>
        <v>47681.743999999999</v>
      </c>
      <c r="D114" s="4" t="str">
        <f t="shared" si="9"/>
        <v>vis</v>
      </c>
      <c r="E114" s="4">
        <f>VLOOKUP(C114,Active!C$21:E$966,3,FALSE)</f>
        <v>5449.0019551542528</v>
      </c>
      <c r="F114" s="20" t="s">
        <v>140</v>
      </c>
      <c r="G114" s="4" t="str">
        <f t="shared" si="10"/>
        <v>47681.744</v>
      </c>
      <c r="H114" s="49">
        <f t="shared" si="11"/>
        <v>5449</v>
      </c>
      <c r="I114" s="149" t="s">
        <v>478</v>
      </c>
      <c r="J114" s="150" t="s">
        <v>479</v>
      </c>
      <c r="K114" s="149">
        <v>5449</v>
      </c>
      <c r="L114" s="149" t="s">
        <v>204</v>
      </c>
      <c r="M114" s="150" t="s">
        <v>187</v>
      </c>
      <c r="N114" s="150"/>
      <c r="O114" s="151" t="s">
        <v>370</v>
      </c>
      <c r="P114" s="151" t="s">
        <v>359</v>
      </c>
    </row>
    <row r="115" spans="1:16" ht="12.75" customHeight="1" x14ac:dyDescent="0.2">
      <c r="A115" s="49" t="str">
        <f t="shared" si="6"/>
        <v> BBS 95 </v>
      </c>
      <c r="B115" s="20" t="str">
        <f t="shared" si="7"/>
        <v>I</v>
      </c>
      <c r="C115" s="49">
        <f t="shared" si="8"/>
        <v>48013.4</v>
      </c>
      <c r="D115" s="4" t="str">
        <f t="shared" si="9"/>
        <v>vis</v>
      </c>
      <c r="E115" s="4">
        <f>VLOOKUP(C115,Active!C$21:E$966,3,FALSE)</f>
        <v>5855.0094549129999</v>
      </c>
      <c r="F115" s="20" t="s">
        <v>140</v>
      </c>
      <c r="G115" s="4" t="str">
        <f t="shared" si="10"/>
        <v>48013.400</v>
      </c>
      <c r="H115" s="49">
        <f t="shared" si="11"/>
        <v>5855</v>
      </c>
      <c r="I115" s="149" t="s">
        <v>480</v>
      </c>
      <c r="J115" s="150" t="s">
        <v>481</v>
      </c>
      <c r="K115" s="149">
        <v>5855</v>
      </c>
      <c r="L115" s="149" t="s">
        <v>248</v>
      </c>
      <c r="M115" s="150" t="s">
        <v>187</v>
      </c>
      <c r="N115" s="150"/>
      <c r="O115" s="151" t="s">
        <v>249</v>
      </c>
      <c r="P115" s="151" t="s">
        <v>482</v>
      </c>
    </row>
    <row r="116" spans="1:16" ht="12.75" customHeight="1" x14ac:dyDescent="0.2">
      <c r="A116" s="49" t="str">
        <f t="shared" si="6"/>
        <v> BBS 101 </v>
      </c>
      <c r="B116" s="20" t="str">
        <f t="shared" si="7"/>
        <v>II</v>
      </c>
      <c r="C116" s="49">
        <f t="shared" si="8"/>
        <v>48760.415999999997</v>
      </c>
      <c r="D116" s="4" t="str">
        <f t="shared" si="9"/>
        <v>vis</v>
      </c>
      <c r="E116" s="4">
        <f>VLOOKUP(C116,Active!C$21:E$966,3,FALSE)</f>
        <v>6769.4934336131491</v>
      </c>
      <c r="F116" s="20" t="s">
        <v>140</v>
      </c>
      <c r="G116" s="4" t="str">
        <f t="shared" si="10"/>
        <v>48760.416</v>
      </c>
      <c r="H116" s="49">
        <f t="shared" si="11"/>
        <v>6769.5</v>
      </c>
      <c r="I116" s="149" t="s">
        <v>483</v>
      </c>
      <c r="J116" s="150" t="s">
        <v>484</v>
      </c>
      <c r="K116" s="149">
        <v>6769.5</v>
      </c>
      <c r="L116" s="149" t="s">
        <v>221</v>
      </c>
      <c r="M116" s="150" t="s">
        <v>187</v>
      </c>
      <c r="N116" s="150"/>
      <c r="O116" s="151" t="s">
        <v>249</v>
      </c>
      <c r="P116" s="151" t="s">
        <v>485</v>
      </c>
    </row>
    <row r="117" spans="1:16" ht="12.75" customHeight="1" x14ac:dyDescent="0.2">
      <c r="A117" s="49" t="str">
        <f t="shared" si="6"/>
        <v> BBS 101/103 </v>
      </c>
      <c r="B117" s="20" t="str">
        <f t="shared" si="7"/>
        <v>I</v>
      </c>
      <c r="C117" s="49">
        <f t="shared" si="8"/>
        <v>48780.427000000003</v>
      </c>
      <c r="D117" s="4" t="str">
        <f t="shared" si="9"/>
        <v>vis</v>
      </c>
      <c r="E117" s="4">
        <f>VLOOKUP(C117,Active!C$21:E$966,3,FALSE)</f>
        <v>6793.9905513425874</v>
      </c>
      <c r="F117" s="20" t="s">
        <v>140</v>
      </c>
      <c r="G117" s="4" t="str">
        <f t="shared" si="10"/>
        <v>48780.427</v>
      </c>
      <c r="H117" s="49">
        <f t="shared" si="11"/>
        <v>6794</v>
      </c>
      <c r="I117" s="149" t="s">
        <v>486</v>
      </c>
      <c r="J117" s="150" t="s">
        <v>487</v>
      </c>
      <c r="K117" s="149">
        <v>6794</v>
      </c>
      <c r="L117" s="149" t="s">
        <v>279</v>
      </c>
      <c r="M117" s="150" t="s">
        <v>187</v>
      </c>
      <c r="N117" s="150"/>
      <c r="O117" s="151" t="s">
        <v>249</v>
      </c>
      <c r="P117" s="151" t="s">
        <v>488</v>
      </c>
    </row>
    <row r="118" spans="1:16" ht="12.75" customHeight="1" x14ac:dyDescent="0.2">
      <c r="A118" s="49" t="str">
        <f t="shared" si="6"/>
        <v> BBS 101 </v>
      </c>
      <c r="B118" s="20" t="str">
        <f t="shared" si="7"/>
        <v>I</v>
      </c>
      <c r="C118" s="49">
        <f t="shared" si="8"/>
        <v>48789.421000000002</v>
      </c>
      <c r="D118" s="4" t="str">
        <f t="shared" si="9"/>
        <v>vis</v>
      </c>
      <c r="E118" s="4">
        <f>VLOOKUP(C118,Active!C$21:E$966,3,FALSE)</f>
        <v>6805.0008495215125</v>
      </c>
      <c r="F118" s="20" t="s">
        <v>140</v>
      </c>
      <c r="G118" s="4" t="str">
        <f t="shared" si="10"/>
        <v>48789.421</v>
      </c>
      <c r="H118" s="49">
        <f t="shared" si="11"/>
        <v>6805</v>
      </c>
      <c r="I118" s="149" t="s">
        <v>489</v>
      </c>
      <c r="J118" s="150" t="s">
        <v>490</v>
      </c>
      <c r="K118" s="149">
        <v>6805</v>
      </c>
      <c r="L118" s="149" t="s">
        <v>201</v>
      </c>
      <c r="M118" s="150" t="s">
        <v>187</v>
      </c>
      <c r="N118" s="150"/>
      <c r="O118" s="151" t="s">
        <v>249</v>
      </c>
      <c r="P118" s="151" t="s">
        <v>485</v>
      </c>
    </row>
    <row r="119" spans="1:16" ht="12.75" customHeight="1" x14ac:dyDescent="0.2">
      <c r="A119" s="49" t="str">
        <f t="shared" si="6"/>
        <v> BBS 104 </v>
      </c>
      <c r="B119" s="20" t="str">
        <f t="shared" si="7"/>
        <v>II</v>
      </c>
      <c r="C119" s="49">
        <f t="shared" si="8"/>
        <v>49090.432999999997</v>
      </c>
      <c r="D119" s="4" t="str">
        <f t="shared" si="9"/>
        <v>vis</v>
      </c>
      <c r="E119" s="4">
        <f>VLOOKUP(C119,Active!C$21:E$966,3,FALSE)</f>
        <v>7173.4944981133576</v>
      </c>
      <c r="F119" s="20" t="s">
        <v>140</v>
      </c>
      <c r="G119" s="4" t="str">
        <f t="shared" si="10"/>
        <v>49090.433</v>
      </c>
      <c r="H119" s="49">
        <f t="shared" si="11"/>
        <v>7173.5</v>
      </c>
      <c r="I119" s="149" t="s">
        <v>491</v>
      </c>
      <c r="J119" s="150" t="s">
        <v>492</v>
      </c>
      <c r="K119" s="149">
        <v>7173.5</v>
      </c>
      <c r="L119" s="149" t="s">
        <v>186</v>
      </c>
      <c r="M119" s="150" t="s">
        <v>187</v>
      </c>
      <c r="N119" s="150"/>
      <c r="O119" s="151" t="s">
        <v>249</v>
      </c>
      <c r="P119" s="151" t="s">
        <v>493</v>
      </c>
    </row>
    <row r="120" spans="1:16" ht="12.75" customHeight="1" x14ac:dyDescent="0.2">
      <c r="A120" s="49" t="str">
        <f t="shared" si="6"/>
        <v> BBS 104 </v>
      </c>
      <c r="B120" s="20" t="str">
        <f t="shared" si="7"/>
        <v>I</v>
      </c>
      <c r="C120" s="49">
        <f t="shared" si="8"/>
        <v>49097.375999999997</v>
      </c>
      <c r="D120" s="4" t="str">
        <f t="shared" si="9"/>
        <v>vis</v>
      </c>
      <c r="E120" s="4">
        <f>VLOOKUP(C120,Active!C$21:E$966,3,FALSE)</f>
        <v>7181.9939978082966</v>
      </c>
      <c r="F120" s="20" t="s">
        <v>140</v>
      </c>
      <c r="G120" s="4" t="str">
        <f t="shared" si="10"/>
        <v>49097.376</v>
      </c>
      <c r="H120" s="49">
        <f t="shared" si="11"/>
        <v>7182</v>
      </c>
      <c r="I120" s="149" t="s">
        <v>494</v>
      </c>
      <c r="J120" s="150" t="s">
        <v>495</v>
      </c>
      <c r="K120" s="149">
        <v>7182</v>
      </c>
      <c r="L120" s="149" t="s">
        <v>221</v>
      </c>
      <c r="M120" s="150" t="s">
        <v>187</v>
      </c>
      <c r="N120" s="150"/>
      <c r="O120" s="151" t="s">
        <v>249</v>
      </c>
      <c r="P120" s="151" t="s">
        <v>493</v>
      </c>
    </row>
    <row r="121" spans="1:16" ht="12.75" customHeight="1" x14ac:dyDescent="0.2">
      <c r="A121" s="49" t="str">
        <f t="shared" si="6"/>
        <v> BRNO 31 </v>
      </c>
      <c r="B121" s="20" t="str">
        <f t="shared" si="7"/>
        <v>I</v>
      </c>
      <c r="C121" s="49">
        <f t="shared" si="8"/>
        <v>49119.428</v>
      </c>
      <c r="D121" s="4" t="str">
        <f t="shared" si="9"/>
        <v>vis</v>
      </c>
      <c r="E121" s="4">
        <f>VLOOKUP(C121,Active!C$21:E$966,3,FALSE)</f>
        <v>7208.9896721958585</v>
      </c>
      <c r="F121" s="20" t="s">
        <v>140</v>
      </c>
      <c r="G121" s="4" t="str">
        <f t="shared" si="10"/>
        <v>49119.428</v>
      </c>
      <c r="H121" s="49">
        <f t="shared" si="11"/>
        <v>7209</v>
      </c>
      <c r="I121" s="149" t="s">
        <v>496</v>
      </c>
      <c r="J121" s="150" t="s">
        <v>497</v>
      </c>
      <c r="K121" s="149">
        <v>7209</v>
      </c>
      <c r="L121" s="149" t="s">
        <v>279</v>
      </c>
      <c r="M121" s="150" t="s">
        <v>187</v>
      </c>
      <c r="N121" s="150"/>
      <c r="O121" s="151" t="s">
        <v>498</v>
      </c>
      <c r="P121" s="151" t="s">
        <v>499</v>
      </c>
    </row>
    <row r="122" spans="1:16" ht="12.75" customHeight="1" x14ac:dyDescent="0.2">
      <c r="A122" s="49" t="str">
        <f t="shared" si="6"/>
        <v> BBS 104 </v>
      </c>
      <c r="B122" s="20" t="str">
        <f t="shared" si="7"/>
        <v>I</v>
      </c>
      <c r="C122" s="49">
        <f t="shared" si="8"/>
        <v>49137.398999999998</v>
      </c>
      <c r="D122" s="4" t="str">
        <f t="shared" si="9"/>
        <v>vis</v>
      </c>
      <c r="E122" s="4">
        <f>VLOOKUP(C122,Active!C$21:E$966,3,FALSE)</f>
        <v>7230.9894574497466</v>
      </c>
      <c r="F122" s="20" t="s">
        <v>140</v>
      </c>
      <c r="G122" s="4" t="str">
        <f t="shared" si="10"/>
        <v>49137.399</v>
      </c>
      <c r="H122" s="49">
        <f t="shared" si="11"/>
        <v>7231</v>
      </c>
      <c r="I122" s="149" t="s">
        <v>500</v>
      </c>
      <c r="J122" s="150" t="s">
        <v>501</v>
      </c>
      <c r="K122" s="149">
        <v>7231</v>
      </c>
      <c r="L122" s="149" t="s">
        <v>331</v>
      </c>
      <c r="M122" s="150" t="s">
        <v>365</v>
      </c>
      <c r="N122" s="150" t="s">
        <v>366</v>
      </c>
      <c r="O122" s="151" t="s">
        <v>432</v>
      </c>
      <c r="P122" s="151" t="s">
        <v>493</v>
      </c>
    </row>
    <row r="123" spans="1:16" ht="12.75" customHeight="1" x14ac:dyDescent="0.2">
      <c r="A123" s="49" t="str">
        <f t="shared" si="6"/>
        <v> BRNO 31 </v>
      </c>
      <c r="B123" s="20" t="str">
        <f t="shared" si="7"/>
        <v>I</v>
      </c>
      <c r="C123" s="49">
        <f t="shared" si="8"/>
        <v>49480.480000000003</v>
      </c>
      <c r="D123" s="4" t="str">
        <f t="shared" si="9"/>
        <v>vis</v>
      </c>
      <c r="E123" s="4">
        <f>VLOOKUP(C123,Active!C$21:E$966,3,FALSE)</f>
        <v>7650.9832432541107</v>
      </c>
      <c r="F123" s="20" t="s">
        <v>140</v>
      </c>
      <c r="G123" s="4" t="str">
        <f t="shared" si="10"/>
        <v>49480.480</v>
      </c>
      <c r="H123" s="49">
        <f t="shared" si="11"/>
        <v>7651</v>
      </c>
      <c r="I123" s="149" t="s">
        <v>502</v>
      </c>
      <c r="J123" s="150" t="s">
        <v>503</v>
      </c>
      <c r="K123" s="149">
        <v>7651</v>
      </c>
      <c r="L123" s="149" t="s">
        <v>314</v>
      </c>
      <c r="M123" s="150" t="s">
        <v>187</v>
      </c>
      <c r="N123" s="150"/>
      <c r="O123" s="151" t="s">
        <v>504</v>
      </c>
      <c r="P123" s="151" t="s">
        <v>499</v>
      </c>
    </row>
    <row r="124" spans="1:16" ht="12.75" customHeight="1" x14ac:dyDescent="0.2">
      <c r="A124" s="49" t="str">
        <f t="shared" si="6"/>
        <v> BRNO 31 </v>
      </c>
      <c r="B124" s="20" t="str">
        <f t="shared" si="7"/>
        <v>I</v>
      </c>
      <c r="C124" s="49">
        <f t="shared" si="8"/>
        <v>49480.489000000001</v>
      </c>
      <c r="D124" s="4" t="str">
        <f t="shared" si="9"/>
        <v>vis</v>
      </c>
      <c r="E124" s="4">
        <f>VLOOKUP(C124,Active!C$21:E$966,3,FALSE)</f>
        <v>7650.9942608973824</v>
      </c>
      <c r="F124" s="20" t="s">
        <v>140</v>
      </c>
      <c r="G124" s="4" t="str">
        <f t="shared" si="10"/>
        <v>49480.489</v>
      </c>
      <c r="H124" s="49">
        <f t="shared" si="11"/>
        <v>7651</v>
      </c>
      <c r="I124" s="149" t="s">
        <v>505</v>
      </c>
      <c r="J124" s="150" t="s">
        <v>506</v>
      </c>
      <c r="K124" s="149">
        <v>7651</v>
      </c>
      <c r="L124" s="149" t="s">
        <v>221</v>
      </c>
      <c r="M124" s="150" t="s">
        <v>187</v>
      </c>
      <c r="N124" s="150"/>
      <c r="O124" s="151" t="s">
        <v>507</v>
      </c>
      <c r="P124" s="151" t="s">
        <v>499</v>
      </c>
    </row>
    <row r="125" spans="1:16" ht="12.75" customHeight="1" x14ac:dyDescent="0.2">
      <c r="A125" s="49" t="str">
        <f t="shared" si="6"/>
        <v> BRNO 31 </v>
      </c>
      <c r="B125" s="20" t="str">
        <f t="shared" si="7"/>
        <v>I</v>
      </c>
      <c r="C125" s="49">
        <f t="shared" si="8"/>
        <v>49480.491999999998</v>
      </c>
      <c r="D125" s="4" t="str">
        <f t="shared" si="9"/>
        <v>vis</v>
      </c>
      <c r="E125" s="4">
        <f>VLOOKUP(C125,Active!C$21:E$966,3,FALSE)</f>
        <v>7650.9979334451373</v>
      </c>
      <c r="F125" s="20" t="s">
        <v>140</v>
      </c>
      <c r="G125" s="4" t="str">
        <f t="shared" si="10"/>
        <v>49480.492</v>
      </c>
      <c r="H125" s="49">
        <f t="shared" si="11"/>
        <v>7651</v>
      </c>
      <c r="I125" s="149" t="s">
        <v>508</v>
      </c>
      <c r="J125" s="150" t="s">
        <v>509</v>
      </c>
      <c r="K125" s="149">
        <v>7651</v>
      </c>
      <c r="L125" s="149" t="s">
        <v>196</v>
      </c>
      <c r="M125" s="150" t="s">
        <v>187</v>
      </c>
      <c r="N125" s="150"/>
      <c r="O125" s="151" t="s">
        <v>510</v>
      </c>
      <c r="P125" s="151" t="s">
        <v>499</v>
      </c>
    </row>
    <row r="126" spans="1:16" ht="12.75" customHeight="1" x14ac:dyDescent="0.2">
      <c r="A126" s="49" t="str">
        <f t="shared" si="6"/>
        <v> BRNO 31 </v>
      </c>
      <c r="B126" s="20" t="str">
        <f t="shared" si="7"/>
        <v>I</v>
      </c>
      <c r="C126" s="49">
        <f t="shared" si="8"/>
        <v>49480.493999999999</v>
      </c>
      <c r="D126" s="4" t="str">
        <f t="shared" si="9"/>
        <v>vis</v>
      </c>
      <c r="E126" s="4">
        <f>VLOOKUP(C126,Active!C$21:E$966,3,FALSE)</f>
        <v>7651.0003818103096</v>
      </c>
      <c r="F126" s="20" t="s">
        <v>140</v>
      </c>
      <c r="G126" s="4" t="str">
        <f t="shared" si="10"/>
        <v>49480.494</v>
      </c>
      <c r="H126" s="49">
        <f t="shared" si="11"/>
        <v>7651</v>
      </c>
      <c r="I126" s="149" t="s">
        <v>511</v>
      </c>
      <c r="J126" s="150" t="s">
        <v>512</v>
      </c>
      <c r="K126" s="149">
        <v>7651</v>
      </c>
      <c r="L126" s="149" t="s">
        <v>225</v>
      </c>
      <c r="M126" s="150" t="s">
        <v>187</v>
      </c>
      <c r="N126" s="150"/>
      <c r="O126" s="151" t="s">
        <v>513</v>
      </c>
      <c r="P126" s="151" t="s">
        <v>499</v>
      </c>
    </row>
    <row r="127" spans="1:16" ht="12.75" customHeight="1" x14ac:dyDescent="0.2">
      <c r="A127" s="49" t="str">
        <f t="shared" si="6"/>
        <v> AOEB 3 </v>
      </c>
      <c r="B127" s="20" t="str">
        <f t="shared" si="7"/>
        <v>I</v>
      </c>
      <c r="C127" s="49">
        <f t="shared" si="8"/>
        <v>49488.665999999997</v>
      </c>
      <c r="D127" s="4" t="str">
        <f t="shared" si="9"/>
        <v>vis</v>
      </c>
      <c r="E127" s="4">
        <f>VLOOKUP(C127,Active!C$21:E$966,3,FALSE)</f>
        <v>7661.0044019035022</v>
      </c>
      <c r="F127" s="20" t="s">
        <v>140</v>
      </c>
      <c r="G127" s="4" t="str">
        <f t="shared" si="10"/>
        <v>49488.666</v>
      </c>
      <c r="H127" s="49">
        <f t="shared" si="11"/>
        <v>7661</v>
      </c>
      <c r="I127" s="149" t="s">
        <v>514</v>
      </c>
      <c r="J127" s="150" t="s">
        <v>515</v>
      </c>
      <c r="K127" s="149">
        <v>7661</v>
      </c>
      <c r="L127" s="149" t="s">
        <v>260</v>
      </c>
      <c r="M127" s="150" t="s">
        <v>187</v>
      </c>
      <c r="N127" s="150"/>
      <c r="O127" s="151" t="s">
        <v>429</v>
      </c>
      <c r="P127" s="151" t="s">
        <v>359</v>
      </c>
    </row>
    <row r="128" spans="1:16" ht="12.75" customHeight="1" x14ac:dyDescent="0.2">
      <c r="A128" s="49" t="str">
        <f t="shared" si="6"/>
        <v> AOEB 3 </v>
      </c>
      <c r="B128" s="20" t="str">
        <f t="shared" si="7"/>
        <v>I</v>
      </c>
      <c r="C128" s="49">
        <f t="shared" si="8"/>
        <v>49492.733699999997</v>
      </c>
      <c r="D128" s="4" t="str">
        <f t="shared" si="9"/>
        <v>vis</v>
      </c>
      <c r="E128" s="4">
        <f>VLOOKUP(C128,Active!C$21:E$966,3,FALSE)</f>
        <v>7665.984009408774</v>
      </c>
      <c r="F128" s="20" t="s">
        <v>140</v>
      </c>
      <c r="G128" s="4" t="str">
        <f t="shared" si="10"/>
        <v>49492.7337</v>
      </c>
      <c r="H128" s="49">
        <f t="shared" si="11"/>
        <v>7666</v>
      </c>
      <c r="I128" s="149" t="s">
        <v>516</v>
      </c>
      <c r="J128" s="150" t="s">
        <v>517</v>
      </c>
      <c r="K128" s="149">
        <v>7666</v>
      </c>
      <c r="L128" s="149" t="s">
        <v>518</v>
      </c>
      <c r="M128" s="150" t="s">
        <v>519</v>
      </c>
      <c r="N128" s="150" t="s">
        <v>520</v>
      </c>
      <c r="O128" s="151" t="s">
        <v>521</v>
      </c>
      <c r="P128" s="151" t="s">
        <v>359</v>
      </c>
    </row>
    <row r="129" spans="1:16" ht="12.75" customHeight="1" x14ac:dyDescent="0.2">
      <c r="A129" s="49" t="str">
        <f t="shared" si="6"/>
        <v> BBS 109 </v>
      </c>
      <c r="B129" s="20" t="str">
        <f t="shared" si="7"/>
        <v>II</v>
      </c>
      <c r="C129" s="49">
        <f t="shared" si="8"/>
        <v>49844.413</v>
      </c>
      <c r="D129" s="4" t="str">
        <f t="shared" si="9"/>
        <v>vis</v>
      </c>
      <c r="E129" s="4">
        <f>VLOOKUP(C129,Active!C$21:E$966,3,FALSE)</f>
        <v>8096.5036843427624</v>
      </c>
      <c r="F129" s="20" t="s">
        <v>140</v>
      </c>
      <c r="G129" s="4" t="str">
        <f t="shared" si="10"/>
        <v>49844.413</v>
      </c>
      <c r="H129" s="49">
        <f t="shared" si="11"/>
        <v>8096.5</v>
      </c>
      <c r="I129" s="149" t="s">
        <v>522</v>
      </c>
      <c r="J129" s="150" t="s">
        <v>523</v>
      </c>
      <c r="K129" s="149">
        <v>8096.5</v>
      </c>
      <c r="L129" s="149" t="s">
        <v>273</v>
      </c>
      <c r="M129" s="150" t="s">
        <v>187</v>
      </c>
      <c r="N129" s="150"/>
      <c r="O129" s="151" t="s">
        <v>249</v>
      </c>
      <c r="P129" s="151" t="s">
        <v>524</v>
      </c>
    </row>
    <row r="130" spans="1:16" ht="12.75" customHeight="1" x14ac:dyDescent="0.2">
      <c r="A130" s="49" t="str">
        <f t="shared" si="6"/>
        <v> AOEB 3 </v>
      </c>
      <c r="B130" s="20" t="str">
        <f t="shared" si="7"/>
        <v>I</v>
      </c>
      <c r="C130" s="49">
        <f t="shared" si="8"/>
        <v>50152.781999999999</v>
      </c>
      <c r="D130" s="4" t="str">
        <f t="shared" si="9"/>
        <v>vis</v>
      </c>
      <c r="E130" s="4">
        <f>VLOOKUP(C130,Active!C$21:E$966,3,FALSE)</f>
        <v>8474.0036442201763</v>
      </c>
      <c r="F130" s="20" t="s">
        <v>140</v>
      </c>
      <c r="G130" s="4" t="str">
        <f t="shared" si="10"/>
        <v>50152.782</v>
      </c>
      <c r="H130" s="49">
        <f t="shared" si="11"/>
        <v>8474</v>
      </c>
      <c r="I130" s="149" t="s">
        <v>525</v>
      </c>
      <c r="J130" s="150" t="s">
        <v>526</v>
      </c>
      <c r="K130" s="149">
        <v>8474</v>
      </c>
      <c r="L130" s="149" t="s">
        <v>273</v>
      </c>
      <c r="M130" s="150" t="s">
        <v>187</v>
      </c>
      <c r="N130" s="150"/>
      <c r="O130" s="151" t="s">
        <v>370</v>
      </c>
      <c r="P130" s="151" t="s">
        <v>359</v>
      </c>
    </row>
    <row r="131" spans="1:16" ht="12.75" customHeight="1" x14ac:dyDescent="0.2">
      <c r="A131" s="49" t="str">
        <f t="shared" si="6"/>
        <v> BBS 112 </v>
      </c>
      <c r="B131" s="20" t="str">
        <f t="shared" si="7"/>
        <v>I</v>
      </c>
      <c r="C131" s="49">
        <f t="shared" si="8"/>
        <v>50190.360999999997</v>
      </c>
      <c r="D131" s="4" t="str">
        <f t="shared" si="9"/>
        <v>vis</v>
      </c>
      <c r="E131" s="4">
        <f>VLOOKUP(C131,Active!C$21:E$966,3,FALSE)</f>
        <v>8520.007201621318</v>
      </c>
      <c r="F131" s="20" t="s">
        <v>140</v>
      </c>
      <c r="G131" s="4" t="str">
        <f t="shared" si="10"/>
        <v>50190.361</v>
      </c>
      <c r="H131" s="49">
        <f t="shared" si="11"/>
        <v>8520</v>
      </c>
      <c r="I131" s="149" t="s">
        <v>527</v>
      </c>
      <c r="J131" s="150" t="s">
        <v>528</v>
      </c>
      <c r="K131" s="149">
        <v>8520</v>
      </c>
      <c r="L131" s="149" t="s">
        <v>301</v>
      </c>
      <c r="M131" s="150" t="s">
        <v>187</v>
      </c>
      <c r="N131" s="150"/>
      <c r="O131" s="151" t="s">
        <v>249</v>
      </c>
      <c r="P131" s="151" t="s">
        <v>529</v>
      </c>
    </row>
    <row r="132" spans="1:16" ht="12.75" customHeight="1" x14ac:dyDescent="0.2">
      <c r="A132" s="49" t="str">
        <f t="shared" si="6"/>
        <v> BBS 112 </v>
      </c>
      <c r="B132" s="20" t="str">
        <f t="shared" si="7"/>
        <v>II</v>
      </c>
      <c r="C132" s="49">
        <f t="shared" si="8"/>
        <v>50192.4</v>
      </c>
      <c r="D132" s="4" t="str">
        <f t="shared" si="9"/>
        <v>vis</v>
      </c>
      <c r="E132" s="4">
        <f>VLOOKUP(C132,Active!C$21:E$966,3,FALSE)</f>
        <v>8522.5033099142784</v>
      </c>
      <c r="F132" s="20" t="s">
        <v>140</v>
      </c>
      <c r="G132" s="4" t="str">
        <f t="shared" si="10"/>
        <v>50192.400</v>
      </c>
      <c r="H132" s="49">
        <f t="shared" si="11"/>
        <v>8522.5</v>
      </c>
      <c r="I132" s="149" t="s">
        <v>530</v>
      </c>
      <c r="J132" s="150" t="s">
        <v>531</v>
      </c>
      <c r="K132" s="149">
        <v>8522.5</v>
      </c>
      <c r="L132" s="149" t="s">
        <v>273</v>
      </c>
      <c r="M132" s="150" t="s">
        <v>187</v>
      </c>
      <c r="N132" s="150"/>
      <c r="O132" s="151" t="s">
        <v>249</v>
      </c>
      <c r="P132" s="151" t="s">
        <v>529</v>
      </c>
    </row>
    <row r="133" spans="1:16" ht="12.75" customHeight="1" x14ac:dyDescent="0.2">
      <c r="A133" s="49" t="str">
        <f t="shared" si="6"/>
        <v> BBS 114 </v>
      </c>
      <c r="B133" s="20" t="str">
        <f t="shared" si="7"/>
        <v>I</v>
      </c>
      <c r="C133" s="49">
        <f t="shared" si="8"/>
        <v>50194.442000000003</v>
      </c>
      <c r="D133" s="4" t="str">
        <f t="shared" si="9"/>
        <v>vis</v>
      </c>
      <c r="E133" s="4">
        <f>VLOOKUP(C133,Active!C$21:E$966,3,FALSE)</f>
        <v>8525.0030907549917</v>
      </c>
      <c r="F133" s="20" t="s">
        <v>140</v>
      </c>
      <c r="G133" s="4" t="str">
        <f t="shared" si="10"/>
        <v>50194.442</v>
      </c>
      <c r="H133" s="49">
        <f t="shared" si="11"/>
        <v>8525</v>
      </c>
      <c r="I133" s="149" t="s">
        <v>532</v>
      </c>
      <c r="J133" s="150" t="s">
        <v>533</v>
      </c>
      <c r="K133" s="149">
        <v>8525</v>
      </c>
      <c r="L133" s="149" t="s">
        <v>273</v>
      </c>
      <c r="M133" s="150" t="s">
        <v>187</v>
      </c>
      <c r="N133" s="150"/>
      <c r="O133" s="151" t="s">
        <v>457</v>
      </c>
      <c r="P133" s="151" t="s">
        <v>534</v>
      </c>
    </row>
    <row r="134" spans="1:16" ht="12.75" customHeight="1" x14ac:dyDescent="0.2">
      <c r="A134" s="49" t="str">
        <f t="shared" si="6"/>
        <v> BBS 112 </v>
      </c>
      <c r="B134" s="20" t="str">
        <f t="shared" si="7"/>
        <v>II</v>
      </c>
      <c r="C134" s="49">
        <f t="shared" si="8"/>
        <v>50210.370999999999</v>
      </c>
      <c r="D134" s="4" t="str">
        <f t="shared" si="9"/>
        <v>vis</v>
      </c>
      <c r="E134" s="4">
        <f>VLOOKUP(C134,Active!C$21:E$966,3,FALSE)</f>
        <v>8544.5030951681656</v>
      </c>
      <c r="F134" s="20" t="s">
        <v>140</v>
      </c>
      <c r="G134" s="4" t="str">
        <f t="shared" si="10"/>
        <v>50210.371</v>
      </c>
      <c r="H134" s="49">
        <f t="shared" si="11"/>
        <v>8544.5</v>
      </c>
      <c r="I134" s="149" t="s">
        <v>535</v>
      </c>
      <c r="J134" s="150" t="s">
        <v>536</v>
      </c>
      <c r="K134" s="149">
        <v>8544.5</v>
      </c>
      <c r="L134" s="149" t="s">
        <v>273</v>
      </c>
      <c r="M134" s="150" t="s">
        <v>187</v>
      </c>
      <c r="N134" s="150"/>
      <c r="O134" s="151" t="s">
        <v>249</v>
      </c>
      <c r="P134" s="151" t="s">
        <v>529</v>
      </c>
    </row>
    <row r="135" spans="1:16" ht="12.75" customHeight="1" x14ac:dyDescent="0.2">
      <c r="A135" s="49" t="str">
        <f t="shared" si="6"/>
        <v> BBS 115 </v>
      </c>
      <c r="B135" s="20" t="str">
        <f t="shared" si="7"/>
        <v>II</v>
      </c>
      <c r="C135" s="49">
        <f t="shared" si="8"/>
        <v>50571.417000000001</v>
      </c>
      <c r="D135" s="4" t="str">
        <f t="shared" si="9"/>
        <v>vis</v>
      </c>
      <c r="E135" s="4">
        <f>VLOOKUP(C135,Active!C$21:E$966,3,FALSE)</f>
        <v>8986.489321130899</v>
      </c>
      <c r="F135" s="20" t="s">
        <v>140</v>
      </c>
      <c r="G135" s="4" t="str">
        <f t="shared" si="10"/>
        <v>50571.417</v>
      </c>
      <c r="H135" s="49">
        <f t="shared" si="11"/>
        <v>8986.5</v>
      </c>
      <c r="I135" s="149" t="s">
        <v>537</v>
      </c>
      <c r="J135" s="150" t="s">
        <v>538</v>
      </c>
      <c r="K135" s="149">
        <v>8986.5</v>
      </c>
      <c r="L135" s="149" t="s">
        <v>331</v>
      </c>
      <c r="M135" s="150" t="s">
        <v>187</v>
      </c>
      <c r="N135" s="150"/>
      <c r="O135" s="151" t="s">
        <v>249</v>
      </c>
      <c r="P135" s="151" t="s">
        <v>539</v>
      </c>
    </row>
    <row r="136" spans="1:16" ht="12.75" customHeight="1" x14ac:dyDescent="0.2">
      <c r="A136" s="49" t="str">
        <f t="shared" si="6"/>
        <v> BBS 116 </v>
      </c>
      <c r="B136" s="20" t="str">
        <f t="shared" si="7"/>
        <v>I</v>
      </c>
      <c r="C136" s="49">
        <f t="shared" si="8"/>
        <v>50573.470999999998</v>
      </c>
      <c r="D136" s="4" t="str">
        <f t="shared" si="9"/>
        <v>vis</v>
      </c>
      <c r="E136" s="4">
        <f>VLOOKUP(C136,Active!C$21:E$966,3,FALSE)</f>
        <v>8989.0037921626408</v>
      </c>
      <c r="F136" s="20" t="s">
        <v>140</v>
      </c>
      <c r="G136" s="4" t="str">
        <f t="shared" si="10"/>
        <v>50573.471</v>
      </c>
      <c r="H136" s="49">
        <f t="shared" si="11"/>
        <v>8989</v>
      </c>
      <c r="I136" s="149" t="s">
        <v>540</v>
      </c>
      <c r="J136" s="150" t="s">
        <v>541</v>
      </c>
      <c r="K136" s="149">
        <v>8989</v>
      </c>
      <c r="L136" s="149" t="s">
        <v>273</v>
      </c>
      <c r="M136" s="150" t="s">
        <v>187</v>
      </c>
      <c r="N136" s="150"/>
      <c r="O136" s="151" t="s">
        <v>457</v>
      </c>
      <c r="P136" s="151" t="s">
        <v>542</v>
      </c>
    </row>
    <row r="137" spans="1:16" ht="12.75" customHeight="1" x14ac:dyDescent="0.2">
      <c r="A137" s="49" t="str">
        <f t="shared" si="6"/>
        <v>BAVM 111 </v>
      </c>
      <c r="B137" s="20" t="str">
        <f t="shared" si="7"/>
        <v>I</v>
      </c>
      <c r="C137" s="49">
        <f t="shared" si="8"/>
        <v>50582.448199999999</v>
      </c>
      <c r="D137" s="4" t="str">
        <f t="shared" si="9"/>
        <v>vis</v>
      </c>
      <c r="E137" s="4">
        <f>VLOOKUP(C137,Active!C$21:E$966,3,FALSE)</f>
        <v>8999.9935240741233</v>
      </c>
      <c r="F137" s="20" t="s">
        <v>140</v>
      </c>
      <c r="G137" s="4" t="str">
        <f t="shared" si="10"/>
        <v>50582.4482</v>
      </c>
      <c r="H137" s="49">
        <f t="shared" si="11"/>
        <v>9000</v>
      </c>
      <c r="I137" s="149" t="s">
        <v>543</v>
      </c>
      <c r="J137" s="150" t="s">
        <v>544</v>
      </c>
      <c r="K137" s="149">
        <v>9000</v>
      </c>
      <c r="L137" s="149" t="s">
        <v>545</v>
      </c>
      <c r="M137" s="150" t="s">
        <v>365</v>
      </c>
      <c r="N137" s="150" t="s">
        <v>546</v>
      </c>
      <c r="O137" s="151" t="s">
        <v>547</v>
      </c>
      <c r="P137" s="152" t="s">
        <v>548</v>
      </c>
    </row>
    <row r="138" spans="1:16" x14ac:dyDescent="0.2">
      <c r="A138" s="49" t="str">
        <f t="shared" si="6"/>
        <v>BAVM 118 </v>
      </c>
      <c r="B138" s="20" t="str">
        <f t="shared" si="7"/>
        <v>I</v>
      </c>
      <c r="C138" s="49">
        <f t="shared" si="8"/>
        <v>50948.407500000001</v>
      </c>
      <c r="D138" s="4" t="str">
        <f t="shared" si="9"/>
        <v>vis</v>
      </c>
      <c r="E138" s="4">
        <f>VLOOKUP(C138,Active!C$21:E$966,3,FALSE)</f>
        <v>9447.9945263368918</v>
      </c>
      <c r="F138" s="20" t="s">
        <v>140</v>
      </c>
      <c r="G138" s="4" t="str">
        <f t="shared" si="10"/>
        <v>50948.4075</v>
      </c>
      <c r="H138" s="49">
        <f t="shared" si="11"/>
        <v>9448</v>
      </c>
      <c r="I138" s="149" t="s">
        <v>549</v>
      </c>
      <c r="J138" s="150" t="s">
        <v>550</v>
      </c>
      <c r="K138" s="149">
        <v>9448</v>
      </c>
      <c r="L138" s="149" t="s">
        <v>551</v>
      </c>
      <c r="M138" s="150" t="s">
        <v>365</v>
      </c>
      <c r="N138" s="150" t="s">
        <v>546</v>
      </c>
      <c r="O138" s="151" t="s">
        <v>547</v>
      </c>
      <c r="P138" s="152" t="s">
        <v>552</v>
      </c>
    </row>
    <row r="139" spans="1:16" x14ac:dyDescent="0.2">
      <c r="A139" s="49" t="str">
        <f t="shared" ref="A139:A202" si="12">P139</f>
        <v>IBVS 5287 </v>
      </c>
      <c r="B139" s="20" t="str">
        <f t="shared" ref="B139:B202" si="13">IF(H139=INT(H139),"I","II")</f>
        <v>I</v>
      </c>
      <c r="C139" s="49">
        <f t="shared" ref="C139:C202" si="14">1*G139</f>
        <v>51580.664199999999</v>
      </c>
      <c r="D139" s="4" t="str">
        <f t="shared" ref="D139:D202" si="15">VLOOKUP(F139,I$1:J$5,2,FALSE)</f>
        <v>vis</v>
      </c>
      <c r="E139" s="4">
        <f>VLOOKUP(C139,Active!C$21:E$966,3,FALSE)</f>
        <v>10221.992168389845</v>
      </c>
      <c r="F139" s="20" t="s">
        <v>140</v>
      </c>
      <c r="G139" s="4" t="str">
        <f t="shared" ref="G139:G202" si="16">MID(I139,3,LEN(I139)-3)</f>
        <v>51580.6642</v>
      </c>
      <c r="H139" s="49">
        <f t="shared" ref="H139:H202" si="17">1*K139</f>
        <v>10222</v>
      </c>
      <c r="I139" s="149" t="s">
        <v>553</v>
      </c>
      <c r="J139" s="150" t="s">
        <v>554</v>
      </c>
      <c r="K139" s="149">
        <v>10222</v>
      </c>
      <c r="L139" s="149" t="s">
        <v>555</v>
      </c>
      <c r="M139" s="150" t="s">
        <v>365</v>
      </c>
      <c r="N139" s="150" t="s">
        <v>366</v>
      </c>
      <c r="O139" s="151" t="s">
        <v>556</v>
      </c>
      <c r="P139" s="152" t="s">
        <v>557</v>
      </c>
    </row>
    <row r="140" spans="1:16" x14ac:dyDescent="0.2">
      <c r="A140" s="49" t="str">
        <f t="shared" si="12"/>
        <v>BAVM 152 </v>
      </c>
      <c r="B140" s="20" t="str">
        <f t="shared" si="13"/>
        <v>I</v>
      </c>
      <c r="C140" s="49">
        <f t="shared" si="14"/>
        <v>52041.381399999998</v>
      </c>
      <c r="D140" s="4" t="str">
        <f t="shared" si="15"/>
        <v>vis</v>
      </c>
      <c r="E140" s="4">
        <f>VLOOKUP(C140,Active!C$21:E$966,3,FALSE)</f>
        <v>10785.994141723204</v>
      </c>
      <c r="F140" s="20" t="s">
        <v>140</v>
      </c>
      <c r="G140" s="4" t="str">
        <f t="shared" si="16"/>
        <v>52041.3814</v>
      </c>
      <c r="H140" s="49">
        <f t="shared" si="17"/>
        <v>10786</v>
      </c>
      <c r="I140" s="149" t="s">
        <v>558</v>
      </c>
      <c r="J140" s="150" t="s">
        <v>559</v>
      </c>
      <c r="K140" s="149">
        <v>10786</v>
      </c>
      <c r="L140" s="149" t="s">
        <v>560</v>
      </c>
      <c r="M140" s="150" t="s">
        <v>365</v>
      </c>
      <c r="N140" s="150" t="s">
        <v>561</v>
      </c>
      <c r="O140" s="151" t="s">
        <v>547</v>
      </c>
      <c r="P140" s="152" t="s">
        <v>562</v>
      </c>
    </row>
    <row r="141" spans="1:16" x14ac:dyDescent="0.2">
      <c r="A141" s="49" t="str">
        <f t="shared" si="12"/>
        <v>OEJV 0074 </v>
      </c>
      <c r="B141" s="20" t="str">
        <f t="shared" si="13"/>
        <v>I</v>
      </c>
      <c r="C141" s="49">
        <f t="shared" si="14"/>
        <v>52402.437299999998</v>
      </c>
      <c r="D141" s="4" t="str">
        <f t="shared" si="15"/>
        <v>vis</v>
      </c>
      <c r="E141" s="4">
        <f>VLOOKUP(C141,Active!C$21:E$966,3,FALSE)</f>
        <v>11227.992487093536</v>
      </c>
      <c r="F141" s="20" t="s">
        <v>140</v>
      </c>
      <c r="G141" s="4" t="str">
        <f t="shared" si="16"/>
        <v>52402.43730</v>
      </c>
      <c r="H141" s="49">
        <f t="shared" si="17"/>
        <v>11228</v>
      </c>
      <c r="I141" s="149" t="s">
        <v>563</v>
      </c>
      <c r="J141" s="150" t="s">
        <v>564</v>
      </c>
      <c r="K141" s="149" t="s">
        <v>565</v>
      </c>
      <c r="L141" s="149" t="s">
        <v>566</v>
      </c>
      <c r="M141" s="150" t="s">
        <v>519</v>
      </c>
      <c r="N141" s="150" t="s">
        <v>546</v>
      </c>
      <c r="O141" s="151" t="s">
        <v>567</v>
      </c>
      <c r="P141" s="152" t="s">
        <v>568</v>
      </c>
    </row>
    <row r="142" spans="1:16" x14ac:dyDescent="0.2">
      <c r="A142" s="49" t="str">
        <f t="shared" si="12"/>
        <v>BAVM 158 </v>
      </c>
      <c r="B142" s="20" t="str">
        <f t="shared" si="13"/>
        <v>I</v>
      </c>
      <c r="C142" s="49">
        <f t="shared" si="14"/>
        <v>52411.423600000002</v>
      </c>
      <c r="D142" s="4" t="str">
        <f t="shared" si="15"/>
        <v>vis</v>
      </c>
      <c r="E142" s="4">
        <f>VLOOKUP(C142,Active!C$21:E$966,3,FALSE)</f>
        <v>11238.993359066555</v>
      </c>
      <c r="F142" s="20" t="s">
        <v>140</v>
      </c>
      <c r="G142" s="4" t="str">
        <f t="shared" si="16"/>
        <v>52411.4236</v>
      </c>
      <c r="H142" s="49">
        <f t="shared" si="17"/>
        <v>11239</v>
      </c>
      <c r="I142" s="149" t="s">
        <v>569</v>
      </c>
      <c r="J142" s="150" t="s">
        <v>570</v>
      </c>
      <c r="K142" s="149" t="s">
        <v>571</v>
      </c>
      <c r="L142" s="149" t="s">
        <v>572</v>
      </c>
      <c r="M142" s="150" t="s">
        <v>365</v>
      </c>
      <c r="N142" s="150" t="s">
        <v>140</v>
      </c>
      <c r="O142" s="151" t="s">
        <v>573</v>
      </c>
      <c r="P142" s="152" t="s">
        <v>574</v>
      </c>
    </row>
    <row r="143" spans="1:16" x14ac:dyDescent="0.2">
      <c r="A143" s="49" t="str">
        <f t="shared" si="12"/>
        <v>IBVS 5843 </v>
      </c>
      <c r="B143" s="20" t="str">
        <f t="shared" si="13"/>
        <v>II</v>
      </c>
      <c r="C143" s="49">
        <f t="shared" si="14"/>
        <v>53473.764799999997</v>
      </c>
      <c r="D143" s="4" t="str">
        <f t="shared" si="15"/>
        <v>vis</v>
      </c>
      <c r="E143" s="4">
        <f>VLOOKUP(C143,Active!C$21:E$966,3,FALSE)</f>
        <v>12539.492956549195</v>
      </c>
      <c r="F143" s="20" t="s">
        <v>140</v>
      </c>
      <c r="G143" s="4" t="str">
        <f t="shared" si="16"/>
        <v>53473.7648</v>
      </c>
      <c r="H143" s="49">
        <f t="shared" si="17"/>
        <v>12539.5</v>
      </c>
      <c r="I143" s="149" t="s">
        <v>575</v>
      </c>
      <c r="J143" s="150" t="s">
        <v>576</v>
      </c>
      <c r="K143" s="149" t="s">
        <v>577</v>
      </c>
      <c r="L143" s="149" t="s">
        <v>578</v>
      </c>
      <c r="M143" s="150" t="s">
        <v>519</v>
      </c>
      <c r="N143" s="150" t="s">
        <v>561</v>
      </c>
      <c r="O143" s="151" t="s">
        <v>579</v>
      </c>
      <c r="P143" s="152" t="s">
        <v>580</v>
      </c>
    </row>
    <row r="144" spans="1:16" x14ac:dyDescent="0.2">
      <c r="A144" s="49" t="str">
        <f t="shared" si="12"/>
        <v>IBVS 5843 </v>
      </c>
      <c r="B144" s="20" t="str">
        <f t="shared" si="13"/>
        <v>II</v>
      </c>
      <c r="C144" s="49">
        <f t="shared" si="14"/>
        <v>53492.553099999997</v>
      </c>
      <c r="D144" s="4" t="str">
        <f t="shared" si="15"/>
        <v>vis</v>
      </c>
      <c r="E144" s="4">
        <f>VLOOKUP(C144,Active!C$21:E$966,3,FALSE)</f>
        <v>12562.493266230664</v>
      </c>
      <c r="F144" s="20" t="s">
        <v>140</v>
      </c>
      <c r="G144" s="4" t="str">
        <f t="shared" si="16"/>
        <v>53492.5531</v>
      </c>
      <c r="H144" s="49">
        <f t="shared" si="17"/>
        <v>12562.5</v>
      </c>
      <c r="I144" s="149" t="s">
        <v>581</v>
      </c>
      <c r="J144" s="150" t="s">
        <v>582</v>
      </c>
      <c r="K144" s="149" t="s">
        <v>583</v>
      </c>
      <c r="L144" s="149" t="s">
        <v>584</v>
      </c>
      <c r="M144" s="150" t="s">
        <v>519</v>
      </c>
      <c r="N144" s="150" t="s">
        <v>561</v>
      </c>
      <c r="O144" s="151" t="s">
        <v>579</v>
      </c>
      <c r="P144" s="152" t="s">
        <v>580</v>
      </c>
    </row>
    <row r="145" spans="1:16" x14ac:dyDescent="0.2">
      <c r="A145" s="49" t="str">
        <f t="shared" si="12"/>
        <v>BAVM 186 </v>
      </c>
      <c r="B145" s="20" t="str">
        <f t="shared" si="13"/>
        <v>II</v>
      </c>
      <c r="C145" s="49">
        <f t="shared" si="14"/>
        <v>54206.4974</v>
      </c>
      <c r="D145" s="4" t="str">
        <f t="shared" si="15"/>
        <v>vis</v>
      </c>
      <c r="E145" s="4">
        <f>VLOOKUP(C145,Active!C$21:E$966,3,FALSE)</f>
        <v>13436.491445699776</v>
      </c>
      <c r="F145" s="20" t="s">
        <v>140</v>
      </c>
      <c r="G145" s="4" t="str">
        <f t="shared" si="16"/>
        <v>54206.4974</v>
      </c>
      <c r="H145" s="49">
        <f t="shared" si="17"/>
        <v>13436.5</v>
      </c>
      <c r="I145" s="149" t="s">
        <v>585</v>
      </c>
      <c r="J145" s="150" t="s">
        <v>586</v>
      </c>
      <c r="K145" s="149" t="s">
        <v>587</v>
      </c>
      <c r="L145" s="149" t="s">
        <v>588</v>
      </c>
      <c r="M145" s="150" t="s">
        <v>519</v>
      </c>
      <c r="N145" s="150" t="s">
        <v>561</v>
      </c>
      <c r="O145" s="151" t="s">
        <v>589</v>
      </c>
      <c r="P145" s="152" t="s">
        <v>590</v>
      </c>
    </row>
    <row r="146" spans="1:16" x14ac:dyDescent="0.2">
      <c r="A146" s="49" t="str">
        <f t="shared" si="12"/>
        <v>OEJV 0074 </v>
      </c>
      <c r="B146" s="20" t="str">
        <f t="shared" si="13"/>
        <v>I</v>
      </c>
      <c r="C146" s="49">
        <f t="shared" si="14"/>
        <v>54240.39673</v>
      </c>
      <c r="D146" s="4" t="str">
        <f t="shared" si="15"/>
        <v>vis</v>
      </c>
      <c r="E146" s="4">
        <f>VLOOKUP(C146,Active!C$21:E$966,3,FALSE)</f>
        <v>13477.990415164513</v>
      </c>
      <c r="F146" s="20" t="s">
        <v>140</v>
      </c>
      <c r="G146" s="4" t="str">
        <f t="shared" si="16"/>
        <v>54240.39673</v>
      </c>
      <c r="H146" s="49">
        <f t="shared" si="17"/>
        <v>13478</v>
      </c>
      <c r="I146" s="149" t="s">
        <v>591</v>
      </c>
      <c r="J146" s="150" t="s">
        <v>592</v>
      </c>
      <c r="K146" s="149" t="s">
        <v>593</v>
      </c>
      <c r="L146" s="149" t="s">
        <v>594</v>
      </c>
      <c r="M146" s="150" t="s">
        <v>519</v>
      </c>
      <c r="N146" s="150" t="s">
        <v>595</v>
      </c>
      <c r="O146" s="151" t="s">
        <v>567</v>
      </c>
      <c r="P146" s="152" t="s">
        <v>568</v>
      </c>
    </row>
    <row r="147" spans="1:16" ht="25.5" x14ac:dyDescent="0.2">
      <c r="A147" s="49" t="str">
        <f t="shared" si="12"/>
        <v>JAAVSO 36(2);186 </v>
      </c>
      <c r="B147" s="20" t="str">
        <f t="shared" si="13"/>
        <v>I</v>
      </c>
      <c r="C147" s="49">
        <f t="shared" si="14"/>
        <v>54577.765299999999</v>
      </c>
      <c r="D147" s="4" t="str">
        <f t="shared" si="15"/>
        <v>vis</v>
      </c>
      <c r="E147" s="4">
        <f>VLOOKUP(C147,Active!C$21:E$966,3,FALSE)</f>
        <v>13890.991143638843</v>
      </c>
      <c r="F147" s="20" t="s">
        <v>140</v>
      </c>
      <c r="G147" s="4" t="str">
        <f t="shared" si="16"/>
        <v>54577.7653</v>
      </c>
      <c r="H147" s="49">
        <f t="shared" si="17"/>
        <v>13891</v>
      </c>
      <c r="I147" s="149" t="s">
        <v>596</v>
      </c>
      <c r="J147" s="150" t="s">
        <v>597</v>
      </c>
      <c r="K147" s="149" t="s">
        <v>598</v>
      </c>
      <c r="L147" s="149" t="s">
        <v>599</v>
      </c>
      <c r="M147" s="150" t="s">
        <v>519</v>
      </c>
      <c r="N147" s="150" t="s">
        <v>546</v>
      </c>
      <c r="O147" s="151" t="s">
        <v>600</v>
      </c>
      <c r="P147" s="152" t="s">
        <v>601</v>
      </c>
    </row>
    <row r="148" spans="1:16" ht="25.5" x14ac:dyDescent="0.2">
      <c r="A148" s="49" t="str">
        <f t="shared" si="12"/>
        <v>JAAVSO 36(2);186 </v>
      </c>
      <c r="B148" s="20" t="str">
        <f t="shared" si="13"/>
        <v>I</v>
      </c>
      <c r="C148" s="49">
        <f t="shared" si="14"/>
        <v>54590.834999999999</v>
      </c>
      <c r="D148" s="4" t="str">
        <f t="shared" si="15"/>
        <v>vis</v>
      </c>
      <c r="E148" s="4">
        <f>VLOOKUP(C148,Active!C$21:E$966,3,FALSE)</f>
        <v>13906.990842783731</v>
      </c>
      <c r="F148" s="20" t="s">
        <v>140</v>
      </c>
      <c r="G148" s="4" t="str">
        <f t="shared" si="16"/>
        <v>54590.835</v>
      </c>
      <c r="H148" s="49">
        <f t="shared" si="17"/>
        <v>13907</v>
      </c>
      <c r="I148" s="149" t="s">
        <v>602</v>
      </c>
      <c r="J148" s="150" t="s">
        <v>603</v>
      </c>
      <c r="K148" s="149" t="s">
        <v>604</v>
      </c>
      <c r="L148" s="149" t="s">
        <v>217</v>
      </c>
      <c r="M148" s="150" t="s">
        <v>519</v>
      </c>
      <c r="N148" s="150" t="s">
        <v>546</v>
      </c>
      <c r="O148" s="151" t="s">
        <v>370</v>
      </c>
      <c r="P148" s="152" t="s">
        <v>601</v>
      </c>
    </row>
    <row r="149" spans="1:16" x14ac:dyDescent="0.2">
      <c r="A149" s="49" t="str">
        <f t="shared" si="12"/>
        <v> JAAVSO 38;85 </v>
      </c>
      <c r="B149" s="20" t="str">
        <f t="shared" si="13"/>
        <v>I</v>
      </c>
      <c r="C149" s="49">
        <f t="shared" si="14"/>
        <v>54934.7379</v>
      </c>
      <c r="D149" s="4" t="str">
        <f t="shared" si="15"/>
        <v>vis</v>
      </c>
      <c r="E149" s="4">
        <f>VLOOKUP(C149,Active!C$21:E$966,3,FALSE)</f>
        <v>14327.990784255562</v>
      </c>
      <c r="F149" s="20" t="s">
        <v>140</v>
      </c>
      <c r="G149" s="4" t="str">
        <f t="shared" si="16"/>
        <v>54934.7379</v>
      </c>
      <c r="H149" s="49">
        <f t="shared" si="17"/>
        <v>14328</v>
      </c>
      <c r="I149" s="149" t="s">
        <v>605</v>
      </c>
      <c r="J149" s="150" t="s">
        <v>606</v>
      </c>
      <c r="K149" s="149" t="s">
        <v>607</v>
      </c>
      <c r="L149" s="149" t="s">
        <v>608</v>
      </c>
      <c r="M149" s="150" t="s">
        <v>519</v>
      </c>
      <c r="N149" s="150" t="s">
        <v>520</v>
      </c>
      <c r="O149" s="151" t="s">
        <v>609</v>
      </c>
      <c r="P149" s="151" t="s">
        <v>610</v>
      </c>
    </row>
    <row r="150" spans="1:16" x14ac:dyDescent="0.2">
      <c r="A150" s="49" t="str">
        <f t="shared" si="12"/>
        <v> JAAVSO 38;85 </v>
      </c>
      <c r="B150" s="20" t="str">
        <f t="shared" si="13"/>
        <v>I</v>
      </c>
      <c r="C150" s="49">
        <f t="shared" si="14"/>
        <v>54943.722500000003</v>
      </c>
      <c r="D150" s="4" t="str">
        <f t="shared" si="15"/>
        <v>vis</v>
      </c>
      <c r="E150" s="4">
        <f>VLOOKUP(C150,Active!C$21:E$966,3,FALSE)</f>
        <v>14338.989575118185</v>
      </c>
      <c r="F150" s="20" t="s">
        <v>140</v>
      </c>
      <c r="G150" s="4" t="str">
        <f t="shared" si="16"/>
        <v>54943.7225</v>
      </c>
      <c r="H150" s="49">
        <f t="shared" si="17"/>
        <v>14339</v>
      </c>
      <c r="I150" s="149" t="s">
        <v>611</v>
      </c>
      <c r="J150" s="150" t="s">
        <v>612</v>
      </c>
      <c r="K150" s="149" t="s">
        <v>613</v>
      </c>
      <c r="L150" s="149" t="s">
        <v>614</v>
      </c>
      <c r="M150" s="150" t="s">
        <v>519</v>
      </c>
      <c r="N150" s="150" t="s">
        <v>520</v>
      </c>
      <c r="O150" s="151" t="s">
        <v>615</v>
      </c>
      <c r="P150" s="151" t="s">
        <v>610</v>
      </c>
    </row>
    <row r="151" spans="1:16" x14ac:dyDescent="0.2">
      <c r="A151" s="49" t="str">
        <f t="shared" si="12"/>
        <v> JAAVSO 39;94 </v>
      </c>
      <c r="B151" s="20" t="str">
        <f t="shared" si="13"/>
        <v>I</v>
      </c>
      <c r="C151" s="49">
        <f t="shared" si="14"/>
        <v>55309.680500000002</v>
      </c>
      <c r="D151" s="4" t="str">
        <f t="shared" si="15"/>
        <v>vis</v>
      </c>
      <c r="E151" s="4">
        <f>VLOOKUP(C151,Active!C$21:E$966,3,FALSE)</f>
        <v>14786.988985943588</v>
      </c>
      <c r="F151" s="20" t="s">
        <v>140</v>
      </c>
      <c r="G151" s="4" t="str">
        <f t="shared" si="16"/>
        <v>55309.6805</v>
      </c>
      <c r="H151" s="49">
        <f t="shared" si="17"/>
        <v>14787</v>
      </c>
      <c r="I151" s="149" t="s">
        <v>616</v>
      </c>
      <c r="J151" s="150" t="s">
        <v>617</v>
      </c>
      <c r="K151" s="149" t="s">
        <v>618</v>
      </c>
      <c r="L151" s="149" t="s">
        <v>619</v>
      </c>
      <c r="M151" s="150" t="s">
        <v>519</v>
      </c>
      <c r="N151" s="150" t="s">
        <v>520</v>
      </c>
      <c r="O151" s="151" t="s">
        <v>370</v>
      </c>
      <c r="P151" s="151" t="s">
        <v>620</v>
      </c>
    </row>
    <row r="152" spans="1:16" x14ac:dyDescent="0.2">
      <c r="A152" s="49" t="str">
        <f t="shared" si="12"/>
        <v> JAAVSO 39;94 </v>
      </c>
      <c r="B152" s="20" t="str">
        <f t="shared" si="13"/>
        <v>I</v>
      </c>
      <c r="C152" s="49">
        <f t="shared" si="14"/>
        <v>55336.637999999999</v>
      </c>
      <c r="D152" s="4" t="str">
        <f t="shared" si="15"/>
        <v>vis</v>
      </c>
      <c r="E152" s="4">
        <f>VLOOKUP(C152,Active!C$21:E$966,3,FALSE)</f>
        <v>14819.989888007007</v>
      </c>
      <c r="F152" s="20" t="s">
        <v>140</v>
      </c>
      <c r="G152" s="4" t="str">
        <f t="shared" si="16"/>
        <v>55336.6380</v>
      </c>
      <c r="H152" s="49">
        <f t="shared" si="17"/>
        <v>14820</v>
      </c>
      <c r="I152" s="149" t="s">
        <v>621</v>
      </c>
      <c r="J152" s="150" t="s">
        <v>622</v>
      </c>
      <c r="K152" s="149" t="s">
        <v>623</v>
      </c>
      <c r="L152" s="149" t="s">
        <v>624</v>
      </c>
      <c r="M152" s="150" t="s">
        <v>519</v>
      </c>
      <c r="N152" s="150" t="s">
        <v>520</v>
      </c>
      <c r="O152" s="151" t="s">
        <v>370</v>
      </c>
      <c r="P152" s="151" t="s">
        <v>620</v>
      </c>
    </row>
    <row r="153" spans="1:16" x14ac:dyDescent="0.2">
      <c r="A153" s="49" t="str">
        <f t="shared" si="12"/>
        <v>IBVS 5992 </v>
      </c>
      <c r="B153" s="20" t="str">
        <f t="shared" si="13"/>
        <v>I</v>
      </c>
      <c r="C153" s="49">
        <f t="shared" si="14"/>
        <v>55629.895100000002</v>
      </c>
      <c r="D153" s="4" t="str">
        <f t="shared" si="15"/>
        <v>vis</v>
      </c>
      <c r="E153" s="4">
        <f>VLOOKUP(C153,Active!C$21:E$966,3,FALSE)</f>
        <v>15178.990123062307</v>
      </c>
      <c r="F153" s="20" t="s">
        <v>140</v>
      </c>
      <c r="G153" s="4" t="str">
        <f t="shared" si="16"/>
        <v>55629.8951</v>
      </c>
      <c r="H153" s="49">
        <f t="shared" si="17"/>
        <v>15179</v>
      </c>
      <c r="I153" s="149" t="s">
        <v>625</v>
      </c>
      <c r="J153" s="150" t="s">
        <v>626</v>
      </c>
      <c r="K153" s="149" t="s">
        <v>627</v>
      </c>
      <c r="L153" s="149" t="s">
        <v>628</v>
      </c>
      <c r="M153" s="150" t="s">
        <v>519</v>
      </c>
      <c r="N153" s="150" t="s">
        <v>140</v>
      </c>
      <c r="O153" s="151" t="s">
        <v>222</v>
      </c>
      <c r="P153" s="152" t="s">
        <v>629</v>
      </c>
    </row>
    <row r="154" spans="1:16" x14ac:dyDescent="0.2">
      <c r="A154" s="49" t="str">
        <f t="shared" si="12"/>
        <v>IBVS 5992 </v>
      </c>
      <c r="B154" s="20" t="str">
        <f t="shared" si="13"/>
        <v>II</v>
      </c>
      <c r="C154" s="49">
        <f t="shared" si="14"/>
        <v>55694.835099999997</v>
      </c>
      <c r="D154" s="4" t="str">
        <f t="shared" si="15"/>
        <v>vis</v>
      </c>
      <c r="E154" s="4">
        <f>VLOOKUP(C154,Active!C$21:E$966,3,FALSE)</f>
        <v>15258.488540200338</v>
      </c>
      <c r="F154" s="20" t="s">
        <v>140</v>
      </c>
      <c r="G154" s="4" t="str">
        <f t="shared" si="16"/>
        <v>55694.8351</v>
      </c>
      <c r="H154" s="49">
        <f t="shared" si="17"/>
        <v>15258.5</v>
      </c>
      <c r="I154" s="149" t="s">
        <v>630</v>
      </c>
      <c r="J154" s="150" t="s">
        <v>631</v>
      </c>
      <c r="K154" s="149" t="s">
        <v>632</v>
      </c>
      <c r="L154" s="149" t="s">
        <v>633</v>
      </c>
      <c r="M154" s="150" t="s">
        <v>519</v>
      </c>
      <c r="N154" s="150" t="s">
        <v>140</v>
      </c>
      <c r="O154" s="151" t="s">
        <v>222</v>
      </c>
      <c r="P154" s="152" t="s">
        <v>629</v>
      </c>
    </row>
    <row r="155" spans="1:16" x14ac:dyDescent="0.2">
      <c r="A155" s="49" t="str">
        <f t="shared" si="12"/>
        <v>IBVS 6029 </v>
      </c>
      <c r="B155" s="20" t="str">
        <f t="shared" si="13"/>
        <v>I</v>
      </c>
      <c r="C155" s="49">
        <f t="shared" si="14"/>
        <v>56008.922100000003</v>
      </c>
      <c r="D155" s="4" t="str">
        <f t="shared" si="15"/>
        <v>vis</v>
      </c>
      <c r="E155" s="4">
        <f>VLOOKUP(C155,Active!C$21:E$966,3,FALSE)</f>
        <v>15642.988376104791</v>
      </c>
      <c r="F155" s="20" t="s">
        <v>140</v>
      </c>
      <c r="G155" s="4" t="str">
        <f t="shared" si="16"/>
        <v>56008.9221</v>
      </c>
      <c r="H155" s="49">
        <f t="shared" si="17"/>
        <v>15643</v>
      </c>
      <c r="I155" s="149" t="s">
        <v>634</v>
      </c>
      <c r="J155" s="150" t="s">
        <v>635</v>
      </c>
      <c r="K155" s="149" t="s">
        <v>636</v>
      </c>
      <c r="L155" s="149" t="s">
        <v>637</v>
      </c>
      <c r="M155" s="150" t="s">
        <v>519</v>
      </c>
      <c r="N155" s="150" t="s">
        <v>140</v>
      </c>
      <c r="O155" s="151" t="s">
        <v>222</v>
      </c>
      <c r="P155" s="152" t="s">
        <v>638</v>
      </c>
    </row>
    <row r="156" spans="1:16" x14ac:dyDescent="0.2">
      <c r="A156" s="49" t="str">
        <f t="shared" si="12"/>
        <v>IBVS 6029 </v>
      </c>
      <c r="B156" s="20" t="str">
        <f t="shared" si="13"/>
        <v>I</v>
      </c>
      <c r="C156" s="49">
        <f t="shared" si="14"/>
        <v>56085.708500000001</v>
      </c>
      <c r="D156" s="4" t="str">
        <f t="shared" si="15"/>
        <v>vis</v>
      </c>
      <c r="E156" s="4">
        <f>VLOOKUP(C156,Active!C$21:E$966,3,FALSE)</f>
        <v>15736.9889498302</v>
      </c>
      <c r="F156" s="20" t="s">
        <v>140</v>
      </c>
      <c r="G156" s="4" t="str">
        <f t="shared" si="16"/>
        <v>56085.7085</v>
      </c>
      <c r="H156" s="49">
        <f t="shared" si="17"/>
        <v>15737</v>
      </c>
      <c r="I156" s="149" t="s">
        <v>639</v>
      </c>
      <c r="J156" s="150" t="s">
        <v>640</v>
      </c>
      <c r="K156" s="149" t="s">
        <v>641</v>
      </c>
      <c r="L156" s="149" t="s">
        <v>619</v>
      </c>
      <c r="M156" s="150" t="s">
        <v>519</v>
      </c>
      <c r="N156" s="150" t="s">
        <v>140</v>
      </c>
      <c r="O156" s="151" t="s">
        <v>222</v>
      </c>
      <c r="P156" s="152" t="s">
        <v>638</v>
      </c>
    </row>
    <row r="157" spans="1:16" x14ac:dyDescent="0.2">
      <c r="A157" s="49" t="str">
        <f t="shared" si="12"/>
        <v> JAAVSO 41;328 </v>
      </c>
      <c r="B157" s="20" t="str">
        <f t="shared" si="13"/>
        <v>I</v>
      </c>
      <c r="C157" s="49">
        <f t="shared" si="14"/>
        <v>56406.738400000002</v>
      </c>
      <c r="D157" s="4" t="str">
        <f t="shared" si="15"/>
        <v>vis</v>
      </c>
      <c r="E157" s="4">
        <f>VLOOKUP(C157,Active!C$21:E$966,3,FALSE)</f>
        <v>16129.988163011329</v>
      </c>
      <c r="F157" s="20" t="s">
        <v>140</v>
      </c>
      <c r="G157" s="4" t="str">
        <f t="shared" si="16"/>
        <v>56406.7384</v>
      </c>
      <c r="H157" s="49">
        <f t="shared" si="17"/>
        <v>16130</v>
      </c>
      <c r="I157" s="149" t="s">
        <v>642</v>
      </c>
      <c r="J157" s="150" t="s">
        <v>643</v>
      </c>
      <c r="K157" s="149" t="s">
        <v>644</v>
      </c>
      <c r="L157" s="149" t="s">
        <v>645</v>
      </c>
      <c r="M157" s="150" t="s">
        <v>519</v>
      </c>
      <c r="N157" s="150" t="s">
        <v>140</v>
      </c>
      <c r="O157" s="151" t="s">
        <v>615</v>
      </c>
      <c r="P157" s="151" t="s">
        <v>646</v>
      </c>
    </row>
    <row r="158" spans="1:16" x14ac:dyDescent="0.2">
      <c r="A158" s="49" t="str">
        <f t="shared" si="12"/>
        <v>BAVM 238 </v>
      </c>
      <c r="B158" s="20" t="str">
        <f t="shared" si="13"/>
        <v>I</v>
      </c>
      <c r="C158" s="49">
        <f t="shared" si="14"/>
        <v>56782.499199999998</v>
      </c>
      <c r="D158" s="4" t="str">
        <f t="shared" si="15"/>
        <v>vis</v>
      </c>
      <c r="E158" s="4">
        <f>VLOOKUP(C158,Active!C$21:E$966,3,FALSE)</f>
        <v>16589.987990891252</v>
      </c>
      <c r="F158" s="20" t="s">
        <v>140</v>
      </c>
      <c r="G158" s="4" t="str">
        <f t="shared" si="16"/>
        <v>56782.4992</v>
      </c>
      <c r="H158" s="49">
        <f t="shared" si="17"/>
        <v>16590</v>
      </c>
      <c r="I158" s="149" t="s">
        <v>647</v>
      </c>
      <c r="J158" s="150" t="s">
        <v>648</v>
      </c>
      <c r="K158" s="149" t="s">
        <v>649</v>
      </c>
      <c r="L158" s="149" t="s">
        <v>650</v>
      </c>
      <c r="M158" s="150" t="s">
        <v>519</v>
      </c>
      <c r="N158" s="150" t="s">
        <v>561</v>
      </c>
      <c r="O158" s="151" t="s">
        <v>589</v>
      </c>
      <c r="P158" s="152" t="s">
        <v>651</v>
      </c>
    </row>
    <row r="159" spans="1:16" ht="12.75" customHeight="1" x14ac:dyDescent="0.2">
      <c r="A159" s="49" t="str">
        <f t="shared" si="12"/>
        <v> AJ 72.412 </v>
      </c>
      <c r="B159" s="20" t="str">
        <f t="shared" si="13"/>
        <v>II</v>
      </c>
      <c r="C159" s="49">
        <f t="shared" si="14"/>
        <v>31230.365000000002</v>
      </c>
      <c r="D159" s="4" t="str">
        <f t="shared" si="15"/>
        <v>vis</v>
      </c>
      <c r="E159" s="4">
        <f>VLOOKUP(C159,Active!C$21:E$966,3,FALSE)</f>
        <v>-14690.48973314178</v>
      </c>
      <c r="F159" s="20" t="s">
        <v>140</v>
      </c>
      <c r="G159" s="4" t="str">
        <f t="shared" si="16"/>
        <v>31230.365</v>
      </c>
      <c r="H159" s="49">
        <f t="shared" si="17"/>
        <v>-14690.5</v>
      </c>
      <c r="I159" s="149" t="s">
        <v>652</v>
      </c>
      <c r="J159" s="150" t="s">
        <v>653</v>
      </c>
      <c r="K159" s="149">
        <v>-14690.5</v>
      </c>
      <c r="L159" s="149" t="s">
        <v>248</v>
      </c>
      <c r="M159" s="150" t="s">
        <v>187</v>
      </c>
      <c r="N159" s="150"/>
      <c r="O159" s="151" t="s">
        <v>654</v>
      </c>
      <c r="P159" s="151" t="s">
        <v>45</v>
      </c>
    </row>
    <row r="160" spans="1:16" ht="12.75" customHeight="1" x14ac:dyDescent="0.2">
      <c r="A160" s="49" t="str">
        <f t="shared" si="12"/>
        <v> AJ 72.412 </v>
      </c>
      <c r="B160" s="20" t="str">
        <f t="shared" si="13"/>
        <v>I</v>
      </c>
      <c r="C160" s="49">
        <f t="shared" si="14"/>
        <v>31232.418000000001</v>
      </c>
      <c r="D160" s="4" t="str">
        <f t="shared" si="15"/>
        <v>vis</v>
      </c>
      <c r="E160" s="4">
        <f>VLOOKUP(C160,Active!C$21:E$966,3,FALSE)</f>
        <v>-14687.97648629262</v>
      </c>
      <c r="F160" s="20" t="s">
        <v>140</v>
      </c>
      <c r="G160" s="4" t="str">
        <f t="shared" si="16"/>
        <v>31232.418</v>
      </c>
      <c r="H160" s="49">
        <f t="shared" si="17"/>
        <v>-14688</v>
      </c>
      <c r="I160" s="149" t="s">
        <v>655</v>
      </c>
      <c r="J160" s="150" t="s">
        <v>656</v>
      </c>
      <c r="K160" s="149">
        <v>-14688</v>
      </c>
      <c r="L160" s="149" t="s">
        <v>657</v>
      </c>
      <c r="M160" s="150" t="s">
        <v>187</v>
      </c>
      <c r="N160" s="150"/>
      <c r="O160" s="151" t="s">
        <v>654</v>
      </c>
      <c r="P160" s="151" t="s">
        <v>45</v>
      </c>
    </row>
    <row r="161" spans="1:16" ht="12.75" customHeight="1" x14ac:dyDescent="0.2">
      <c r="A161" s="49" t="str">
        <f t="shared" si="12"/>
        <v> IODE 4.3.77 </v>
      </c>
      <c r="B161" s="20" t="str">
        <f t="shared" si="13"/>
        <v>I</v>
      </c>
      <c r="C161" s="49">
        <f t="shared" si="14"/>
        <v>31241.393</v>
      </c>
      <c r="D161" s="4" t="str">
        <f t="shared" si="15"/>
        <v>vis</v>
      </c>
      <c r="E161" s="4">
        <f>VLOOKUP(C161,Active!C$21:E$966,3,FALSE)</f>
        <v>-14676.98944758283</v>
      </c>
      <c r="F161" s="20" t="s">
        <v>140</v>
      </c>
      <c r="G161" s="4" t="str">
        <f t="shared" si="16"/>
        <v>31241.393</v>
      </c>
      <c r="H161" s="49">
        <f t="shared" si="17"/>
        <v>-14677</v>
      </c>
      <c r="I161" s="149" t="s">
        <v>658</v>
      </c>
      <c r="J161" s="150" t="s">
        <v>659</v>
      </c>
      <c r="K161" s="149">
        <v>-14677</v>
      </c>
      <c r="L161" s="149" t="s">
        <v>660</v>
      </c>
      <c r="M161" s="150" t="s">
        <v>187</v>
      </c>
      <c r="N161" s="150"/>
      <c r="O161" s="151" t="s">
        <v>661</v>
      </c>
      <c r="P161" s="151" t="s">
        <v>48</v>
      </c>
    </row>
    <row r="162" spans="1:16" ht="12.75" customHeight="1" x14ac:dyDescent="0.2">
      <c r="A162" s="49" t="str">
        <f t="shared" si="12"/>
        <v> AJ 72.412 </v>
      </c>
      <c r="B162" s="20" t="str">
        <f t="shared" si="13"/>
        <v>II</v>
      </c>
      <c r="C162" s="49">
        <f t="shared" si="14"/>
        <v>31248.331999999999</v>
      </c>
      <c r="D162" s="4" t="str">
        <f t="shared" si="15"/>
        <v>vis</v>
      </c>
      <c r="E162" s="4">
        <f>VLOOKUP(C162,Active!C$21:E$966,3,FALSE)</f>
        <v>-14668.494844618237</v>
      </c>
      <c r="F162" s="20" t="s">
        <v>140</v>
      </c>
      <c r="G162" s="4" t="str">
        <f t="shared" si="16"/>
        <v>31248.332</v>
      </c>
      <c r="H162" s="49">
        <f t="shared" si="17"/>
        <v>-14668.5</v>
      </c>
      <c r="I162" s="149" t="s">
        <v>662</v>
      </c>
      <c r="J162" s="150" t="s">
        <v>663</v>
      </c>
      <c r="K162" s="149">
        <v>-14668.5</v>
      </c>
      <c r="L162" s="149" t="s">
        <v>260</v>
      </c>
      <c r="M162" s="150" t="s">
        <v>187</v>
      </c>
      <c r="N162" s="150"/>
      <c r="O162" s="151" t="s">
        <v>654</v>
      </c>
      <c r="P162" s="151" t="s">
        <v>45</v>
      </c>
    </row>
    <row r="163" spans="1:16" ht="12.75" customHeight="1" x14ac:dyDescent="0.2">
      <c r="A163" s="49" t="str">
        <f t="shared" si="12"/>
        <v> IODE 4.3.77 </v>
      </c>
      <c r="B163" s="20" t="str">
        <f t="shared" si="13"/>
        <v>I</v>
      </c>
      <c r="C163" s="49">
        <f t="shared" si="14"/>
        <v>31282.235000000001</v>
      </c>
      <c r="D163" s="4" t="str">
        <f t="shared" si="15"/>
        <v>vis</v>
      </c>
      <c r="E163" s="4">
        <f>VLOOKUP(C163,Active!C$21:E$966,3,FALSE)</f>
        <v>-14626.991382403407</v>
      </c>
      <c r="F163" s="20" t="s">
        <v>140</v>
      </c>
      <c r="G163" s="4" t="str">
        <f t="shared" si="16"/>
        <v>31282.235</v>
      </c>
      <c r="H163" s="49">
        <f t="shared" si="17"/>
        <v>-14627</v>
      </c>
      <c r="I163" s="149" t="s">
        <v>664</v>
      </c>
      <c r="J163" s="150" t="s">
        <v>665</v>
      </c>
      <c r="K163" s="149">
        <v>-14627</v>
      </c>
      <c r="L163" s="149" t="s">
        <v>306</v>
      </c>
      <c r="M163" s="150" t="s">
        <v>187</v>
      </c>
      <c r="N163" s="150"/>
      <c r="O163" s="151" t="s">
        <v>661</v>
      </c>
      <c r="P163" s="151" t="s">
        <v>48</v>
      </c>
    </row>
    <row r="164" spans="1:16" ht="12.75" customHeight="1" x14ac:dyDescent="0.2">
      <c r="A164" s="49" t="str">
        <f t="shared" si="12"/>
        <v> IODE 4.3.77 </v>
      </c>
      <c r="B164" s="20" t="str">
        <f t="shared" si="13"/>
        <v>I</v>
      </c>
      <c r="C164" s="49">
        <f t="shared" si="14"/>
        <v>31291.215</v>
      </c>
      <c r="D164" s="4" t="str">
        <f t="shared" si="15"/>
        <v>vis</v>
      </c>
      <c r="E164" s="4">
        <f>VLOOKUP(C164,Active!C$21:E$966,3,FALSE)</f>
        <v>-14615.998222780685</v>
      </c>
      <c r="F164" s="20" t="s">
        <v>140</v>
      </c>
      <c r="G164" s="4" t="str">
        <f t="shared" si="16"/>
        <v>31291.215</v>
      </c>
      <c r="H164" s="49">
        <f t="shared" si="17"/>
        <v>-14616</v>
      </c>
      <c r="I164" s="149" t="s">
        <v>666</v>
      </c>
      <c r="J164" s="150" t="s">
        <v>667</v>
      </c>
      <c r="K164" s="149">
        <v>-14616</v>
      </c>
      <c r="L164" s="149" t="s">
        <v>201</v>
      </c>
      <c r="M164" s="150" t="s">
        <v>187</v>
      </c>
      <c r="N164" s="150"/>
      <c r="O164" s="151" t="s">
        <v>661</v>
      </c>
      <c r="P164" s="151" t="s">
        <v>48</v>
      </c>
    </row>
    <row r="165" spans="1:16" ht="12.75" customHeight="1" x14ac:dyDescent="0.2">
      <c r="A165" s="49" t="str">
        <f t="shared" si="12"/>
        <v> BTOK 33 </v>
      </c>
      <c r="B165" s="20" t="str">
        <f t="shared" si="13"/>
        <v>II</v>
      </c>
      <c r="C165" s="49">
        <f t="shared" si="14"/>
        <v>33363.212</v>
      </c>
      <c r="D165" s="4" t="str">
        <f t="shared" si="15"/>
        <v>vis</v>
      </c>
      <c r="E165" s="4">
        <f>VLOOKUP(C165,Active!C$21:E$966,3,FALSE)</f>
        <v>-12079.495577034435</v>
      </c>
      <c r="F165" s="20" t="s">
        <v>140</v>
      </c>
      <c r="G165" s="4" t="str">
        <f t="shared" si="16"/>
        <v>33363.212</v>
      </c>
      <c r="H165" s="49">
        <f t="shared" si="17"/>
        <v>-12079.5</v>
      </c>
      <c r="I165" s="149" t="s">
        <v>668</v>
      </c>
      <c r="J165" s="150" t="s">
        <v>669</v>
      </c>
      <c r="K165" s="149">
        <v>-12079.5</v>
      </c>
      <c r="L165" s="149" t="s">
        <v>260</v>
      </c>
      <c r="M165" s="150" t="s">
        <v>365</v>
      </c>
      <c r="N165" s="150" t="s">
        <v>366</v>
      </c>
      <c r="O165" s="151" t="s">
        <v>670</v>
      </c>
      <c r="P165" s="151" t="s">
        <v>49</v>
      </c>
    </row>
    <row r="166" spans="1:16" ht="12.75" customHeight="1" x14ac:dyDescent="0.2">
      <c r="A166" s="49" t="str">
        <f t="shared" si="12"/>
        <v> AJ 60.453 </v>
      </c>
      <c r="B166" s="20" t="str">
        <f t="shared" si="13"/>
        <v>II</v>
      </c>
      <c r="C166" s="49">
        <f t="shared" si="14"/>
        <v>34128.624000000003</v>
      </c>
      <c r="D166" s="4" t="str">
        <f t="shared" si="15"/>
        <v>vis</v>
      </c>
      <c r="E166" s="4">
        <f>VLOOKUP(C166,Active!C$21:E$966,3,FALSE)</f>
        <v>-11142.491535481315</v>
      </c>
      <c r="F166" s="20" t="s">
        <v>140</v>
      </c>
      <c r="G166" s="4" t="str">
        <f t="shared" si="16"/>
        <v>34128.624</v>
      </c>
      <c r="H166" s="49">
        <f t="shared" si="17"/>
        <v>-11142.5</v>
      </c>
      <c r="I166" s="149" t="s">
        <v>671</v>
      </c>
      <c r="J166" s="150" t="s">
        <v>672</v>
      </c>
      <c r="K166" s="149">
        <v>-11142.5</v>
      </c>
      <c r="L166" s="149" t="s">
        <v>306</v>
      </c>
      <c r="M166" s="150" t="s">
        <v>673</v>
      </c>
      <c r="N166" s="150"/>
      <c r="O166" s="151" t="s">
        <v>674</v>
      </c>
      <c r="P166" s="151" t="s">
        <v>50</v>
      </c>
    </row>
    <row r="167" spans="1:16" ht="12.75" customHeight="1" x14ac:dyDescent="0.2">
      <c r="A167" s="49" t="str">
        <f t="shared" si="12"/>
        <v> PASJ 9.191 </v>
      </c>
      <c r="B167" s="20" t="str">
        <f t="shared" si="13"/>
        <v>I</v>
      </c>
      <c r="C167" s="49">
        <f t="shared" si="14"/>
        <v>34463.125999999997</v>
      </c>
      <c r="D167" s="4" t="str">
        <f t="shared" si="15"/>
        <v>vis</v>
      </c>
      <c r="E167" s="4">
        <f>VLOOKUP(C167,Active!C$21:E$966,3,FALSE)</f>
        <v>-10733.000012082683</v>
      </c>
      <c r="F167" s="20" t="s">
        <v>140</v>
      </c>
      <c r="G167" s="4" t="str">
        <f t="shared" si="16"/>
        <v>34463.126</v>
      </c>
      <c r="H167" s="49">
        <f t="shared" si="17"/>
        <v>-10733</v>
      </c>
      <c r="I167" s="149" t="s">
        <v>675</v>
      </c>
      <c r="J167" s="150" t="s">
        <v>676</v>
      </c>
      <c r="K167" s="149">
        <v>-10733</v>
      </c>
      <c r="L167" s="149" t="s">
        <v>211</v>
      </c>
      <c r="M167" s="150" t="s">
        <v>673</v>
      </c>
      <c r="N167" s="150"/>
      <c r="O167" s="151" t="s">
        <v>677</v>
      </c>
      <c r="P167" s="151" t="s">
        <v>51</v>
      </c>
    </row>
    <row r="168" spans="1:16" ht="12.75" customHeight="1" x14ac:dyDescent="0.2">
      <c r="A168" s="49" t="str">
        <f t="shared" si="12"/>
        <v> AA 6.145 </v>
      </c>
      <c r="B168" s="20" t="str">
        <f t="shared" si="13"/>
        <v>II</v>
      </c>
      <c r="C168" s="49">
        <f t="shared" si="14"/>
        <v>34481.491999999998</v>
      </c>
      <c r="D168" s="4" t="str">
        <f t="shared" si="15"/>
        <v>vis</v>
      </c>
      <c r="E168" s="4">
        <f>VLOOKUP(C168,Active!C$21:E$966,3,FALSE)</f>
        <v>-10710.5166747073</v>
      </c>
      <c r="F168" s="20" t="s">
        <v>140</v>
      </c>
      <c r="G168" s="4" t="str">
        <f t="shared" si="16"/>
        <v>34481.492</v>
      </c>
      <c r="H168" s="49">
        <f t="shared" si="17"/>
        <v>-10710.5</v>
      </c>
      <c r="I168" s="149" t="s">
        <v>678</v>
      </c>
      <c r="J168" s="150" t="s">
        <v>679</v>
      </c>
      <c r="K168" s="149">
        <v>-10710.5</v>
      </c>
      <c r="L168" s="149" t="s">
        <v>314</v>
      </c>
      <c r="M168" s="150" t="s">
        <v>187</v>
      </c>
      <c r="N168" s="150"/>
      <c r="O168" s="151" t="s">
        <v>680</v>
      </c>
      <c r="P168" s="151" t="s">
        <v>52</v>
      </c>
    </row>
    <row r="169" spans="1:16" ht="12.75" customHeight="1" x14ac:dyDescent="0.2">
      <c r="A169" s="49" t="str">
        <f t="shared" si="12"/>
        <v> AA 6.145 </v>
      </c>
      <c r="B169" s="20" t="str">
        <f t="shared" si="13"/>
        <v>II</v>
      </c>
      <c r="C169" s="49">
        <f t="shared" si="14"/>
        <v>34490.491999999998</v>
      </c>
      <c r="D169" s="4" t="str">
        <f t="shared" si="15"/>
        <v>vis</v>
      </c>
      <c r="E169" s="4">
        <f>VLOOKUP(C169,Active!C$21:E$966,3,FALSE)</f>
        <v>-10699.499031432857</v>
      </c>
      <c r="F169" s="20" t="s">
        <v>140</v>
      </c>
      <c r="G169" s="4" t="str">
        <f t="shared" si="16"/>
        <v>34490.492</v>
      </c>
      <c r="H169" s="49">
        <f t="shared" si="17"/>
        <v>-10699.5</v>
      </c>
      <c r="I169" s="149" t="s">
        <v>681</v>
      </c>
      <c r="J169" s="150" t="s">
        <v>682</v>
      </c>
      <c r="K169" s="149">
        <v>-10699.5</v>
      </c>
      <c r="L169" s="149" t="s">
        <v>201</v>
      </c>
      <c r="M169" s="150" t="s">
        <v>187</v>
      </c>
      <c r="N169" s="150"/>
      <c r="O169" s="151" t="s">
        <v>680</v>
      </c>
      <c r="P169" s="151" t="s">
        <v>52</v>
      </c>
    </row>
    <row r="170" spans="1:16" ht="12.75" customHeight="1" x14ac:dyDescent="0.2">
      <c r="A170" s="49" t="str">
        <f t="shared" si="12"/>
        <v> AA 6.145 </v>
      </c>
      <c r="B170" s="20" t="str">
        <f t="shared" si="13"/>
        <v>II</v>
      </c>
      <c r="C170" s="49">
        <f t="shared" si="14"/>
        <v>34499.476000000002</v>
      </c>
      <c r="D170" s="4" t="str">
        <f t="shared" si="15"/>
        <v>vis</v>
      </c>
      <c r="E170" s="4">
        <f>VLOOKUP(C170,Active!C$21:E$966,3,FALSE)</f>
        <v>-10688.500975079785</v>
      </c>
      <c r="F170" s="20" t="s">
        <v>140</v>
      </c>
      <c r="G170" s="4" t="str">
        <f t="shared" si="16"/>
        <v>34499.476</v>
      </c>
      <c r="H170" s="49">
        <f t="shared" si="17"/>
        <v>-10688.5</v>
      </c>
      <c r="I170" s="149" t="s">
        <v>683</v>
      </c>
      <c r="J170" s="150" t="s">
        <v>684</v>
      </c>
      <c r="K170" s="149">
        <v>-10688.5</v>
      </c>
      <c r="L170" s="149" t="s">
        <v>192</v>
      </c>
      <c r="M170" s="150" t="s">
        <v>187</v>
      </c>
      <c r="N170" s="150"/>
      <c r="O170" s="151" t="s">
        <v>680</v>
      </c>
      <c r="P170" s="151" t="s">
        <v>52</v>
      </c>
    </row>
    <row r="171" spans="1:16" ht="12.75" customHeight="1" x14ac:dyDescent="0.2">
      <c r="A171" s="49" t="str">
        <f t="shared" si="12"/>
        <v> AJ 60.453 </v>
      </c>
      <c r="B171" s="20" t="str">
        <f t="shared" si="13"/>
        <v>II</v>
      </c>
      <c r="C171" s="49">
        <f t="shared" si="14"/>
        <v>34543.595999999998</v>
      </c>
      <c r="D171" s="4" t="str">
        <f t="shared" si="15"/>
        <v>vis</v>
      </c>
      <c r="E171" s="4">
        <f>VLOOKUP(C171,Active!C$21:E$966,3,FALSE)</f>
        <v>-10634.4900393833</v>
      </c>
      <c r="F171" s="20" t="s">
        <v>140</v>
      </c>
      <c r="G171" s="4" t="str">
        <f t="shared" si="16"/>
        <v>34543.596</v>
      </c>
      <c r="H171" s="49">
        <f t="shared" si="17"/>
        <v>-10634.5</v>
      </c>
      <c r="I171" s="149" t="s">
        <v>685</v>
      </c>
      <c r="J171" s="150" t="s">
        <v>686</v>
      </c>
      <c r="K171" s="149">
        <v>-10634.5</v>
      </c>
      <c r="L171" s="149" t="s">
        <v>248</v>
      </c>
      <c r="M171" s="150" t="s">
        <v>673</v>
      </c>
      <c r="N171" s="150"/>
      <c r="O171" s="151" t="s">
        <v>674</v>
      </c>
      <c r="P171" s="151" t="s">
        <v>50</v>
      </c>
    </row>
    <row r="172" spans="1:16" ht="12.75" customHeight="1" x14ac:dyDescent="0.2">
      <c r="A172" s="49" t="str">
        <f t="shared" si="12"/>
        <v> PASJ 9.191 </v>
      </c>
      <c r="B172" s="20" t="str">
        <f t="shared" si="13"/>
        <v>II</v>
      </c>
      <c r="C172" s="49">
        <f t="shared" si="14"/>
        <v>34817.24</v>
      </c>
      <c r="D172" s="4" t="str">
        <f t="shared" si="15"/>
        <v>vis</v>
      </c>
      <c r="E172" s="4">
        <f>VLOOKUP(C172,Active!C$21:E$966,3,FALSE)</f>
        <v>-10299.499819806442</v>
      </c>
      <c r="F172" s="20" t="s">
        <v>140</v>
      </c>
      <c r="G172" s="4" t="str">
        <f t="shared" si="16"/>
        <v>34817.240</v>
      </c>
      <c r="H172" s="49">
        <f t="shared" si="17"/>
        <v>-10299.5</v>
      </c>
      <c r="I172" s="149" t="s">
        <v>687</v>
      </c>
      <c r="J172" s="150" t="s">
        <v>688</v>
      </c>
      <c r="K172" s="149">
        <v>-10299.5</v>
      </c>
      <c r="L172" s="149" t="s">
        <v>225</v>
      </c>
      <c r="M172" s="150" t="s">
        <v>673</v>
      </c>
      <c r="N172" s="150"/>
      <c r="O172" s="151" t="s">
        <v>677</v>
      </c>
      <c r="P172" s="151" t="s">
        <v>51</v>
      </c>
    </row>
    <row r="173" spans="1:16" ht="12.75" customHeight="1" x14ac:dyDescent="0.2">
      <c r="A173" s="49" t="str">
        <f t="shared" si="12"/>
        <v> AJ 60.453 </v>
      </c>
      <c r="B173" s="20" t="str">
        <f t="shared" si="13"/>
        <v>II</v>
      </c>
      <c r="C173" s="49">
        <f t="shared" si="14"/>
        <v>34868.71</v>
      </c>
      <c r="D173" s="4" t="str">
        <f t="shared" si="15"/>
        <v>vis</v>
      </c>
      <c r="E173" s="4">
        <f>VLOOKUP(C173,Active!C$21:E$966,3,FALSE)</f>
        <v>-10236.491142102488</v>
      </c>
      <c r="F173" s="20" t="s">
        <v>140</v>
      </c>
      <c r="G173" s="4" t="str">
        <f t="shared" si="16"/>
        <v>34868.710</v>
      </c>
      <c r="H173" s="49">
        <f t="shared" si="17"/>
        <v>-10236.5</v>
      </c>
      <c r="I173" s="149" t="s">
        <v>689</v>
      </c>
      <c r="J173" s="150" t="s">
        <v>690</v>
      </c>
      <c r="K173" s="149">
        <v>-10236.5</v>
      </c>
      <c r="L173" s="149" t="s">
        <v>306</v>
      </c>
      <c r="M173" s="150" t="s">
        <v>673</v>
      </c>
      <c r="N173" s="150"/>
      <c r="O173" s="151" t="s">
        <v>674</v>
      </c>
      <c r="P173" s="151" t="s">
        <v>50</v>
      </c>
    </row>
    <row r="174" spans="1:16" ht="12.75" customHeight="1" x14ac:dyDescent="0.2">
      <c r="A174" s="49" t="str">
        <f t="shared" si="12"/>
        <v> AJ 60.453 </v>
      </c>
      <c r="B174" s="20" t="str">
        <f t="shared" si="13"/>
        <v>I</v>
      </c>
      <c r="C174" s="49">
        <f t="shared" si="14"/>
        <v>34897.699999999997</v>
      </c>
      <c r="D174" s="4" t="str">
        <f t="shared" si="15"/>
        <v>vis</v>
      </c>
      <c r="E174" s="4">
        <f>VLOOKUP(C174,Active!C$21:E$966,3,FALSE)</f>
        <v>-10201.002088932923</v>
      </c>
      <c r="F174" s="20" t="s">
        <v>140</v>
      </c>
      <c r="G174" s="4" t="str">
        <f t="shared" si="16"/>
        <v>34897.700</v>
      </c>
      <c r="H174" s="49">
        <f t="shared" si="17"/>
        <v>-10201</v>
      </c>
      <c r="I174" s="149" t="s">
        <v>691</v>
      </c>
      <c r="J174" s="150" t="s">
        <v>692</v>
      </c>
      <c r="K174" s="149">
        <v>-10201</v>
      </c>
      <c r="L174" s="149" t="s">
        <v>196</v>
      </c>
      <c r="M174" s="150" t="s">
        <v>673</v>
      </c>
      <c r="N174" s="150"/>
      <c r="O174" s="151" t="s">
        <v>674</v>
      </c>
      <c r="P174" s="151" t="s">
        <v>50</v>
      </c>
    </row>
    <row r="175" spans="1:16" ht="12.75" customHeight="1" x14ac:dyDescent="0.2">
      <c r="A175" s="49" t="str">
        <f t="shared" si="12"/>
        <v> PASJ 9.191 </v>
      </c>
      <c r="B175" s="20" t="str">
        <f t="shared" si="13"/>
        <v>I</v>
      </c>
      <c r="C175" s="49">
        <f t="shared" si="14"/>
        <v>35925.322</v>
      </c>
      <c r="D175" s="4" t="str">
        <f t="shared" si="15"/>
        <v>vis</v>
      </c>
      <c r="E175" s="4">
        <f>VLOOKUP(C175,Active!C$21:E$966,3,FALSE)</f>
        <v>-8943.0051314918346</v>
      </c>
      <c r="F175" s="20" t="s">
        <v>140</v>
      </c>
      <c r="G175" s="4" t="str">
        <f t="shared" si="16"/>
        <v>35925.322</v>
      </c>
      <c r="H175" s="49">
        <f t="shared" si="17"/>
        <v>-8943</v>
      </c>
      <c r="I175" s="149" t="s">
        <v>693</v>
      </c>
      <c r="J175" s="150" t="s">
        <v>694</v>
      </c>
      <c r="K175" s="149">
        <v>-8943</v>
      </c>
      <c r="L175" s="149" t="s">
        <v>186</v>
      </c>
      <c r="M175" s="150" t="s">
        <v>673</v>
      </c>
      <c r="N175" s="150"/>
      <c r="O175" s="151" t="s">
        <v>677</v>
      </c>
      <c r="P175" s="151" t="s">
        <v>51</v>
      </c>
    </row>
    <row r="176" spans="1:16" ht="12.75" customHeight="1" x14ac:dyDescent="0.2">
      <c r="A176" s="49" t="str">
        <f t="shared" si="12"/>
        <v> PASJ 9.191 </v>
      </c>
      <c r="B176" s="20" t="str">
        <f t="shared" si="13"/>
        <v>II</v>
      </c>
      <c r="C176" s="49">
        <f t="shared" si="14"/>
        <v>35932.267999999996</v>
      </c>
      <c r="D176" s="4" t="str">
        <f t="shared" si="15"/>
        <v>vis</v>
      </c>
      <c r="E176" s="4">
        <f>VLOOKUP(C176,Active!C$21:E$966,3,FALSE)</f>
        <v>-8934.5019592491408</v>
      </c>
      <c r="F176" s="20" t="s">
        <v>140</v>
      </c>
      <c r="G176" s="4" t="str">
        <f t="shared" si="16"/>
        <v>35932.268</v>
      </c>
      <c r="H176" s="49">
        <f t="shared" si="17"/>
        <v>-8934.5</v>
      </c>
      <c r="I176" s="149" t="s">
        <v>695</v>
      </c>
      <c r="J176" s="150" t="s">
        <v>696</v>
      </c>
      <c r="K176" s="149">
        <v>-8934.5</v>
      </c>
      <c r="L176" s="149" t="s">
        <v>196</v>
      </c>
      <c r="M176" s="150" t="s">
        <v>673</v>
      </c>
      <c r="N176" s="150"/>
      <c r="O176" s="151" t="s">
        <v>677</v>
      </c>
      <c r="P176" s="151" t="s">
        <v>51</v>
      </c>
    </row>
    <row r="177" spans="1:16" ht="12.75" customHeight="1" x14ac:dyDescent="0.2">
      <c r="A177" s="49" t="str">
        <f t="shared" si="12"/>
        <v> PASJ 9.191 </v>
      </c>
      <c r="B177" s="20" t="str">
        <f t="shared" si="13"/>
        <v>II</v>
      </c>
      <c r="C177" s="49">
        <f t="shared" si="14"/>
        <v>35982.097999999998</v>
      </c>
      <c r="D177" s="4" t="str">
        <f t="shared" si="15"/>
        <v>vis</v>
      </c>
      <c r="E177" s="4">
        <f>VLOOKUP(C177,Active!C$21:E$966,3,FALSE)</f>
        <v>-8873.5009409863069</v>
      </c>
      <c r="F177" s="20" t="s">
        <v>140</v>
      </c>
      <c r="G177" s="4" t="str">
        <f t="shared" si="16"/>
        <v>35982.098</v>
      </c>
      <c r="H177" s="49">
        <f t="shared" si="17"/>
        <v>-8873.5</v>
      </c>
      <c r="I177" s="149" t="s">
        <v>697</v>
      </c>
      <c r="J177" s="150" t="s">
        <v>698</v>
      </c>
      <c r="K177" s="149">
        <v>-8873.5</v>
      </c>
      <c r="L177" s="149" t="s">
        <v>192</v>
      </c>
      <c r="M177" s="150" t="s">
        <v>673</v>
      </c>
      <c r="N177" s="150"/>
      <c r="O177" s="151" t="s">
        <v>677</v>
      </c>
      <c r="P177" s="151" t="s">
        <v>51</v>
      </c>
    </row>
    <row r="178" spans="1:16" ht="12.75" customHeight="1" x14ac:dyDescent="0.2">
      <c r="A178" s="49" t="str">
        <f t="shared" si="12"/>
        <v>BAVM 13 </v>
      </c>
      <c r="B178" s="20" t="str">
        <f t="shared" si="13"/>
        <v>I</v>
      </c>
      <c r="C178" s="49">
        <f t="shared" si="14"/>
        <v>36683.379999999997</v>
      </c>
      <c r="D178" s="4" t="str">
        <f t="shared" si="15"/>
        <v>vis</v>
      </c>
      <c r="E178" s="4">
        <f>VLOOKUP(C178,Active!C$21:E$966,3,FALSE)</f>
        <v>-8015.0037286765291</v>
      </c>
      <c r="F178" s="20" t="s">
        <v>140</v>
      </c>
      <c r="G178" s="4" t="str">
        <f t="shared" si="16"/>
        <v>36683.380</v>
      </c>
      <c r="H178" s="49">
        <f t="shared" si="17"/>
        <v>-8015</v>
      </c>
      <c r="I178" s="149" t="s">
        <v>699</v>
      </c>
      <c r="J178" s="150" t="s">
        <v>700</v>
      </c>
      <c r="K178" s="149">
        <v>-8015</v>
      </c>
      <c r="L178" s="149" t="s">
        <v>256</v>
      </c>
      <c r="M178" s="150" t="s">
        <v>187</v>
      </c>
      <c r="N178" s="150"/>
      <c r="O178" s="151" t="s">
        <v>701</v>
      </c>
      <c r="P178" s="152" t="s">
        <v>53</v>
      </c>
    </row>
    <row r="179" spans="1:16" ht="12.75" customHeight="1" x14ac:dyDescent="0.2">
      <c r="A179" s="49" t="str">
        <f t="shared" si="12"/>
        <v>BAVM 13 </v>
      </c>
      <c r="B179" s="20" t="str">
        <f t="shared" si="13"/>
        <v>I</v>
      </c>
      <c r="C179" s="49">
        <f t="shared" si="14"/>
        <v>36683.385999999999</v>
      </c>
      <c r="D179" s="4" t="str">
        <f t="shared" si="15"/>
        <v>vis</v>
      </c>
      <c r="E179" s="4">
        <f>VLOOKUP(C179,Active!C$21:E$966,3,FALSE)</f>
        <v>-8014.9963835810113</v>
      </c>
      <c r="F179" s="20" t="s">
        <v>140</v>
      </c>
      <c r="G179" s="4" t="str">
        <f t="shared" si="16"/>
        <v>36683.386</v>
      </c>
      <c r="H179" s="49">
        <f t="shared" si="17"/>
        <v>-8015</v>
      </c>
      <c r="I179" s="149" t="s">
        <v>702</v>
      </c>
      <c r="J179" s="150" t="s">
        <v>703</v>
      </c>
      <c r="K179" s="149">
        <v>-8015</v>
      </c>
      <c r="L179" s="149" t="s">
        <v>273</v>
      </c>
      <c r="M179" s="150" t="s">
        <v>187</v>
      </c>
      <c r="N179" s="150"/>
      <c r="O179" s="151" t="s">
        <v>704</v>
      </c>
      <c r="P179" s="152" t="s">
        <v>53</v>
      </c>
    </row>
    <row r="180" spans="1:16" ht="12.75" customHeight="1" x14ac:dyDescent="0.2">
      <c r="A180" s="49" t="str">
        <f t="shared" si="12"/>
        <v>BAVM 15 </v>
      </c>
      <c r="B180" s="20" t="str">
        <f t="shared" si="13"/>
        <v>I</v>
      </c>
      <c r="C180" s="49">
        <f t="shared" si="14"/>
        <v>37378.538999999997</v>
      </c>
      <c r="D180" s="4" t="str">
        <f t="shared" si="15"/>
        <v>vis</v>
      </c>
      <c r="E180" s="4">
        <f>VLOOKUP(C180,Active!C$21:E$966,3,FALSE)</f>
        <v>-7164.0021863411312</v>
      </c>
      <c r="F180" s="20" t="s">
        <v>140</v>
      </c>
      <c r="G180" s="4" t="str">
        <f t="shared" si="16"/>
        <v>37378.539</v>
      </c>
      <c r="H180" s="49">
        <f t="shared" si="17"/>
        <v>-7164</v>
      </c>
      <c r="I180" s="149" t="s">
        <v>705</v>
      </c>
      <c r="J180" s="150" t="s">
        <v>706</v>
      </c>
      <c r="K180" s="149">
        <v>-7164</v>
      </c>
      <c r="L180" s="149" t="s">
        <v>196</v>
      </c>
      <c r="M180" s="150" t="s">
        <v>187</v>
      </c>
      <c r="N180" s="150"/>
      <c r="O180" s="151" t="s">
        <v>573</v>
      </c>
      <c r="P180" s="152" t="s">
        <v>54</v>
      </c>
    </row>
    <row r="181" spans="1:16" ht="12.75" customHeight="1" x14ac:dyDescent="0.2">
      <c r="A181" s="49" t="str">
        <f t="shared" si="12"/>
        <v>BAVM 15 </v>
      </c>
      <c r="B181" s="20" t="str">
        <f t="shared" si="13"/>
        <v>I</v>
      </c>
      <c r="C181" s="49">
        <f t="shared" si="14"/>
        <v>37378.54</v>
      </c>
      <c r="D181" s="4" t="str">
        <f t="shared" si="15"/>
        <v>vis</v>
      </c>
      <c r="E181" s="4">
        <f>VLOOKUP(C181,Active!C$21:E$966,3,FALSE)</f>
        <v>-7164.0009621585405</v>
      </c>
      <c r="F181" s="20" t="s">
        <v>140</v>
      </c>
      <c r="G181" s="4" t="str">
        <f t="shared" si="16"/>
        <v>37378.540</v>
      </c>
      <c r="H181" s="49">
        <f t="shared" si="17"/>
        <v>-7164</v>
      </c>
      <c r="I181" s="149" t="s">
        <v>707</v>
      </c>
      <c r="J181" s="150" t="s">
        <v>708</v>
      </c>
      <c r="K181" s="149">
        <v>-7164</v>
      </c>
      <c r="L181" s="149" t="s">
        <v>192</v>
      </c>
      <c r="M181" s="150" t="s">
        <v>187</v>
      </c>
      <c r="N181" s="150"/>
      <c r="O181" s="151" t="s">
        <v>704</v>
      </c>
      <c r="P181" s="152" t="s">
        <v>54</v>
      </c>
    </row>
    <row r="182" spans="1:16" ht="12.75" customHeight="1" x14ac:dyDescent="0.2">
      <c r="A182" s="49" t="str">
        <f t="shared" si="12"/>
        <v> AJ 72.412 </v>
      </c>
      <c r="B182" s="20" t="str">
        <f t="shared" si="13"/>
        <v>I</v>
      </c>
      <c r="C182" s="49">
        <f t="shared" si="14"/>
        <v>38108.8243</v>
      </c>
      <c r="D182" s="4" t="str">
        <f t="shared" si="15"/>
        <v>vis</v>
      </c>
      <c r="E182" s="4">
        <f>VLOOKUP(C182,Active!C$21:E$966,3,FALSE)</f>
        <v>-6269.9996392333878</v>
      </c>
      <c r="F182" s="20" t="s">
        <v>140</v>
      </c>
      <c r="G182" s="4" t="str">
        <f t="shared" si="16"/>
        <v>38108.8243</v>
      </c>
      <c r="H182" s="49">
        <f t="shared" si="17"/>
        <v>-6270</v>
      </c>
      <c r="I182" s="149" t="s">
        <v>709</v>
      </c>
      <c r="J182" s="150" t="s">
        <v>710</v>
      </c>
      <c r="K182" s="149">
        <v>-6270</v>
      </c>
      <c r="L182" s="149" t="s">
        <v>711</v>
      </c>
      <c r="M182" s="150" t="s">
        <v>365</v>
      </c>
      <c r="N182" s="150" t="s">
        <v>366</v>
      </c>
      <c r="O182" s="151" t="s">
        <v>712</v>
      </c>
      <c r="P182" s="151" t="s">
        <v>45</v>
      </c>
    </row>
    <row r="183" spans="1:16" ht="12.75" customHeight="1" x14ac:dyDescent="0.2">
      <c r="A183" s="49" t="str">
        <f t="shared" si="12"/>
        <v> AJ 72.412 </v>
      </c>
      <c r="B183" s="20" t="str">
        <f t="shared" si="13"/>
        <v>I</v>
      </c>
      <c r="C183" s="49">
        <f t="shared" si="14"/>
        <v>38112.909</v>
      </c>
      <c r="D183" s="4" t="str">
        <f t="shared" si="15"/>
        <v>vis</v>
      </c>
      <c r="E183" s="4">
        <f>VLOOKUP(C183,Active!C$21:E$966,3,FALSE)</f>
        <v>-6264.9992206241532</v>
      </c>
      <c r="F183" s="20" t="s">
        <v>140</v>
      </c>
      <c r="G183" s="4" t="str">
        <f t="shared" si="16"/>
        <v>38112.909</v>
      </c>
      <c r="H183" s="49">
        <f t="shared" si="17"/>
        <v>-6265</v>
      </c>
      <c r="I183" s="149" t="s">
        <v>713</v>
      </c>
      <c r="J183" s="150" t="s">
        <v>714</v>
      </c>
      <c r="K183" s="149">
        <v>-6265</v>
      </c>
      <c r="L183" s="149" t="s">
        <v>201</v>
      </c>
      <c r="M183" s="150" t="s">
        <v>365</v>
      </c>
      <c r="N183" s="150" t="s">
        <v>366</v>
      </c>
      <c r="O183" s="151" t="s">
        <v>712</v>
      </c>
      <c r="P183" s="151" t="s">
        <v>45</v>
      </c>
    </row>
    <row r="184" spans="1:16" ht="12.75" customHeight="1" x14ac:dyDescent="0.2">
      <c r="A184" s="49" t="str">
        <f t="shared" si="12"/>
        <v> AJ 72.412 </v>
      </c>
      <c r="B184" s="20" t="str">
        <f t="shared" si="13"/>
        <v>I</v>
      </c>
      <c r="C184" s="49">
        <f t="shared" si="14"/>
        <v>38113.724999999999</v>
      </c>
      <c r="D184" s="4" t="str">
        <f t="shared" si="15"/>
        <v>vis</v>
      </c>
      <c r="E184" s="4">
        <f>VLOOKUP(C184,Active!C$21:E$966,3,FALSE)</f>
        <v>-6264.0002876339386</v>
      </c>
      <c r="F184" s="20" t="s">
        <v>140</v>
      </c>
      <c r="G184" s="4" t="str">
        <f t="shared" si="16"/>
        <v>38113.725</v>
      </c>
      <c r="H184" s="49">
        <f t="shared" si="17"/>
        <v>-6264</v>
      </c>
      <c r="I184" s="149" t="s">
        <v>715</v>
      </c>
      <c r="J184" s="150" t="s">
        <v>716</v>
      </c>
      <c r="K184" s="149">
        <v>-6264</v>
      </c>
      <c r="L184" s="149" t="s">
        <v>211</v>
      </c>
      <c r="M184" s="150" t="s">
        <v>365</v>
      </c>
      <c r="N184" s="150" t="s">
        <v>366</v>
      </c>
      <c r="O184" s="151" t="s">
        <v>712</v>
      </c>
      <c r="P184" s="151" t="s">
        <v>45</v>
      </c>
    </row>
    <row r="185" spans="1:16" ht="12.75" customHeight="1" x14ac:dyDescent="0.2">
      <c r="A185" s="49" t="str">
        <f t="shared" si="12"/>
        <v> AJ 72.412 </v>
      </c>
      <c r="B185" s="20" t="str">
        <f t="shared" si="13"/>
        <v>I</v>
      </c>
      <c r="C185" s="49">
        <f t="shared" si="14"/>
        <v>38135.781000000003</v>
      </c>
      <c r="D185" s="4" t="str">
        <f t="shared" si="15"/>
        <v>vis</v>
      </c>
      <c r="E185" s="4">
        <f>VLOOKUP(C185,Active!C$21:E$966,3,FALSE)</f>
        <v>-6236.9997165160312</v>
      </c>
      <c r="F185" s="20" t="s">
        <v>140</v>
      </c>
      <c r="G185" s="4" t="str">
        <f t="shared" si="16"/>
        <v>38135.781</v>
      </c>
      <c r="H185" s="49">
        <f t="shared" si="17"/>
        <v>-6237</v>
      </c>
      <c r="I185" s="149" t="s">
        <v>717</v>
      </c>
      <c r="J185" s="150" t="s">
        <v>718</v>
      </c>
      <c r="K185" s="149">
        <v>-6237</v>
      </c>
      <c r="L185" s="149" t="s">
        <v>225</v>
      </c>
      <c r="M185" s="150" t="s">
        <v>365</v>
      </c>
      <c r="N185" s="150" t="s">
        <v>366</v>
      </c>
      <c r="O185" s="151" t="s">
        <v>712</v>
      </c>
      <c r="P185" s="151" t="s">
        <v>45</v>
      </c>
    </row>
    <row r="186" spans="1:16" ht="12.75" customHeight="1" x14ac:dyDescent="0.2">
      <c r="A186" s="49" t="str">
        <f t="shared" si="12"/>
        <v> AJ 72.412 </v>
      </c>
      <c r="B186" s="20" t="str">
        <f t="shared" si="13"/>
        <v>I</v>
      </c>
      <c r="C186" s="49">
        <f t="shared" si="14"/>
        <v>38139.864999999998</v>
      </c>
      <c r="D186" s="4" t="str">
        <f t="shared" si="15"/>
        <v>vis</v>
      </c>
      <c r="E186" s="4">
        <f>VLOOKUP(C186,Active!C$21:E$966,3,FALSE)</f>
        <v>-6232.0001548346127</v>
      </c>
      <c r="F186" s="20" t="s">
        <v>140</v>
      </c>
      <c r="G186" s="4" t="str">
        <f t="shared" si="16"/>
        <v>38139.865</v>
      </c>
      <c r="H186" s="49">
        <f t="shared" si="17"/>
        <v>-6232</v>
      </c>
      <c r="I186" s="149" t="s">
        <v>719</v>
      </c>
      <c r="J186" s="150" t="s">
        <v>720</v>
      </c>
      <c r="K186" s="149">
        <v>-6232</v>
      </c>
      <c r="L186" s="149" t="s">
        <v>211</v>
      </c>
      <c r="M186" s="150" t="s">
        <v>365</v>
      </c>
      <c r="N186" s="150" t="s">
        <v>366</v>
      </c>
      <c r="O186" s="151" t="s">
        <v>712</v>
      </c>
      <c r="P186" s="151" t="s">
        <v>45</v>
      </c>
    </row>
    <row r="187" spans="1:16" ht="12.75" customHeight="1" x14ac:dyDescent="0.2">
      <c r="A187" s="49" t="str">
        <f t="shared" si="12"/>
        <v> AJ 72.412 </v>
      </c>
      <c r="B187" s="20" t="str">
        <f t="shared" si="13"/>
        <v>II</v>
      </c>
      <c r="C187" s="49">
        <f t="shared" si="14"/>
        <v>38494.794600000001</v>
      </c>
      <c r="D187" s="4" t="str">
        <f t="shared" si="15"/>
        <v>vis</v>
      </c>
      <c r="E187" s="4">
        <f>VLOOKUP(C187,Active!C$21:E$966,3,FALSE)</f>
        <v>-5797.5015192411884</v>
      </c>
      <c r="F187" s="20" t="s">
        <v>140</v>
      </c>
      <c r="G187" s="4" t="str">
        <f t="shared" si="16"/>
        <v>38494.7946</v>
      </c>
      <c r="H187" s="49">
        <f t="shared" si="17"/>
        <v>-5797.5</v>
      </c>
      <c r="I187" s="149" t="s">
        <v>721</v>
      </c>
      <c r="J187" s="150" t="s">
        <v>722</v>
      </c>
      <c r="K187" s="149">
        <v>-5797.5</v>
      </c>
      <c r="L187" s="149" t="s">
        <v>723</v>
      </c>
      <c r="M187" s="150" t="s">
        <v>365</v>
      </c>
      <c r="N187" s="150" t="s">
        <v>366</v>
      </c>
      <c r="O187" s="151" t="s">
        <v>712</v>
      </c>
      <c r="P187" s="151" t="s">
        <v>45</v>
      </c>
    </row>
    <row r="188" spans="1:16" ht="12.75" customHeight="1" x14ac:dyDescent="0.2">
      <c r="A188" s="49" t="str">
        <f t="shared" si="12"/>
        <v> AJ 72.412 </v>
      </c>
      <c r="B188" s="20" t="str">
        <f t="shared" si="13"/>
        <v>II</v>
      </c>
      <c r="C188" s="49">
        <f t="shared" si="14"/>
        <v>38498.879200000003</v>
      </c>
      <c r="D188" s="4" t="str">
        <f t="shared" si="15"/>
        <v>vis</v>
      </c>
      <c r="E188" s="4">
        <f>VLOOKUP(C188,Active!C$21:E$966,3,FALSE)</f>
        <v>-5792.5012230502098</v>
      </c>
      <c r="F188" s="20" t="s">
        <v>140</v>
      </c>
      <c r="G188" s="4" t="str">
        <f t="shared" si="16"/>
        <v>38498.8792</v>
      </c>
      <c r="H188" s="49">
        <f t="shared" si="17"/>
        <v>-5792.5</v>
      </c>
      <c r="I188" s="149" t="s">
        <v>724</v>
      </c>
      <c r="J188" s="150" t="s">
        <v>725</v>
      </c>
      <c r="K188" s="149">
        <v>-5792.5</v>
      </c>
      <c r="L188" s="149" t="s">
        <v>726</v>
      </c>
      <c r="M188" s="150" t="s">
        <v>365</v>
      </c>
      <c r="N188" s="150" t="s">
        <v>366</v>
      </c>
      <c r="O188" s="151" t="s">
        <v>712</v>
      </c>
      <c r="P188" s="151" t="s">
        <v>45</v>
      </c>
    </row>
    <row r="189" spans="1:16" x14ac:dyDescent="0.2">
      <c r="A189" s="49" t="str">
        <f t="shared" si="12"/>
        <v> AN 283.183 </v>
      </c>
      <c r="B189" s="20" t="str">
        <f t="shared" si="13"/>
        <v>I</v>
      </c>
      <c r="C189" s="49">
        <f t="shared" si="14"/>
        <v>38525.428999999996</v>
      </c>
      <c r="D189" s="4" t="str">
        <f t="shared" si="15"/>
        <v>vis</v>
      </c>
      <c r="E189" s="4">
        <f>VLOOKUP(C189,Active!C$21:E$966,3,FALSE)</f>
        <v>-5759.9994202271282</v>
      </c>
      <c r="F189" s="20" t="s">
        <v>140</v>
      </c>
      <c r="G189" s="4" t="str">
        <f t="shared" si="16"/>
        <v>38525.429</v>
      </c>
      <c r="H189" s="49">
        <f t="shared" si="17"/>
        <v>-5760</v>
      </c>
      <c r="I189" s="149" t="s">
        <v>727</v>
      </c>
      <c r="J189" s="150" t="s">
        <v>728</v>
      </c>
      <c r="K189" s="149">
        <v>-5760</v>
      </c>
      <c r="L189" s="149" t="s">
        <v>225</v>
      </c>
      <c r="M189" s="150" t="s">
        <v>187</v>
      </c>
      <c r="N189" s="150"/>
      <c r="O189" s="151" t="s">
        <v>729</v>
      </c>
      <c r="P189" s="151" t="s">
        <v>55</v>
      </c>
    </row>
    <row r="190" spans="1:16" x14ac:dyDescent="0.2">
      <c r="A190" s="49" t="str">
        <f t="shared" si="12"/>
        <v> AN 283.183 </v>
      </c>
      <c r="B190" s="20" t="str">
        <f t="shared" si="13"/>
        <v>I</v>
      </c>
      <c r="C190" s="49">
        <f t="shared" si="14"/>
        <v>38525.434000000001</v>
      </c>
      <c r="D190" s="4" t="str">
        <f t="shared" si="15"/>
        <v>vis</v>
      </c>
      <c r="E190" s="4">
        <f>VLOOKUP(C190,Active!C$21:E$966,3,FALSE)</f>
        <v>-5759.993299314192</v>
      </c>
      <c r="F190" s="20" t="s">
        <v>140</v>
      </c>
      <c r="G190" s="4" t="str">
        <f t="shared" si="16"/>
        <v>38525.434</v>
      </c>
      <c r="H190" s="49">
        <f t="shared" si="17"/>
        <v>-5760</v>
      </c>
      <c r="I190" s="149" t="s">
        <v>730</v>
      </c>
      <c r="J190" s="150" t="s">
        <v>731</v>
      </c>
      <c r="K190" s="149">
        <v>-5760</v>
      </c>
      <c r="L190" s="149" t="s">
        <v>208</v>
      </c>
      <c r="M190" s="150" t="s">
        <v>187</v>
      </c>
      <c r="N190" s="150"/>
      <c r="O190" s="151" t="s">
        <v>732</v>
      </c>
      <c r="P190" s="151" t="s">
        <v>55</v>
      </c>
    </row>
    <row r="191" spans="1:16" x14ac:dyDescent="0.2">
      <c r="A191" s="49" t="str">
        <f t="shared" si="12"/>
        <v> ORI 113 </v>
      </c>
      <c r="B191" s="20" t="str">
        <f t="shared" si="13"/>
        <v>I</v>
      </c>
      <c r="C191" s="49">
        <f t="shared" si="14"/>
        <v>40354.413</v>
      </c>
      <c r="D191" s="4" t="str">
        <f t="shared" si="15"/>
        <v>vis</v>
      </c>
      <c r="E191" s="4">
        <f>VLOOKUP(C191,Active!C$21:E$966,3,FALSE)</f>
        <v>-3520.9890572644535</v>
      </c>
      <c r="F191" s="20" t="s">
        <v>140</v>
      </c>
      <c r="G191" s="4" t="str">
        <f t="shared" si="16"/>
        <v>40354.413</v>
      </c>
      <c r="H191" s="49">
        <f t="shared" si="17"/>
        <v>-3521</v>
      </c>
      <c r="I191" s="149" t="s">
        <v>733</v>
      </c>
      <c r="J191" s="150" t="s">
        <v>734</v>
      </c>
      <c r="K191" s="149">
        <v>-3521</v>
      </c>
      <c r="L191" s="149" t="s">
        <v>660</v>
      </c>
      <c r="M191" s="150" t="s">
        <v>187</v>
      </c>
      <c r="N191" s="150"/>
      <c r="O191" s="151" t="s">
        <v>315</v>
      </c>
      <c r="P191" s="151" t="s">
        <v>59</v>
      </c>
    </row>
    <row r="192" spans="1:16" x14ac:dyDescent="0.2">
      <c r="A192" s="49" t="str">
        <f t="shared" si="12"/>
        <v> BBS 16 </v>
      </c>
      <c r="B192" s="20" t="str">
        <f t="shared" si="13"/>
        <v>I</v>
      </c>
      <c r="C192" s="49">
        <f t="shared" si="14"/>
        <v>42233.404000000002</v>
      </c>
      <c r="D192" s="4" t="str">
        <f t="shared" si="15"/>
        <v>vis</v>
      </c>
      <c r="E192" s="4">
        <f>VLOOKUP(C192,Active!C$21:E$966,3,FALSE)</f>
        <v>-1220.760995721218</v>
      </c>
      <c r="F192" s="20" t="s">
        <v>140</v>
      </c>
      <c r="G192" s="4" t="str">
        <f t="shared" si="16"/>
        <v>42233.404</v>
      </c>
      <c r="H192" s="49">
        <f t="shared" si="17"/>
        <v>-1221</v>
      </c>
      <c r="I192" s="149" t="s">
        <v>735</v>
      </c>
      <c r="J192" s="150" t="s">
        <v>736</v>
      </c>
      <c r="K192" s="149">
        <v>-1221</v>
      </c>
      <c r="L192" s="149" t="s">
        <v>737</v>
      </c>
      <c r="M192" s="150" t="s">
        <v>187</v>
      </c>
      <c r="N192" s="150"/>
      <c r="O192" s="151" t="s">
        <v>222</v>
      </c>
      <c r="P192" s="151" t="s">
        <v>69</v>
      </c>
    </row>
    <row r="193" spans="1:16" x14ac:dyDescent="0.2">
      <c r="A193" s="49" t="str">
        <f t="shared" si="12"/>
        <v> BBS 16 </v>
      </c>
      <c r="B193" s="20" t="str">
        <f t="shared" si="13"/>
        <v>I</v>
      </c>
      <c r="C193" s="49">
        <f t="shared" si="14"/>
        <v>42233.404000000002</v>
      </c>
      <c r="D193" s="4" t="str">
        <f t="shared" si="15"/>
        <v>vis</v>
      </c>
      <c r="E193" s="4">
        <f>VLOOKUP(C193,Active!C$21:E$966,3,FALSE)</f>
        <v>-1220.760995721218</v>
      </c>
      <c r="F193" s="20" t="s">
        <v>140</v>
      </c>
      <c r="G193" s="4" t="str">
        <f t="shared" si="16"/>
        <v>42233.404</v>
      </c>
      <c r="H193" s="49">
        <f t="shared" si="17"/>
        <v>-1221</v>
      </c>
      <c r="I193" s="149" t="s">
        <v>735</v>
      </c>
      <c r="J193" s="150" t="s">
        <v>736</v>
      </c>
      <c r="K193" s="149">
        <v>-1221</v>
      </c>
      <c r="L193" s="149" t="s">
        <v>737</v>
      </c>
      <c r="M193" s="150" t="s">
        <v>187</v>
      </c>
      <c r="N193" s="150"/>
      <c r="O193" s="151" t="s">
        <v>188</v>
      </c>
      <c r="P193" s="151" t="s">
        <v>69</v>
      </c>
    </row>
    <row r="194" spans="1:16" x14ac:dyDescent="0.2">
      <c r="A194" s="49" t="str">
        <f t="shared" si="12"/>
        <v> AAPS 47.561 </v>
      </c>
      <c r="B194" s="20" t="str">
        <f t="shared" si="13"/>
        <v>II</v>
      </c>
      <c r="C194" s="49">
        <f t="shared" si="14"/>
        <v>43232.652000000002</v>
      </c>
      <c r="D194" s="4" t="str">
        <f t="shared" si="15"/>
        <v>vis</v>
      </c>
      <c r="E194" s="4">
        <f>VLOOKUP(C194,Active!C$21:E$966,3,FALSE)</f>
        <v>2.5010050233048524</v>
      </c>
      <c r="F194" s="20" t="s">
        <v>140</v>
      </c>
      <c r="G194" s="4" t="str">
        <f t="shared" si="16"/>
        <v>43232.652</v>
      </c>
      <c r="H194" s="49">
        <f t="shared" si="17"/>
        <v>2.5</v>
      </c>
      <c r="I194" s="149" t="s">
        <v>738</v>
      </c>
      <c r="J194" s="150" t="s">
        <v>739</v>
      </c>
      <c r="K194" s="149">
        <v>2.5</v>
      </c>
      <c r="L194" s="149" t="s">
        <v>201</v>
      </c>
      <c r="M194" s="150" t="s">
        <v>365</v>
      </c>
      <c r="N194" s="150" t="s">
        <v>366</v>
      </c>
      <c r="O194" s="151" t="s">
        <v>367</v>
      </c>
      <c r="P194" s="151" t="s">
        <v>72</v>
      </c>
    </row>
    <row r="195" spans="1:16" x14ac:dyDescent="0.2">
      <c r="A195" s="49" t="str">
        <f t="shared" si="12"/>
        <v> AAPS 47.561 </v>
      </c>
      <c r="B195" s="20" t="str">
        <f t="shared" si="13"/>
        <v>I</v>
      </c>
      <c r="C195" s="49">
        <f t="shared" si="14"/>
        <v>43234.694000000003</v>
      </c>
      <c r="D195" s="4" t="str">
        <f t="shared" si="15"/>
        <v>vis</v>
      </c>
      <c r="E195" s="4">
        <f>VLOOKUP(C195,Active!C$21:E$966,3,FALSE)</f>
        <v>5.0007858640189529</v>
      </c>
      <c r="F195" s="20" t="s">
        <v>140</v>
      </c>
      <c r="G195" s="4" t="str">
        <f t="shared" si="16"/>
        <v>43234.694</v>
      </c>
      <c r="H195" s="49">
        <f t="shared" si="17"/>
        <v>5</v>
      </c>
      <c r="I195" s="149" t="s">
        <v>740</v>
      </c>
      <c r="J195" s="150" t="s">
        <v>741</v>
      </c>
      <c r="K195" s="149">
        <v>5</v>
      </c>
      <c r="L195" s="149" t="s">
        <v>201</v>
      </c>
      <c r="M195" s="150" t="s">
        <v>365</v>
      </c>
      <c r="N195" s="150" t="s">
        <v>366</v>
      </c>
      <c r="O195" s="151" t="s">
        <v>367</v>
      </c>
      <c r="P195" s="151" t="s">
        <v>72</v>
      </c>
    </row>
    <row r="196" spans="1:16" x14ac:dyDescent="0.2">
      <c r="A196" s="49" t="str">
        <f t="shared" si="12"/>
        <v> VSSC 68.36 </v>
      </c>
      <c r="B196" s="20" t="str">
        <f t="shared" si="13"/>
        <v>I</v>
      </c>
      <c r="C196" s="49">
        <f t="shared" si="14"/>
        <v>46215.459000000003</v>
      </c>
      <c r="D196" s="4" t="str">
        <f t="shared" si="15"/>
        <v>vis</v>
      </c>
      <c r="E196" s="4">
        <f>VLOOKUP(C196,Active!C$21:E$966,3,FALSE)</f>
        <v>3654.0013919690587</v>
      </c>
      <c r="F196" s="20" t="s">
        <v>140</v>
      </c>
      <c r="G196" s="4" t="str">
        <f t="shared" si="16"/>
        <v>46215.459</v>
      </c>
      <c r="H196" s="49">
        <f t="shared" si="17"/>
        <v>3654</v>
      </c>
      <c r="I196" s="149" t="s">
        <v>742</v>
      </c>
      <c r="J196" s="150" t="s">
        <v>743</v>
      </c>
      <c r="K196" s="149">
        <v>3654</v>
      </c>
      <c r="L196" s="149" t="s">
        <v>201</v>
      </c>
      <c r="M196" s="150" t="s">
        <v>187</v>
      </c>
      <c r="N196" s="150"/>
      <c r="O196" s="151" t="s">
        <v>744</v>
      </c>
      <c r="P196" s="151" t="s">
        <v>85</v>
      </c>
    </row>
    <row r="197" spans="1:16" x14ac:dyDescent="0.2">
      <c r="A197" s="49" t="str">
        <f t="shared" si="12"/>
        <v>VSB 47 </v>
      </c>
      <c r="B197" s="20" t="str">
        <f t="shared" si="13"/>
        <v>I</v>
      </c>
      <c r="C197" s="49">
        <f t="shared" si="14"/>
        <v>46940.023999999998</v>
      </c>
      <c r="D197" s="4" t="str">
        <f t="shared" si="15"/>
        <v>vis</v>
      </c>
      <c r="E197" s="4">
        <f>VLOOKUP(C197,Active!C$21:E$966,3,FALSE)</f>
        <v>4541.0012474298146</v>
      </c>
      <c r="F197" s="20" t="s">
        <v>140</v>
      </c>
      <c r="G197" s="4" t="str">
        <f t="shared" si="16"/>
        <v>46940.024</v>
      </c>
      <c r="H197" s="49">
        <f t="shared" si="17"/>
        <v>4541</v>
      </c>
      <c r="I197" s="149" t="s">
        <v>745</v>
      </c>
      <c r="J197" s="150" t="s">
        <v>746</v>
      </c>
      <c r="K197" s="149">
        <v>4541</v>
      </c>
      <c r="L197" s="149" t="s">
        <v>201</v>
      </c>
      <c r="M197" s="150" t="s">
        <v>187</v>
      </c>
      <c r="N197" s="150"/>
      <c r="O197" s="151" t="s">
        <v>747</v>
      </c>
      <c r="P197" s="152" t="s">
        <v>87</v>
      </c>
    </row>
    <row r="198" spans="1:16" x14ac:dyDescent="0.2">
      <c r="A198" s="49" t="str">
        <f t="shared" si="12"/>
        <v>IBVS 3404 </v>
      </c>
      <c r="B198" s="20" t="str">
        <f t="shared" si="13"/>
        <v>I</v>
      </c>
      <c r="C198" s="49">
        <f t="shared" si="14"/>
        <v>47615.573299999996</v>
      </c>
      <c r="D198" s="4" t="str">
        <f t="shared" si="15"/>
        <v>vis</v>
      </c>
      <c r="E198" s="4">
        <f>VLOOKUP(C198,Active!C$21:E$966,3,FALSE)</f>
        <v>5367.9969365075622</v>
      </c>
      <c r="F198" s="20" t="s">
        <v>140</v>
      </c>
      <c r="G198" s="4" t="str">
        <f t="shared" si="16"/>
        <v>47615.5733</v>
      </c>
      <c r="H198" s="49">
        <f t="shared" si="17"/>
        <v>5368</v>
      </c>
      <c r="I198" s="149" t="s">
        <v>748</v>
      </c>
      <c r="J198" s="150" t="s">
        <v>749</v>
      </c>
      <c r="K198" s="149">
        <v>5368</v>
      </c>
      <c r="L198" s="149" t="s">
        <v>750</v>
      </c>
      <c r="M198" s="150" t="s">
        <v>365</v>
      </c>
      <c r="N198" s="150" t="s">
        <v>366</v>
      </c>
      <c r="O198" s="151" t="s">
        <v>465</v>
      </c>
      <c r="P198" s="152" t="s">
        <v>466</v>
      </c>
    </row>
    <row r="199" spans="1:16" x14ac:dyDescent="0.2">
      <c r="A199" s="49" t="str">
        <f t="shared" si="12"/>
        <v> BRNO 32 </v>
      </c>
      <c r="B199" s="20" t="str">
        <f t="shared" si="13"/>
        <v>I</v>
      </c>
      <c r="C199" s="49">
        <f t="shared" si="14"/>
        <v>49837.469499999999</v>
      </c>
      <c r="D199" s="4" t="str">
        <f t="shared" si="15"/>
        <v>vis</v>
      </c>
      <c r="E199" s="4">
        <f>VLOOKUP(C199,Active!C$21:E$966,3,FALSE)</f>
        <v>8088.0035725565276</v>
      </c>
      <c r="F199" s="20" t="s">
        <v>140</v>
      </c>
      <c r="G199" s="4" t="str">
        <f t="shared" si="16"/>
        <v>49837.4695</v>
      </c>
      <c r="H199" s="49">
        <f t="shared" si="17"/>
        <v>8088</v>
      </c>
      <c r="I199" s="149" t="s">
        <v>751</v>
      </c>
      <c r="J199" s="150" t="s">
        <v>752</v>
      </c>
      <c r="K199" s="149">
        <v>8088</v>
      </c>
      <c r="L199" s="149" t="s">
        <v>753</v>
      </c>
      <c r="M199" s="150" t="s">
        <v>187</v>
      </c>
      <c r="N199" s="150"/>
      <c r="O199" s="151" t="s">
        <v>507</v>
      </c>
      <c r="P199" s="151" t="s">
        <v>99</v>
      </c>
    </row>
    <row r="200" spans="1:16" x14ac:dyDescent="0.2">
      <c r="A200" s="49" t="str">
        <f t="shared" si="12"/>
        <v>VSB 47 </v>
      </c>
      <c r="B200" s="20" t="str">
        <f t="shared" si="13"/>
        <v>I</v>
      </c>
      <c r="C200" s="49">
        <f t="shared" si="14"/>
        <v>49857.072999999997</v>
      </c>
      <c r="D200" s="4" t="str">
        <f t="shared" si="15"/>
        <v>vis</v>
      </c>
      <c r="E200" s="4">
        <f>VLOOKUP(C200,Active!C$21:E$966,3,FALSE)</f>
        <v>8112.0018358821408</v>
      </c>
      <c r="F200" s="20" t="s">
        <v>140</v>
      </c>
      <c r="G200" s="4" t="str">
        <f t="shared" si="16"/>
        <v>49857.073</v>
      </c>
      <c r="H200" s="49">
        <f t="shared" si="17"/>
        <v>8112</v>
      </c>
      <c r="I200" s="149" t="s">
        <v>754</v>
      </c>
      <c r="J200" s="150" t="s">
        <v>755</v>
      </c>
      <c r="K200" s="149">
        <v>8112</v>
      </c>
      <c r="L200" s="149" t="s">
        <v>201</v>
      </c>
      <c r="M200" s="150" t="s">
        <v>187</v>
      </c>
      <c r="N200" s="150"/>
      <c r="O200" s="151" t="s">
        <v>756</v>
      </c>
      <c r="P200" s="152" t="s">
        <v>87</v>
      </c>
    </row>
    <row r="201" spans="1:16" x14ac:dyDescent="0.2">
      <c r="A201" s="49" t="str">
        <f t="shared" si="12"/>
        <v> BRNO 32 </v>
      </c>
      <c r="B201" s="20" t="str">
        <f t="shared" si="13"/>
        <v>I</v>
      </c>
      <c r="C201" s="49">
        <f t="shared" si="14"/>
        <v>49864.419800000003</v>
      </c>
      <c r="D201" s="4" t="str">
        <f t="shared" si="15"/>
        <v>vis</v>
      </c>
      <c r="E201" s="4">
        <f>VLOOKUP(C201,Active!C$21:E$966,3,FALSE)</f>
        <v>8120.9956605053358</v>
      </c>
      <c r="F201" s="20" t="s">
        <v>140</v>
      </c>
      <c r="G201" s="4" t="str">
        <f t="shared" si="16"/>
        <v>49864.4198</v>
      </c>
      <c r="H201" s="49">
        <f t="shared" si="17"/>
        <v>8121</v>
      </c>
      <c r="I201" s="149" t="s">
        <v>757</v>
      </c>
      <c r="J201" s="150" t="s">
        <v>758</v>
      </c>
      <c r="K201" s="149">
        <v>8121</v>
      </c>
      <c r="L201" s="149" t="s">
        <v>759</v>
      </c>
      <c r="M201" s="150" t="s">
        <v>187</v>
      </c>
      <c r="N201" s="150"/>
      <c r="O201" s="151" t="s">
        <v>760</v>
      </c>
      <c r="P201" s="151" t="s">
        <v>99</v>
      </c>
    </row>
    <row r="202" spans="1:16" x14ac:dyDescent="0.2">
      <c r="A202" s="49" t="str">
        <f t="shared" si="12"/>
        <v> AOEB 10 </v>
      </c>
      <c r="B202" s="20" t="str">
        <f t="shared" si="13"/>
        <v>I</v>
      </c>
      <c r="C202" s="49">
        <f t="shared" si="14"/>
        <v>50166.661999999997</v>
      </c>
      <c r="D202" s="4" t="str">
        <f t="shared" si="15"/>
        <v>vis</v>
      </c>
      <c r="E202" s="4">
        <f>VLOOKUP(C202,Active!C$21:E$966,3,FALSE)</f>
        <v>8490.9952985145374</v>
      </c>
      <c r="F202" s="20" t="s">
        <v>140</v>
      </c>
      <c r="G202" s="4" t="str">
        <f t="shared" si="16"/>
        <v>50166.662</v>
      </c>
      <c r="H202" s="49">
        <f t="shared" si="17"/>
        <v>8491</v>
      </c>
      <c r="I202" s="149" t="s">
        <v>761</v>
      </c>
      <c r="J202" s="150" t="s">
        <v>762</v>
      </c>
      <c r="K202" s="149">
        <v>8491</v>
      </c>
      <c r="L202" s="149" t="s">
        <v>186</v>
      </c>
      <c r="M202" s="150" t="s">
        <v>519</v>
      </c>
      <c r="N202" s="150" t="s">
        <v>520</v>
      </c>
      <c r="O202" s="151" t="s">
        <v>763</v>
      </c>
      <c r="P202" s="151" t="s">
        <v>101</v>
      </c>
    </row>
    <row r="203" spans="1:16" x14ac:dyDescent="0.2">
      <c r="A203" s="49" t="str">
        <f t="shared" ref="A203:A233" si="18">P203</f>
        <v> AOEB 10 </v>
      </c>
      <c r="B203" s="20" t="str">
        <f t="shared" ref="B203:B233" si="19">IF(H203=INT(H203),"I","II")</f>
        <v>I</v>
      </c>
      <c r="C203" s="49">
        <f t="shared" ref="C203:C233" si="20">1*G203</f>
        <v>50197.7</v>
      </c>
      <c r="D203" s="4" t="str">
        <f t="shared" ref="D203:D233" si="21">VLOOKUP(F203,I$1:J$5,2,FALSE)</f>
        <v>vis</v>
      </c>
      <c r="E203" s="4">
        <f>VLOOKUP(C203,Active!C$21:E$966,3,FALSE)</f>
        <v>8528.9914776203332</v>
      </c>
      <c r="F203" s="20" t="s">
        <v>140</v>
      </c>
      <c r="G203" s="4" t="str">
        <f t="shared" ref="G203:G233" si="22">MID(I203,3,LEN(I203)-3)</f>
        <v>50197.700</v>
      </c>
      <c r="H203" s="49">
        <f t="shared" ref="H203:H233" si="23">1*K203</f>
        <v>8529</v>
      </c>
      <c r="I203" s="149" t="s">
        <v>764</v>
      </c>
      <c r="J203" s="150" t="s">
        <v>765</v>
      </c>
      <c r="K203" s="149">
        <v>8529</v>
      </c>
      <c r="L203" s="149" t="s">
        <v>217</v>
      </c>
      <c r="M203" s="150" t="s">
        <v>519</v>
      </c>
      <c r="N203" s="150" t="s">
        <v>520</v>
      </c>
      <c r="O203" s="151" t="s">
        <v>763</v>
      </c>
      <c r="P203" s="151" t="s">
        <v>101</v>
      </c>
    </row>
    <row r="204" spans="1:16" x14ac:dyDescent="0.2">
      <c r="A204" s="49" t="str">
        <f t="shared" si="18"/>
        <v> BRNO 32 </v>
      </c>
      <c r="B204" s="20" t="str">
        <f t="shared" si="19"/>
        <v>I</v>
      </c>
      <c r="C204" s="49">
        <f t="shared" si="20"/>
        <v>50515.471700000002</v>
      </c>
      <c r="D204" s="4" t="str">
        <f t="shared" si="21"/>
        <v>vis</v>
      </c>
      <c r="E204" s="4">
        <f>VLOOKUP(C204,Active!C$21:E$966,3,FALSE)</f>
        <v>8918.0020590995991</v>
      </c>
      <c r="F204" s="20" t="s">
        <v>140</v>
      </c>
      <c r="G204" s="4" t="str">
        <f t="shared" si="22"/>
        <v>50515.4717</v>
      </c>
      <c r="H204" s="49">
        <f t="shared" si="23"/>
        <v>8918</v>
      </c>
      <c r="I204" s="149" t="s">
        <v>766</v>
      </c>
      <c r="J204" s="150" t="s">
        <v>767</v>
      </c>
      <c r="K204" s="149">
        <v>8918</v>
      </c>
      <c r="L204" s="149" t="s">
        <v>768</v>
      </c>
      <c r="M204" s="150" t="s">
        <v>187</v>
      </c>
      <c r="N204" s="150"/>
      <c r="O204" s="151" t="s">
        <v>769</v>
      </c>
      <c r="P204" s="151" t="s">
        <v>99</v>
      </c>
    </row>
    <row r="205" spans="1:16" x14ac:dyDescent="0.2">
      <c r="A205" s="49" t="str">
        <f t="shared" si="18"/>
        <v> BRNO 32 </v>
      </c>
      <c r="B205" s="20" t="str">
        <f t="shared" si="19"/>
        <v>I</v>
      </c>
      <c r="C205" s="49">
        <f t="shared" si="20"/>
        <v>50515.4738</v>
      </c>
      <c r="D205" s="4" t="str">
        <f t="shared" si="21"/>
        <v>vis</v>
      </c>
      <c r="E205" s="4">
        <f>VLOOKUP(C205,Active!C$21:E$966,3,FALSE)</f>
        <v>8918.0046298830275</v>
      </c>
      <c r="F205" s="20" t="s">
        <v>140</v>
      </c>
      <c r="G205" s="4" t="str">
        <f t="shared" si="22"/>
        <v>50515.4738</v>
      </c>
      <c r="H205" s="49">
        <f t="shared" si="23"/>
        <v>8918</v>
      </c>
      <c r="I205" s="149" t="s">
        <v>770</v>
      </c>
      <c r="J205" s="150" t="s">
        <v>771</v>
      </c>
      <c r="K205" s="149">
        <v>8918</v>
      </c>
      <c r="L205" s="149" t="s">
        <v>772</v>
      </c>
      <c r="M205" s="150" t="s">
        <v>187</v>
      </c>
      <c r="N205" s="150"/>
      <c r="O205" s="151" t="s">
        <v>773</v>
      </c>
      <c r="P205" s="151" t="s">
        <v>99</v>
      </c>
    </row>
    <row r="206" spans="1:16" x14ac:dyDescent="0.2">
      <c r="A206" s="49" t="str">
        <f t="shared" si="18"/>
        <v>VSB 47 </v>
      </c>
      <c r="B206" s="20" t="str">
        <f t="shared" si="19"/>
        <v>I</v>
      </c>
      <c r="C206" s="49">
        <f t="shared" si="20"/>
        <v>50566.112000000001</v>
      </c>
      <c r="D206" s="4" t="str">
        <f t="shared" si="21"/>
        <v>vis</v>
      </c>
      <c r="E206" s="4">
        <f>VLOOKUP(C206,Active!C$21:E$966,3,FALSE)</f>
        <v>8979.995032511908</v>
      </c>
      <c r="F206" s="20" t="s">
        <v>140</v>
      </c>
      <c r="G206" s="4" t="str">
        <f t="shared" si="22"/>
        <v>50566.112</v>
      </c>
      <c r="H206" s="49">
        <f t="shared" si="23"/>
        <v>8980</v>
      </c>
      <c r="I206" s="149" t="s">
        <v>774</v>
      </c>
      <c r="J206" s="150" t="s">
        <v>775</v>
      </c>
      <c r="K206" s="149">
        <v>8980</v>
      </c>
      <c r="L206" s="149" t="s">
        <v>186</v>
      </c>
      <c r="M206" s="150" t="s">
        <v>519</v>
      </c>
      <c r="N206" s="150" t="s">
        <v>140</v>
      </c>
      <c r="O206" s="151" t="s">
        <v>776</v>
      </c>
      <c r="P206" s="152" t="s">
        <v>87</v>
      </c>
    </row>
    <row r="207" spans="1:16" x14ac:dyDescent="0.2">
      <c r="A207" s="49" t="str">
        <f t="shared" si="18"/>
        <v> AOEB 10 </v>
      </c>
      <c r="B207" s="20" t="str">
        <f t="shared" si="19"/>
        <v>I</v>
      </c>
      <c r="C207" s="49">
        <f t="shared" si="20"/>
        <v>50581.633000000002</v>
      </c>
      <c r="D207" s="4" t="str">
        <f t="shared" si="21"/>
        <v>vis</v>
      </c>
      <c r="E207" s="4">
        <f>VLOOKUP(C207,Active!C$21:E$966,3,FALSE)</f>
        <v>8998.9955704299791</v>
      </c>
      <c r="F207" s="20" t="s">
        <v>140</v>
      </c>
      <c r="G207" s="4" t="str">
        <f t="shared" si="22"/>
        <v>50581.633</v>
      </c>
      <c r="H207" s="49">
        <f t="shared" si="23"/>
        <v>8999</v>
      </c>
      <c r="I207" s="149" t="s">
        <v>777</v>
      </c>
      <c r="J207" s="150" t="s">
        <v>778</v>
      </c>
      <c r="K207" s="149">
        <v>8999</v>
      </c>
      <c r="L207" s="149" t="s">
        <v>186</v>
      </c>
      <c r="M207" s="150" t="s">
        <v>519</v>
      </c>
      <c r="N207" s="150" t="s">
        <v>520</v>
      </c>
      <c r="O207" s="151" t="s">
        <v>763</v>
      </c>
      <c r="P207" s="151" t="s">
        <v>101</v>
      </c>
    </row>
    <row r="208" spans="1:16" x14ac:dyDescent="0.2">
      <c r="A208" s="49" t="str">
        <f t="shared" si="18"/>
        <v> BRNO 32 </v>
      </c>
      <c r="B208" s="20" t="str">
        <f t="shared" si="19"/>
        <v>I</v>
      </c>
      <c r="C208" s="49">
        <f t="shared" si="20"/>
        <v>50609.411999999997</v>
      </c>
      <c r="D208" s="4" t="str">
        <f t="shared" si="21"/>
        <v>vis</v>
      </c>
      <c r="E208" s="4">
        <f>VLOOKUP(C208,Active!C$21:E$966,3,FALSE)</f>
        <v>9033.0021384878346</v>
      </c>
      <c r="F208" s="20" t="s">
        <v>140</v>
      </c>
      <c r="G208" s="4" t="str">
        <f t="shared" si="22"/>
        <v>50609.4120</v>
      </c>
      <c r="H208" s="49">
        <f t="shared" si="23"/>
        <v>9033</v>
      </c>
      <c r="I208" s="149" t="s">
        <v>779</v>
      </c>
      <c r="J208" s="150" t="s">
        <v>780</v>
      </c>
      <c r="K208" s="149">
        <v>9033</v>
      </c>
      <c r="L208" s="149" t="s">
        <v>768</v>
      </c>
      <c r="M208" s="150" t="s">
        <v>187</v>
      </c>
      <c r="N208" s="150"/>
      <c r="O208" s="151" t="s">
        <v>760</v>
      </c>
      <c r="P208" s="151" t="s">
        <v>99</v>
      </c>
    </row>
    <row r="209" spans="1:16" x14ac:dyDescent="0.2">
      <c r="A209" s="49" t="str">
        <f t="shared" si="18"/>
        <v> AOEB 10 </v>
      </c>
      <c r="B209" s="20" t="str">
        <f t="shared" si="19"/>
        <v>I</v>
      </c>
      <c r="C209" s="49">
        <f t="shared" si="20"/>
        <v>50897.754000000001</v>
      </c>
      <c r="D209" s="4" t="str">
        <f t="shared" si="21"/>
        <v>vis</v>
      </c>
      <c r="E209" s="4">
        <f>VLOOKUP(C209,Active!C$21:E$966,3,FALSE)</f>
        <v>9385.9853937144471</v>
      </c>
      <c r="F209" s="20" t="s">
        <v>140</v>
      </c>
      <c r="G209" s="4" t="str">
        <f t="shared" si="22"/>
        <v>50897.754</v>
      </c>
      <c r="H209" s="49">
        <f t="shared" si="23"/>
        <v>9386</v>
      </c>
      <c r="I209" s="149" t="s">
        <v>781</v>
      </c>
      <c r="J209" s="150" t="s">
        <v>782</v>
      </c>
      <c r="K209" s="149">
        <v>9386</v>
      </c>
      <c r="L209" s="149" t="s">
        <v>783</v>
      </c>
      <c r="M209" s="150" t="s">
        <v>187</v>
      </c>
      <c r="N209" s="150"/>
      <c r="O209" s="151" t="s">
        <v>784</v>
      </c>
      <c r="P209" s="151" t="s">
        <v>101</v>
      </c>
    </row>
    <row r="210" spans="1:16" x14ac:dyDescent="0.2">
      <c r="A210" s="49" t="str">
        <f t="shared" si="18"/>
        <v>VSB 47 </v>
      </c>
      <c r="B210" s="20" t="str">
        <f t="shared" si="19"/>
        <v>I</v>
      </c>
      <c r="C210" s="49">
        <f t="shared" si="20"/>
        <v>51284.142</v>
      </c>
      <c r="D210" s="4" t="str">
        <f t="shared" si="21"/>
        <v>vis</v>
      </c>
      <c r="E210" s="4">
        <f>VLOOKUP(C210,Active!C$21:E$966,3,FALSE)</f>
        <v>9858.9948547728363</v>
      </c>
      <c r="F210" s="20" t="s">
        <v>140</v>
      </c>
      <c r="G210" s="4" t="str">
        <f t="shared" si="22"/>
        <v>51284.142</v>
      </c>
      <c r="H210" s="49">
        <f t="shared" si="23"/>
        <v>9859</v>
      </c>
      <c r="I210" s="149" t="s">
        <v>785</v>
      </c>
      <c r="J210" s="150" t="s">
        <v>786</v>
      </c>
      <c r="K210" s="149">
        <v>9859</v>
      </c>
      <c r="L210" s="149" t="s">
        <v>186</v>
      </c>
      <c r="M210" s="150" t="s">
        <v>519</v>
      </c>
      <c r="N210" s="150" t="s">
        <v>140</v>
      </c>
      <c r="O210" s="151" t="s">
        <v>776</v>
      </c>
      <c r="P210" s="152" t="s">
        <v>87</v>
      </c>
    </row>
    <row r="211" spans="1:16" x14ac:dyDescent="0.2">
      <c r="A211" s="49" t="str">
        <f t="shared" si="18"/>
        <v> AOEB 10 </v>
      </c>
      <c r="B211" s="20" t="str">
        <f t="shared" si="19"/>
        <v>II</v>
      </c>
      <c r="C211" s="49">
        <f t="shared" si="20"/>
        <v>51315.59</v>
      </c>
      <c r="D211" s="4" t="str">
        <f t="shared" si="21"/>
        <v>vis</v>
      </c>
      <c r="E211" s="4">
        <f>VLOOKUP(C211,Active!C$21:E$966,3,FALSE)</f>
        <v>9897.492948738909</v>
      </c>
      <c r="F211" s="20" t="s">
        <v>140</v>
      </c>
      <c r="G211" s="4" t="str">
        <f t="shared" si="22"/>
        <v>51315.590</v>
      </c>
      <c r="H211" s="49">
        <f t="shared" si="23"/>
        <v>9897.5</v>
      </c>
      <c r="I211" s="149" t="s">
        <v>787</v>
      </c>
      <c r="J211" s="150" t="s">
        <v>788</v>
      </c>
      <c r="K211" s="149">
        <v>9897.5</v>
      </c>
      <c r="L211" s="149" t="s">
        <v>269</v>
      </c>
      <c r="M211" s="150" t="s">
        <v>187</v>
      </c>
      <c r="N211" s="150"/>
      <c r="O211" s="151" t="s">
        <v>784</v>
      </c>
      <c r="P211" s="151" t="s">
        <v>101</v>
      </c>
    </row>
    <row r="212" spans="1:16" x14ac:dyDescent="0.2">
      <c r="A212" s="49" t="str">
        <f t="shared" si="18"/>
        <v> BRNO 32 </v>
      </c>
      <c r="B212" s="20" t="str">
        <f t="shared" si="19"/>
        <v>I</v>
      </c>
      <c r="C212" s="49">
        <f t="shared" si="20"/>
        <v>51657.450799999999</v>
      </c>
      <c r="D212" s="4" t="str">
        <f t="shared" si="21"/>
        <v>vis</v>
      </c>
      <c r="E212" s="4">
        <f>VLOOKUP(C212,Active!C$21:E$966,3,FALSE)</f>
        <v>10315.992986951771</v>
      </c>
      <c r="F212" s="20" t="s">
        <v>140</v>
      </c>
      <c r="G212" s="4" t="str">
        <f t="shared" si="22"/>
        <v>51657.4508</v>
      </c>
      <c r="H212" s="49">
        <f t="shared" si="23"/>
        <v>10316</v>
      </c>
      <c r="I212" s="149" t="s">
        <v>789</v>
      </c>
      <c r="J212" s="150" t="s">
        <v>790</v>
      </c>
      <c r="K212" s="149">
        <v>10316</v>
      </c>
      <c r="L212" s="149" t="s">
        <v>791</v>
      </c>
      <c r="M212" s="150" t="s">
        <v>187</v>
      </c>
      <c r="N212" s="150"/>
      <c r="O212" s="151" t="s">
        <v>792</v>
      </c>
      <c r="P212" s="151" t="s">
        <v>99</v>
      </c>
    </row>
    <row r="213" spans="1:16" x14ac:dyDescent="0.2">
      <c r="A213" s="49" t="str">
        <f t="shared" si="18"/>
        <v> BRNO 32 </v>
      </c>
      <c r="B213" s="20" t="str">
        <f t="shared" si="19"/>
        <v>I</v>
      </c>
      <c r="C213" s="49">
        <f t="shared" si="20"/>
        <v>51657.452899999997</v>
      </c>
      <c r="D213" s="4" t="str">
        <f t="shared" si="21"/>
        <v>vis</v>
      </c>
      <c r="E213" s="4">
        <f>VLOOKUP(C213,Active!C$21:E$966,3,FALSE)</f>
        <v>10315.995557735199</v>
      </c>
      <c r="F213" s="20" t="s">
        <v>140</v>
      </c>
      <c r="G213" s="4" t="str">
        <f t="shared" si="22"/>
        <v>51657.4529</v>
      </c>
      <c r="H213" s="49">
        <f t="shared" si="23"/>
        <v>10316</v>
      </c>
      <c r="I213" s="149" t="s">
        <v>793</v>
      </c>
      <c r="J213" s="150" t="s">
        <v>794</v>
      </c>
      <c r="K213" s="149">
        <v>10316</v>
      </c>
      <c r="L213" s="149" t="s">
        <v>473</v>
      </c>
      <c r="M213" s="150" t="s">
        <v>187</v>
      </c>
      <c r="N213" s="150"/>
      <c r="O213" s="151" t="s">
        <v>760</v>
      </c>
      <c r="P213" s="151" t="s">
        <v>99</v>
      </c>
    </row>
    <row r="214" spans="1:16" x14ac:dyDescent="0.2">
      <c r="A214" s="49" t="str">
        <f t="shared" si="18"/>
        <v> BRNO 32 </v>
      </c>
      <c r="B214" s="20" t="str">
        <f t="shared" si="19"/>
        <v>I</v>
      </c>
      <c r="C214" s="49">
        <f t="shared" si="20"/>
        <v>51657.456400000003</v>
      </c>
      <c r="D214" s="4" t="str">
        <f t="shared" si="21"/>
        <v>vis</v>
      </c>
      <c r="E214" s="4">
        <f>VLOOKUP(C214,Active!C$21:E$966,3,FALSE)</f>
        <v>10315.999842374258</v>
      </c>
      <c r="F214" s="20" t="s">
        <v>140</v>
      </c>
      <c r="G214" s="4" t="str">
        <f t="shared" si="22"/>
        <v>51657.4564</v>
      </c>
      <c r="H214" s="49">
        <f t="shared" si="23"/>
        <v>10316</v>
      </c>
      <c r="I214" s="149" t="s">
        <v>795</v>
      </c>
      <c r="J214" s="150" t="s">
        <v>796</v>
      </c>
      <c r="K214" s="149">
        <v>10316</v>
      </c>
      <c r="L214" s="149" t="s">
        <v>797</v>
      </c>
      <c r="M214" s="150" t="s">
        <v>187</v>
      </c>
      <c r="N214" s="150"/>
      <c r="O214" s="151" t="s">
        <v>773</v>
      </c>
      <c r="P214" s="151" t="s">
        <v>99</v>
      </c>
    </row>
    <row r="215" spans="1:16" x14ac:dyDescent="0.2">
      <c r="A215" s="49" t="str">
        <f t="shared" si="18"/>
        <v> AOEB 10 </v>
      </c>
      <c r="B215" s="20" t="str">
        <f t="shared" si="19"/>
        <v>II</v>
      </c>
      <c r="C215" s="49">
        <f t="shared" si="20"/>
        <v>51663.586000000003</v>
      </c>
      <c r="D215" s="4" t="str">
        <f t="shared" si="21"/>
        <v>vis</v>
      </c>
      <c r="E215" s="4">
        <f>VLOOKUP(C215,Active!C$21:E$966,3,FALSE)</f>
        <v>10323.503591953706</v>
      </c>
      <c r="F215" s="20" t="s">
        <v>140</v>
      </c>
      <c r="G215" s="4" t="str">
        <f t="shared" si="22"/>
        <v>51663.586</v>
      </c>
      <c r="H215" s="49">
        <f t="shared" si="23"/>
        <v>10323.5</v>
      </c>
      <c r="I215" s="149" t="s">
        <v>798</v>
      </c>
      <c r="J215" s="150" t="s">
        <v>799</v>
      </c>
      <c r="K215" s="149">
        <v>10323.5</v>
      </c>
      <c r="L215" s="149" t="s">
        <v>273</v>
      </c>
      <c r="M215" s="150" t="s">
        <v>187</v>
      </c>
      <c r="N215" s="150"/>
      <c r="O215" s="151" t="s">
        <v>784</v>
      </c>
      <c r="P215" s="151" t="s">
        <v>101</v>
      </c>
    </row>
    <row r="216" spans="1:16" x14ac:dyDescent="0.2">
      <c r="A216" s="49" t="str">
        <f t="shared" si="18"/>
        <v> AOEB 10 </v>
      </c>
      <c r="B216" s="20" t="str">
        <f t="shared" si="19"/>
        <v>II</v>
      </c>
      <c r="C216" s="49">
        <f t="shared" si="20"/>
        <v>52015.646999999997</v>
      </c>
      <c r="D216" s="4" t="str">
        <f t="shared" si="21"/>
        <v>vis</v>
      </c>
      <c r="E216" s="4">
        <f>VLOOKUP(C216,Active!C$21:E$966,3,FALSE)</f>
        <v>10754.490537380778</v>
      </c>
      <c r="F216" s="20" t="s">
        <v>140</v>
      </c>
      <c r="G216" s="4" t="str">
        <f t="shared" si="22"/>
        <v>52015.647</v>
      </c>
      <c r="H216" s="49">
        <f t="shared" si="23"/>
        <v>10754.5</v>
      </c>
      <c r="I216" s="149" t="s">
        <v>800</v>
      </c>
      <c r="J216" s="150" t="s">
        <v>801</v>
      </c>
      <c r="K216" s="149">
        <v>10754.5</v>
      </c>
      <c r="L216" s="149" t="s">
        <v>279</v>
      </c>
      <c r="M216" s="150" t="s">
        <v>187</v>
      </c>
      <c r="N216" s="150"/>
      <c r="O216" s="151" t="s">
        <v>784</v>
      </c>
      <c r="P216" s="151" t="s">
        <v>101</v>
      </c>
    </row>
    <row r="217" spans="1:16" x14ac:dyDescent="0.2">
      <c r="A217" s="49" t="str">
        <f t="shared" si="18"/>
        <v>VSB 42 </v>
      </c>
      <c r="B217" s="20" t="str">
        <f t="shared" si="19"/>
        <v>I</v>
      </c>
      <c r="C217" s="49">
        <f t="shared" si="20"/>
        <v>52738.145900000003</v>
      </c>
      <c r="D217" s="4" t="str">
        <f t="shared" si="21"/>
        <v>vis</v>
      </c>
      <c r="E217" s="4">
        <f>VLOOKUP(C217,Active!C$21:E$966,3,FALSE)</f>
        <v>11638.961109200511</v>
      </c>
      <c r="F217" s="20" t="s">
        <v>140</v>
      </c>
      <c r="G217" s="4" t="str">
        <f t="shared" si="22"/>
        <v>52738.1459</v>
      </c>
      <c r="H217" s="49">
        <f t="shared" si="23"/>
        <v>11639</v>
      </c>
      <c r="I217" s="149" t="s">
        <v>802</v>
      </c>
      <c r="J217" s="150" t="s">
        <v>803</v>
      </c>
      <c r="K217" s="149" t="s">
        <v>804</v>
      </c>
      <c r="L217" s="149" t="s">
        <v>805</v>
      </c>
      <c r="M217" s="150" t="s">
        <v>365</v>
      </c>
      <c r="N217" s="150" t="s">
        <v>366</v>
      </c>
      <c r="O217" s="151" t="s">
        <v>806</v>
      </c>
      <c r="P217" s="152" t="s">
        <v>113</v>
      </c>
    </row>
    <row r="218" spans="1:16" x14ac:dyDescent="0.2">
      <c r="A218" s="49" t="str">
        <f t="shared" si="18"/>
        <v>VSB 43 </v>
      </c>
      <c r="B218" s="20" t="str">
        <f t="shared" si="19"/>
        <v>I</v>
      </c>
      <c r="C218" s="49">
        <f t="shared" si="20"/>
        <v>53064.104200000002</v>
      </c>
      <c r="D218" s="4" t="str">
        <f t="shared" si="21"/>
        <v>vis</v>
      </c>
      <c r="E218" s="4">
        <f>VLOOKUP(C218,Active!C$21:E$966,3,FALSE)</f>
        <v>12037.993583838719</v>
      </c>
      <c r="F218" s="20" t="s">
        <v>140</v>
      </c>
      <c r="G218" s="4" t="str">
        <f t="shared" si="22"/>
        <v>53064.1042</v>
      </c>
      <c r="H218" s="49">
        <f t="shared" si="23"/>
        <v>12038</v>
      </c>
      <c r="I218" s="149" t="s">
        <v>807</v>
      </c>
      <c r="J218" s="150" t="s">
        <v>808</v>
      </c>
      <c r="K218" s="149" t="s">
        <v>809</v>
      </c>
      <c r="L218" s="149" t="s">
        <v>810</v>
      </c>
      <c r="M218" s="150" t="s">
        <v>365</v>
      </c>
      <c r="N218" s="150" t="s">
        <v>366</v>
      </c>
      <c r="O218" s="151" t="s">
        <v>811</v>
      </c>
      <c r="P218" s="152" t="s">
        <v>114</v>
      </c>
    </row>
    <row r="219" spans="1:16" x14ac:dyDescent="0.2">
      <c r="A219" s="49" t="str">
        <f t="shared" si="18"/>
        <v> AOEB 10 </v>
      </c>
      <c r="B219" s="20" t="str">
        <f t="shared" si="19"/>
        <v>I</v>
      </c>
      <c r="C219" s="49">
        <f t="shared" si="20"/>
        <v>53394.937400000003</v>
      </c>
      <c r="D219" s="4" t="str">
        <f t="shared" si="21"/>
        <v>vis</v>
      </c>
      <c r="E219" s="4">
        <f>VLOOKUP(C219,Active!C$21:E$966,3,FALSE)</f>
        <v>12442.993826165664</v>
      </c>
      <c r="F219" s="20" t="s">
        <v>140</v>
      </c>
      <c r="G219" s="4" t="str">
        <f t="shared" si="22"/>
        <v>53394.9374</v>
      </c>
      <c r="H219" s="49">
        <f t="shared" si="23"/>
        <v>12443</v>
      </c>
      <c r="I219" s="149" t="s">
        <v>812</v>
      </c>
      <c r="J219" s="150" t="s">
        <v>813</v>
      </c>
      <c r="K219" s="149" t="s">
        <v>814</v>
      </c>
      <c r="L219" s="149" t="s">
        <v>815</v>
      </c>
      <c r="M219" s="150" t="s">
        <v>519</v>
      </c>
      <c r="N219" s="150" t="s">
        <v>520</v>
      </c>
      <c r="O219" s="151" t="s">
        <v>816</v>
      </c>
      <c r="P219" s="151" t="s">
        <v>101</v>
      </c>
    </row>
    <row r="220" spans="1:16" x14ac:dyDescent="0.2">
      <c r="A220" s="49" t="str">
        <f t="shared" si="18"/>
        <v> AOEB 10 </v>
      </c>
      <c r="B220" s="20" t="str">
        <f t="shared" si="19"/>
        <v>I</v>
      </c>
      <c r="C220" s="49">
        <f t="shared" si="20"/>
        <v>53435.779499999997</v>
      </c>
      <c r="D220" s="4" t="str">
        <f t="shared" si="21"/>
        <v>vis</v>
      </c>
      <c r="E220" s="4">
        <f>VLOOKUP(C220,Active!C$21:E$966,3,FALSE)</f>
        <v>12492.992013763338</v>
      </c>
      <c r="F220" s="20" t="s">
        <v>140</v>
      </c>
      <c r="G220" s="4" t="str">
        <f t="shared" si="22"/>
        <v>53435.7795</v>
      </c>
      <c r="H220" s="49">
        <f t="shared" si="23"/>
        <v>12493</v>
      </c>
      <c r="I220" s="149" t="s">
        <v>817</v>
      </c>
      <c r="J220" s="150" t="s">
        <v>818</v>
      </c>
      <c r="K220" s="149" t="s">
        <v>819</v>
      </c>
      <c r="L220" s="149" t="s">
        <v>820</v>
      </c>
      <c r="M220" s="150" t="s">
        <v>519</v>
      </c>
      <c r="N220" s="150" t="s">
        <v>520</v>
      </c>
      <c r="O220" s="151" t="s">
        <v>370</v>
      </c>
      <c r="P220" s="151" t="s">
        <v>101</v>
      </c>
    </row>
    <row r="221" spans="1:16" x14ac:dyDescent="0.2">
      <c r="A221" s="49" t="str">
        <f t="shared" si="18"/>
        <v> AOEB 10 </v>
      </c>
      <c r="B221" s="20" t="str">
        <f t="shared" si="19"/>
        <v>I</v>
      </c>
      <c r="C221" s="49">
        <f t="shared" si="20"/>
        <v>53507.665000000001</v>
      </c>
      <c r="D221" s="4" t="str">
        <f t="shared" si="21"/>
        <v>vis</v>
      </c>
      <c r="E221" s="4">
        <f>VLOOKUP(C221,Active!C$21:E$966,3,FALSE)</f>
        <v>12580.992991052786</v>
      </c>
      <c r="F221" s="20" t="s">
        <v>140</v>
      </c>
      <c r="G221" s="4" t="str">
        <f t="shared" si="22"/>
        <v>53507.665</v>
      </c>
      <c r="H221" s="49">
        <f t="shared" si="23"/>
        <v>12581</v>
      </c>
      <c r="I221" s="149" t="s">
        <v>821</v>
      </c>
      <c r="J221" s="150" t="s">
        <v>822</v>
      </c>
      <c r="K221" s="149" t="s">
        <v>823</v>
      </c>
      <c r="L221" s="149" t="s">
        <v>269</v>
      </c>
      <c r="M221" s="150" t="s">
        <v>519</v>
      </c>
      <c r="N221" s="150" t="s">
        <v>520</v>
      </c>
      <c r="O221" s="151" t="s">
        <v>763</v>
      </c>
      <c r="P221" s="151" t="s">
        <v>101</v>
      </c>
    </row>
    <row r="222" spans="1:16" x14ac:dyDescent="0.2">
      <c r="A222" s="49" t="str">
        <f t="shared" si="18"/>
        <v> AOEB 10 </v>
      </c>
      <c r="B222" s="20" t="str">
        <f t="shared" si="19"/>
        <v>I</v>
      </c>
      <c r="C222" s="49">
        <f t="shared" si="20"/>
        <v>53511.748299999999</v>
      </c>
      <c r="D222" s="4" t="str">
        <f t="shared" si="21"/>
        <v>vis</v>
      </c>
      <c r="E222" s="4">
        <f>VLOOKUP(C222,Active!C$21:E$966,3,FALSE)</f>
        <v>12585.991695806399</v>
      </c>
      <c r="F222" s="20" t="s">
        <v>140</v>
      </c>
      <c r="G222" s="4" t="str">
        <f t="shared" si="22"/>
        <v>53511.7483</v>
      </c>
      <c r="H222" s="49">
        <f t="shared" si="23"/>
        <v>12586</v>
      </c>
      <c r="I222" s="149" t="s">
        <v>824</v>
      </c>
      <c r="J222" s="150" t="s">
        <v>825</v>
      </c>
      <c r="K222" s="149" t="s">
        <v>826</v>
      </c>
      <c r="L222" s="149" t="s">
        <v>827</v>
      </c>
      <c r="M222" s="150" t="s">
        <v>519</v>
      </c>
      <c r="N222" s="150" t="s">
        <v>520</v>
      </c>
      <c r="O222" s="151" t="s">
        <v>828</v>
      </c>
      <c r="P222" s="151" t="s">
        <v>101</v>
      </c>
    </row>
    <row r="223" spans="1:16" x14ac:dyDescent="0.2">
      <c r="A223" s="49" t="str">
        <f t="shared" si="18"/>
        <v>VSB 45 </v>
      </c>
      <c r="B223" s="20" t="str">
        <f t="shared" si="19"/>
        <v>I</v>
      </c>
      <c r="C223" s="49">
        <f t="shared" si="20"/>
        <v>53876.076000000001</v>
      </c>
      <c r="D223" s="4" t="str">
        <f t="shared" si="21"/>
        <v>vis</v>
      </c>
      <c r="E223" s="4">
        <f>VLOOKUP(C223,Active!C$21:E$966,3,FALSE)</f>
        <v>13031.995321761769</v>
      </c>
      <c r="F223" s="20" t="s">
        <v>140</v>
      </c>
      <c r="G223" s="4" t="str">
        <f t="shared" si="22"/>
        <v>53876.076</v>
      </c>
      <c r="H223" s="49">
        <f t="shared" si="23"/>
        <v>13032</v>
      </c>
      <c r="I223" s="149" t="s">
        <v>829</v>
      </c>
      <c r="J223" s="150" t="s">
        <v>830</v>
      </c>
      <c r="K223" s="149" t="s">
        <v>831</v>
      </c>
      <c r="L223" s="149" t="s">
        <v>186</v>
      </c>
      <c r="M223" s="150" t="s">
        <v>187</v>
      </c>
      <c r="N223" s="150"/>
      <c r="O223" s="151" t="s">
        <v>832</v>
      </c>
      <c r="P223" s="152" t="s">
        <v>116</v>
      </c>
    </row>
    <row r="224" spans="1:16" x14ac:dyDescent="0.2">
      <c r="A224" s="49" t="str">
        <f t="shared" si="18"/>
        <v> AOEB 12 </v>
      </c>
      <c r="B224" s="20" t="str">
        <f t="shared" si="19"/>
        <v>I</v>
      </c>
      <c r="C224" s="49">
        <f t="shared" si="20"/>
        <v>54171.7817</v>
      </c>
      <c r="D224" s="4" t="str">
        <f t="shared" si="21"/>
        <v>vis</v>
      </c>
      <c r="E224" s="4">
        <f>VLOOKUP(C224,Active!C$21:E$966,3,FALSE)</f>
        <v>13393.993090297266</v>
      </c>
      <c r="F224" s="20" t="s">
        <v>140</v>
      </c>
      <c r="G224" s="4" t="str">
        <f t="shared" si="22"/>
        <v>54171.7817</v>
      </c>
      <c r="H224" s="49">
        <f t="shared" si="23"/>
        <v>13394</v>
      </c>
      <c r="I224" s="149" t="s">
        <v>833</v>
      </c>
      <c r="J224" s="150" t="s">
        <v>834</v>
      </c>
      <c r="K224" s="149" t="s">
        <v>835</v>
      </c>
      <c r="L224" s="149" t="s">
        <v>836</v>
      </c>
      <c r="M224" s="150" t="s">
        <v>519</v>
      </c>
      <c r="N224" s="150" t="s">
        <v>520</v>
      </c>
      <c r="O224" s="151" t="s">
        <v>600</v>
      </c>
      <c r="P224" s="151" t="s">
        <v>117</v>
      </c>
    </row>
    <row r="225" spans="1:16" x14ac:dyDescent="0.2">
      <c r="A225" s="49" t="str">
        <f t="shared" si="18"/>
        <v> AOEB 12 </v>
      </c>
      <c r="B225" s="20" t="str">
        <f t="shared" si="19"/>
        <v>I</v>
      </c>
      <c r="C225" s="49">
        <f t="shared" si="20"/>
        <v>54211.807500000003</v>
      </c>
      <c r="D225" s="4" t="str">
        <f t="shared" si="21"/>
        <v>vis</v>
      </c>
      <c r="E225" s="4">
        <f>VLOOKUP(C225,Active!C$21:E$966,3,FALSE)</f>
        <v>13442.991977649959</v>
      </c>
      <c r="F225" s="20" t="s">
        <v>140</v>
      </c>
      <c r="G225" s="4" t="str">
        <f t="shared" si="22"/>
        <v>54211.8075</v>
      </c>
      <c r="H225" s="49">
        <f t="shared" si="23"/>
        <v>13443</v>
      </c>
      <c r="I225" s="149" t="s">
        <v>837</v>
      </c>
      <c r="J225" s="150" t="s">
        <v>838</v>
      </c>
      <c r="K225" s="149" t="s">
        <v>839</v>
      </c>
      <c r="L225" s="149" t="s">
        <v>840</v>
      </c>
      <c r="M225" s="150" t="s">
        <v>519</v>
      </c>
      <c r="N225" s="150" t="s">
        <v>520</v>
      </c>
      <c r="O225" s="151" t="s">
        <v>370</v>
      </c>
      <c r="P225" s="151" t="s">
        <v>117</v>
      </c>
    </row>
    <row r="226" spans="1:16" x14ac:dyDescent="0.2">
      <c r="A226" s="49" t="str">
        <f t="shared" si="18"/>
        <v>VSB 48 </v>
      </c>
      <c r="B226" s="20" t="str">
        <f t="shared" si="19"/>
        <v>I</v>
      </c>
      <c r="C226" s="49">
        <f t="shared" si="20"/>
        <v>54572.046399999999</v>
      </c>
      <c r="D226" s="4" t="str">
        <f t="shared" si="21"/>
        <v>vis</v>
      </c>
      <c r="E226" s="4">
        <f>VLOOKUP(C226,Active!C$21:E$966,3,FALSE)</f>
        <v>13883.990165847486</v>
      </c>
      <c r="F226" s="20" t="s">
        <v>140</v>
      </c>
      <c r="G226" s="4" t="str">
        <f t="shared" si="22"/>
        <v>54572.0464</v>
      </c>
      <c r="H226" s="49">
        <f t="shared" si="23"/>
        <v>13884</v>
      </c>
      <c r="I226" s="149" t="s">
        <v>841</v>
      </c>
      <c r="J226" s="150" t="s">
        <v>842</v>
      </c>
      <c r="K226" s="149" t="s">
        <v>843</v>
      </c>
      <c r="L226" s="149" t="s">
        <v>844</v>
      </c>
      <c r="M226" s="150" t="s">
        <v>519</v>
      </c>
      <c r="N226" s="150" t="s">
        <v>845</v>
      </c>
      <c r="O226" s="151" t="s">
        <v>776</v>
      </c>
      <c r="P226" s="152" t="s">
        <v>119</v>
      </c>
    </row>
    <row r="227" spans="1:16" x14ac:dyDescent="0.2">
      <c r="A227" s="49" t="str">
        <f t="shared" si="18"/>
        <v>VSB 48 </v>
      </c>
      <c r="B227" s="20" t="str">
        <f t="shared" si="19"/>
        <v>I</v>
      </c>
      <c r="C227" s="49">
        <f t="shared" si="20"/>
        <v>54585.120000000003</v>
      </c>
      <c r="D227" s="4" t="str">
        <f t="shared" si="21"/>
        <v>vis</v>
      </c>
      <c r="E227" s="4">
        <f>VLOOKUP(C227,Active!C$21:E$966,3,FALSE)</f>
        <v>13899.994639304463</v>
      </c>
      <c r="F227" s="20" t="s">
        <v>140</v>
      </c>
      <c r="G227" s="4" t="str">
        <f t="shared" si="22"/>
        <v>54585.120</v>
      </c>
      <c r="H227" s="49">
        <f t="shared" si="23"/>
        <v>13900</v>
      </c>
      <c r="I227" s="149" t="s">
        <v>846</v>
      </c>
      <c r="J227" s="150" t="s">
        <v>847</v>
      </c>
      <c r="K227" s="149" t="s">
        <v>848</v>
      </c>
      <c r="L227" s="149" t="s">
        <v>186</v>
      </c>
      <c r="M227" s="150" t="s">
        <v>187</v>
      </c>
      <c r="N227" s="150"/>
      <c r="O227" s="151" t="s">
        <v>849</v>
      </c>
      <c r="P227" s="152" t="s">
        <v>119</v>
      </c>
    </row>
    <row r="228" spans="1:16" x14ac:dyDescent="0.2">
      <c r="A228" s="49" t="str">
        <f t="shared" si="18"/>
        <v>VSB 48 </v>
      </c>
      <c r="B228" s="20" t="str">
        <f t="shared" si="19"/>
        <v>I</v>
      </c>
      <c r="C228" s="49">
        <f t="shared" si="20"/>
        <v>54594.102500000001</v>
      </c>
      <c r="D228" s="4" t="str">
        <f t="shared" si="21"/>
        <v>vis</v>
      </c>
      <c r="E228" s="4">
        <f>VLOOKUP(C228,Active!C$21:E$966,3,FALSE)</f>
        <v>13910.990859383648</v>
      </c>
      <c r="F228" s="20" t="s">
        <v>140</v>
      </c>
      <c r="G228" s="4" t="str">
        <f t="shared" si="22"/>
        <v>54594.1025</v>
      </c>
      <c r="H228" s="49">
        <f t="shared" si="23"/>
        <v>13911</v>
      </c>
      <c r="I228" s="149" t="s">
        <v>850</v>
      </c>
      <c r="J228" s="150" t="s">
        <v>851</v>
      </c>
      <c r="K228" s="149" t="s">
        <v>852</v>
      </c>
      <c r="L228" s="149" t="s">
        <v>608</v>
      </c>
      <c r="M228" s="150" t="s">
        <v>519</v>
      </c>
      <c r="N228" s="150" t="s">
        <v>132</v>
      </c>
      <c r="O228" s="151" t="s">
        <v>853</v>
      </c>
      <c r="P228" s="152" t="s">
        <v>119</v>
      </c>
    </row>
    <row r="229" spans="1:16" x14ac:dyDescent="0.2">
      <c r="A229" s="49" t="str">
        <f t="shared" si="18"/>
        <v>VSB 53 </v>
      </c>
      <c r="B229" s="20" t="str">
        <f t="shared" si="19"/>
        <v>II</v>
      </c>
      <c r="C229" s="49">
        <f t="shared" si="20"/>
        <v>55658.076399999998</v>
      </c>
      <c r="D229" s="4" t="str">
        <f t="shared" si="21"/>
        <v>vis</v>
      </c>
      <c r="E229" s="4">
        <f>VLOOKUP(C229,Active!C$21:E$966,3,FALSE)</f>
        <v>15213.489179774533</v>
      </c>
      <c r="F229" s="20" t="s">
        <v>140</v>
      </c>
      <c r="G229" s="4" t="str">
        <f t="shared" si="22"/>
        <v>55658.0764</v>
      </c>
      <c r="H229" s="49">
        <f t="shared" si="23"/>
        <v>15213.5</v>
      </c>
      <c r="I229" s="149" t="s">
        <v>854</v>
      </c>
      <c r="J229" s="150" t="s">
        <v>855</v>
      </c>
      <c r="K229" s="149" t="s">
        <v>856</v>
      </c>
      <c r="L229" s="149" t="s">
        <v>857</v>
      </c>
      <c r="M229" s="150" t="s">
        <v>519</v>
      </c>
      <c r="N229" s="150" t="s">
        <v>845</v>
      </c>
      <c r="O229" s="151" t="s">
        <v>776</v>
      </c>
      <c r="P229" s="152" t="s">
        <v>124</v>
      </c>
    </row>
    <row r="230" spans="1:16" x14ac:dyDescent="0.2">
      <c r="A230" s="49" t="str">
        <f t="shared" si="18"/>
        <v>VSB 53 </v>
      </c>
      <c r="B230" s="20" t="str">
        <f t="shared" si="19"/>
        <v>II</v>
      </c>
      <c r="C230" s="49">
        <f t="shared" si="20"/>
        <v>55676.057999999997</v>
      </c>
      <c r="D230" s="4" t="str">
        <f t="shared" si="21"/>
        <v>vis</v>
      </c>
      <c r="E230" s="4">
        <f>VLOOKUP(C230,Active!C$21:E$966,3,FALSE)</f>
        <v>15235.501941363835</v>
      </c>
      <c r="F230" s="20" t="s">
        <v>140</v>
      </c>
      <c r="G230" s="4" t="str">
        <f t="shared" si="22"/>
        <v>55676.058</v>
      </c>
      <c r="H230" s="49">
        <f t="shared" si="23"/>
        <v>15235.5</v>
      </c>
      <c r="I230" s="149" t="s">
        <v>858</v>
      </c>
      <c r="J230" s="150" t="s">
        <v>859</v>
      </c>
      <c r="K230" s="149" t="s">
        <v>860</v>
      </c>
      <c r="L230" s="149" t="s">
        <v>204</v>
      </c>
      <c r="M230" s="150" t="s">
        <v>519</v>
      </c>
      <c r="N230" s="150" t="s">
        <v>861</v>
      </c>
      <c r="O230" s="151" t="s">
        <v>776</v>
      </c>
      <c r="P230" s="152" t="s">
        <v>124</v>
      </c>
    </row>
    <row r="231" spans="1:16" x14ac:dyDescent="0.2">
      <c r="A231" s="49" t="str">
        <f t="shared" si="18"/>
        <v> JAAVSO 41;122 </v>
      </c>
      <c r="B231" s="20" t="str">
        <f t="shared" si="19"/>
        <v>I</v>
      </c>
      <c r="C231" s="49">
        <f t="shared" si="20"/>
        <v>56045.682800000002</v>
      </c>
      <c r="D231" s="4" t="str">
        <f t="shared" si="21"/>
        <v>vis</v>
      </c>
      <c r="E231" s="4">
        <f>VLOOKUP(C231,Active!C$21:E$966,3,FALSE)</f>
        <v>15687.990184895771</v>
      </c>
      <c r="F231" s="20" t="s">
        <v>140</v>
      </c>
      <c r="G231" s="4" t="str">
        <f t="shared" si="22"/>
        <v>56045.6828</v>
      </c>
      <c r="H231" s="49">
        <f t="shared" si="23"/>
        <v>15688</v>
      </c>
      <c r="I231" s="149" t="s">
        <v>862</v>
      </c>
      <c r="J231" s="150" t="s">
        <v>863</v>
      </c>
      <c r="K231" s="149" t="s">
        <v>864</v>
      </c>
      <c r="L231" s="149" t="s">
        <v>844</v>
      </c>
      <c r="M231" s="150" t="s">
        <v>519</v>
      </c>
      <c r="N231" s="150" t="s">
        <v>140</v>
      </c>
      <c r="O231" s="151" t="s">
        <v>615</v>
      </c>
      <c r="P231" s="151" t="s">
        <v>126</v>
      </c>
    </row>
    <row r="232" spans="1:16" x14ac:dyDescent="0.2">
      <c r="A232" s="49" t="str">
        <f t="shared" si="18"/>
        <v>VSB 56 </v>
      </c>
      <c r="B232" s="20" t="str">
        <f t="shared" si="19"/>
        <v>II</v>
      </c>
      <c r="C232" s="49">
        <f t="shared" si="20"/>
        <v>56421.0334</v>
      </c>
      <c r="D232" s="4" t="str">
        <f t="shared" si="21"/>
        <v>vis</v>
      </c>
      <c r="E232" s="4">
        <f>VLOOKUP(C232,Active!C$21:E$966,3,FALSE)</f>
        <v>16147.487853078899</v>
      </c>
      <c r="F232" s="20" t="s">
        <v>140</v>
      </c>
      <c r="G232" s="4" t="str">
        <f t="shared" si="22"/>
        <v>56421.0334</v>
      </c>
      <c r="H232" s="49">
        <f t="shared" si="23"/>
        <v>16147.5</v>
      </c>
      <c r="I232" s="149" t="s">
        <v>865</v>
      </c>
      <c r="J232" s="150" t="s">
        <v>866</v>
      </c>
      <c r="K232" s="149" t="s">
        <v>867</v>
      </c>
      <c r="L232" s="149" t="s">
        <v>868</v>
      </c>
      <c r="M232" s="150" t="s">
        <v>519</v>
      </c>
      <c r="N232" s="150" t="s">
        <v>132</v>
      </c>
      <c r="O232" s="151" t="s">
        <v>776</v>
      </c>
      <c r="P232" s="152" t="s">
        <v>129</v>
      </c>
    </row>
    <row r="233" spans="1:16" x14ac:dyDescent="0.2">
      <c r="A233" s="49" t="str">
        <f t="shared" si="18"/>
        <v>VSB 59 </v>
      </c>
      <c r="B233" s="20" t="str">
        <f t="shared" si="19"/>
        <v>II</v>
      </c>
      <c r="C233" s="49">
        <f t="shared" si="20"/>
        <v>56786.991300000002</v>
      </c>
      <c r="D233" s="4" t="str">
        <f t="shared" si="21"/>
        <v>vis</v>
      </c>
      <c r="E233" s="4">
        <f>VLOOKUP(C233,Active!C$21:E$966,3,FALSE)</f>
        <v>16595.487141486046</v>
      </c>
      <c r="F233" s="20" t="s">
        <v>140</v>
      </c>
      <c r="G233" s="4" t="str">
        <f t="shared" si="22"/>
        <v>56786.9913</v>
      </c>
      <c r="H233" s="49">
        <f t="shared" si="23"/>
        <v>16595.5</v>
      </c>
      <c r="I233" s="149" t="s">
        <v>869</v>
      </c>
      <c r="J233" s="150" t="s">
        <v>870</v>
      </c>
      <c r="K233" s="149" t="s">
        <v>871</v>
      </c>
      <c r="L233" s="149" t="s">
        <v>872</v>
      </c>
      <c r="M233" s="150" t="s">
        <v>519</v>
      </c>
      <c r="N233" s="150" t="s">
        <v>132</v>
      </c>
      <c r="O233" s="151" t="s">
        <v>776</v>
      </c>
      <c r="P233" s="152" t="s">
        <v>133</v>
      </c>
    </row>
  </sheetData>
  <sheetProtection selectLockedCells="1" selectUnlockedCells="1"/>
  <hyperlinks>
    <hyperlink ref="P109" r:id="rId1"/>
    <hyperlink ref="P111" r:id="rId2"/>
    <hyperlink ref="P137" r:id="rId3"/>
    <hyperlink ref="P138" r:id="rId4"/>
    <hyperlink ref="P139" r:id="rId5"/>
    <hyperlink ref="P140" r:id="rId6"/>
    <hyperlink ref="P141" r:id="rId7"/>
    <hyperlink ref="P142" r:id="rId8"/>
    <hyperlink ref="P143" r:id="rId9"/>
    <hyperlink ref="P144" r:id="rId10"/>
    <hyperlink ref="P145" r:id="rId11"/>
    <hyperlink ref="P146" r:id="rId12"/>
    <hyperlink ref="P147" r:id="rId13"/>
    <hyperlink ref="P148" r:id="rId14"/>
    <hyperlink ref="P153" r:id="rId15"/>
    <hyperlink ref="P154" r:id="rId16"/>
    <hyperlink ref="P155" r:id="rId17"/>
    <hyperlink ref="P156" r:id="rId18"/>
    <hyperlink ref="P158" r:id="rId19"/>
    <hyperlink ref="P178" r:id="rId20"/>
    <hyperlink ref="P179" r:id="rId21"/>
    <hyperlink ref="P180" r:id="rId22"/>
    <hyperlink ref="P181" r:id="rId23"/>
    <hyperlink ref="P197" r:id="rId24"/>
    <hyperlink ref="P198" r:id="rId25"/>
    <hyperlink ref="P200" r:id="rId26"/>
    <hyperlink ref="P206" r:id="rId27"/>
    <hyperlink ref="P210" r:id="rId28"/>
    <hyperlink ref="P217" r:id="rId29"/>
    <hyperlink ref="P218" r:id="rId30"/>
    <hyperlink ref="P223" r:id="rId31"/>
    <hyperlink ref="P226" r:id="rId32"/>
    <hyperlink ref="P227" r:id="rId33"/>
    <hyperlink ref="P228" r:id="rId34"/>
    <hyperlink ref="P229" r:id="rId35"/>
    <hyperlink ref="P230" r:id="rId36"/>
    <hyperlink ref="P232" r:id="rId37"/>
    <hyperlink ref="P233" r:id="rId3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Active 2</vt:lpstr>
      <vt:lpstr>B</vt:lpstr>
      <vt:lpstr>C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2022-04-03T03:12:12Z</dcterms:created>
  <dcterms:modified xsi:type="dcterms:W3CDTF">2023-01-25T07:29:55Z</dcterms:modified>
</cp:coreProperties>
</file>