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0BA1FA4-C157-4829-B3E1-4FBB02EC6BAA}" xr6:coauthVersionLast="47" xr6:coauthVersionMax="47" xr10:uidLastSave="{00000000-0000-0000-0000-000000000000}"/>
  <bookViews>
    <workbookView xWindow="14130" yWindow="600" windowWidth="13230" windowHeight="14265"/>
  </bookViews>
  <sheets>
    <sheet name="Active 1" sheetId="2" r:id="rId1"/>
    <sheet name="Active 2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11" i="2" l="1"/>
  <c r="F111" i="2" s="1"/>
  <c r="G111" i="2" s="1"/>
  <c r="K111" i="2" s="1"/>
  <c r="Q111" i="2"/>
  <c r="E112" i="2"/>
  <c r="F112" i="2" s="1"/>
  <c r="G112" i="2" s="1"/>
  <c r="K112" i="2" s="1"/>
  <c r="Q112" i="2"/>
  <c r="E113" i="2"/>
  <c r="F113" i="2" s="1"/>
  <c r="G113" i="2" s="1"/>
  <c r="K113" i="2" s="1"/>
  <c r="Q113" i="2"/>
  <c r="E114" i="2"/>
  <c r="F114" i="2" s="1"/>
  <c r="G114" i="2" s="1"/>
  <c r="K114" i="2" s="1"/>
  <c r="Q114" i="2"/>
  <c r="E115" i="2"/>
  <c r="F115" i="2" s="1"/>
  <c r="G115" i="2" s="1"/>
  <c r="K115" i="2" s="1"/>
  <c r="Q115" i="2"/>
  <c r="E116" i="2"/>
  <c r="F116" i="2" s="1"/>
  <c r="G116" i="2" s="1"/>
  <c r="K116" i="2" s="1"/>
  <c r="Q116" i="2"/>
  <c r="E117" i="2"/>
  <c r="F117" i="2" s="1"/>
  <c r="G117" i="2" s="1"/>
  <c r="K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 s="1"/>
  <c r="G120" i="2" s="1"/>
  <c r="K120" i="2" s="1"/>
  <c r="Q120" i="2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08" i="1"/>
  <c r="F108" i="1"/>
  <c r="G108" i="1" s="1"/>
  <c r="K108" i="1" s="1"/>
  <c r="Q108" i="1"/>
  <c r="E107" i="1"/>
  <c r="F107" i="1" s="1"/>
  <c r="G107" i="1" s="1"/>
  <c r="K107" i="1" s="1"/>
  <c r="Q107" i="1"/>
  <c r="E109" i="1"/>
  <c r="F109" i="1" s="1"/>
  <c r="G109" i="1" s="1"/>
  <c r="K109" i="1" s="1"/>
  <c r="Q109" i="1"/>
  <c r="C9" i="1"/>
  <c r="D9" i="1"/>
  <c r="F16" i="1"/>
  <c r="F17" i="1" s="1"/>
  <c r="C17" i="1"/>
  <c r="E21" i="1"/>
  <c r="F21" i="1" s="1"/>
  <c r="G21" i="1" s="1"/>
  <c r="J21" i="1" s="1"/>
  <c r="Q21" i="1"/>
  <c r="E22" i="1"/>
  <c r="E11" i="3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E14" i="3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E19" i="3" s="1"/>
  <c r="F30" i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E22" i="3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/>
  <c r="Q36" i="1"/>
  <c r="E37" i="1"/>
  <c r="F37" i="1" s="1"/>
  <c r="G37" i="1" s="1"/>
  <c r="J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E26" i="3" s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J50" i="1" s="1"/>
  <c r="Q50" i="1"/>
  <c r="E51" i="1"/>
  <c r="E31" i="3" s="1"/>
  <c r="Q51" i="1"/>
  <c r="E52" i="1"/>
  <c r="F52" i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E34" i="3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E40" i="3" s="1"/>
  <c r="F72" i="1"/>
  <c r="G72" i="1" s="1"/>
  <c r="J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E43" i="3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I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E76" i="3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/>
  <c r="G100" i="1" s="1"/>
  <c r="K100" i="1" s="1"/>
  <c r="Q100" i="1"/>
  <c r="E101" i="1"/>
  <c r="F101" i="1" s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K103" i="1" s="1"/>
  <c r="Q103" i="1"/>
  <c r="E104" i="1"/>
  <c r="F104" i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C9" i="2"/>
  <c r="D9" i="2"/>
  <c r="F16" i="2"/>
  <c r="C17" i="2"/>
  <c r="E21" i="2"/>
  <c r="F21" i="2"/>
  <c r="G21" i="2" s="1"/>
  <c r="J21" i="2" s="1"/>
  <c r="Q21" i="2"/>
  <c r="E22" i="2"/>
  <c r="F22" i="2" s="1"/>
  <c r="G22" i="2" s="1"/>
  <c r="J22" i="2" s="1"/>
  <c r="Q22" i="2"/>
  <c r="E23" i="2"/>
  <c r="F23" i="2"/>
  <c r="G23" i="2" s="1"/>
  <c r="J23" i="2" s="1"/>
  <c r="Q23" i="2"/>
  <c r="E24" i="2"/>
  <c r="F24" i="2" s="1"/>
  <c r="G24" i="2" s="1"/>
  <c r="J24" i="2" s="1"/>
  <c r="Q24" i="2"/>
  <c r="E25" i="2"/>
  <c r="F25" i="2" s="1"/>
  <c r="G25" i="2" s="1"/>
  <c r="J25" i="2" s="1"/>
  <c r="Q25" i="2"/>
  <c r="E26" i="2"/>
  <c r="F26" i="2" s="1"/>
  <c r="G26" i="2" s="1"/>
  <c r="J26" i="2" s="1"/>
  <c r="Q26" i="2"/>
  <c r="E27" i="2"/>
  <c r="F27" i="2" s="1"/>
  <c r="G27" i="2" s="1"/>
  <c r="J27" i="2" s="1"/>
  <c r="Q27" i="2"/>
  <c r="E28" i="2"/>
  <c r="F28" i="2" s="1"/>
  <c r="G28" i="2" s="1"/>
  <c r="J28" i="2" s="1"/>
  <c r="Q28" i="2"/>
  <c r="E29" i="2"/>
  <c r="F29" i="2"/>
  <c r="G29" i="2" s="1"/>
  <c r="J29" i="2" s="1"/>
  <c r="Q29" i="2"/>
  <c r="E30" i="2"/>
  <c r="F30" i="2" s="1"/>
  <c r="G30" i="2" s="1"/>
  <c r="J30" i="2" s="1"/>
  <c r="Q30" i="2"/>
  <c r="E31" i="2"/>
  <c r="F31" i="2"/>
  <c r="G31" i="2" s="1"/>
  <c r="J31" i="2" s="1"/>
  <c r="Q31" i="2"/>
  <c r="E32" i="2"/>
  <c r="F32" i="2" s="1"/>
  <c r="G32" i="2" s="1"/>
  <c r="J32" i="2" s="1"/>
  <c r="Q32" i="2"/>
  <c r="E33" i="2"/>
  <c r="F33" i="2"/>
  <c r="G33" i="2" s="1"/>
  <c r="J33" i="2" s="1"/>
  <c r="Q33" i="2"/>
  <c r="E34" i="2"/>
  <c r="F34" i="2" s="1"/>
  <c r="G34" i="2" s="1"/>
  <c r="J34" i="2" s="1"/>
  <c r="Q34" i="2"/>
  <c r="E35" i="2"/>
  <c r="F35" i="2" s="1"/>
  <c r="G35" i="2" s="1"/>
  <c r="J35" i="2" s="1"/>
  <c r="Q35" i="2"/>
  <c r="E36" i="2"/>
  <c r="F36" i="2" s="1"/>
  <c r="U36" i="2" s="1"/>
  <c r="Q36" i="2"/>
  <c r="E37" i="2"/>
  <c r="F37" i="2" s="1"/>
  <c r="G37" i="2" s="1"/>
  <c r="J37" i="2" s="1"/>
  <c r="Q37" i="2"/>
  <c r="E38" i="2"/>
  <c r="F38" i="2"/>
  <c r="G38" i="2" s="1"/>
  <c r="K38" i="2" s="1"/>
  <c r="Q38" i="2"/>
  <c r="E39" i="2"/>
  <c r="F39" i="2" s="1"/>
  <c r="G39" i="2" s="1"/>
  <c r="K39" i="2" s="1"/>
  <c r="Q39" i="2"/>
  <c r="E40" i="2"/>
  <c r="F40" i="2" s="1"/>
  <c r="G40" i="2" s="1"/>
  <c r="K40" i="2" s="1"/>
  <c r="Q40" i="2"/>
  <c r="E41" i="2"/>
  <c r="F41" i="2" s="1"/>
  <c r="G41" i="2" s="1"/>
  <c r="K41" i="2" s="1"/>
  <c r="Q41" i="2"/>
  <c r="E42" i="2"/>
  <c r="F42" i="2" s="1"/>
  <c r="G42" i="2" s="1"/>
  <c r="K42" i="2" s="1"/>
  <c r="Q42" i="2"/>
  <c r="E43" i="2"/>
  <c r="F43" i="2" s="1"/>
  <c r="G43" i="2" s="1"/>
  <c r="K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/>
  <c r="G46" i="2" s="1"/>
  <c r="K46" i="2" s="1"/>
  <c r="Q46" i="2"/>
  <c r="E47" i="2"/>
  <c r="F47" i="2" s="1"/>
  <c r="G47" i="2" s="1"/>
  <c r="K47" i="2" s="1"/>
  <c r="Q47" i="2"/>
  <c r="E48" i="2"/>
  <c r="F48" i="2" s="1"/>
  <c r="G48" i="2" s="1"/>
  <c r="K48" i="2" s="1"/>
  <c r="Q48" i="2"/>
  <c r="E49" i="2"/>
  <c r="F49" i="2" s="1"/>
  <c r="G49" i="2" s="1"/>
  <c r="K49" i="2" s="1"/>
  <c r="Q49" i="2"/>
  <c r="E50" i="2"/>
  <c r="F50" i="2" s="1"/>
  <c r="G50" i="2" s="1"/>
  <c r="J50" i="2" s="1"/>
  <c r="Q50" i="2"/>
  <c r="E51" i="2"/>
  <c r="F51" i="2" s="1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F54" i="2" s="1"/>
  <c r="G54" i="2" s="1"/>
  <c r="K54" i="2" s="1"/>
  <c r="Q54" i="2"/>
  <c r="E55" i="2"/>
  <c r="F55" i="2" s="1"/>
  <c r="G55" i="2" s="1"/>
  <c r="K55" i="2" s="1"/>
  <c r="Q55" i="2"/>
  <c r="E56" i="2"/>
  <c r="F56" i="2" s="1"/>
  <c r="G56" i="2" s="1"/>
  <c r="K56" i="2" s="1"/>
  <c r="Q56" i="2"/>
  <c r="E57" i="2"/>
  <c r="F57" i="2" s="1"/>
  <c r="G57" i="2" s="1"/>
  <c r="K57" i="2" s="1"/>
  <c r="Q57" i="2"/>
  <c r="E58" i="2"/>
  <c r="F58" i="2"/>
  <c r="G58" i="2" s="1"/>
  <c r="K58" i="2" s="1"/>
  <c r="Q58" i="2"/>
  <c r="E59" i="2"/>
  <c r="F59" i="2" s="1"/>
  <c r="G59" i="2" s="1"/>
  <c r="K59" i="2" s="1"/>
  <c r="Q59" i="2"/>
  <c r="E60" i="2"/>
  <c r="F60" i="2" s="1"/>
  <c r="G60" i="2" s="1"/>
  <c r="K60" i="2" s="1"/>
  <c r="Q60" i="2"/>
  <c r="E61" i="2"/>
  <c r="F61" i="2" s="1"/>
  <c r="G61" i="2" s="1"/>
  <c r="K61" i="2" s="1"/>
  <c r="Q61" i="2"/>
  <c r="E62" i="2"/>
  <c r="F62" i="2" s="1"/>
  <c r="G62" i="2" s="1"/>
  <c r="K62" i="2" s="1"/>
  <c r="Q62" i="2"/>
  <c r="E63" i="2"/>
  <c r="F63" i="2" s="1"/>
  <c r="G63" i="2" s="1"/>
  <c r="K63" i="2" s="1"/>
  <c r="Q63" i="2"/>
  <c r="E64" i="2"/>
  <c r="F64" i="2" s="1"/>
  <c r="G64" i="2" s="1"/>
  <c r="K64" i="2" s="1"/>
  <c r="Q64" i="2"/>
  <c r="E65" i="2"/>
  <c r="F65" i="2" s="1"/>
  <c r="G65" i="2" s="1"/>
  <c r="K65" i="2" s="1"/>
  <c r="Q65" i="2"/>
  <c r="E66" i="2"/>
  <c r="F66" i="2" s="1"/>
  <c r="G66" i="2" s="1"/>
  <c r="K66" i="2" s="1"/>
  <c r="Q66" i="2"/>
  <c r="E67" i="2"/>
  <c r="F67" i="2" s="1"/>
  <c r="G67" i="2" s="1"/>
  <c r="K67" i="2" s="1"/>
  <c r="Q67" i="2"/>
  <c r="E68" i="2"/>
  <c r="F68" i="2"/>
  <c r="G68" i="2" s="1"/>
  <c r="K68" i="2" s="1"/>
  <c r="Q68" i="2"/>
  <c r="E69" i="2"/>
  <c r="F69" i="2" s="1"/>
  <c r="G69" i="2" s="1"/>
  <c r="K69" i="2" s="1"/>
  <c r="Q69" i="2"/>
  <c r="E70" i="2"/>
  <c r="F70" i="2" s="1"/>
  <c r="G70" i="2" s="1"/>
  <c r="K70" i="2" s="1"/>
  <c r="Q70" i="2"/>
  <c r="E71" i="2"/>
  <c r="F71" i="2" s="1"/>
  <c r="G71" i="2" s="1"/>
  <c r="K71" i="2" s="1"/>
  <c r="Q71" i="2"/>
  <c r="E72" i="2"/>
  <c r="F72" i="2" s="1"/>
  <c r="G72" i="2" s="1"/>
  <c r="J72" i="2" s="1"/>
  <c r="Q72" i="2"/>
  <c r="E73" i="2"/>
  <c r="F73" i="2" s="1"/>
  <c r="G73" i="2" s="1"/>
  <c r="K73" i="2" s="1"/>
  <c r="Q73" i="2"/>
  <c r="E74" i="2"/>
  <c r="F74" i="2"/>
  <c r="G74" i="2" s="1"/>
  <c r="K74" i="2" s="1"/>
  <c r="Q74" i="2"/>
  <c r="E75" i="2"/>
  <c r="F75" i="2" s="1"/>
  <c r="G75" i="2" s="1"/>
  <c r="K75" i="2" s="1"/>
  <c r="Q75" i="2"/>
  <c r="E76" i="2"/>
  <c r="F76" i="2" s="1"/>
  <c r="G76" i="2" s="1"/>
  <c r="K76" i="2" s="1"/>
  <c r="Q76" i="2"/>
  <c r="E77" i="2"/>
  <c r="F77" i="2" s="1"/>
  <c r="G77" i="2" s="1"/>
  <c r="K77" i="2" s="1"/>
  <c r="Q77" i="2"/>
  <c r="E78" i="2"/>
  <c r="F78" i="2"/>
  <c r="G78" i="2" s="1"/>
  <c r="K78" i="2" s="1"/>
  <c r="Q78" i="2"/>
  <c r="E79" i="2"/>
  <c r="F79" i="2" s="1"/>
  <c r="G79" i="2" s="1"/>
  <c r="K79" i="2" s="1"/>
  <c r="Q79" i="2"/>
  <c r="E80" i="2"/>
  <c r="F80" i="2" s="1"/>
  <c r="G80" i="2" s="1"/>
  <c r="K80" i="2" s="1"/>
  <c r="Q80" i="2"/>
  <c r="E81" i="2"/>
  <c r="F81" i="2" s="1"/>
  <c r="G81" i="2" s="1"/>
  <c r="K81" i="2" s="1"/>
  <c r="Q81" i="2"/>
  <c r="E82" i="2"/>
  <c r="F82" i="2" s="1"/>
  <c r="G82" i="2" s="1"/>
  <c r="I82" i="2" s="1"/>
  <c r="Q82" i="2"/>
  <c r="E83" i="2"/>
  <c r="F83" i="2" s="1"/>
  <c r="G83" i="2" s="1"/>
  <c r="K83" i="2" s="1"/>
  <c r="Q83" i="2"/>
  <c r="E84" i="2"/>
  <c r="F84" i="2"/>
  <c r="G84" i="2" s="1"/>
  <c r="K84" i="2" s="1"/>
  <c r="Q84" i="2"/>
  <c r="E85" i="2"/>
  <c r="F85" i="2" s="1"/>
  <c r="G85" i="2" s="1"/>
  <c r="K85" i="2" s="1"/>
  <c r="Q85" i="2"/>
  <c r="E86" i="2"/>
  <c r="F86" i="2" s="1"/>
  <c r="G86" i="2" s="1"/>
  <c r="K86" i="2" s="1"/>
  <c r="Q86" i="2"/>
  <c r="E87" i="2"/>
  <c r="F87" i="2" s="1"/>
  <c r="G87" i="2" s="1"/>
  <c r="K87" i="2" s="1"/>
  <c r="Q87" i="2"/>
  <c r="E88" i="2"/>
  <c r="F88" i="2" s="1"/>
  <c r="G88" i="2" s="1"/>
  <c r="K88" i="2" s="1"/>
  <c r="Q88" i="2"/>
  <c r="E89" i="2"/>
  <c r="F89" i="2" s="1"/>
  <c r="G89" i="2" s="1"/>
  <c r="K89" i="2" s="1"/>
  <c r="Q89" i="2"/>
  <c r="E90" i="2"/>
  <c r="F90" i="2"/>
  <c r="G90" i="2" s="1"/>
  <c r="K90" i="2" s="1"/>
  <c r="Q90" i="2"/>
  <c r="E91" i="2"/>
  <c r="F91" i="2" s="1"/>
  <c r="G91" i="2" s="1"/>
  <c r="K91" i="2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/>
  <c r="G94" i="2" s="1"/>
  <c r="K94" i="2" s="1"/>
  <c r="Q94" i="2"/>
  <c r="E95" i="2"/>
  <c r="F95" i="2" s="1"/>
  <c r="G95" i="2" s="1"/>
  <c r="K95" i="2" s="1"/>
  <c r="Q95" i="2"/>
  <c r="E96" i="2"/>
  <c r="F96" i="2" s="1"/>
  <c r="G96" i="2" s="1"/>
  <c r="K96" i="2" s="1"/>
  <c r="Q96" i="2"/>
  <c r="E97" i="2"/>
  <c r="F97" i="2" s="1"/>
  <c r="G97" i="2" s="1"/>
  <c r="K97" i="2" s="1"/>
  <c r="Q97" i="2"/>
  <c r="E98" i="2"/>
  <c r="F98" i="2" s="1"/>
  <c r="G98" i="2" s="1"/>
  <c r="K98" i="2" s="1"/>
  <c r="Q98" i="2"/>
  <c r="E99" i="2"/>
  <c r="F99" i="2" s="1"/>
  <c r="G99" i="2" s="1"/>
  <c r="K99" i="2" s="1"/>
  <c r="Q99" i="2"/>
  <c r="E100" i="2"/>
  <c r="F100" i="2"/>
  <c r="G100" i="2" s="1"/>
  <c r="K100" i="2" s="1"/>
  <c r="Q100" i="2"/>
  <c r="E101" i="2"/>
  <c r="F101" i="2" s="1"/>
  <c r="G101" i="2" s="1"/>
  <c r="I101" i="2" s="1"/>
  <c r="Q101" i="2"/>
  <c r="E102" i="2"/>
  <c r="F102" i="2" s="1"/>
  <c r="G102" i="2" s="1"/>
  <c r="I102" i="2" s="1"/>
  <c r="Q102" i="2"/>
  <c r="E103" i="2"/>
  <c r="F103" i="2" s="1"/>
  <c r="G103" i="2" s="1"/>
  <c r="K103" i="2" s="1"/>
  <c r="Q103" i="2"/>
  <c r="E104" i="2"/>
  <c r="F104" i="2" s="1"/>
  <c r="G104" i="2" s="1"/>
  <c r="K104" i="2" s="1"/>
  <c r="Q104" i="2"/>
  <c r="E105" i="2"/>
  <c r="F105" i="2" s="1"/>
  <c r="G105" i="2" s="1"/>
  <c r="K105" i="2" s="1"/>
  <c r="Q105" i="2"/>
  <c r="E106" i="2"/>
  <c r="F106" i="2" s="1"/>
  <c r="G106" i="2" s="1"/>
  <c r="K106" i="2" s="1"/>
  <c r="Q106" i="2"/>
  <c r="E107" i="2"/>
  <c r="F107" i="2" s="1"/>
  <c r="G107" i="2" s="1"/>
  <c r="K107" i="2" s="1"/>
  <c r="Q107" i="2"/>
  <c r="E109" i="2"/>
  <c r="F109" i="2" s="1"/>
  <c r="G109" i="2" s="1"/>
  <c r="K109" i="2" s="1"/>
  <c r="Q109" i="2"/>
  <c r="E108" i="2"/>
  <c r="F108" i="2" s="1"/>
  <c r="G108" i="2" s="1"/>
  <c r="K108" i="2" s="1"/>
  <c r="Q108" i="2"/>
  <c r="E110" i="2"/>
  <c r="F110" i="2"/>
  <c r="G110" i="2" s="1"/>
  <c r="K110" i="2" s="1"/>
  <c r="Q110" i="2"/>
  <c r="A11" i="3"/>
  <c r="C11" i="3"/>
  <c r="D11" i="3"/>
  <c r="G11" i="3"/>
  <c r="H11" i="3"/>
  <c r="B11" i="3"/>
  <c r="A12" i="3"/>
  <c r="C12" i="3"/>
  <c r="D12" i="3"/>
  <c r="G12" i="3"/>
  <c r="H12" i="3"/>
  <c r="B12" i="3"/>
  <c r="A13" i="3"/>
  <c r="B13" i="3"/>
  <c r="D13" i="3"/>
  <c r="G13" i="3"/>
  <c r="C13" i="3"/>
  <c r="E13" i="3"/>
  <c r="H13" i="3"/>
  <c r="A14" i="3"/>
  <c r="B14" i="3"/>
  <c r="D14" i="3"/>
  <c r="G14" i="3"/>
  <c r="C14" i="3"/>
  <c r="H14" i="3"/>
  <c r="A15" i="3"/>
  <c r="C15" i="3"/>
  <c r="E15" i="3"/>
  <c r="D15" i="3"/>
  <c r="G15" i="3"/>
  <c r="H15" i="3"/>
  <c r="B15" i="3"/>
  <c r="A16" i="3"/>
  <c r="C16" i="3"/>
  <c r="D16" i="3"/>
  <c r="G16" i="3"/>
  <c r="H16" i="3"/>
  <c r="B16" i="3"/>
  <c r="A17" i="3"/>
  <c r="B17" i="3"/>
  <c r="D17" i="3"/>
  <c r="G17" i="3"/>
  <c r="C17" i="3"/>
  <c r="E17" i="3"/>
  <c r="H17" i="3"/>
  <c r="A18" i="3"/>
  <c r="B18" i="3"/>
  <c r="D18" i="3"/>
  <c r="G18" i="3"/>
  <c r="C18" i="3"/>
  <c r="E18" i="3"/>
  <c r="H18" i="3"/>
  <c r="A19" i="3"/>
  <c r="C19" i="3"/>
  <c r="D19" i="3"/>
  <c r="G19" i="3"/>
  <c r="H19" i="3"/>
  <c r="B19" i="3"/>
  <c r="A20" i="3"/>
  <c r="C20" i="3"/>
  <c r="D20" i="3"/>
  <c r="E20" i="3"/>
  <c r="G20" i="3"/>
  <c r="H20" i="3"/>
  <c r="B20" i="3"/>
  <c r="A21" i="3"/>
  <c r="B21" i="3"/>
  <c r="D21" i="3"/>
  <c r="G21" i="3"/>
  <c r="C21" i="3"/>
  <c r="H21" i="3"/>
  <c r="A22" i="3"/>
  <c r="B22" i="3"/>
  <c r="D22" i="3"/>
  <c r="G22" i="3"/>
  <c r="C22" i="3"/>
  <c r="H22" i="3"/>
  <c r="A23" i="3"/>
  <c r="C23" i="3"/>
  <c r="D23" i="3"/>
  <c r="G23" i="3"/>
  <c r="H23" i="3"/>
  <c r="B23" i="3"/>
  <c r="A24" i="3"/>
  <c r="C24" i="3"/>
  <c r="D24" i="3"/>
  <c r="G24" i="3"/>
  <c r="H24" i="3"/>
  <c r="B24" i="3"/>
  <c r="A25" i="3"/>
  <c r="B25" i="3"/>
  <c r="D25" i="3"/>
  <c r="G25" i="3"/>
  <c r="C25" i="3"/>
  <c r="E25" i="3"/>
  <c r="H25" i="3"/>
  <c r="A26" i="3"/>
  <c r="B26" i="3"/>
  <c r="D26" i="3"/>
  <c r="G26" i="3"/>
  <c r="C26" i="3"/>
  <c r="H26" i="3"/>
  <c r="A27" i="3"/>
  <c r="C27" i="3"/>
  <c r="D27" i="3"/>
  <c r="G27" i="3"/>
  <c r="H27" i="3"/>
  <c r="B27" i="3"/>
  <c r="A28" i="3"/>
  <c r="C28" i="3"/>
  <c r="D28" i="3"/>
  <c r="E28" i="3"/>
  <c r="G28" i="3"/>
  <c r="H28" i="3"/>
  <c r="B28" i="3"/>
  <c r="A29" i="3"/>
  <c r="B29" i="3"/>
  <c r="D29" i="3"/>
  <c r="G29" i="3"/>
  <c r="C29" i="3"/>
  <c r="E29" i="3"/>
  <c r="H29" i="3"/>
  <c r="A30" i="3"/>
  <c r="B30" i="3"/>
  <c r="D30" i="3"/>
  <c r="G30" i="3"/>
  <c r="C30" i="3"/>
  <c r="H30" i="3"/>
  <c r="A31" i="3"/>
  <c r="C31" i="3"/>
  <c r="D31" i="3"/>
  <c r="G31" i="3"/>
  <c r="H31" i="3"/>
  <c r="B31" i="3"/>
  <c r="A32" i="3"/>
  <c r="C32" i="3"/>
  <c r="D32" i="3"/>
  <c r="G32" i="3"/>
  <c r="H32" i="3"/>
  <c r="B32" i="3"/>
  <c r="A33" i="3"/>
  <c r="B33" i="3"/>
  <c r="D33" i="3"/>
  <c r="G33" i="3"/>
  <c r="C33" i="3"/>
  <c r="E33" i="3"/>
  <c r="H33" i="3"/>
  <c r="A34" i="3"/>
  <c r="B34" i="3"/>
  <c r="D34" i="3"/>
  <c r="G34" i="3"/>
  <c r="C34" i="3"/>
  <c r="H34" i="3"/>
  <c r="A35" i="3"/>
  <c r="C35" i="3"/>
  <c r="D35" i="3"/>
  <c r="G35" i="3"/>
  <c r="H35" i="3"/>
  <c r="B35" i="3"/>
  <c r="A36" i="3"/>
  <c r="C36" i="3"/>
  <c r="D36" i="3"/>
  <c r="E36" i="3"/>
  <c r="G36" i="3"/>
  <c r="H36" i="3"/>
  <c r="B36" i="3"/>
  <c r="A37" i="3"/>
  <c r="B37" i="3"/>
  <c r="D37" i="3"/>
  <c r="G37" i="3"/>
  <c r="C37" i="3"/>
  <c r="H37" i="3"/>
  <c r="A38" i="3"/>
  <c r="B38" i="3"/>
  <c r="D38" i="3"/>
  <c r="G38" i="3"/>
  <c r="C38" i="3"/>
  <c r="E38" i="3"/>
  <c r="H38" i="3"/>
  <c r="A39" i="3"/>
  <c r="C39" i="3"/>
  <c r="E39" i="3"/>
  <c r="D39" i="3"/>
  <c r="G39" i="3"/>
  <c r="H39" i="3"/>
  <c r="B39" i="3"/>
  <c r="A40" i="3"/>
  <c r="C40" i="3"/>
  <c r="D40" i="3"/>
  <c r="G40" i="3"/>
  <c r="H40" i="3"/>
  <c r="B40" i="3"/>
  <c r="A41" i="3"/>
  <c r="B41" i="3"/>
  <c r="D41" i="3"/>
  <c r="G41" i="3"/>
  <c r="C41" i="3"/>
  <c r="E41" i="3"/>
  <c r="H41" i="3"/>
  <c r="A42" i="3"/>
  <c r="B42" i="3"/>
  <c r="D42" i="3"/>
  <c r="G42" i="3"/>
  <c r="C42" i="3"/>
  <c r="H42" i="3"/>
  <c r="A43" i="3"/>
  <c r="C43" i="3"/>
  <c r="D43" i="3"/>
  <c r="G43" i="3"/>
  <c r="H43" i="3"/>
  <c r="B43" i="3"/>
  <c r="A44" i="3"/>
  <c r="C44" i="3"/>
  <c r="D44" i="3"/>
  <c r="E44" i="3"/>
  <c r="G44" i="3"/>
  <c r="H44" i="3"/>
  <c r="B44" i="3"/>
  <c r="A45" i="3"/>
  <c r="B45" i="3"/>
  <c r="D45" i="3"/>
  <c r="G45" i="3"/>
  <c r="C45" i="3"/>
  <c r="H45" i="3"/>
  <c r="A46" i="3"/>
  <c r="D46" i="3"/>
  <c r="G46" i="3"/>
  <c r="C46" i="3"/>
  <c r="H46" i="3"/>
  <c r="B46" i="3"/>
  <c r="A47" i="3"/>
  <c r="C47" i="3"/>
  <c r="E47" i="3"/>
  <c r="D47" i="3"/>
  <c r="G47" i="3"/>
  <c r="H47" i="3"/>
  <c r="B47" i="3"/>
  <c r="A48" i="3"/>
  <c r="C48" i="3"/>
  <c r="D48" i="3"/>
  <c r="E48" i="3"/>
  <c r="G48" i="3"/>
  <c r="H48" i="3"/>
  <c r="B48" i="3"/>
  <c r="A49" i="3"/>
  <c r="B49" i="3"/>
  <c r="D49" i="3"/>
  <c r="G49" i="3"/>
  <c r="C49" i="3"/>
  <c r="E49" i="3"/>
  <c r="H49" i="3"/>
  <c r="A50" i="3"/>
  <c r="C50" i="3"/>
  <c r="E50" i="3"/>
  <c r="D50" i="3"/>
  <c r="G50" i="3"/>
  <c r="H50" i="3"/>
  <c r="B50" i="3"/>
  <c r="A51" i="3"/>
  <c r="C51" i="3"/>
  <c r="E51" i="3"/>
  <c r="D51" i="3"/>
  <c r="G51" i="3"/>
  <c r="H51" i="3"/>
  <c r="B51" i="3"/>
  <c r="A52" i="3"/>
  <c r="C52" i="3"/>
  <c r="D52" i="3"/>
  <c r="G52" i="3"/>
  <c r="H52" i="3"/>
  <c r="B52" i="3"/>
  <c r="A53" i="3"/>
  <c r="B53" i="3"/>
  <c r="D53" i="3"/>
  <c r="G53" i="3"/>
  <c r="C53" i="3"/>
  <c r="E53" i="3"/>
  <c r="H53" i="3"/>
  <c r="A54" i="3"/>
  <c r="C54" i="3"/>
  <c r="D54" i="3"/>
  <c r="G54" i="3"/>
  <c r="H54" i="3"/>
  <c r="B54" i="3"/>
  <c r="A55" i="3"/>
  <c r="C55" i="3"/>
  <c r="E55" i="3"/>
  <c r="D55" i="3"/>
  <c r="G55" i="3"/>
  <c r="H55" i="3"/>
  <c r="B55" i="3"/>
  <c r="A56" i="3"/>
  <c r="C56" i="3"/>
  <c r="D56" i="3"/>
  <c r="E56" i="3"/>
  <c r="G56" i="3"/>
  <c r="H56" i="3"/>
  <c r="B56" i="3"/>
  <c r="A57" i="3"/>
  <c r="B57" i="3"/>
  <c r="D57" i="3"/>
  <c r="G57" i="3"/>
  <c r="C57" i="3"/>
  <c r="E57" i="3"/>
  <c r="H57" i="3"/>
  <c r="A58" i="3"/>
  <c r="C58" i="3"/>
  <c r="E58" i="3"/>
  <c r="D58" i="3"/>
  <c r="G58" i="3"/>
  <c r="H58" i="3"/>
  <c r="B58" i="3"/>
  <c r="A59" i="3"/>
  <c r="C59" i="3"/>
  <c r="E59" i="3"/>
  <c r="D59" i="3"/>
  <c r="G59" i="3"/>
  <c r="H59" i="3"/>
  <c r="B59" i="3"/>
  <c r="A60" i="3"/>
  <c r="C60" i="3"/>
  <c r="D60" i="3"/>
  <c r="G60" i="3"/>
  <c r="H60" i="3"/>
  <c r="B60" i="3"/>
  <c r="A61" i="3"/>
  <c r="B61" i="3"/>
  <c r="F61" i="3"/>
  <c r="D61" i="3"/>
  <c r="G61" i="3"/>
  <c r="C61" i="3"/>
  <c r="H61" i="3"/>
  <c r="A62" i="3"/>
  <c r="B62" i="3"/>
  <c r="D62" i="3"/>
  <c r="G62" i="3"/>
  <c r="C62" i="3"/>
  <c r="H62" i="3"/>
  <c r="A63" i="3"/>
  <c r="C63" i="3"/>
  <c r="D63" i="3"/>
  <c r="G63" i="3"/>
  <c r="H63" i="3"/>
  <c r="B63" i="3"/>
  <c r="A64" i="3"/>
  <c r="C64" i="3"/>
  <c r="E64" i="3"/>
  <c r="D64" i="3"/>
  <c r="G64" i="3"/>
  <c r="H64" i="3"/>
  <c r="B64" i="3"/>
  <c r="A65" i="3"/>
  <c r="C65" i="3"/>
  <c r="D65" i="3"/>
  <c r="E65" i="3"/>
  <c r="G65" i="3"/>
  <c r="H65" i="3"/>
  <c r="B65" i="3"/>
  <c r="A66" i="3"/>
  <c r="B66" i="3"/>
  <c r="D66" i="3"/>
  <c r="G66" i="3"/>
  <c r="C66" i="3"/>
  <c r="E66" i="3"/>
  <c r="H66" i="3"/>
  <c r="A67" i="3"/>
  <c r="C67" i="3"/>
  <c r="E67" i="3"/>
  <c r="D67" i="3"/>
  <c r="G67" i="3"/>
  <c r="H67" i="3"/>
  <c r="B67" i="3"/>
  <c r="A68" i="3"/>
  <c r="C68" i="3"/>
  <c r="E68" i="3"/>
  <c r="D68" i="3"/>
  <c r="G68" i="3"/>
  <c r="H68" i="3"/>
  <c r="B68" i="3"/>
  <c r="A69" i="3"/>
  <c r="C69" i="3"/>
  <c r="D69" i="3"/>
  <c r="E69" i="3"/>
  <c r="G69" i="3"/>
  <c r="H69" i="3"/>
  <c r="B69" i="3"/>
  <c r="A70" i="3"/>
  <c r="B70" i="3"/>
  <c r="D70" i="3"/>
  <c r="G70" i="3"/>
  <c r="C70" i="3"/>
  <c r="H70" i="3"/>
  <c r="A71" i="3"/>
  <c r="C71" i="3"/>
  <c r="E71" i="3"/>
  <c r="D71" i="3"/>
  <c r="G71" i="3"/>
  <c r="H71" i="3"/>
  <c r="B71" i="3"/>
  <c r="A72" i="3"/>
  <c r="C72" i="3"/>
  <c r="E72" i="3"/>
  <c r="D72" i="3"/>
  <c r="G72" i="3"/>
  <c r="H72" i="3"/>
  <c r="B72" i="3"/>
  <c r="A73" i="3"/>
  <c r="C73" i="3"/>
  <c r="D73" i="3"/>
  <c r="E73" i="3"/>
  <c r="G73" i="3"/>
  <c r="H73" i="3"/>
  <c r="B73" i="3"/>
  <c r="A74" i="3"/>
  <c r="B74" i="3"/>
  <c r="D74" i="3"/>
  <c r="G74" i="3"/>
  <c r="C74" i="3"/>
  <c r="E74" i="3"/>
  <c r="H74" i="3"/>
  <c r="A75" i="3"/>
  <c r="C75" i="3"/>
  <c r="E75" i="3"/>
  <c r="D75" i="3"/>
  <c r="G75" i="3"/>
  <c r="H75" i="3"/>
  <c r="B75" i="3"/>
  <c r="A76" i="3"/>
  <c r="C76" i="3"/>
  <c r="D76" i="3"/>
  <c r="G76" i="3"/>
  <c r="H76" i="3"/>
  <c r="B76" i="3"/>
  <c r="A77" i="3"/>
  <c r="C77" i="3"/>
  <c r="D77" i="3"/>
  <c r="E77" i="3"/>
  <c r="G77" i="3"/>
  <c r="H77" i="3"/>
  <c r="B77" i="3"/>
  <c r="A78" i="3"/>
  <c r="B78" i="3"/>
  <c r="D78" i="3"/>
  <c r="G78" i="3"/>
  <c r="C78" i="3"/>
  <c r="H78" i="3"/>
  <c r="A79" i="3"/>
  <c r="B79" i="3"/>
  <c r="F79" i="3"/>
  <c r="D79" i="3"/>
  <c r="G79" i="3"/>
  <c r="C79" i="3"/>
  <c r="E79" i="3"/>
  <c r="H79" i="3"/>
  <c r="C11" i="2"/>
  <c r="C12" i="2"/>
  <c r="O112" i="2" l="1"/>
  <c r="O116" i="2"/>
  <c r="O120" i="2"/>
  <c r="O111" i="2"/>
  <c r="O115" i="2"/>
  <c r="O119" i="2"/>
  <c r="O114" i="2"/>
  <c r="O118" i="2"/>
  <c r="O113" i="2"/>
  <c r="O117" i="2"/>
  <c r="E62" i="3"/>
  <c r="E60" i="3"/>
  <c r="E46" i="3"/>
  <c r="E42" i="3"/>
  <c r="E30" i="3"/>
  <c r="E27" i="3"/>
  <c r="F22" i="1"/>
  <c r="G22" i="1" s="1"/>
  <c r="J22" i="1" s="1"/>
  <c r="E12" i="3"/>
  <c r="E54" i="3"/>
  <c r="E37" i="3"/>
  <c r="E35" i="3"/>
  <c r="E21" i="3"/>
  <c r="F64" i="1"/>
  <c r="G64" i="1" s="1"/>
  <c r="K64" i="1" s="1"/>
  <c r="E61" i="3"/>
  <c r="F91" i="1"/>
  <c r="G91" i="1" s="1"/>
  <c r="K91" i="1" s="1"/>
  <c r="F75" i="1"/>
  <c r="G75" i="1" s="1"/>
  <c r="K75" i="1" s="1"/>
  <c r="F51" i="1"/>
  <c r="G51" i="1" s="1"/>
  <c r="F33" i="1"/>
  <c r="G33" i="1" s="1"/>
  <c r="J33" i="1" s="1"/>
  <c r="F25" i="1"/>
  <c r="G25" i="1" s="1"/>
  <c r="J25" i="1" s="1"/>
  <c r="E78" i="3"/>
  <c r="E70" i="3"/>
  <c r="E45" i="3"/>
  <c r="E52" i="3"/>
  <c r="E63" i="3"/>
  <c r="E32" i="3"/>
  <c r="E24" i="3"/>
  <c r="E23" i="3"/>
  <c r="E16" i="3"/>
  <c r="C16" i="2"/>
  <c r="D18" i="2" s="1"/>
  <c r="O21" i="2"/>
  <c r="O24" i="2"/>
  <c r="O55" i="2"/>
  <c r="O53" i="2"/>
  <c r="O110" i="2"/>
  <c r="O26" i="2"/>
  <c r="O57" i="2"/>
  <c r="O22" i="2"/>
  <c r="O81" i="2"/>
  <c r="O83" i="2"/>
  <c r="O45" i="2"/>
  <c r="O99" i="2"/>
  <c r="O25" i="2"/>
  <c r="O28" i="2"/>
  <c r="O59" i="2"/>
  <c r="O62" i="2"/>
  <c r="O71" i="2"/>
  <c r="O30" i="2"/>
  <c r="O66" i="2"/>
  <c r="O84" i="2"/>
  <c r="O90" i="2"/>
  <c r="O93" i="2"/>
  <c r="O49" i="2"/>
  <c r="O103" i="2"/>
  <c r="O29" i="2"/>
  <c r="O32" i="2"/>
  <c r="O63" i="2"/>
  <c r="O64" i="2"/>
  <c r="O74" i="2"/>
  <c r="O34" i="2"/>
  <c r="O68" i="2"/>
  <c r="O87" i="2"/>
  <c r="O100" i="2"/>
  <c r="O96" i="2"/>
  <c r="O58" i="2"/>
  <c r="O107" i="2"/>
  <c r="O33" i="2"/>
  <c r="C15" i="2"/>
  <c r="O67" i="2"/>
  <c r="O69" i="2"/>
  <c r="O79" i="2"/>
  <c r="O38" i="2"/>
  <c r="O76" i="2"/>
  <c r="O97" i="2"/>
  <c r="O104" i="2"/>
  <c r="O27" i="2"/>
  <c r="O60" i="2"/>
  <c r="O36" i="2"/>
  <c r="O39" i="2"/>
  <c r="O23" i="2"/>
  <c r="O77" i="2"/>
  <c r="O82" i="2"/>
  <c r="O42" i="2"/>
  <c r="O94" i="2"/>
  <c r="O54" i="2"/>
  <c r="O109" i="2"/>
  <c r="O31" i="2"/>
  <c r="O65" i="2"/>
  <c r="O40" i="2"/>
  <c r="O43" i="2"/>
  <c r="O89" i="2"/>
  <c r="O98" i="2"/>
  <c r="O85" i="2"/>
  <c r="O46" i="2"/>
  <c r="O101" i="2"/>
  <c r="O56" i="2"/>
  <c r="O70" i="2"/>
  <c r="O35" i="2"/>
  <c r="O72" i="2"/>
  <c r="O44" i="2"/>
  <c r="O47" i="2"/>
  <c r="O92" i="2"/>
  <c r="O102" i="2"/>
  <c r="O88" i="2"/>
  <c r="O50" i="2"/>
  <c r="O105" i="2"/>
  <c r="O61" i="2"/>
  <c r="O75" i="2"/>
  <c r="O37" i="2"/>
  <c r="O80" i="2"/>
  <c r="O48" i="2"/>
  <c r="O51" i="2"/>
  <c r="O95" i="2"/>
  <c r="O106" i="2"/>
  <c r="O91" i="2"/>
  <c r="O52" i="2"/>
  <c r="O108" i="2"/>
  <c r="O73" i="2"/>
  <c r="O78" i="2"/>
  <c r="O41" i="2"/>
  <c r="O86" i="2"/>
  <c r="F17" i="2"/>
  <c r="C11" i="1"/>
  <c r="C12" i="1"/>
  <c r="C16" i="1" l="1"/>
  <c r="D18" i="1" s="1"/>
  <c r="O115" i="1"/>
  <c r="O112" i="1"/>
  <c r="O69" i="1"/>
  <c r="O30" i="1"/>
  <c r="O74" i="1"/>
  <c r="O35" i="1"/>
  <c r="O87" i="1"/>
  <c r="O109" i="1"/>
  <c r="O95" i="1"/>
  <c r="O62" i="1"/>
  <c r="O108" i="1"/>
  <c r="O70" i="1"/>
  <c r="O29" i="1"/>
  <c r="O119" i="1"/>
  <c r="O116" i="1"/>
  <c r="O92" i="1"/>
  <c r="O27" i="1"/>
  <c r="O53" i="1"/>
  <c r="O28" i="1"/>
  <c r="O88" i="1"/>
  <c r="O47" i="1"/>
  <c r="O84" i="1"/>
  <c r="O46" i="1"/>
  <c r="O23" i="1"/>
  <c r="O67" i="1"/>
  <c r="O24" i="1"/>
  <c r="O110" i="1"/>
  <c r="O59" i="1"/>
  <c r="O104" i="1"/>
  <c r="O64" i="1"/>
  <c r="O21" i="1"/>
  <c r="O26" i="1"/>
  <c r="O36" i="1"/>
  <c r="O81" i="1"/>
  <c r="O44" i="1"/>
  <c r="O100" i="1"/>
  <c r="O39" i="1"/>
  <c r="O105" i="1"/>
  <c r="O114" i="1"/>
  <c r="O48" i="1"/>
  <c r="O101" i="1"/>
  <c r="O61" i="1"/>
  <c r="O106" i="1"/>
  <c r="O66" i="1"/>
  <c r="O34" i="1"/>
  <c r="O43" i="1"/>
  <c r="O41" i="1"/>
  <c r="O97" i="1"/>
  <c r="O82" i="1"/>
  <c r="O102" i="1"/>
  <c r="O118" i="1"/>
  <c r="O45" i="1"/>
  <c r="O75" i="1"/>
  <c r="O58" i="1"/>
  <c r="O85" i="1"/>
  <c r="O63" i="1"/>
  <c r="O31" i="1"/>
  <c r="O107" i="1"/>
  <c r="O38" i="1"/>
  <c r="O94" i="1"/>
  <c r="O54" i="1"/>
  <c r="O99" i="1"/>
  <c r="O86" i="1"/>
  <c r="O42" i="1"/>
  <c r="O91" i="1"/>
  <c r="O55" i="1"/>
  <c r="O96" i="1"/>
  <c r="O52" i="1"/>
  <c r="O71" i="1"/>
  <c r="O79" i="1"/>
  <c r="O32" i="1"/>
  <c r="O22" i="1"/>
  <c r="O51" i="1"/>
  <c r="O103" i="1"/>
  <c r="O113" i="1"/>
  <c r="O83" i="1"/>
  <c r="O78" i="1"/>
  <c r="O80" i="1"/>
  <c r="O25" i="1"/>
  <c r="O93" i="1"/>
  <c r="O49" i="1"/>
  <c r="O89" i="1"/>
  <c r="O68" i="1"/>
  <c r="O56" i="1"/>
  <c r="O76" i="1"/>
  <c r="O40" i="1"/>
  <c r="O57" i="1"/>
  <c r="O111" i="1"/>
  <c r="O117" i="1"/>
  <c r="O72" i="1"/>
  <c r="O33" i="1"/>
  <c r="O77" i="1"/>
  <c r="O50" i="1"/>
  <c r="O90" i="1"/>
  <c r="O60" i="1"/>
  <c r="O98" i="1"/>
  <c r="O65" i="1"/>
  <c r="C15" i="1"/>
  <c r="C18" i="1" s="1"/>
  <c r="O73" i="1"/>
  <c r="O37" i="1"/>
  <c r="K51" i="1"/>
  <c r="F18" i="2"/>
  <c r="F19" i="2" s="1"/>
  <c r="C18" i="2"/>
  <c r="F18" i="1" l="1"/>
  <c r="F19" i="1" s="1"/>
</calcChain>
</file>

<file path=xl/sharedStrings.xml><?xml version="1.0" encoding="utf-8"?>
<sst xmlns="http://schemas.openxmlformats.org/spreadsheetml/2006/main" count="1045" uniqueCount="346">
  <si>
    <t>HT Vir / GSC 00314-01342</t>
  </si>
  <si>
    <t>System Type:</t>
  </si>
  <si>
    <t>EW/KW</t>
  </si>
  <si>
    <t>Hipparcos light curve shows pri/sec essentially identical.</t>
  </si>
  <si>
    <t>I (Krajci) assume that there is a disagreement/mis-id of pri vs. Sec in the IBVS and Hipparcos data above.</t>
  </si>
  <si>
    <t>GCVS 4 Eph.</t>
  </si>
  <si>
    <t>Not avail</t>
  </si>
  <si>
    <t>not avail</t>
  </si>
  <si>
    <t>My time zone &gt;&gt;&gt;&gt;&gt;</t>
  </si>
  <si>
    <t>(PST=8, PDT=MDT=7, MDT=CST=6, etc.)</t>
  </si>
  <si>
    <t>--- Working ----</t>
  </si>
  <si>
    <t>Epoch =</t>
  </si>
  <si>
    <t>Period =</t>
  </si>
  <si>
    <t>Period checks OK with ToMcat.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</si>
  <si>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</si>
  <si>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</si>
  <si>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</si>
  <si>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</si>
  <si>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</si>
  <si>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</si>
  <si>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</si>
  <si>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</si>
  <si>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</si>
  <si>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</si>
  <si>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</si>
  <si>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</si>
  <si>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</si>
  <si>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</si>
  <si>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</si>
  <si>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</si>
  <si>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</si>
  <si>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</si>
  <si>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</si>
  <si>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</si>
  <si>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</si>
  <si>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</si>
  <si>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</si>
  <si>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</si>
  <si>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</si>
  <si>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</si>
  <si>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</si>
  <si>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</si>
  <si>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</si>
  <si>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</si>
  <si>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</si>
  <si>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</si>
  <si>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</si>
  <si>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</si>
  <si>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IBVS 2486</t>
  </si>
  <si>
    <t>R.L.Walker AJ 90.346</t>
  </si>
  <si>
    <t>W.Quester BAVM 56</t>
  </si>
  <si>
    <t>W.Quester BAVM 59</t>
  </si>
  <si>
    <t>Hipparcos</t>
  </si>
  <si>
    <t>W.Quester BAVM 60</t>
  </si>
  <si>
    <t>ASAS</t>
  </si>
  <si>
    <t>IBVS 5606</t>
  </si>
  <si>
    <t>I</t>
  </si>
  <si>
    <t>IBVS 5583</t>
  </si>
  <si>
    <t>II</t>
  </si>
  <si>
    <t>VSB 43 </t>
  </si>
  <si>
    <t>IBVS 5592</t>
  </si>
  <si>
    <t>??</t>
  </si>
  <si>
    <t>IBVS 5623</t>
  </si>
  <si>
    <t>IBVS 5690</t>
  </si>
  <si>
    <t>VSB 44 </t>
  </si>
  <si>
    <t>IBVS 5668</t>
  </si>
  <si>
    <t>VSB 45 </t>
  </si>
  <si>
    <t>OEJV 0074</t>
  </si>
  <si>
    <t>OEJV 0094</t>
  </si>
  <si>
    <t>VSB 48 </t>
  </si>
  <si>
    <t>IBVS 5938</t>
  </si>
  <si>
    <t>OEJV 0107</t>
  </si>
  <si>
    <t>IBVS 5917</t>
  </si>
  <si>
    <t>OEJV 0137</t>
  </si>
  <si>
    <t>IBVS 6007</t>
  </si>
  <si>
    <t>IBVS 5984</t>
  </si>
  <si>
    <t>JAVSO..39..177</t>
  </si>
  <si>
    <t>OEJV 0160</t>
  </si>
  <si>
    <t>VSB 53 </t>
  </si>
  <si>
    <t>OEJV 0147</t>
  </si>
  <si>
    <t>IBVS 6114</t>
  </si>
  <si>
    <t>OEJV 0165</t>
  </si>
  <si>
    <t>VSB 56 </t>
  </si>
  <si>
    <t>VSB-059</t>
  </si>
  <si>
    <t>Ic</t>
  </si>
  <si>
    <t>VSB 59 </t>
  </si>
  <si>
    <t>IBVS 6196</t>
  </si>
  <si>
    <t>OEJV 0181</t>
  </si>
  <si>
    <t>JAVSO..45..121</t>
  </si>
  <si>
    <t>IBVS 6244</t>
  </si>
  <si>
    <t>Zasche et al. 2007</t>
  </si>
  <si>
    <t>JAVSO..46..184</t>
  </si>
  <si>
    <t>JAVSO..48..256</t>
  </si>
  <si>
    <t>VSB 067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</si>
  <si>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</si>
  <si>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</si>
  <si>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</si>
  <si>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</si>
  <si>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</si>
  <si>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</si>
  <si>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</si>
  <si>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</si>
  <si>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2444044.7224 </t>
  </si>
  <si>
    <t> 20.06.1979 05:20 </t>
  </si>
  <si>
    <t> -0.0103 </t>
  </si>
  <si>
    <t>E </t>
  </si>
  <si>
    <t>?</t>
  </si>
  <si>
    <t> R.L.Walker </t>
  </si>
  <si>
    <t> AJ 90.346 </t>
  </si>
  <si>
    <t>2444340.8938 </t>
  </si>
  <si>
    <t> 11.04.1980 09:27 </t>
  </si>
  <si>
    <t> -0.0126 </t>
  </si>
  <si>
    <t>2444395.7246 </t>
  </si>
  <si>
    <t> 05.06.1980 05:23 </t>
  </si>
  <si>
    <t> -0.0137 </t>
  </si>
  <si>
    <t>2445458.7253 </t>
  </si>
  <si>
    <t> 04.05.1983 05:24 </t>
  </si>
  <si>
    <t> -0.0177 </t>
  </si>
  <si>
    <t>2445459.7443 </t>
  </si>
  <si>
    <t> 05.05.1983 05:51 </t>
  </si>
  <si>
    <t> -0.0178 </t>
  </si>
  <si>
    <t>2445460.7635 </t>
  </si>
  <si>
    <t> 06.05.1983 06:19 </t>
  </si>
  <si>
    <t>2445461.7826 </t>
  </si>
  <si>
    <t> 07.05.1983 06:46 </t>
  </si>
  <si>
    <t> -0.0179 </t>
  </si>
  <si>
    <t>2445469.7331 </t>
  </si>
  <si>
    <t> 15.05.1983 05:35 </t>
  </si>
  <si>
    <t> -0.0170 </t>
  </si>
  <si>
    <t>2445470.7514 </t>
  </si>
  <si>
    <t> 16.05.1983 06:02 </t>
  </si>
  <si>
    <t>2445471.7710 </t>
  </si>
  <si>
    <t> 17.05.1983 06:30 </t>
  </si>
  <si>
    <t> -0.0175 </t>
  </si>
  <si>
    <t>2448013.3998 </t>
  </si>
  <si>
    <t> 01.05.1990 21:35 </t>
  </si>
  <si>
    <t> -0.0196 </t>
  </si>
  <si>
    <t> W.Quester </t>
  </si>
  <si>
    <t>BAVM 56 </t>
  </si>
  <si>
    <t>2448380.5094 </t>
  </si>
  <si>
    <t> 04.05.1991 00:13 </t>
  </si>
  <si>
    <t> -0.0186 </t>
  </si>
  <si>
    <t>BAVM 59 </t>
  </si>
  <si>
    <t>2448760.4609 </t>
  </si>
  <si>
    <t> 17.05.1992 23:03 </t>
  </si>
  <si>
    <t> -0.0174 </t>
  </si>
  <si>
    <t>BAVM 60 </t>
  </si>
  <si>
    <t>2452722.6397 </t>
  </si>
  <si>
    <t> 24.03.2003 03:21 </t>
  </si>
  <si>
    <t> -0.0026 </t>
  </si>
  <si>
    <t>B</t>
  </si>
  <si>
    <t> C.H.Porowski </t>
  </si>
  <si>
    <t>IBVS 5606 </t>
  </si>
  <si>
    <t>2452751.3701 </t>
  </si>
  <si>
    <t> 21.04.2003 20:52 </t>
  </si>
  <si>
    <t> -0.0131 </t>
  </si>
  <si>
    <t> M.Zejda </t>
  </si>
  <si>
    <t>IBVS 5583 </t>
  </si>
  <si>
    <t>2452751.5760 </t>
  </si>
  <si>
    <t> 22.04.2003 01:49 </t>
  </si>
  <si>
    <t> -0.0110 </t>
  </si>
  <si>
    <t>2452765.4368 </t>
  </si>
  <si>
    <t> 05.05.2003 22:28 </t>
  </si>
  <si>
    <t> -0.0111 </t>
  </si>
  <si>
    <t>R</t>
  </si>
  <si>
    <t>2453068.5426 </t>
  </si>
  <si>
    <t> 04.03.2004 01:01 </t>
  </si>
  <si>
    <t> -0.0094 </t>
  </si>
  <si>
    <t>2453087.5083 </t>
  </si>
  <si>
    <t> 23.03.2004 00:11 </t>
  </si>
  <si>
    <t> -0.0004 </t>
  </si>
  <si>
    <t> T.Krajci </t>
  </si>
  <si>
    <t>IBVS 5592 </t>
  </si>
  <si>
    <t>2453140.5051 </t>
  </si>
  <si>
    <t> 15.05.2004 00:07 </t>
  </si>
  <si>
    <t> -0.0010 </t>
  </si>
  <si>
    <t> M.Drozdz et al. </t>
  </si>
  <si>
    <t>IBVS 5623 </t>
  </si>
  <si>
    <t>2453437.9029 </t>
  </si>
  <si>
    <t> 08.03.2005 09:40 </t>
  </si>
  <si>
    <t> 0.0001 </t>
  </si>
  <si>
    <t> T. Krajci </t>
  </si>
  <si>
    <t>IBVS 5690 </t>
  </si>
  <si>
    <t>2453520.4569 </t>
  </si>
  <si>
    <t> 29.05.2005 22:57 </t>
  </si>
  <si>
    <t> 0.0005 </t>
  </si>
  <si>
    <t> T.Pribulla et al. </t>
  </si>
  <si>
    <t>IBVS 5668 </t>
  </si>
  <si>
    <t>2454210.44161 </t>
  </si>
  <si>
    <t> 19.04.2007 22:35 </t>
  </si>
  <si>
    <t> 0.00042 </t>
  </si>
  <si>
    <t>C </t>
  </si>
  <si>
    <t> L.Brát </t>
  </si>
  <si>
    <t>OEJV 0074 </t>
  </si>
  <si>
    <t>2454909.8015 </t>
  </si>
  <si>
    <t> 19.03.2009 07:14 </t>
  </si>
  <si>
    <t> S.Dvorak </t>
  </si>
  <si>
    <t>IBVS 5938 </t>
  </si>
  <si>
    <t>2454912.4510 </t>
  </si>
  <si>
    <t> 21.03.2009 22:49 </t>
  </si>
  <si>
    <t> -0.0013 </t>
  </si>
  <si>
    <t> L.Šmelcer </t>
  </si>
  <si>
    <t>OEJV 0107 </t>
  </si>
  <si>
    <t>2454912.4522 </t>
  </si>
  <si>
    <t> 21.03.2009 22:51 </t>
  </si>
  <si>
    <t> -0.0001 </t>
  </si>
  <si>
    <t>2454912.4526 </t>
  </si>
  <si>
    <t> 0.0003 </t>
  </si>
  <si>
    <t>2454974.418 </t>
  </si>
  <si>
    <t> 22.05.2009 22:01 </t>
  </si>
  <si>
    <t> -0.000 </t>
  </si>
  <si>
    <t>ns</t>
  </si>
  <si>
    <t> G.Marino et al. </t>
  </si>
  <si>
    <t>IBVS 5917 </t>
  </si>
  <si>
    <t>2455578.58808 </t>
  </si>
  <si>
    <t> 17.01.2011 02:06 </t>
  </si>
  <si>
    <t> -0.00028 </t>
  </si>
  <si>
    <t> R.Uhlar </t>
  </si>
  <si>
    <t>IBVS 6007 </t>
  </si>
  <si>
    <t>2455599.5831 </t>
  </si>
  <si>
    <t> 07.02.2011 01:59 </t>
  </si>
  <si>
    <t>o</t>
  </si>
  <si>
    <t> U.Schmidt </t>
  </si>
  <si>
    <t>BAVM 215 </t>
  </si>
  <si>
    <t>2455599.58454 </t>
  </si>
  <si>
    <t> 07.02.2011 02:01 </t>
  </si>
  <si>
    <t> 0.00108 </t>
  </si>
  <si>
    <t>2455631.5847 </t>
  </si>
  <si>
    <t> 11.03.2011 02:01 </t>
  </si>
  <si>
    <t> L.Corp </t>
  </si>
  <si>
    <t> JAAVSO 39;177 </t>
  </si>
  <si>
    <t>2455667.4611 </t>
  </si>
  <si>
    <t> 15.04.2011 23:03 </t>
  </si>
  <si>
    <t> M.Mašek </t>
  </si>
  <si>
    <t>OEJV 0160 </t>
  </si>
  <si>
    <t>2455672.35252 </t>
  </si>
  <si>
    <t> 20.04.2011 20:27 </t>
  </si>
  <si>
    <t> -0.00039 </t>
  </si>
  <si>
    <t>2455672.55850 </t>
  </si>
  <si>
    <t> 21.04.2011 01:24 </t>
  </si>
  <si>
    <t> 0.00175 </t>
  </si>
  <si>
    <t>2455707.41382 </t>
  </si>
  <si>
    <t> 25.05.2011 21:55 </t>
  </si>
  <si>
    <t> 0.00112 </t>
  </si>
  <si>
    <t>2455707.41402 </t>
  </si>
  <si>
    <t> 25.05.2011 21:56 </t>
  </si>
  <si>
    <t> 0.00132 </t>
  </si>
  <si>
    <t>2455707.41412 </t>
  </si>
  <si>
    <t> 0.00142 </t>
  </si>
  <si>
    <t>2455943.66 </t>
  </si>
  <si>
    <t> 17.01.2012 03:50 </t>
  </si>
  <si>
    <t> 0.00 </t>
  </si>
  <si>
    <t> A.Paschke </t>
  </si>
  <si>
    <t>OEJV 0147 </t>
  </si>
  <si>
    <t>2456002.56698 </t>
  </si>
  <si>
    <t> 16.03.2012 01:36 </t>
  </si>
  <si>
    <t> -0.00024 </t>
  </si>
  <si>
    <t>2456027.43449 </t>
  </si>
  <si>
    <t> 09.04.2012 22:25 </t>
  </si>
  <si>
    <t> -0.00072 </t>
  </si>
  <si>
    <t>2456035.38478 </t>
  </si>
  <si>
    <t> 17.04.2012 21:14 </t>
  </si>
  <si>
    <t> -0.00003 </t>
  </si>
  <si>
    <t>2456045.37012 </t>
  </si>
  <si>
    <t> 27.04.2012 20:52 </t>
  </si>
  <si>
    <t> -0.00265 </t>
  </si>
  <si>
    <t>2456056.37886 </t>
  </si>
  <si>
    <t> 08.05.2012 21:05 </t>
  </si>
  <si>
    <t> -0.00106 </t>
  </si>
  <si>
    <t>2456367.43401 </t>
  </si>
  <si>
    <t> 15.03.2013 22:24 </t>
  </si>
  <si>
    <t> 0.00037 </t>
  </si>
  <si>
    <t>IBVS 6114 </t>
  </si>
  <si>
    <t>2456404.31754 </t>
  </si>
  <si>
    <t> 21.04.2013 19:37 </t>
  </si>
  <si>
    <t> -0.01041 </t>
  </si>
  <si>
    <t> K.Ho?kova </t>
  </si>
  <si>
    <t>2456407.37531 </t>
  </si>
  <si>
    <t> 24.04.2013 21:00 </t>
  </si>
  <si>
    <t> -0.01018 </t>
  </si>
  <si>
    <t>2456449.37603 </t>
  </si>
  <si>
    <t> 05.06.2013 21:01 </t>
  </si>
  <si>
    <t> 0.00032 </t>
  </si>
  <si>
    <t>2456713.54838 </t>
  </si>
  <si>
    <t> 25.02.2014 01:09 </t>
  </si>
  <si>
    <t> 0.00123 </t>
  </si>
  <si>
    <t>2456727.61304 </t>
  </si>
  <si>
    <t> 11.03.2014 02:42 </t>
  </si>
  <si>
    <t> 0.00121 </t>
  </si>
  <si>
    <t>2456790.39604 </t>
  </si>
  <si>
    <t> 12.05.2014 21:30 </t>
  </si>
  <si>
    <t> 0.00272 </t>
  </si>
  <si>
    <t>2453040.2192 </t>
  </si>
  <si>
    <t> 04.02.2004 17:15 </t>
  </si>
  <si>
    <t> 0.0004 </t>
  </si>
  <si>
    <t> Kiyota </t>
  </si>
  <si>
    <t>2453040.2199 </t>
  </si>
  <si>
    <t> 04.02.2004 17:16 </t>
  </si>
  <si>
    <t> 0.0011 </t>
  </si>
  <si>
    <t>2453491.1035 </t>
  </si>
  <si>
    <t> 30.04.2005 14:29 </t>
  </si>
  <si>
    <t> -0.0005 </t>
  </si>
  <si>
    <t> Nagai </t>
  </si>
  <si>
    <t>2453798.2851 </t>
  </si>
  <si>
    <t> 03.03.2006 18:50 </t>
  </si>
  <si>
    <t> K. Nagai et al. </t>
  </si>
  <si>
    <t>2453834.1591 </t>
  </si>
  <si>
    <t> 08.04.2006 15:49 </t>
  </si>
  <si>
    <t> -0.0009 </t>
  </si>
  <si>
    <t>2454577.3466 </t>
  </si>
  <si>
    <t> 20.04.2008 20:19 </t>
  </si>
  <si>
    <t> 0.0006 </t>
  </si>
  <si>
    <t>OEJV 0094 </t>
  </si>
  <si>
    <t>2454577.3469 </t>
  </si>
  <si>
    <t> 0.0009 </t>
  </si>
  <si>
    <t>2454577.3483 </t>
  </si>
  <si>
    <t> 20.04.2008 20:21 </t>
  </si>
  <si>
    <t> 0.0023 </t>
  </si>
  <si>
    <t>2454587.1299 </t>
  </si>
  <si>
    <t> 30.04.2008 15:07 </t>
  </si>
  <si>
    <t> -0.0002 </t>
  </si>
  <si>
    <t>Rc</t>
  </si>
  <si>
    <t> K.Nagai </t>
  </si>
  <si>
    <t>2454599.3596 </t>
  </si>
  <si>
    <t> 12.05.2008 20:37 </t>
  </si>
  <si>
    <t> -0.0007 </t>
  </si>
  <si>
    <t>2454599.3599 </t>
  </si>
  <si>
    <t> 12.05.2008 20:38 </t>
  </si>
  <si>
    <t>2455312.3760 </t>
  </si>
  <si>
    <t> 25.04.2010 21:01 </t>
  </si>
  <si>
    <t>OEJV 0137 </t>
  </si>
  <si>
    <t>2455312.3767 </t>
  </si>
  <si>
    <t> 25.04.2010 21:02 </t>
  </si>
  <si>
    <t> -0.0019 </t>
  </si>
  <si>
    <t>2455676.0221 </t>
  </si>
  <si>
    <t> 24.04.2011 12:31 </t>
  </si>
  <si>
    <t>2456411.0539 </t>
  </si>
  <si>
    <t> 28.04.2013 13:17 </t>
  </si>
  <si>
    <t> -0.0006 </t>
  </si>
  <si>
    <t>2456411.0543 </t>
  </si>
  <si>
    <t> 28.04.2013 13:18 </t>
  </si>
  <si>
    <t>2456411.0546 </t>
  </si>
  <si>
    <t>2456763.0765 </t>
  </si>
  <si>
    <t> 15.04.2014 13:50 </t>
  </si>
  <si>
    <t> -0.0028 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</si>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</sst>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0.0000"/>
    <numFmt numFmtId="166" formatCode="0.00000000"/>
    <numFmt numFmtId="167" formatCode="m/d/yyyy\ h:mm"/>
    <numFmt numFmtId="170" formatCode="d/mm/yyyy;@"/>
    <numFmt numFmtId="171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165" fontId="0" fillId="0" borderId="0" xfId="0" applyNumberFormat="1" applyAlignment="1"/>
    <xf numFmtId="0" fontId="3" fillId="0" borderId="3" xfId="0" applyFont="1" applyFill="1" applyBorder="1" applyAlignment="1">
      <alignment horizontal="left"/>
    </xf>
    <xf numFmtId="166" fontId="0" fillId="0" borderId="0" xfId="0" applyNumberFormat="1" applyAlignment="1"/>
    <xf numFmtId="0" fontId="6" fillId="0" borderId="0" xfId="0" applyFont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3" xfId="0" applyFont="1" applyFill="1" applyBorder="1" applyAlignment="1">
      <alignment horizontal="left"/>
    </xf>
    <xf numFmtId="0" fontId="7" fillId="2" borderId="5" xfId="0" applyFont="1" applyFill="1" applyBorder="1" applyAlignment="1"/>
    <xf numFmtId="0" fontId="7" fillId="2" borderId="0" xfId="0" applyFont="1" applyFill="1" applyBorder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10" fillId="3" borderId="12" xfId="0" applyFont="1" applyFill="1" applyBorder="1" applyAlignment="1">
      <alignment horizontal="left" vertical="top" wrapText="1" inden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right" vertical="top" wrapText="1"/>
    </xf>
    <xf numFmtId="0" fontId="16" fillId="3" borderId="12" xfId="5" applyNumberFormat="1" applyFont="1" applyFill="1" applyBorder="1" applyAlignment="1" applyProtection="1">
      <alignment horizontal="right" vertical="top" wrapText="1"/>
    </xf>
    <xf numFmtId="170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1" fontId="18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24359792863726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5415018784822"/>
          <c:y val="0.23659305993690852"/>
          <c:w val="0.84121691005142629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1'!$H$21:$H$109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F-44E9-9C7A-A77E97D585C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1'!$I$21:$I$109</c:f>
              <c:numCache>
                <c:formatCode>General</c:formatCode>
                <c:ptCount val="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F-44E9-9C7A-A77E97D585C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1'!$J$21:$J$109</c:f>
              <c:numCache>
                <c:formatCode>General</c:formatCode>
                <c:ptCount val="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F-44E9-9C7A-A77E97D585C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1'!$K$21:$K$109</c:f>
              <c:numCache>
                <c:formatCode>General</c:formatCode>
                <c:ptCount val="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F-44E9-9C7A-A77E97D585C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8F-44E9-9C7A-A77E97D585C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8F-44E9-9C7A-A77E97D585C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8F-44E9-9C7A-A77E97D585C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1'!$O$21:$O$109</c:f>
              <c:numCache>
                <c:formatCode>General</c:formatCode>
                <c:ptCount val="89"/>
                <c:pt idx="0">
                  <c:v>-0.12530420452264143</c:v>
                </c:pt>
                <c:pt idx="1">
                  <c:v>-0.12530284633305269</c:v>
                </c:pt>
                <c:pt idx="2">
                  <c:v>-0.12332939686059906</c:v>
                </c:pt>
                <c:pt idx="3">
                  <c:v>-0.12296404386122534</c:v>
                </c:pt>
                <c:pt idx="4">
                  <c:v>-0.1158810851558945</c:v>
                </c:pt>
                <c:pt idx="5">
                  <c:v>-0.11587429420795076</c:v>
                </c:pt>
                <c:pt idx="6">
                  <c:v>-0.115867503260007</c:v>
                </c:pt>
                <c:pt idx="7">
                  <c:v>-0.11586071231206324</c:v>
                </c:pt>
                <c:pt idx="8">
                  <c:v>-0.115807742918102</c:v>
                </c:pt>
                <c:pt idx="9">
                  <c:v>-0.11580095197015824</c:v>
                </c:pt>
                <c:pt idx="10">
                  <c:v>-0.1157941610222145</c:v>
                </c:pt>
                <c:pt idx="11">
                  <c:v>-9.8858895040091765E-2</c:v>
                </c:pt>
                <c:pt idx="12">
                  <c:v>-9.641279559075315E-2</c:v>
                </c:pt>
                <c:pt idx="13">
                  <c:v>-9.5615538302156952E-2</c:v>
                </c:pt>
                <c:pt idx="14">
                  <c:v>-9.3881130197323304E-2</c:v>
                </c:pt>
                <c:pt idx="15">
                  <c:v>-6.9031693481554773E-2</c:v>
                </c:pt>
                <c:pt idx="16">
                  <c:v>-6.7480640971202363E-2</c:v>
                </c:pt>
                <c:pt idx="17">
                  <c:v>-6.7289136239188627E-2</c:v>
                </c:pt>
                <c:pt idx="18">
                  <c:v>-6.7289136239188627E-2</c:v>
                </c:pt>
                <c:pt idx="19">
                  <c:v>-6.7287778049599872E-2</c:v>
                </c:pt>
                <c:pt idx="20">
                  <c:v>-6.7287778049599872E-2</c:v>
                </c:pt>
                <c:pt idx="21">
                  <c:v>-6.7195421157564883E-2</c:v>
                </c:pt>
                <c:pt idx="22">
                  <c:v>-6.7195421157564883E-2</c:v>
                </c:pt>
                <c:pt idx="23">
                  <c:v>-6.5364581591929996E-2</c:v>
                </c:pt>
                <c:pt idx="24">
                  <c:v>-6.5364581591929996E-2</c:v>
                </c:pt>
                <c:pt idx="25">
                  <c:v>-6.5175793239093754E-2</c:v>
                </c:pt>
                <c:pt idx="26">
                  <c:v>-6.5175793239093754E-2</c:v>
                </c:pt>
                <c:pt idx="27">
                  <c:v>-6.5049481607340018E-2</c:v>
                </c:pt>
                <c:pt idx="28">
                  <c:v>-6.5049481607340018E-2</c:v>
                </c:pt>
                <c:pt idx="29">
                  <c:v>-6.4696352314265029E-2</c:v>
                </c:pt>
                <c:pt idx="30">
                  <c:v>-6.2714753704278897E-2</c:v>
                </c:pt>
                <c:pt idx="31">
                  <c:v>-6.2360266221615168E-2</c:v>
                </c:pt>
                <c:pt idx="32">
                  <c:v>-6.2164686920835183E-2</c:v>
                </c:pt>
                <c:pt idx="33">
                  <c:v>-6.2164686920835183E-2</c:v>
                </c:pt>
                <c:pt idx="34">
                  <c:v>-6.0313474511369043E-2</c:v>
                </c:pt>
                <c:pt idx="35">
                  <c:v>-6.0074433143749058E-2</c:v>
                </c:pt>
                <c:pt idx="36">
                  <c:v>-5.7567215162916706E-2</c:v>
                </c:pt>
                <c:pt idx="37">
                  <c:v>-5.5122473903166852E-2</c:v>
                </c:pt>
                <c:pt idx="38">
                  <c:v>-5.5122473903166852E-2</c:v>
                </c:pt>
                <c:pt idx="39">
                  <c:v>-5.5122473903166852E-2</c:v>
                </c:pt>
                <c:pt idx="40">
                  <c:v>-5.5057280802906852E-2</c:v>
                </c:pt>
                <c:pt idx="41">
                  <c:v>-5.4975789427581856E-2</c:v>
                </c:pt>
                <c:pt idx="42">
                  <c:v>-5.4975789427581856E-2</c:v>
                </c:pt>
                <c:pt idx="43">
                  <c:v>-5.2907266683915731E-2</c:v>
                </c:pt>
                <c:pt idx="44">
                  <c:v>-5.288961021926198E-2</c:v>
                </c:pt>
                <c:pt idx="45">
                  <c:v>-5.288961021926198E-2</c:v>
                </c:pt>
                <c:pt idx="46">
                  <c:v>-5.288961021926198E-2</c:v>
                </c:pt>
                <c:pt idx="47">
                  <c:v>-5.2476720584282009E-2</c:v>
                </c:pt>
                <c:pt idx="48">
                  <c:v>-5.0224842246134639E-2</c:v>
                </c:pt>
                <c:pt idx="49">
                  <c:v>-5.0224842246134639E-2</c:v>
                </c:pt>
                <c:pt idx="50">
                  <c:v>-4.8451046643227247E-2</c:v>
                </c:pt>
                <c:pt idx="51">
                  <c:v>-4.8311153115586009E-2</c:v>
                </c:pt>
                <c:pt idx="52">
                  <c:v>-4.8311153115586009E-2</c:v>
                </c:pt>
                <c:pt idx="53">
                  <c:v>-4.8097917350152265E-2</c:v>
                </c:pt>
                <c:pt idx="54">
                  <c:v>-4.785887598253228E-2</c:v>
                </c:pt>
                <c:pt idx="55">
                  <c:v>-4.782627943240228E-2</c:v>
                </c:pt>
                <c:pt idx="56">
                  <c:v>-4.7824921242813533E-2</c:v>
                </c:pt>
                <c:pt idx="57">
                  <c:v>-4.7801832019804785E-2</c:v>
                </c:pt>
                <c:pt idx="58">
                  <c:v>-4.7592670823137298E-2</c:v>
                </c:pt>
                <c:pt idx="59">
                  <c:v>-4.7592670823137298E-2</c:v>
                </c:pt>
                <c:pt idx="60">
                  <c:v>-4.7592670823137298E-2</c:v>
                </c:pt>
                <c:pt idx="61">
                  <c:v>-4.601852908977614E-2</c:v>
                </c:pt>
                <c:pt idx="62">
                  <c:v>-4.5626012298627415E-2</c:v>
                </c:pt>
                <c:pt idx="63">
                  <c:v>-4.5460313168799921E-2</c:v>
                </c:pt>
                <c:pt idx="64">
                  <c:v>-4.5407343774838675E-2</c:v>
                </c:pt>
                <c:pt idx="65">
                  <c:v>-4.5340792484989928E-2</c:v>
                </c:pt>
                <c:pt idx="66">
                  <c:v>-4.526745024719743E-2</c:v>
                </c:pt>
                <c:pt idx="67">
                  <c:v>-4.3194852934765063E-2</c:v>
                </c:pt>
                <c:pt idx="68">
                  <c:v>-4.294902061920132E-2</c:v>
                </c:pt>
                <c:pt idx="69">
                  <c:v>-4.2928647775370074E-2</c:v>
                </c:pt>
                <c:pt idx="70">
                  <c:v>-4.2904200362772579E-2</c:v>
                </c:pt>
                <c:pt idx="71">
                  <c:v>-4.2904200362772579E-2</c:v>
                </c:pt>
                <c:pt idx="72">
                  <c:v>-4.2904200362772579E-2</c:v>
                </c:pt>
                <c:pt idx="73">
                  <c:v>-4.264886072008759E-2</c:v>
                </c:pt>
                <c:pt idx="74">
                  <c:v>-4.0888647013067693E-2</c:v>
                </c:pt>
                <c:pt idx="75">
                  <c:v>-4.0794931931443949E-2</c:v>
                </c:pt>
                <c:pt idx="76">
                  <c:v>-4.0558606943001466E-2</c:v>
                </c:pt>
                <c:pt idx="77">
                  <c:v>-4.0558606943001466E-2</c:v>
                </c:pt>
                <c:pt idx="78">
                  <c:v>-4.0376609538108975E-2</c:v>
                </c:pt>
                <c:pt idx="79">
                  <c:v>-3.8143745854204103E-2</c:v>
                </c:pt>
                <c:pt idx="80">
                  <c:v>-3.5758764936359246E-2</c:v>
                </c:pt>
                <c:pt idx="81">
                  <c:v>-3.5757406746770498E-2</c:v>
                </c:pt>
                <c:pt idx="82">
                  <c:v>-3.555232011886926E-2</c:v>
                </c:pt>
                <c:pt idx="83">
                  <c:v>-3.5363531766033025E-2</c:v>
                </c:pt>
                <c:pt idx="84">
                  <c:v>-3.3199935751154402E-2</c:v>
                </c:pt>
                <c:pt idx="85">
                  <c:v>-3.3153757305136901E-2</c:v>
                </c:pt>
                <c:pt idx="86">
                  <c:v>-3.2964968952300666E-2</c:v>
                </c:pt>
                <c:pt idx="87">
                  <c:v>-3.0632957428417054E-2</c:v>
                </c:pt>
                <c:pt idx="88">
                  <c:v>-3.034637942519082E-2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8F-44E9-9C7A-A77E97D585C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1'!$U$21:$U$109</c:f>
              <c:numCache>
                <c:formatCode>General</c:formatCode>
                <c:ptCount val="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8F-44E9-9C7A-A77E97D5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56400"/>
        <c:axId val="1"/>
      </c:scatterChart>
      <c:valAx>
        <c:axId val="50265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75711144215074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959459459459461E-2"/>
              <c:y val="0.4100946372239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56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5135135135136"/>
          <c:y val="0.91167192429022081"/>
          <c:w val="0.8361493580194366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7099494097807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7116357504216"/>
          <c:y val="0.23584978088695488"/>
          <c:w val="0.8465430016863406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1'!$H$21:$H$109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CB-4D7B-BB7D-6AF9049DE18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1'!$I$21:$I$109</c:f>
              <c:numCache>
                <c:formatCode>General</c:formatCode>
                <c:ptCount val="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CB-4D7B-BB7D-6AF9049DE18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1'!$J$21:$J$109</c:f>
              <c:numCache>
                <c:formatCode>General</c:formatCode>
                <c:ptCount val="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CB-4D7B-BB7D-6AF9049DE18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1'!$K$21:$K$109</c:f>
              <c:numCache>
                <c:formatCode>General</c:formatCode>
                <c:ptCount val="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CB-4D7B-BB7D-6AF9049DE18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CB-4D7B-BB7D-6AF9049DE18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CB-4D7B-BB7D-6AF9049DE18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CB-4D7B-BB7D-6AF9049DE18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1'!$O$21:$O$109</c:f>
              <c:numCache>
                <c:formatCode>General</c:formatCode>
                <c:ptCount val="89"/>
                <c:pt idx="0">
                  <c:v>-0.12530420452264143</c:v>
                </c:pt>
                <c:pt idx="1">
                  <c:v>-0.12530284633305269</c:v>
                </c:pt>
                <c:pt idx="2">
                  <c:v>-0.12332939686059906</c:v>
                </c:pt>
                <c:pt idx="3">
                  <c:v>-0.12296404386122534</c:v>
                </c:pt>
                <c:pt idx="4">
                  <c:v>-0.1158810851558945</c:v>
                </c:pt>
                <c:pt idx="5">
                  <c:v>-0.11587429420795076</c:v>
                </c:pt>
                <c:pt idx="6">
                  <c:v>-0.115867503260007</c:v>
                </c:pt>
                <c:pt idx="7">
                  <c:v>-0.11586071231206324</c:v>
                </c:pt>
                <c:pt idx="8">
                  <c:v>-0.115807742918102</c:v>
                </c:pt>
                <c:pt idx="9">
                  <c:v>-0.11580095197015824</c:v>
                </c:pt>
                <c:pt idx="10">
                  <c:v>-0.1157941610222145</c:v>
                </c:pt>
                <c:pt idx="11">
                  <c:v>-9.8858895040091765E-2</c:v>
                </c:pt>
                <c:pt idx="12">
                  <c:v>-9.641279559075315E-2</c:v>
                </c:pt>
                <c:pt idx="13">
                  <c:v>-9.5615538302156952E-2</c:v>
                </c:pt>
                <c:pt idx="14">
                  <c:v>-9.3881130197323304E-2</c:v>
                </c:pt>
                <c:pt idx="15">
                  <c:v>-6.9031693481554773E-2</c:v>
                </c:pt>
                <c:pt idx="16">
                  <c:v>-6.7480640971202363E-2</c:v>
                </c:pt>
                <c:pt idx="17">
                  <c:v>-6.7289136239188627E-2</c:v>
                </c:pt>
                <c:pt idx="18">
                  <c:v>-6.7289136239188627E-2</c:v>
                </c:pt>
                <c:pt idx="19">
                  <c:v>-6.7287778049599872E-2</c:v>
                </c:pt>
                <c:pt idx="20">
                  <c:v>-6.7287778049599872E-2</c:v>
                </c:pt>
                <c:pt idx="21">
                  <c:v>-6.7195421157564883E-2</c:v>
                </c:pt>
                <c:pt idx="22">
                  <c:v>-6.7195421157564883E-2</c:v>
                </c:pt>
                <c:pt idx="23">
                  <c:v>-6.5364581591929996E-2</c:v>
                </c:pt>
                <c:pt idx="24">
                  <c:v>-6.5364581591929996E-2</c:v>
                </c:pt>
                <c:pt idx="25">
                  <c:v>-6.5175793239093754E-2</c:v>
                </c:pt>
                <c:pt idx="26">
                  <c:v>-6.5175793239093754E-2</c:v>
                </c:pt>
                <c:pt idx="27">
                  <c:v>-6.5049481607340018E-2</c:v>
                </c:pt>
                <c:pt idx="28">
                  <c:v>-6.5049481607340018E-2</c:v>
                </c:pt>
                <c:pt idx="29">
                  <c:v>-6.4696352314265029E-2</c:v>
                </c:pt>
                <c:pt idx="30">
                  <c:v>-6.2714753704278897E-2</c:v>
                </c:pt>
                <c:pt idx="31">
                  <c:v>-6.2360266221615168E-2</c:v>
                </c:pt>
                <c:pt idx="32">
                  <c:v>-6.2164686920835183E-2</c:v>
                </c:pt>
                <c:pt idx="33">
                  <c:v>-6.2164686920835183E-2</c:v>
                </c:pt>
                <c:pt idx="34">
                  <c:v>-6.0313474511369043E-2</c:v>
                </c:pt>
                <c:pt idx="35">
                  <c:v>-6.0074433143749058E-2</c:v>
                </c:pt>
                <c:pt idx="36">
                  <c:v>-5.7567215162916706E-2</c:v>
                </c:pt>
                <c:pt idx="37">
                  <c:v>-5.5122473903166852E-2</c:v>
                </c:pt>
                <c:pt idx="38">
                  <c:v>-5.5122473903166852E-2</c:v>
                </c:pt>
                <c:pt idx="39">
                  <c:v>-5.5122473903166852E-2</c:v>
                </c:pt>
                <c:pt idx="40">
                  <c:v>-5.5057280802906852E-2</c:v>
                </c:pt>
                <c:pt idx="41">
                  <c:v>-5.4975789427581856E-2</c:v>
                </c:pt>
                <c:pt idx="42">
                  <c:v>-5.4975789427581856E-2</c:v>
                </c:pt>
                <c:pt idx="43">
                  <c:v>-5.2907266683915731E-2</c:v>
                </c:pt>
                <c:pt idx="44">
                  <c:v>-5.288961021926198E-2</c:v>
                </c:pt>
                <c:pt idx="45">
                  <c:v>-5.288961021926198E-2</c:v>
                </c:pt>
                <c:pt idx="46">
                  <c:v>-5.288961021926198E-2</c:v>
                </c:pt>
                <c:pt idx="47">
                  <c:v>-5.2476720584282009E-2</c:v>
                </c:pt>
                <c:pt idx="48">
                  <c:v>-5.0224842246134639E-2</c:v>
                </c:pt>
                <c:pt idx="49">
                  <c:v>-5.0224842246134639E-2</c:v>
                </c:pt>
                <c:pt idx="50">
                  <c:v>-4.8451046643227247E-2</c:v>
                </c:pt>
                <c:pt idx="51">
                  <c:v>-4.8311153115586009E-2</c:v>
                </c:pt>
                <c:pt idx="52">
                  <c:v>-4.8311153115586009E-2</c:v>
                </c:pt>
                <c:pt idx="53">
                  <c:v>-4.8097917350152265E-2</c:v>
                </c:pt>
                <c:pt idx="54">
                  <c:v>-4.785887598253228E-2</c:v>
                </c:pt>
                <c:pt idx="55">
                  <c:v>-4.782627943240228E-2</c:v>
                </c:pt>
                <c:pt idx="56">
                  <c:v>-4.7824921242813533E-2</c:v>
                </c:pt>
                <c:pt idx="57">
                  <c:v>-4.7801832019804785E-2</c:v>
                </c:pt>
                <c:pt idx="58">
                  <c:v>-4.7592670823137298E-2</c:v>
                </c:pt>
                <c:pt idx="59">
                  <c:v>-4.7592670823137298E-2</c:v>
                </c:pt>
                <c:pt idx="60">
                  <c:v>-4.7592670823137298E-2</c:v>
                </c:pt>
                <c:pt idx="61">
                  <c:v>-4.601852908977614E-2</c:v>
                </c:pt>
                <c:pt idx="62">
                  <c:v>-4.5626012298627415E-2</c:v>
                </c:pt>
                <c:pt idx="63">
                  <c:v>-4.5460313168799921E-2</c:v>
                </c:pt>
                <c:pt idx="64">
                  <c:v>-4.5407343774838675E-2</c:v>
                </c:pt>
                <c:pt idx="65">
                  <c:v>-4.5340792484989928E-2</c:v>
                </c:pt>
                <c:pt idx="66">
                  <c:v>-4.526745024719743E-2</c:v>
                </c:pt>
                <c:pt idx="67">
                  <c:v>-4.3194852934765063E-2</c:v>
                </c:pt>
                <c:pt idx="68">
                  <c:v>-4.294902061920132E-2</c:v>
                </c:pt>
                <c:pt idx="69">
                  <c:v>-4.2928647775370074E-2</c:v>
                </c:pt>
                <c:pt idx="70">
                  <c:v>-4.2904200362772579E-2</c:v>
                </c:pt>
                <c:pt idx="71">
                  <c:v>-4.2904200362772579E-2</c:v>
                </c:pt>
                <c:pt idx="72">
                  <c:v>-4.2904200362772579E-2</c:v>
                </c:pt>
                <c:pt idx="73">
                  <c:v>-4.264886072008759E-2</c:v>
                </c:pt>
                <c:pt idx="74">
                  <c:v>-4.0888647013067693E-2</c:v>
                </c:pt>
                <c:pt idx="75">
                  <c:v>-4.0794931931443949E-2</c:v>
                </c:pt>
                <c:pt idx="76">
                  <c:v>-4.0558606943001466E-2</c:v>
                </c:pt>
                <c:pt idx="77">
                  <c:v>-4.0558606943001466E-2</c:v>
                </c:pt>
                <c:pt idx="78">
                  <c:v>-4.0376609538108975E-2</c:v>
                </c:pt>
                <c:pt idx="79">
                  <c:v>-3.8143745854204103E-2</c:v>
                </c:pt>
                <c:pt idx="80">
                  <c:v>-3.5758764936359246E-2</c:v>
                </c:pt>
                <c:pt idx="81">
                  <c:v>-3.5757406746770498E-2</c:v>
                </c:pt>
                <c:pt idx="82">
                  <c:v>-3.555232011886926E-2</c:v>
                </c:pt>
                <c:pt idx="83">
                  <c:v>-3.5363531766033025E-2</c:v>
                </c:pt>
                <c:pt idx="84">
                  <c:v>-3.3199935751154402E-2</c:v>
                </c:pt>
                <c:pt idx="85">
                  <c:v>-3.3153757305136901E-2</c:v>
                </c:pt>
                <c:pt idx="86">
                  <c:v>-3.2964968952300666E-2</c:v>
                </c:pt>
                <c:pt idx="87">
                  <c:v>-3.0632957428417054E-2</c:v>
                </c:pt>
                <c:pt idx="88">
                  <c:v>-3.034637942519082E-2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CB-4D7B-BB7D-6AF9049DE18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1'!$U$21:$U$109</c:f>
              <c:numCache>
                <c:formatCode>General</c:formatCode>
                <c:ptCount val="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CB-4D7B-BB7D-6AF9049D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57712"/>
        <c:axId val="1"/>
      </c:scatterChart>
      <c:valAx>
        <c:axId val="5026577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5885328836424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360876897133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57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3946037099494"/>
          <c:y val="0.9088076726258274"/>
          <c:w val="0.8347386172006745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6873989236193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7830268555129"/>
          <c:y val="0.23584978088695488"/>
          <c:w val="0.843435730080311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1'!$H$21:$H$109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9-4121-B99E-172F240209A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1'!$I$21:$I$109</c:f>
              <c:numCache>
                <c:formatCode>General</c:formatCode>
                <c:ptCount val="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F9-4121-B99E-172F240209A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1'!$J$21:$J$109</c:f>
              <c:numCache>
                <c:formatCode>General</c:formatCode>
                <c:ptCount val="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F9-4121-B99E-172F240209A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1'!$K$21:$K$109</c:f>
              <c:numCache>
                <c:formatCode>General</c:formatCode>
                <c:ptCount val="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F9-4121-B99E-172F240209A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F9-4121-B99E-172F240209A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F9-4121-B99E-172F240209A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F9-4121-B99E-172F240209A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1'!$O$21:$O$109</c:f>
              <c:numCache>
                <c:formatCode>General</c:formatCode>
                <c:ptCount val="89"/>
                <c:pt idx="0">
                  <c:v>-0.12530420452264143</c:v>
                </c:pt>
                <c:pt idx="1">
                  <c:v>-0.12530284633305269</c:v>
                </c:pt>
                <c:pt idx="2">
                  <c:v>-0.12332939686059906</c:v>
                </c:pt>
                <c:pt idx="3">
                  <c:v>-0.12296404386122534</c:v>
                </c:pt>
                <c:pt idx="4">
                  <c:v>-0.1158810851558945</c:v>
                </c:pt>
                <c:pt idx="5">
                  <c:v>-0.11587429420795076</c:v>
                </c:pt>
                <c:pt idx="6">
                  <c:v>-0.115867503260007</c:v>
                </c:pt>
                <c:pt idx="7">
                  <c:v>-0.11586071231206324</c:v>
                </c:pt>
                <c:pt idx="8">
                  <c:v>-0.115807742918102</c:v>
                </c:pt>
                <c:pt idx="9">
                  <c:v>-0.11580095197015824</c:v>
                </c:pt>
                <c:pt idx="10">
                  <c:v>-0.1157941610222145</c:v>
                </c:pt>
                <c:pt idx="11">
                  <c:v>-9.8858895040091765E-2</c:v>
                </c:pt>
                <c:pt idx="12">
                  <c:v>-9.641279559075315E-2</c:v>
                </c:pt>
                <c:pt idx="13">
                  <c:v>-9.5615538302156952E-2</c:v>
                </c:pt>
                <c:pt idx="14">
                  <c:v>-9.3881130197323304E-2</c:v>
                </c:pt>
                <c:pt idx="15">
                  <c:v>-6.9031693481554773E-2</c:v>
                </c:pt>
                <c:pt idx="16">
                  <c:v>-6.7480640971202363E-2</c:v>
                </c:pt>
                <c:pt idx="17">
                  <c:v>-6.7289136239188627E-2</c:v>
                </c:pt>
                <c:pt idx="18">
                  <c:v>-6.7289136239188627E-2</c:v>
                </c:pt>
                <c:pt idx="19">
                  <c:v>-6.7287778049599872E-2</c:v>
                </c:pt>
                <c:pt idx="20">
                  <c:v>-6.7287778049599872E-2</c:v>
                </c:pt>
                <c:pt idx="21">
                  <c:v>-6.7195421157564883E-2</c:v>
                </c:pt>
                <c:pt idx="22">
                  <c:v>-6.7195421157564883E-2</c:v>
                </c:pt>
                <c:pt idx="23">
                  <c:v>-6.5364581591929996E-2</c:v>
                </c:pt>
                <c:pt idx="24">
                  <c:v>-6.5364581591929996E-2</c:v>
                </c:pt>
                <c:pt idx="25">
                  <c:v>-6.5175793239093754E-2</c:v>
                </c:pt>
                <c:pt idx="26">
                  <c:v>-6.5175793239093754E-2</c:v>
                </c:pt>
                <c:pt idx="27">
                  <c:v>-6.5049481607340018E-2</c:v>
                </c:pt>
                <c:pt idx="28">
                  <c:v>-6.5049481607340018E-2</c:v>
                </c:pt>
                <c:pt idx="29">
                  <c:v>-6.4696352314265029E-2</c:v>
                </c:pt>
                <c:pt idx="30">
                  <c:v>-6.2714753704278897E-2</c:v>
                </c:pt>
                <c:pt idx="31">
                  <c:v>-6.2360266221615168E-2</c:v>
                </c:pt>
                <c:pt idx="32">
                  <c:v>-6.2164686920835183E-2</c:v>
                </c:pt>
                <c:pt idx="33">
                  <c:v>-6.2164686920835183E-2</c:v>
                </c:pt>
                <c:pt idx="34">
                  <c:v>-6.0313474511369043E-2</c:v>
                </c:pt>
                <c:pt idx="35">
                  <c:v>-6.0074433143749058E-2</c:v>
                </c:pt>
                <c:pt idx="36">
                  <c:v>-5.7567215162916706E-2</c:v>
                </c:pt>
                <c:pt idx="37">
                  <c:v>-5.5122473903166852E-2</c:v>
                </c:pt>
                <c:pt idx="38">
                  <c:v>-5.5122473903166852E-2</c:v>
                </c:pt>
                <c:pt idx="39">
                  <c:v>-5.5122473903166852E-2</c:v>
                </c:pt>
                <c:pt idx="40">
                  <c:v>-5.5057280802906852E-2</c:v>
                </c:pt>
                <c:pt idx="41">
                  <c:v>-5.4975789427581856E-2</c:v>
                </c:pt>
                <c:pt idx="42">
                  <c:v>-5.4975789427581856E-2</c:v>
                </c:pt>
                <c:pt idx="43">
                  <c:v>-5.2907266683915731E-2</c:v>
                </c:pt>
                <c:pt idx="44">
                  <c:v>-5.288961021926198E-2</c:v>
                </c:pt>
                <c:pt idx="45">
                  <c:v>-5.288961021926198E-2</c:v>
                </c:pt>
                <c:pt idx="46">
                  <c:v>-5.288961021926198E-2</c:v>
                </c:pt>
                <c:pt idx="47">
                  <c:v>-5.2476720584282009E-2</c:v>
                </c:pt>
                <c:pt idx="48">
                  <c:v>-5.0224842246134639E-2</c:v>
                </c:pt>
                <c:pt idx="49">
                  <c:v>-5.0224842246134639E-2</c:v>
                </c:pt>
                <c:pt idx="50">
                  <c:v>-4.8451046643227247E-2</c:v>
                </c:pt>
                <c:pt idx="51">
                  <c:v>-4.8311153115586009E-2</c:v>
                </c:pt>
                <c:pt idx="52">
                  <c:v>-4.8311153115586009E-2</c:v>
                </c:pt>
                <c:pt idx="53">
                  <c:v>-4.8097917350152265E-2</c:v>
                </c:pt>
                <c:pt idx="54">
                  <c:v>-4.785887598253228E-2</c:v>
                </c:pt>
                <c:pt idx="55">
                  <c:v>-4.782627943240228E-2</c:v>
                </c:pt>
                <c:pt idx="56">
                  <c:v>-4.7824921242813533E-2</c:v>
                </c:pt>
                <c:pt idx="57">
                  <c:v>-4.7801832019804785E-2</c:v>
                </c:pt>
                <c:pt idx="58">
                  <c:v>-4.7592670823137298E-2</c:v>
                </c:pt>
                <c:pt idx="59">
                  <c:v>-4.7592670823137298E-2</c:v>
                </c:pt>
                <c:pt idx="60">
                  <c:v>-4.7592670823137298E-2</c:v>
                </c:pt>
                <c:pt idx="61">
                  <c:v>-4.601852908977614E-2</c:v>
                </c:pt>
                <c:pt idx="62">
                  <c:v>-4.5626012298627415E-2</c:v>
                </c:pt>
                <c:pt idx="63">
                  <c:v>-4.5460313168799921E-2</c:v>
                </c:pt>
                <c:pt idx="64">
                  <c:v>-4.5407343774838675E-2</c:v>
                </c:pt>
                <c:pt idx="65">
                  <c:v>-4.5340792484989928E-2</c:v>
                </c:pt>
                <c:pt idx="66">
                  <c:v>-4.526745024719743E-2</c:v>
                </c:pt>
                <c:pt idx="67">
                  <c:v>-4.3194852934765063E-2</c:v>
                </c:pt>
                <c:pt idx="68">
                  <c:v>-4.294902061920132E-2</c:v>
                </c:pt>
                <c:pt idx="69">
                  <c:v>-4.2928647775370074E-2</c:v>
                </c:pt>
                <c:pt idx="70">
                  <c:v>-4.2904200362772579E-2</c:v>
                </c:pt>
                <c:pt idx="71">
                  <c:v>-4.2904200362772579E-2</c:v>
                </c:pt>
                <c:pt idx="72">
                  <c:v>-4.2904200362772579E-2</c:v>
                </c:pt>
                <c:pt idx="73">
                  <c:v>-4.264886072008759E-2</c:v>
                </c:pt>
                <c:pt idx="74">
                  <c:v>-4.0888647013067693E-2</c:v>
                </c:pt>
                <c:pt idx="75">
                  <c:v>-4.0794931931443949E-2</c:v>
                </c:pt>
                <c:pt idx="76">
                  <c:v>-4.0558606943001466E-2</c:v>
                </c:pt>
                <c:pt idx="77">
                  <c:v>-4.0558606943001466E-2</c:v>
                </c:pt>
                <c:pt idx="78">
                  <c:v>-4.0376609538108975E-2</c:v>
                </c:pt>
                <c:pt idx="79">
                  <c:v>-3.8143745854204103E-2</c:v>
                </c:pt>
                <c:pt idx="80">
                  <c:v>-3.5758764936359246E-2</c:v>
                </c:pt>
                <c:pt idx="81">
                  <c:v>-3.5757406746770498E-2</c:v>
                </c:pt>
                <c:pt idx="82">
                  <c:v>-3.555232011886926E-2</c:v>
                </c:pt>
                <c:pt idx="83">
                  <c:v>-3.5363531766033025E-2</c:v>
                </c:pt>
                <c:pt idx="84">
                  <c:v>-3.3199935751154402E-2</c:v>
                </c:pt>
                <c:pt idx="85">
                  <c:v>-3.3153757305136901E-2</c:v>
                </c:pt>
                <c:pt idx="86">
                  <c:v>-3.2964968952300666E-2</c:v>
                </c:pt>
                <c:pt idx="87">
                  <c:v>-3.0632957428417054E-2</c:v>
                </c:pt>
                <c:pt idx="88">
                  <c:v>-3.034637942519082E-2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F9-4121-B99E-172F240209A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1'!$F$21:$F$109</c:f>
              <c:numCache>
                <c:formatCode>General</c:formatCode>
                <c:ptCount val="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</c:numCache>
            </c:numRef>
          </c:xVal>
          <c:yVal>
            <c:numRef>
              <c:f>'Active 1'!$U$21:$U$109</c:f>
              <c:numCache>
                <c:formatCode>General</c:formatCode>
                <c:ptCount val="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F9-4121-B99E-172F24020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456864"/>
        <c:axId val="1"/>
      </c:scatterChart>
      <c:valAx>
        <c:axId val="503456864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0513887784229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02020202020204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4568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1027775568457"/>
          <c:y val="0.91195232671387771"/>
          <c:w val="0.833334747298001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24359792863726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8929368244372"/>
          <c:y val="0.23659305993690852"/>
          <c:w val="0.83446014772169597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2'!$H$21:$H$106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A2-440F-9F31-DC4DC5F64B2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2'!$I$21:$I$106</c:f>
              <c:numCache>
                <c:formatCode>General</c:formatCode>
                <c:ptCount val="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2-440F-9F31-DC4DC5F64B27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2'!$J$21:$J$106</c:f>
              <c:numCache>
                <c:formatCode>General</c:formatCode>
                <c:ptCount val="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A2-440F-9F31-DC4DC5F64B27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2'!$K$21:$K$106</c:f>
              <c:numCache>
                <c:formatCode>General</c:formatCode>
                <c:ptCount val="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A2-440F-9F31-DC4DC5F64B27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2'!$L$21:$L$106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A2-440F-9F31-DC4DC5F64B2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2'!$M$21:$M$106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A2-440F-9F31-DC4DC5F64B2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2'!$N$21:$N$106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A2-440F-9F31-DC4DC5F64B2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2'!$O$21:$O$106</c:f>
              <c:numCache>
                <c:formatCode>General</c:formatCode>
                <c:ptCount val="86"/>
                <c:pt idx="0">
                  <c:v>2.0762212137516579E-3</c:v>
                </c:pt>
                <c:pt idx="1">
                  <c:v>2.0761462111922261E-3</c:v>
                </c:pt>
                <c:pt idx="2">
                  <c:v>1.9671674923377501E-3</c:v>
                </c:pt>
                <c:pt idx="3">
                  <c:v>1.9469918038505832E-3</c:v>
                </c:pt>
                <c:pt idx="4">
                  <c:v>1.5558534564134936E-3</c:v>
                </c:pt>
                <c:pt idx="5">
                  <c:v>1.5554784436163345E-3</c:v>
                </c:pt>
                <c:pt idx="6">
                  <c:v>1.5551034308191754E-3</c:v>
                </c:pt>
                <c:pt idx="7">
                  <c:v>1.5547284180220163E-3</c:v>
                </c:pt>
                <c:pt idx="8">
                  <c:v>1.551803318204174E-3</c:v>
                </c:pt>
                <c:pt idx="9">
                  <c:v>1.5514283054070149E-3</c:v>
                </c:pt>
                <c:pt idx="10">
                  <c:v>1.5510532926098558E-3</c:v>
                </c:pt>
                <c:pt idx="11">
                  <c:v>6.1584637905413831E-4</c:v>
                </c:pt>
                <c:pt idx="12">
                  <c:v>4.8076676951737938E-4</c:v>
                </c:pt>
                <c:pt idx="13">
                  <c:v>4.3674026713088438E-4</c:v>
                </c:pt>
                <c:pt idx="14">
                  <c:v>3.4096199873641397E-4</c:v>
                </c:pt>
                <c:pt idx="15">
                  <c:v>-1.0313598311881157E-3</c:v>
                </c:pt>
                <c:pt idx="16">
                  <c:v>-1.1169377514998547E-3</c:v>
                </c:pt>
                <c:pt idx="17">
                  <c:v>-1.1275131123797452E-3</c:v>
                </c:pt>
                <c:pt idx="18">
                  <c:v>-1.1275131123797452E-3</c:v>
                </c:pt>
                <c:pt idx="19">
                  <c:v>-1.127588114939177E-3</c:v>
                </c:pt>
                <c:pt idx="20">
                  <c:v>-1.127588114939177E-3</c:v>
                </c:pt>
                <c:pt idx="21">
                  <c:v>-1.1326882889805428E-3</c:v>
                </c:pt>
                <c:pt idx="22">
                  <c:v>-1.1326882889805428E-3</c:v>
                </c:pt>
                <c:pt idx="23">
                  <c:v>-1.2337917390946743E-3</c:v>
                </c:pt>
                <c:pt idx="24">
                  <c:v>-1.2337917390946743E-3</c:v>
                </c:pt>
                <c:pt idx="25">
                  <c:v>-1.2442170948557014E-3</c:v>
                </c:pt>
                <c:pt idx="26">
                  <c:v>-1.2442170948557014E-3</c:v>
                </c:pt>
                <c:pt idx="27">
                  <c:v>-1.2511923328828631E-3</c:v>
                </c:pt>
                <c:pt idx="28">
                  <c:v>-1.2511923328828631E-3</c:v>
                </c:pt>
                <c:pt idx="29">
                  <c:v>-1.2706929983351436E-3</c:v>
                </c:pt>
                <c:pt idx="30">
                  <c:v>-1.3801217325462105E-3</c:v>
                </c:pt>
                <c:pt idx="31">
                  <c:v>-1.3996974005579229E-3</c:v>
                </c:pt>
                <c:pt idx="32">
                  <c:v>-1.410497769116109E-3</c:v>
                </c:pt>
                <c:pt idx="33">
                  <c:v>-1.410497769116109E-3</c:v>
                </c:pt>
                <c:pt idx="34">
                  <c:v>-1.5127262576217185E-3</c:v>
                </c:pt>
                <c:pt idx="35">
                  <c:v>-1.5259267080817238E-3</c:v>
                </c:pt>
                <c:pt idx="36">
                  <c:v>-1.6643814327929158E-3</c:v>
                </c:pt>
                <c:pt idx="37">
                  <c:v>-1.7993860397702429E-3</c:v>
                </c:pt>
                <c:pt idx="38">
                  <c:v>-1.7993860397702429E-3</c:v>
                </c:pt>
                <c:pt idx="39">
                  <c:v>-1.7993860397702429E-3</c:v>
                </c:pt>
                <c:pt idx="40">
                  <c:v>-1.8029861626229716E-3</c:v>
                </c:pt>
                <c:pt idx="41">
                  <c:v>-1.8074863161888824E-3</c:v>
                </c:pt>
                <c:pt idx="42">
                  <c:v>-1.8074863161888824E-3</c:v>
                </c:pt>
                <c:pt idx="43">
                  <c:v>-1.9217152142035876E-3</c:v>
                </c:pt>
                <c:pt idx="44">
                  <c:v>-1.9226902474762015E-3</c:v>
                </c:pt>
                <c:pt idx="45">
                  <c:v>-1.9226902474762015E-3</c:v>
                </c:pt>
                <c:pt idx="46">
                  <c:v>-1.9226902474762015E-3</c:v>
                </c:pt>
                <c:pt idx="47">
                  <c:v>-1.9454910255434835E-3</c:v>
                </c:pt>
                <c:pt idx="48">
                  <c:v>-2.0698452690814878E-3</c:v>
                </c:pt>
                <c:pt idx="49">
                  <c:v>-2.0698452690814878E-3</c:v>
                </c:pt>
                <c:pt idx="50">
                  <c:v>-2.1677986116994822E-3</c:v>
                </c:pt>
                <c:pt idx="51">
                  <c:v>-2.1755238753209624E-3</c:v>
                </c:pt>
                <c:pt idx="52">
                  <c:v>-2.1755238753209624E-3</c:v>
                </c:pt>
                <c:pt idx="53">
                  <c:v>-2.1872992771517627E-3</c:v>
                </c:pt>
                <c:pt idx="54">
                  <c:v>-2.200499727611768E-3</c:v>
                </c:pt>
                <c:pt idx="55">
                  <c:v>-2.2022997890381322E-3</c:v>
                </c:pt>
                <c:pt idx="56">
                  <c:v>-2.2023747915975644E-3</c:v>
                </c:pt>
                <c:pt idx="57">
                  <c:v>-2.2036498351079058E-3</c:v>
                </c:pt>
                <c:pt idx="58">
                  <c:v>-2.2152002292604102E-3</c:v>
                </c:pt>
                <c:pt idx="59">
                  <c:v>-2.2152002292604102E-3</c:v>
                </c:pt>
                <c:pt idx="60">
                  <c:v>-2.2152002292604102E-3</c:v>
                </c:pt>
                <c:pt idx="61">
                  <c:v>-2.3021281956419224E-3</c:v>
                </c:pt>
                <c:pt idx="62">
                  <c:v>-2.3238039353177266E-3</c:v>
                </c:pt>
                <c:pt idx="63">
                  <c:v>-2.3329542475684119E-3</c:v>
                </c:pt>
                <c:pt idx="64">
                  <c:v>-2.3358793473862542E-3</c:v>
                </c:pt>
                <c:pt idx="65">
                  <c:v>-2.3395544727984148E-3</c:v>
                </c:pt>
                <c:pt idx="66">
                  <c:v>-2.3436046110077349E-3</c:v>
                </c:pt>
                <c:pt idx="67">
                  <c:v>-2.4580585167007351E-3</c:v>
                </c:pt>
                <c:pt idx="68">
                  <c:v>-2.4716339799578995E-3</c:v>
                </c:pt>
                <c:pt idx="69">
                  <c:v>-2.4727590183493773E-3</c:v>
                </c:pt>
                <c:pt idx="70">
                  <c:v>-2.4741090644191509E-3</c:v>
                </c:pt>
                <c:pt idx="71">
                  <c:v>-2.4741090644191509E-3</c:v>
                </c:pt>
                <c:pt idx="72">
                  <c:v>-2.4741090644191509E-3</c:v>
                </c:pt>
                <c:pt idx="73">
                  <c:v>-2.4882095455923386E-3</c:v>
                </c:pt>
                <c:pt idx="74">
                  <c:v>-2.5854128626160138E-3</c:v>
                </c:pt>
                <c:pt idx="75">
                  <c:v>-2.5905880392168112E-3</c:v>
                </c:pt>
                <c:pt idx="76">
                  <c:v>-2.6036384845579529E-3</c:v>
                </c:pt>
                <c:pt idx="77">
                  <c:v>-2.6036384845579529E-3</c:v>
                </c:pt>
                <c:pt idx="78">
                  <c:v>-2.6136888275218205E-3</c:v>
                </c:pt>
                <c:pt idx="79">
                  <c:v>-2.7369930352277791E-3</c:v>
                </c:pt>
                <c:pt idx="80">
                  <c:v>-2.8686975295901052E-3</c:v>
                </c:pt>
                <c:pt idx="81">
                  <c:v>-2.868772532149537E-3</c:v>
                </c:pt>
                <c:pt idx="82">
                  <c:v>-2.8800979186237459E-3</c:v>
                </c:pt>
                <c:pt idx="83">
                  <c:v>-2.890523274384773E-3</c:v>
                </c:pt>
                <c:pt idx="84">
                  <c:v>-3.0100023515597075E-3</c:v>
                </c:pt>
                <c:pt idx="85">
                  <c:v>-3.0125524385803903E-3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A2-440F-9F31-DC4DC5F64B27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2'!$U$21:$U$106</c:f>
              <c:numCache>
                <c:formatCode>General</c:formatCode>
                <c:ptCount val="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A2-440F-9F31-DC4DC5F6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736960"/>
        <c:axId val="1"/>
      </c:scatterChart>
      <c:valAx>
        <c:axId val="850736960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386819890754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959459459459461E-2"/>
              <c:y val="0.4100946372239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36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79747463999431"/>
          <c:y val="0.91167192429022081"/>
          <c:w val="0.8361493580194366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7099494097807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78920741989882"/>
          <c:y val="0.23584978088695488"/>
          <c:w val="0.8330522765598651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2'!$H$21:$H$106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3-4110-B612-737E99BA9F0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2'!$I$21:$I$106</c:f>
              <c:numCache>
                <c:formatCode>General</c:formatCode>
                <c:ptCount val="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03-4110-B612-737E99BA9F0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2'!$J$21:$J$106</c:f>
              <c:numCache>
                <c:formatCode>General</c:formatCode>
                <c:ptCount val="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03-4110-B612-737E99BA9F0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2'!$K$21:$K$106</c:f>
              <c:numCache>
                <c:formatCode>General</c:formatCode>
                <c:ptCount val="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03-4110-B612-737E99BA9F0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2'!$L$21:$L$106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03-4110-B612-737E99BA9F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2'!$M$21:$M$106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03-4110-B612-737E99BA9F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2'!$N$21:$N$106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03-4110-B612-737E99BA9F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2'!$O$21:$O$106</c:f>
              <c:numCache>
                <c:formatCode>General</c:formatCode>
                <c:ptCount val="86"/>
                <c:pt idx="0">
                  <c:v>2.0762212137516579E-3</c:v>
                </c:pt>
                <c:pt idx="1">
                  <c:v>2.0761462111922261E-3</c:v>
                </c:pt>
                <c:pt idx="2">
                  <c:v>1.9671674923377501E-3</c:v>
                </c:pt>
                <c:pt idx="3">
                  <c:v>1.9469918038505832E-3</c:v>
                </c:pt>
                <c:pt idx="4">
                  <c:v>1.5558534564134936E-3</c:v>
                </c:pt>
                <c:pt idx="5">
                  <c:v>1.5554784436163345E-3</c:v>
                </c:pt>
                <c:pt idx="6">
                  <c:v>1.5551034308191754E-3</c:v>
                </c:pt>
                <c:pt idx="7">
                  <c:v>1.5547284180220163E-3</c:v>
                </c:pt>
                <c:pt idx="8">
                  <c:v>1.551803318204174E-3</c:v>
                </c:pt>
                <c:pt idx="9">
                  <c:v>1.5514283054070149E-3</c:v>
                </c:pt>
                <c:pt idx="10">
                  <c:v>1.5510532926098558E-3</c:v>
                </c:pt>
                <c:pt idx="11">
                  <c:v>6.1584637905413831E-4</c:v>
                </c:pt>
                <c:pt idx="12">
                  <c:v>4.8076676951737938E-4</c:v>
                </c:pt>
                <c:pt idx="13">
                  <c:v>4.3674026713088438E-4</c:v>
                </c:pt>
                <c:pt idx="14">
                  <c:v>3.4096199873641397E-4</c:v>
                </c:pt>
                <c:pt idx="15">
                  <c:v>-1.0313598311881157E-3</c:v>
                </c:pt>
                <c:pt idx="16">
                  <c:v>-1.1169377514998547E-3</c:v>
                </c:pt>
                <c:pt idx="17">
                  <c:v>-1.1275131123797452E-3</c:v>
                </c:pt>
                <c:pt idx="18">
                  <c:v>-1.1275131123797452E-3</c:v>
                </c:pt>
                <c:pt idx="19">
                  <c:v>-1.127588114939177E-3</c:v>
                </c:pt>
                <c:pt idx="20">
                  <c:v>-1.127588114939177E-3</c:v>
                </c:pt>
                <c:pt idx="21">
                  <c:v>-1.1326882889805428E-3</c:v>
                </c:pt>
                <c:pt idx="22">
                  <c:v>-1.1326882889805428E-3</c:v>
                </c:pt>
                <c:pt idx="23">
                  <c:v>-1.2337917390946743E-3</c:v>
                </c:pt>
                <c:pt idx="24">
                  <c:v>-1.2337917390946743E-3</c:v>
                </c:pt>
                <c:pt idx="25">
                  <c:v>-1.2442170948557014E-3</c:v>
                </c:pt>
                <c:pt idx="26">
                  <c:v>-1.2442170948557014E-3</c:v>
                </c:pt>
                <c:pt idx="27">
                  <c:v>-1.2511923328828631E-3</c:v>
                </c:pt>
                <c:pt idx="28">
                  <c:v>-1.2511923328828631E-3</c:v>
                </c:pt>
                <c:pt idx="29">
                  <c:v>-1.2706929983351436E-3</c:v>
                </c:pt>
                <c:pt idx="30">
                  <c:v>-1.3801217325462105E-3</c:v>
                </c:pt>
                <c:pt idx="31">
                  <c:v>-1.3996974005579229E-3</c:v>
                </c:pt>
                <c:pt idx="32">
                  <c:v>-1.410497769116109E-3</c:v>
                </c:pt>
                <c:pt idx="33">
                  <c:v>-1.410497769116109E-3</c:v>
                </c:pt>
                <c:pt idx="34">
                  <c:v>-1.5127262576217185E-3</c:v>
                </c:pt>
                <c:pt idx="35">
                  <c:v>-1.5259267080817238E-3</c:v>
                </c:pt>
                <c:pt idx="36">
                  <c:v>-1.6643814327929158E-3</c:v>
                </c:pt>
                <c:pt idx="37">
                  <c:v>-1.7993860397702429E-3</c:v>
                </c:pt>
                <c:pt idx="38">
                  <c:v>-1.7993860397702429E-3</c:v>
                </c:pt>
                <c:pt idx="39">
                  <c:v>-1.7993860397702429E-3</c:v>
                </c:pt>
                <c:pt idx="40">
                  <c:v>-1.8029861626229716E-3</c:v>
                </c:pt>
                <c:pt idx="41">
                  <c:v>-1.8074863161888824E-3</c:v>
                </c:pt>
                <c:pt idx="42">
                  <c:v>-1.8074863161888824E-3</c:v>
                </c:pt>
                <c:pt idx="43">
                  <c:v>-1.9217152142035876E-3</c:v>
                </c:pt>
                <c:pt idx="44">
                  <c:v>-1.9226902474762015E-3</c:v>
                </c:pt>
                <c:pt idx="45">
                  <c:v>-1.9226902474762015E-3</c:v>
                </c:pt>
                <c:pt idx="46">
                  <c:v>-1.9226902474762015E-3</c:v>
                </c:pt>
                <c:pt idx="47">
                  <c:v>-1.9454910255434835E-3</c:v>
                </c:pt>
                <c:pt idx="48">
                  <c:v>-2.0698452690814878E-3</c:v>
                </c:pt>
                <c:pt idx="49">
                  <c:v>-2.0698452690814878E-3</c:v>
                </c:pt>
                <c:pt idx="50">
                  <c:v>-2.1677986116994822E-3</c:v>
                </c:pt>
                <c:pt idx="51">
                  <c:v>-2.1755238753209624E-3</c:v>
                </c:pt>
                <c:pt idx="52">
                  <c:v>-2.1755238753209624E-3</c:v>
                </c:pt>
                <c:pt idx="53">
                  <c:v>-2.1872992771517627E-3</c:v>
                </c:pt>
                <c:pt idx="54">
                  <c:v>-2.200499727611768E-3</c:v>
                </c:pt>
                <c:pt idx="55">
                  <c:v>-2.2022997890381322E-3</c:v>
                </c:pt>
                <c:pt idx="56">
                  <c:v>-2.2023747915975644E-3</c:v>
                </c:pt>
                <c:pt idx="57">
                  <c:v>-2.2036498351079058E-3</c:v>
                </c:pt>
                <c:pt idx="58">
                  <c:v>-2.2152002292604102E-3</c:v>
                </c:pt>
                <c:pt idx="59">
                  <c:v>-2.2152002292604102E-3</c:v>
                </c:pt>
                <c:pt idx="60">
                  <c:v>-2.2152002292604102E-3</c:v>
                </c:pt>
                <c:pt idx="61">
                  <c:v>-2.3021281956419224E-3</c:v>
                </c:pt>
                <c:pt idx="62">
                  <c:v>-2.3238039353177266E-3</c:v>
                </c:pt>
                <c:pt idx="63">
                  <c:v>-2.3329542475684119E-3</c:v>
                </c:pt>
                <c:pt idx="64">
                  <c:v>-2.3358793473862542E-3</c:v>
                </c:pt>
                <c:pt idx="65">
                  <c:v>-2.3395544727984148E-3</c:v>
                </c:pt>
                <c:pt idx="66">
                  <c:v>-2.3436046110077349E-3</c:v>
                </c:pt>
                <c:pt idx="67">
                  <c:v>-2.4580585167007351E-3</c:v>
                </c:pt>
                <c:pt idx="68">
                  <c:v>-2.4716339799578995E-3</c:v>
                </c:pt>
                <c:pt idx="69">
                  <c:v>-2.4727590183493773E-3</c:v>
                </c:pt>
                <c:pt idx="70">
                  <c:v>-2.4741090644191509E-3</c:v>
                </c:pt>
                <c:pt idx="71">
                  <c:v>-2.4741090644191509E-3</c:v>
                </c:pt>
                <c:pt idx="72">
                  <c:v>-2.4741090644191509E-3</c:v>
                </c:pt>
                <c:pt idx="73">
                  <c:v>-2.4882095455923386E-3</c:v>
                </c:pt>
                <c:pt idx="74">
                  <c:v>-2.5854128626160138E-3</c:v>
                </c:pt>
                <c:pt idx="75">
                  <c:v>-2.5905880392168112E-3</c:v>
                </c:pt>
                <c:pt idx="76">
                  <c:v>-2.6036384845579529E-3</c:v>
                </c:pt>
                <c:pt idx="77">
                  <c:v>-2.6036384845579529E-3</c:v>
                </c:pt>
                <c:pt idx="78">
                  <c:v>-2.6136888275218205E-3</c:v>
                </c:pt>
                <c:pt idx="79">
                  <c:v>-2.7369930352277791E-3</c:v>
                </c:pt>
                <c:pt idx="80">
                  <c:v>-2.8686975295901052E-3</c:v>
                </c:pt>
                <c:pt idx="81">
                  <c:v>-2.868772532149537E-3</c:v>
                </c:pt>
                <c:pt idx="82">
                  <c:v>-2.8800979186237459E-3</c:v>
                </c:pt>
                <c:pt idx="83">
                  <c:v>-2.890523274384773E-3</c:v>
                </c:pt>
                <c:pt idx="84">
                  <c:v>-3.0100023515597075E-3</c:v>
                </c:pt>
                <c:pt idx="85">
                  <c:v>-3.0125524385803903E-3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03-4110-B612-737E99BA9F0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2'!$U$21:$U$106</c:f>
              <c:numCache>
                <c:formatCode>General</c:formatCode>
                <c:ptCount val="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03-4110-B612-737E99BA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734992"/>
        <c:axId val="1"/>
      </c:scatterChart>
      <c:valAx>
        <c:axId val="850734992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9612141652614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360876897133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34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3946037099494"/>
          <c:y val="0.9088076726258274"/>
          <c:w val="0.8347386172006745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6873989236193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7830268555129"/>
          <c:y val="0.23584978088695488"/>
          <c:w val="0.843435730080311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2'!$H$21:$H$106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D5-448C-8160-97BDA0CA2DC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2'!$I$21:$I$106</c:f>
              <c:numCache>
                <c:formatCode>General</c:formatCode>
                <c:ptCount val="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D5-448C-8160-97BDA0CA2DC3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2'!$J$21:$J$106</c:f>
              <c:numCache>
                <c:formatCode>General</c:formatCode>
                <c:ptCount val="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D5-448C-8160-97BDA0CA2DC3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2'!$K$21:$K$106</c:f>
              <c:numCache>
                <c:formatCode>General</c:formatCode>
                <c:ptCount val="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D5-448C-8160-97BDA0CA2DC3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2'!$L$21:$L$106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D5-448C-8160-97BDA0CA2DC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2'!$M$21:$M$106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D5-448C-8160-97BDA0CA2DC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2'!$N$21:$N$106</c:f>
              <c:numCache>
                <c:formatCode>General</c:formatCode>
                <c:ptCount val="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D5-448C-8160-97BDA0CA2DC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2'!$O$21:$O$106</c:f>
              <c:numCache>
                <c:formatCode>General</c:formatCode>
                <c:ptCount val="86"/>
                <c:pt idx="0">
                  <c:v>2.0762212137516579E-3</c:v>
                </c:pt>
                <c:pt idx="1">
                  <c:v>2.0761462111922261E-3</c:v>
                </c:pt>
                <c:pt idx="2">
                  <c:v>1.9671674923377501E-3</c:v>
                </c:pt>
                <c:pt idx="3">
                  <c:v>1.9469918038505832E-3</c:v>
                </c:pt>
                <c:pt idx="4">
                  <c:v>1.5558534564134936E-3</c:v>
                </c:pt>
                <c:pt idx="5">
                  <c:v>1.5554784436163345E-3</c:v>
                </c:pt>
                <c:pt idx="6">
                  <c:v>1.5551034308191754E-3</c:v>
                </c:pt>
                <c:pt idx="7">
                  <c:v>1.5547284180220163E-3</c:v>
                </c:pt>
                <c:pt idx="8">
                  <c:v>1.551803318204174E-3</c:v>
                </c:pt>
                <c:pt idx="9">
                  <c:v>1.5514283054070149E-3</c:v>
                </c:pt>
                <c:pt idx="10">
                  <c:v>1.5510532926098558E-3</c:v>
                </c:pt>
                <c:pt idx="11">
                  <c:v>6.1584637905413831E-4</c:v>
                </c:pt>
                <c:pt idx="12">
                  <c:v>4.8076676951737938E-4</c:v>
                </c:pt>
                <c:pt idx="13">
                  <c:v>4.3674026713088438E-4</c:v>
                </c:pt>
                <c:pt idx="14">
                  <c:v>3.4096199873641397E-4</c:v>
                </c:pt>
                <c:pt idx="15">
                  <c:v>-1.0313598311881157E-3</c:v>
                </c:pt>
                <c:pt idx="16">
                  <c:v>-1.1169377514998547E-3</c:v>
                </c:pt>
                <c:pt idx="17">
                  <c:v>-1.1275131123797452E-3</c:v>
                </c:pt>
                <c:pt idx="18">
                  <c:v>-1.1275131123797452E-3</c:v>
                </c:pt>
                <c:pt idx="19">
                  <c:v>-1.127588114939177E-3</c:v>
                </c:pt>
                <c:pt idx="20">
                  <c:v>-1.127588114939177E-3</c:v>
                </c:pt>
                <c:pt idx="21">
                  <c:v>-1.1326882889805428E-3</c:v>
                </c:pt>
                <c:pt idx="22">
                  <c:v>-1.1326882889805428E-3</c:v>
                </c:pt>
                <c:pt idx="23">
                  <c:v>-1.2337917390946743E-3</c:v>
                </c:pt>
                <c:pt idx="24">
                  <c:v>-1.2337917390946743E-3</c:v>
                </c:pt>
                <c:pt idx="25">
                  <c:v>-1.2442170948557014E-3</c:v>
                </c:pt>
                <c:pt idx="26">
                  <c:v>-1.2442170948557014E-3</c:v>
                </c:pt>
                <c:pt idx="27">
                  <c:v>-1.2511923328828631E-3</c:v>
                </c:pt>
                <c:pt idx="28">
                  <c:v>-1.2511923328828631E-3</c:v>
                </c:pt>
                <c:pt idx="29">
                  <c:v>-1.2706929983351436E-3</c:v>
                </c:pt>
                <c:pt idx="30">
                  <c:v>-1.3801217325462105E-3</c:v>
                </c:pt>
                <c:pt idx="31">
                  <c:v>-1.3996974005579229E-3</c:v>
                </c:pt>
                <c:pt idx="32">
                  <c:v>-1.410497769116109E-3</c:v>
                </c:pt>
                <c:pt idx="33">
                  <c:v>-1.410497769116109E-3</c:v>
                </c:pt>
                <c:pt idx="34">
                  <c:v>-1.5127262576217185E-3</c:v>
                </c:pt>
                <c:pt idx="35">
                  <c:v>-1.5259267080817238E-3</c:v>
                </c:pt>
                <c:pt idx="36">
                  <c:v>-1.6643814327929158E-3</c:v>
                </c:pt>
                <c:pt idx="37">
                  <c:v>-1.7993860397702429E-3</c:v>
                </c:pt>
                <c:pt idx="38">
                  <c:v>-1.7993860397702429E-3</c:v>
                </c:pt>
                <c:pt idx="39">
                  <c:v>-1.7993860397702429E-3</c:v>
                </c:pt>
                <c:pt idx="40">
                  <c:v>-1.8029861626229716E-3</c:v>
                </c:pt>
                <c:pt idx="41">
                  <c:v>-1.8074863161888824E-3</c:v>
                </c:pt>
                <c:pt idx="42">
                  <c:v>-1.8074863161888824E-3</c:v>
                </c:pt>
                <c:pt idx="43">
                  <c:v>-1.9217152142035876E-3</c:v>
                </c:pt>
                <c:pt idx="44">
                  <c:v>-1.9226902474762015E-3</c:v>
                </c:pt>
                <c:pt idx="45">
                  <c:v>-1.9226902474762015E-3</c:v>
                </c:pt>
                <c:pt idx="46">
                  <c:v>-1.9226902474762015E-3</c:v>
                </c:pt>
                <c:pt idx="47">
                  <c:v>-1.9454910255434835E-3</c:v>
                </c:pt>
                <c:pt idx="48">
                  <c:v>-2.0698452690814878E-3</c:v>
                </c:pt>
                <c:pt idx="49">
                  <c:v>-2.0698452690814878E-3</c:v>
                </c:pt>
                <c:pt idx="50">
                  <c:v>-2.1677986116994822E-3</c:v>
                </c:pt>
                <c:pt idx="51">
                  <c:v>-2.1755238753209624E-3</c:v>
                </c:pt>
                <c:pt idx="52">
                  <c:v>-2.1755238753209624E-3</c:v>
                </c:pt>
                <c:pt idx="53">
                  <c:v>-2.1872992771517627E-3</c:v>
                </c:pt>
                <c:pt idx="54">
                  <c:v>-2.200499727611768E-3</c:v>
                </c:pt>
                <c:pt idx="55">
                  <c:v>-2.2022997890381322E-3</c:v>
                </c:pt>
                <c:pt idx="56">
                  <c:v>-2.2023747915975644E-3</c:v>
                </c:pt>
                <c:pt idx="57">
                  <c:v>-2.2036498351079058E-3</c:v>
                </c:pt>
                <c:pt idx="58">
                  <c:v>-2.2152002292604102E-3</c:v>
                </c:pt>
                <c:pt idx="59">
                  <c:v>-2.2152002292604102E-3</c:v>
                </c:pt>
                <c:pt idx="60">
                  <c:v>-2.2152002292604102E-3</c:v>
                </c:pt>
                <c:pt idx="61">
                  <c:v>-2.3021281956419224E-3</c:v>
                </c:pt>
                <c:pt idx="62">
                  <c:v>-2.3238039353177266E-3</c:v>
                </c:pt>
                <c:pt idx="63">
                  <c:v>-2.3329542475684119E-3</c:v>
                </c:pt>
                <c:pt idx="64">
                  <c:v>-2.3358793473862542E-3</c:v>
                </c:pt>
                <c:pt idx="65">
                  <c:v>-2.3395544727984148E-3</c:v>
                </c:pt>
                <c:pt idx="66">
                  <c:v>-2.3436046110077349E-3</c:v>
                </c:pt>
                <c:pt idx="67">
                  <c:v>-2.4580585167007351E-3</c:v>
                </c:pt>
                <c:pt idx="68">
                  <c:v>-2.4716339799578995E-3</c:v>
                </c:pt>
                <c:pt idx="69">
                  <c:v>-2.4727590183493773E-3</c:v>
                </c:pt>
                <c:pt idx="70">
                  <c:v>-2.4741090644191509E-3</c:v>
                </c:pt>
                <c:pt idx="71">
                  <c:v>-2.4741090644191509E-3</c:v>
                </c:pt>
                <c:pt idx="72">
                  <c:v>-2.4741090644191509E-3</c:v>
                </c:pt>
                <c:pt idx="73">
                  <c:v>-2.4882095455923386E-3</c:v>
                </c:pt>
                <c:pt idx="74">
                  <c:v>-2.5854128626160138E-3</c:v>
                </c:pt>
                <c:pt idx="75">
                  <c:v>-2.5905880392168112E-3</c:v>
                </c:pt>
                <c:pt idx="76">
                  <c:v>-2.6036384845579529E-3</c:v>
                </c:pt>
                <c:pt idx="77">
                  <c:v>-2.6036384845579529E-3</c:v>
                </c:pt>
                <c:pt idx="78">
                  <c:v>-2.6136888275218205E-3</c:v>
                </c:pt>
                <c:pt idx="79">
                  <c:v>-2.7369930352277791E-3</c:v>
                </c:pt>
                <c:pt idx="80">
                  <c:v>-2.8686975295901052E-3</c:v>
                </c:pt>
                <c:pt idx="81">
                  <c:v>-2.868772532149537E-3</c:v>
                </c:pt>
                <c:pt idx="82">
                  <c:v>-2.8800979186237459E-3</c:v>
                </c:pt>
                <c:pt idx="83">
                  <c:v>-2.890523274384773E-3</c:v>
                </c:pt>
                <c:pt idx="84">
                  <c:v>-3.0100023515597075E-3</c:v>
                </c:pt>
                <c:pt idx="85">
                  <c:v>-3.0125524385803903E-3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D5-448C-8160-97BDA0CA2DC3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2'!$F$21:$F$106</c:f>
              <c:numCache>
                <c:formatCode>General</c:formatCode>
                <c:ptCount val="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</c:numCache>
            </c:numRef>
          </c:xVal>
          <c:yVal>
            <c:numRef>
              <c:f>'Active 2'!$U$21:$U$106</c:f>
              <c:numCache>
                <c:formatCode>General</c:formatCode>
                <c:ptCount val="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D5-448C-8160-97BDA0CA2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271424"/>
        <c:axId val="1"/>
      </c:scatterChart>
      <c:valAx>
        <c:axId val="502271424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0513887784229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02020202020204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714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1027775568457"/>
          <c:y val="0.91195232671387771"/>
          <c:w val="0.833334747298001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57150</xdr:colOff>
      <xdr:row>18</xdr:row>
      <xdr:rowOff>9525</xdr:rowOff>
    </xdr:to>
    <xdr:graphicFrame macro="">
      <xdr:nvGraphicFramePr>
        <xdr:cNvPr id="2052" name="Chart 1">
          <a:extLst>
            <a:ext uri="{FF2B5EF4-FFF2-40B4-BE49-F238E27FC236}">
              <a16:creationId xmlns:a16="http://schemas.microsoft.com/office/drawing/2014/main" id="{D0C0B393-0BD7-13AA-CF90-DA0AE01AA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304800</xdr:colOff>
      <xdr:row>0</xdr:row>
      <xdr:rowOff>0</xdr:rowOff>
    </xdr:from>
    <xdr:to>
      <xdr:col>24</xdr:col>
      <xdr:colOff>495300</xdr:colOff>
      <xdr:row>18</xdr:row>
      <xdr:rowOff>19050</xdr:rowOff>
    </xdr:to>
    <xdr:graphicFrame macro="">
      <xdr:nvGraphicFramePr>
        <xdr:cNvPr id="2053" name="Chart 2">
          <a:extLst>
            <a:ext uri="{FF2B5EF4-FFF2-40B4-BE49-F238E27FC236}">
              <a16:creationId xmlns:a16="http://schemas.microsoft.com/office/drawing/2014/main" id="{5066A893-AD19-9902-810A-47C48A39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190500</xdr:colOff>
      <xdr:row>0</xdr:row>
      <xdr:rowOff>123825</xdr:rowOff>
    </xdr:from>
    <xdr:to>
      <xdr:col>33</xdr:col>
      <xdr:colOff>361950</xdr:colOff>
      <xdr:row>18</xdr:row>
      <xdr:rowOff>142875</xdr:rowOff>
    </xdr:to>
    <xdr:graphicFrame macro="">
      <xdr:nvGraphicFramePr>
        <xdr:cNvPr id="2054" name="Chart 3">
          <a:extLst>
            <a:ext uri="{FF2B5EF4-FFF2-40B4-BE49-F238E27FC236}">
              <a16:creationId xmlns:a16="http://schemas.microsoft.com/office/drawing/2014/main" id="{B179B6E5-C6D6-608D-874F-E1DE97DEE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57150</xdr:colOff>
      <xdr:row>18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EE0E0C1-708B-5373-BFE7-18D0607F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304800</xdr:colOff>
      <xdr:row>0</xdr:row>
      <xdr:rowOff>0</xdr:rowOff>
    </xdr:from>
    <xdr:to>
      <xdr:col>24</xdr:col>
      <xdr:colOff>495300</xdr:colOff>
      <xdr:row>18</xdr:row>
      <xdr:rowOff>19050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2CC33B1-D036-3107-28C2-FDD046E77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190500</xdr:colOff>
      <xdr:row>0</xdr:row>
      <xdr:rowOff>123825</xdr:rowOff>
    </xdr:from>
    <xdr:to>
      <xdr:col>33</xdr:col>
      <xdr:colOff>361950</xdr:colOff>
      <xdr:row>18</xdr:row>
      <xdr:rowOff>142875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73613C67-60A9-BF79-CB94-64FB4BBF3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6114" TargetMode="External"/><Relationship Id="rId21" Type="http://schemas.openxmlformats.org/officeDocument/2006/relationships/hyperlink" Target="http://www.konkoly.hu/cgi-bin/IBVS?6007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vsolj.cetus-net.org/no43.pdf" TargetMode="External"/><Relationship Id="rId47" Type="http://schemas.openxmlformats.org/officeDocument/2006/relationships/hyperlink" Target="http://var.astro.cz/oejv/issues/oejv0094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var.astro.cz/oejv/issues/oejv0107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6114" TargetMode="External"/><Relationship Id="rId46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vsolj.cetus-net.org/no43.pdf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konkoly.hu/cgi-bin/IBVS?5690" TargetMode="External"/><Relationship Id="rId24" Type="http://schemas.openxmlformats.org/officeDocument/2006/relationships/hyperlink" Target="http://www.konkoly.hu/cgi-bin/IBVS?6007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www.konkoly.hu/cgi-bin/IBVS?6114" TargetMode="External"/><Relationship Id="rId40" Type="http://schemas.openxmlformats.org/officeDocument/2006/relationships/hyperlink" Target="http://www.konkoly.hu/cgi-bin/IBVS?6114" TargetMode="External"/><Relationship Id="rId45" Type="http://schemas.openxmlformats.org/officeDocument/2006/relationships/hyperlink" Target="http://vsolj.cetus-net.org/no45.pdf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www.konkoly.hu/cgi-bin/IBVS?6007" TargetMode="External"/><Relationship Id="rId28" Type="http://schemas.openxmlformats.org/officeDocument/2006/relationships/hyperlink" Target="http://var.astro.cz/oejv/issues/oejv0147.pdf" TargetMode="External"/><Relationship Id="rId36" Type="http://schemas.openxmlformats.org/officeDocument/2006/relationships/hyperlink" Target="http://var.astro.cz/oejv/issues/oejv0160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konkoly.hu/cgi-bin/IBVS?600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solj.cetus-net.org/no45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www.konkoly.hu/cgi-bin/IBVS?5592" TargetMode="External"/><Relationship Id="rId14" Type="http://schemas.openxmlformats.org/officeDocument/2006/relationships/hyperlink" Target="http://www.konkoly.hu/cgi-bin/IBVS?5938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4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5583" TargetMode="External"/><Relationship Id="rId51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abSelected="1" workbookViewId="0">
      <pane xSplit="13" ySplit="22" topLeftCell="N105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5.42578125" style="1" customWidth="1"/>
    <col min="2" max="2" width="7.71093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</row>
    <row r="3" spans="1:6" x14ac:dyDescent="0.2">
      <c r="C3" s="3"/>
    </row>
    <row r="4" spans="1:6" x14ac:dyDescent="0.2">
      <c r="A4" s="4" t="s">
        <v>5</v>
      </c>
      <c r="C4" s="5" t="s">
        <v>6</v>
      </c>
      <c r="D4" s="6" t="s">
        <v>7</v>
      </c>
    </row>
    <row r="5" spans="1:6" x14ac:dyDescent="0.2">
      <c r="A5" s="7" t="s">
        <v>8</v>
      </c>
      <c r="B5"/>
      <c r="C5" s="8">
        <v>-9.5</v>
      </c>
      <c r="D5" t="s">
        <v>9</v>
      </c>
    </row>
    <row r="6" spans="1:6" x14ac:dyDescent="0.2">
      <c r="A6" s="4" t="s">
        <v>10</v>
      </c>
    </row>
    <row r="7" spans="1:6" x14ac:dyDescent="0.2">
      <c r="A7" s="1" t="s">
        <v>11</v>
      </c>
      <c r="C7" s="9">
        <v>52722.504000000001</v>
      </c>
      <c r="D7" s="67" t="s">
        <v>90</v>
      </c>
    </row>
    <row r="8" spans="1:6" x14ac:dyDescent="0.2">
      <c r="A8" s="1" t="s">
        <v>12</v>
      </c>
      <c r="C8" s="11">
        <v>0.40766960000000002</v>
      </c>
      <c r="D8" s="67" t="s">
        <v>90</v>
      </c>
    </row>
    <row r="9" spans="1:6" x14ac:dyDescent="0.2">
      <c r="A9" s="13" t="s">
        <v>14</v>
      </c>
      <c r="B9" s="14">
        <v>49</v>
      </c>
      <c r="C9" s="15" t="str">
        <f>"F"&amp;B9</f>
        <v>F49</v>
      </c>
      <c r="D9" s="16" t="str">
        <f>"G"&amp;B9</f>
        <v>G49</v>
      </c>
    </row>
    <row r="10" spans="1:6" x14ac:dyDescent="0.2">
      <c r="A10"/>
      <c r="B10"/>
      <c r="C10" s="17" t="s">
        <v>15</v>
      </c>
      <c r="D10" s="17" t="s">
        <v>16</v>
      </c>
      <c r="E10"/>
    </row>
    <row r="11" spans="1:6" x14ac:dyDescent="0.2">
      <c r="A11" t="s">
        <v>17</v>
      </c>
      <c r="B11"/>
      <c r="C11" s="18">
        <f ca="1">INTERCEPT(INDIRECT($D$9):G982,INDIRECT($C$9):F982)</f>
        <v>-6.7481999160791117E-2</v>
      </c>
      <c r="D11" s="19"/>
      <c r="E11"/>
    </row>
    <row r="12" spans="1:6" x14ac:dyDescent="0.2">
      <c r="A12" t="s">
        <v>18</v>
      </c>
      <c r="B12"/>
      <c r="C12" s="18">
        <f ca="1">SLOPE(INDIRECT($D$9):G982,INDIRECT($C$9):F982)</f>
        <v>2.7163791774998389E-6</v>
      </c>
      <c r="D12" s="19"/>
      <c r="E12"/>
    </row>
    <row r="13" spans="1:6" x14ac:dyDescent="0.2">
      <c r="A13" t="s">
        <v>19</v>
      </c>
      <c r="B13"/>
      <c r="C13" s="19" t="s">
        <v>20</v>
      </c>
    </row>
    <row r="14" spans="1:6" x14ac:dyDescent="0.2">
      <c r="A14"/>
      <c r="B14"/>
      <c r="C14"/>
    </row>
    <row r="15" spans="1:6" x14ac:dyDescent="0.2">
      <c r="A15" s="20" t="s">
        <v>21</v>
      </c>
      <c r="B15"/>
      <c r="C15" s="21">
        <f ca="1">(C7+C11)+(C8+C12)*INT(MAX(F21:F3523))</f>
        <v>59325.097354077996</v>
      </c>
      <c r="E15" s="22" t="s">
        <v>22</v>
      </c>
      <c r="F15" s="8">
        <v>1</v>
      </c>
    </row>
    <row r="16" spans="1:6" x14ac:dyDescent="0.2">
      <c r="A16" s="20" t="s">
        <v>23</v>
      </c>
      <c r="B16"/>
      <c r="C16" s="21">
        <f ca="1">+C8+C12</f>
        <v>0.4076723163791775</v>
      </c>
      <c r="E16" s="22" t="s">
        <v>24</v>
      </c>
      <c r="F16" s="18">
        <f ca="1">NOW()+15018.5+$C$5/24</f>
        <v>59970.527505439815</v>
      </c>
    </row>
    <row r="17" spans="1:21" x14ac:dyDescent="0.2">
      <c r="A17" s="22" t="s">
        <v>25</v>
      </c>
      <c r="B17"/>
      <c r="C17">
        <f>COUNT(C21:C2181)</f>
        <v>100</v>
      </c>
      <c r="E17" s="22" t="s">
        <v>26</v>
      </c>
      <c r="F17" s="18">
        <f ca="1">ROUND(2*(F16-$C$7)/$C$8,0)/2+F15</f>
        <v>17780</v>
      </c>
    </row>
    <row r="18" spans="1:21" x14ac:dyDescent="0.2">
      <c r="A18" s="20" t="s">
        <v>27</v>
      </c>
      <c r="B18"/>
      <c r="C18" s="23">
        <f ca="1">+C15</f>
        <v>59325.097354077996</v>
      </c>
      <c r="D18" s="24">
        <f ca="1">+C16</f>
        <v>0.4076723163791775</v>
      </c>
      <c r="E18" s="22" t="s">
        <v>28</v>
      </c>
      <c r="F18" s="16">
        <f ca="1">ROUND(2*(F16-$C$15)/$C$16,0)/2+F15</f>
        <v>1584</v>
      </c>
    </row>
    <row r="19" spans="1:21" x14ac:dyDescent="0.2">
      <c r="E19" s="22" t="s">
        <v>29</v>
      </c>
      <c r="F19" s="25">
        <f ca="1">+$C$15+$C$16*F18-15018.5-$C$5/24</f>
        <v>44952.74613655595</v>
      </c>
    </row>
    <row r="20" spans="1:21" x14ac:dyDescent="0.2">
      <c r="A20" s="17" t="s">
        <v>30</v>
      </c>
      <c r="B20" s="17" t="s">
        <v>31</v>
      </c>
      <c r="C20" s="17" t="s">
        <v>32</v>
      </c>
      <c r="D20" s="17" t="s">
        <v>33</v>
      </c>
      <c r="E20" s="17" t="s">
        <v>34</v>
      </c>
      <c r="F20" s="17" t="s">
        <v>35</v>
      </c>
      <c r="G20" s="17" t="s">
        <v>36</v>
      </c>
      <c r="H20" s="26" t="s">
        <v>37</v>
      </c>
      <c r="I20" s="26" t="s">
        <v>38</v>
      </c>
      <c r="J20" s="26" t="s">
        <v>39</v>
      </c>
      <c r="K20" s="26" t="s">
        <v>40</v>
      </c>
      <c r="L20" s="26" t="s">
        <v>41</v>
      </c>
      <c r="M20" s="26" t="s">
        <v>42</v>
      </c>
      <c r="N20" s="26" t="s">
        <v>43</v>
      </c>
      <c r="O20" s="26" t="s">
        <v>44</v>
      </c>
      <c r="P20" s="26" t="s">
        <v>45</v>
      </c>
      <c r="Q20" s="17" t="s">
        <v>46</v>
      </c>
      <c r="U20" s="27" t="s">
        <v>47</v>
      </c>
    </row>
    <row r="21" spans="1:21" x14ac:dyDescent="0.2">
      <c r="A21" s="1" t="s">
        <v>48</v>
      </c>
      <c r="C21" s="28">
        <v>44044.517800000001</v>
      </c>
      <c r="D21" s="28"/>
      <c r="E21" s="1">
        <f>+(C21-C$7)/C$8</f>
        <v>-21286.8121635756</v>
      </c>
      <c r="F21" s="68">
        <f>ROUND(2*E21,0)/2+0.5</f>
        <v>-21286.5</v>
      </c>
      <c r="G21" s="1">
        <f>+C21-(C$7+F21*C$8)</f>
        <v>-0.12725959999806946</v>
      </c>
      <c r="J21" s="1">
        <f>+G21</f>
        <v>-0.12725959999806946</v>
      </c>
      <c r="O21" s="1">
        <f ca="1">+C$11+C$12*F21</f>
        <v>-0.12530420452264143</v>
      </c>
      <c r="Q21" s="89">
        <f>+C21-15018.5</f>
        <v>29026.017800000001</v>
      </c>
      <c r="R21" s="1" t="s">
        <v>39</v>
      </c>
    </row>
    <row r="22" spans="1:21" x14ac:dyDescent="0.2">
      <c r="A22" s="1" t="s">
        <v>49</v>
      </c>
      <c r="C22" s="28">
        <v>44044.722399999999</v>
      </c>
      <c r="D22" s="28"/>
      <c r="E22" s="1">
        <f>+(C22-C$7)/C$8</f>
        <v>-21286.3102865654</v>
      </c>
      <c r="F22" s="69">
        <f>ROUND(2*E22,0)/2+0.5</f>
        <v>-21286</v>
      </c>
      <c r="G22" s="1">
        <f>+C22-(C$7+F22*C$8)</f>
        <v>-0.12649439999950118</v>
      </c>
      <c r="J22" s="1">
        <f>+G22</f>
        <v>-0.12649439999950118</v>
      </c>
      <c r="O22" s="1">
        <f ca="1">+C$11+C$12*F22</f>
        <v>-0.12530284633305269</v>
      </c>
      <c r="Q22" s="89">
        <f>+C22-15018.5</f>
        <v>29026.222399999999</v>
      </c>
    </row>
    <row r="23" spans="1:21" x14ac:dyDescent="0.2">
      <c r="A23" s="1" t="s">
        <v>49</v>
      </c>
      <c r="C23" s="28">
        <v>44340.893799999998</v>
      </c>
      <c r="D23" s="28"/>
      <c r="E23" s="1">
        <f>+(C23-C$7)/C$8</f>
        <v>-20559.81167101987</v>
      </c>
      <c r="F23" s="69">
        <f>ROUND(2*E23,0)/2+0.5</f>
        <v>-20559.5</v>
      </c>
      <c r="G23" s="1">
        <f>+C23-(C$7+F23*C$8)</f>
        <v>-0.12705880000430625</v>
      </c>
      <c r="J23" s="1">
        <f>+G23</f>
        <v>-0.12705880000430625</v>
      </c>
      <c r="O23" s="1">
        <f ca="1">+C$11+C$12*F23</f>
        <v>-0.12332939686059906</v>
      </c>
      <c r="Q23" s="89">
        <f>+C23-15018.5</f>
        <v>29322.393799999998</v>
      </c>
    </row>
    <row r="24" spans="1:21" x14ac:dyDescent="0.2">
      <c r="A24" s="1" t="s">
        <v>49</v>
      </c>
      <c r="C24" s="28">
        <v>44395.724600000001</v>
      </c>
      <c r="D24" s="28"/>
      <c r="E24" s="1">
        <f>+(C24-C$7)/C$8</f>
        <v>-20425.313538218201</v>
      </c>
      <c r="F24" s="69">
        <f>ROUND(2*E24,0)/2+0.5</f>
        <v>-20425</v>
      </c>
      <c r="G24" s="1">
        <f>+C24-(C$7+F24*C$8)</f>
        <v>-0.12782000000152038</v>
      </c>
      <c r="J24" s="1">
        <f>+G24</f>
        <v>-0.12782000000152038</v>
      </c>
      <c r="O24" s="1">
        <f ca="1">+C$11+C$12*F24</f>
        <v>-0.12296404386122534</v>
      </c>
      <c r="Q24" s="89">
        <f>+C24-15018.5</f>
        <v>29377.224600000001</v>
      </c>
    </row>
    <row r="25" spans="1:21" x14ac:dyDescent="0.2">
      <c r="A25" s="1" t="s">
        <v>49</v>
      </c>
      <c r="C25" s="28">
        <v>45458.725299999998</v>
      </c>
      <c r="D25" s="28"/>
      <c r="E25" s="1">
        <f>+(C25-C$7)/C$8</f>
        <v>-17817.808097537814</v>
      </c>
      <c r="F25" s="69">
        <f>ROUND(2*E25,0)/2+0.5</f>
        <v>-17817.5</v>
      </c>
      <c r="G25" s="1">
        <f>+C25-(C$7+F25*C$8)</f>
        <v>-0.12560200000007171</v>
      </c>
      <c r="J25" s="1">
        <f>+G25</f>
        <v>-0.12560200000007171</v>
      </c>
      <c r="O25" s="1">
        <f ca="1">+C$11+C$12*F25</f>
        <v>-0.1158810851558945</v>
      </c>
      <c r="Q25" s="89">
        <f>+C25-15018.5</f>
        <v>30440.225299999998</v>
      </c>
    </row>
    <row r="26" spans="1:21" x14ac:dyDescent="0.2">
      <c r="A26" s="1" t="s">
        <v>49</v>
      </c>
      <c r="C26" s="28">
        <v>45459.744299999998</v>
      </c>
      <c r="D26" s="28"/>
      <c r="E26" s="1">
        <f>+(C26-C$7)/C$8</f>
        <v>-17815.308524354041</v>
      </c>
      <c r="F26" s="69">
        <f>ROUND(2*E26,0)/2+0.5</f>
        <v>-17815</v>
      </c>
      <c r="G26" s="1">
        <f>+C26-(C$7+F26*C$8)</f>
        <v>-0.12577600000076927</v>
      </c>
      <c r="J26" s="1">
        <f>+G26</f>
        <v>-0.12577600000076927</v>
      </c>
      <c r="O26" s="1">
        <f ca="1">+C$11+C$12*F26</f>
        <v>-0.11587429420795076</v>
      </c>
      <c r="Q26" s="89">
        <f>+C26-15018.5</f>
        <v>30441.244299999998</v>
      </c>
    </row>
    <row r="27" spans="1:21" x14ac:dyDescent="0.2">
      <c r="A27" s="1" t="s">
        <v>49</v>
      </c>
      <c r="C27" s="28">
        <v>45460.763500000001</v>
      </c>
      <c r="D27" s="28"/>
      <c r="E27" s="1">
        <f>+(C27-C$7)/C$8</f>
        <v>-17812.808460576896</v>
      </c>
      <c r="F27" s="69">
        <f>ROUND(2*E27,0)/2+0.5</f>
        <v>-17812.5</v>
      </c>
      <c r="G27" s="1">
        <f>+C27-(C$7+F27*C$8)</f>
        <v>-0.1257499999992433</v>
      </c>
      <c r="J27" s="1">
        <f>+G27</f>
        <v>-0.1257499999992433</v>
      </c>
      <c r="O27" s="1">
        <f ca="1">+C$11+C$12*F27</f>
        <v>-0.115867503260007</v>
      </c>
      <c r="Q27" s="89">
        <f>+C27-15018.5</f>
        <v>30442.263500000001</v>
      </c>
    </row>
    <row r="28" spans="1:21" x14ac:dyDescent="0.2">
      <c r="A28" s="1" t="s">
        <v>49</v>
      </c>
      <c r="C28" s="28">
        <v>45461.782599999999</v>
      </c>
      <c r="D28" s="28"/>
      <c r="E28" s="1">
        <f>+(C28-C$7)/C$8</f>
        <v>-17810.308642096446</v>
      </c>
      <c r="F28" s="69">
        <f>ROUND(2*E28,0)/2+0.5</f>
        <v>-17810</v>
      </c>
      <c r="G28" s="1">
        <f>+C28-(C$7+F28*C$8)</f>
        <v>-0.12582400000246707</v>
      </c>
      <c r="J28" s="1">
        <f>+G28</f>
        <v>-0.12582400000246707</v>
      </c>
      <c r="O28" s="1">
        <f ca="1">+C$11+C$12*F28</f>
        <v>-0.11586071231206324</v>
      </c>
      <c r="Q28" s="89">
        <f>+C28-15018.5</f>
        <v>30443.282599999999</v>
      </c>
    </row>
    <row r="29" spans="1:21" x14ac:dyDescent="0.2">
      <c r="A29" s="1" t="s">
        <v>49</v>
      </c>
      <c r="C29" s="28">
        <v>45469.733099999998</v>
      </c>
      <c r="D29" s="28"/>
      <c r="E29" s="1">
        <f>+(C29-C$7)/C$8</f>
        <v>-17790.806329439336</v>
      </c>
      <c r="F29" s="69">
        <f>ROUND(2*E29,0)/2+0.5</f>
        <v>-17790.5</v>
      </c>
      <c r="G29" s="1">
        <f>+C29-(C$7+F29*C$8)</f>
        <v>-0.12488120000489289</v>
      </c>
      <c r="J29" s="1">
        <f>+G29</f>
        <v>-0.12488120000489289</v>
      </c>
      <c r="O29" s="1">
        <f ca="1">+C$11+C$12*F29</f>
        <v>-0.115807742918102</v>
      </c>
      <c r="Q29" s="89">
        <f>+C29-15018.5</f>
        <v>30451.233099999998</v>
      </c>
    </row>
    <row r="30" spans="1:21" x14ac:dyDescent="0.2">
      <c r="A30" s="1" t="s">
        <v>49</v>
      </c>
      <c r="C30" s="28">
        <v>45470.751400000001</v>
      </c>
      <c r="D30" s="28"/>
      <c r="E30" s="1">
        <f>+(C30-C$7)/C$8</f>
        <v>-17788.308473332323</v>
      </c>
      <c r="F30" s="69">
        <f>ROUND(2*E30,0)/2+0.5</f>
        <v>-17788</v>
      </c>
      <c r="G30" s="1">
        <f>+C30-(C$7+F30*C$8)</f>
        <v>-0.12575520000245888</v>
      </c>
      <c r="J30" s="1">
        <f>+G30</f>
        <v>-0.12575520000245888</v>
      </c>
      <c r="O30" s="1">
        <f ca="1">+C$11+C$12*F30</f>
        <v>-0.11580095197015824</v>
      </c>
      <c r="Q30" s="89">
        <f>+C30-15018.5</f>
        <v>30452.251400000001</v>
      </c>
    </row>
    <row r="31" spans="1:21" x14ac:dyDescent="0.2">
      <c r="A31" s="1" t="s">
        <v>49</v>
      </c>
      <c r="C31" s="28">
        <v>45471.771000000001</v>
      </c>
      <c r="D31" s="28"/>
      <c r="E31" s="1">
        <f>+(C31-C$7)/C$8</f>
        <v>-17785.807428368462</v>
      </c>
      <c r="F31" s="69">
        <f>ROUND(2*E31,0)/2+0.5</f>
        <v>-17785.5</v>
      </c>
      <c r="G31" s="1">
        <f>+C31-(C$7+F31*C$8)</f>
        <v>-0.12532919999648584</v>
      </c>
      <c r="J31" s="1">
        <f>+G31</f>
        <v>-0.12532919999648584</v>
      </c>
      <c r="O31" s="1">
        <f ca="1">+C$11+C$12*F31</f>
        <v>-0.1157941610222145</v>
      </c>
      <c r="Q31" s="89">
        <f>+C31-15018.5</f>
        <v>30453.271000000001</v>
      </c>
    </row>
    <row r="32" spans="1:21" x14ac:dyDescent="0.2">
      <c r="A32" s="1" t="s">
        <v>50</v>
      </c>
      <c r="C32" s="28">
        <v>48013.399799999999</v>
      </c>
      <c r="D32" s="28"/>
      <c r="E32" s="1">
        <f>+(C32-C$7)/C$8</f>
        <v>-11551.276327692822</v>
      </c>
      <c r="F32" s="69">
        <f>ROUND(2*E32,0)/2+0.5</f>
        <v>-11551</v>
      </c>
      <c r="G32" s="1">
        <f>+C32-(C$7+F32*C$8)</f>
        <v>-0.11265039999852888</v>
      </c>
      <c r="J32" s="1">
        <f>+G32</f>
        <v>-0.11265039999852888</v>
      </c>
      <c r="O32" s="1">
        <f ca="1">+C$11+C$12*F32</f>
        <v>-9.8858895040091765E-2</v>
      </c>
      <c r="Q32" s="89">
        <f>+C32-15018.5</f>
        <v>32994.899799999999</v>
      </c>
    </row>
    <row r="33" spans="1:21" x14ac:dyDescent="0.2">
      <c r="A33" s="1" t="s">
        <v>51</v>
      </c>
      <c r="C33" s="28">
        <v>48380.509400000003</v>
      </c>
      <c r="D33" s="28"/>
      <c r="E33" s="1">
        <f>+(C33-C$7)/C$8</f>
        <v>-10650.768661680924</v>
      </c>
      <c r="F33" s="69">
        <f>ROUND(2*E33,0)/2+0.5</f>
        <v>-10650.5</v>
      </c>
      <c r="G33" s="1">
        <f>+C33-(C$7+F33*C$8)</f>
        <v>-0.10952520000137156</v>
      </c>
      <c r="J33" s="1">
        <f>+G33</f>
        <v>-0.10952520000137156</v>
      </c>
      <c r="O33" s="1">
        <f ca="1">+C$11+C$12*F33</f>
        <v>-9.641279559075315E-2</v>
      </c>
      <c r="Q33" s="89">
        <f>+C33-15018.5</f>
        <v>33362.009400000003</v>
      </c>
    </row>
    <row r="34" spans="1:21" x14ac:dyDescent="0.2">
      <c r="A34" s="1" t="s">
        <v>52</v>
      </c>
      <c r="C34" s="28">
        <v>48500.163</v>
      </c>
      <c r="D34" s="28" t="s">
        <v>20</v>
      </c>
      <c r="E34" s="1">
        <f>+(C34-C$7)/C$8</f>
        <v>-10357.262351669096</v>
      </c>
      <c r="F34" s="69">
        <f>ROUND(2*E34,0)/2+0.5</f>
        <v>-10357</v>
      </c>
      <c r="G34" s="1">
        <f>+C34-(C$7+F34*C$8)</f>
        <v>-0.10695280000072671</v>
      </c>
      <c r="J34" s="1">
        <f>+G34</f>
        <v>-0.10695280000072671</v>
      </c>
      <c r="O34" s="1">
        <f ca="1">+C$11+C$12*F34</f>
        <v>-9.5615538302156952E-2</v>
      </c>
      <c r="Q34" s="89">
        <f>+C34-15018.5</f>
        <v>33481.663</v>
      </c>
    </row>
    <row r="35" spans="1:21" x14ac:dyDescent="0.2">
      <c r="A35" s="1" t="s">
        <v>53</v>
      </c>
      <c r="C35" s="28">
        <v>48760.460899999998</v>
      </c>
      <c r="D35" s="28"/>
      <c r="E35" s="1">
        <f>+(C35-C$7)/C$8</f>
        <v>-9718.7602411364551</v>
      </c>
      <c r="F35" s="69">
        <f>ROUND(2*E35,0)/2+0.5</f>
        <v>-9718.5</v>
      </c>
      <c r="G35" s="1">
        <f>+C35-(C$7+F35*C$8)</f>
        <v>-0.10609240000485443</v>
      </c>
      <c r="J35" s="1">
        <f>+G35</f>
        <v>-0.10609240000485443</v>
      </c>
      <c r="O35" s="1">
        <f ca="1">+C$11+C$12*F35</f>
        <v>-9.3881130197323304E-2</v>
      </c>
      <c r="Q35" s="89">
        <f>+C35-15018.5</f>
        <v>33741.960899999998</v>
      </c>
    </row>
    <row r="36" spans="1:21" x14ac:dyDescent="0.2">
      <c r="A36" s="1" t="s">
        <v>54</v>
      </c>
      <c r="C36" s="29">
        <v>52489.98</v>
      </c>
      <c r="D36" s="30"/>
      <c r="E36" s="1">
        <f>+(C36-C$7)/C$8</f>
        <v>-570.37365552888321</v>
      </c>
      <c r="F36" s="1">
        <f>ROUND(2*E36,0)/2</f>
        <v>-570.5</v>
      </c>
      <c r="O36" s="1">
        <f ca="1">+C$11+C$12*F36</f>
        <v>-6.9031693481554773E-2</v>
      </c>
      <c r="Q36" s="89">
        <f>+C36-15018.5</f>
        <v>37471.480000000003</v>
      </c>
      <c r="U36" s="1">
        <f>+C36-(C$7+F36*C$8)</f>
        <v>5.1506800002243835E-2</v>
      </c>
    </row>
    <row r="37" spans="1:21" x14ac:dyDescent="0.2">
      <c r="A37" s="31" t="s">
        <v>55</v>
      </c>
      <c r="B37" s="32" t="s">
        <v>56</v>
      </c>
      <c r="C37" s="30">
        <v>52722.6397</v>
      </c>
      <c r="D37" s="30">
        <v>2.0000000000000001E-4</v>
      </c>
      <c r="E37" s="1">
        <f>+(C37-C$7)/C$8</f>
        <v>0.33286759669817345</v>
      </c>
      <c r="F37" s="1">
        <f>ROUND(2*E37,0)/2</f>
        <v>0.5</v>
      </c>
      <c r="G37" s="1">
        <f>+C37-(C$7+F37*C$8)</f>
        <v>-6.8134799999825191E-2</v>
      </c>
      <c r="J37" s="1">
        <f>+G37</f>
        <v>-6.8134799999825191E-2</v>
      </c>
      <c r="O37" s="1">
        <f ca="1">+C$11+C$12*F37</f>
        <v>-6.7480640971202363E-2</v>
      </c>
      <c r="Q37" s="89">
        <f>+C37-15018.5</f>
        <v>37704.1397</v>
      </c>
    </row>
    <row r="38" spans="1:21" x14ac:dyDescent="0.2">
      <c r="A38" s="33" t="s">
        <v>57</v>
      </c>
      <c r="B38" s="32" t="s">
        <v>56</v>
      </c>
      <c r="C38" s="30">
        <v>52751.3701</v>
      </c>
      <c r="D38" s="34">
        <v>1.4E-3</v>
      </c>
      <c r="E38" s="1">
        <f>+(C38-C$7)/C$8</f>
        <v>70.807585358337434</v>
      </c>
      <c r="F38" s="1">
        <f>ROUND(2*E38,0)/2</f>
        <v>71</v>
      </c>
      <c r="G38" s="1">
        <f>+C38-(C$7+F38*C$8)</f>
        <v>-7.8441600002406631E-2</v>
      </c>
      <c r="K38" s="1">
        <f>+G38</f>
        <v>-7.8441600002406631E-2</v>
      </c>
      <c r="O38" s="1">
        <f ca="1">+C$11+C$12*F38</f>
        <v>-6.7289136239188627E-2</v>
      </c>
      <c r="Q38" s="89">
        <f>+C38-15018.5</f>
        <v>37732.8701</v>
      </c>
    </row>
    <row r="39" spans="1:21" x14ac:dyDescent="0.2">
      <c r="A39" t="s">
        <v>57</v>
      </c>
      <c r="B39" s="35" t="s">
        <v>56</v>
      </c>
      <c r="C39" s="30">
        <v>52751.3701</v>
      </c>
      <c r="D39" s="30">
        <v>1.4E-3</v>
      </c>
      <c r="E39" s="1">
        <f>+(C39-C$7)/C$8</f>
        <v>70.807585358337434</v>
      </c>
      <c r="F39" s="1">
        <f>ROUND(2*E39,0)/2</f>
        <v>71</v>
      </c>
      <c r="G39" s="1">
        <f>+C39-(C$7+F39*C$8)</f>
        <v>-7.8441600002406631E-2</v>
      </c>
      <c r="K39" s="1">
        <f>+G39</f>
        <v>-7.8441600002406631E-2</v>
      </c>
      <c r="O39" s="1">
        <f ca="1">+C$11+C$12*F39</f>
        <v>-6.7289136239188627E-2</v>
      </c>
      <c r="Q39" s="89">
        <f>+C39-15018.5</f>
        <v>37732.8701</v>
      </c>
    </row>
    <row r="40" spans="1:21" x14ac:dyDescent="0.2">
      <c r="A40" s="33" t="s">
        <v>57</v>
      </c>
      <c r="B40" s="32" t="s">
        <v>58</v>
      </c>
      <c r="C40" s="30">
        <v>52751.576000000001</v>
      </c>
      <c r="D40" s="34">
        <v>1.1000000000000001E-3</v>
      </c>
      <c r="E40" s="1">
        <f>+(C40-C$7)/C$8</f>
        <v>71.31265122540438</v>
      </c>
      <c r="F40" s="1">
        <f>ROUND(2*E40,0)/2</f>
        <v>71.5</v>
      </c>
      <c r="G40" s="1">
        <f>+C40-(C$7+F40*C$8)</f>
        <v>-7.6376400000299327E-2</v>
      </c>
      <c r="K40" s="1">
        <f>+G40</f>
        <v>-7.6376400000299327E-2</v>
      </c>
      <c r="O40" s="1">
        <f ca="1">+C$11+C$12*F40</f>
        <v>-6.7287778049599872E-2</v>
      </c>
      <c r="Q40" s="89">
        <f>+C40-15018.5</f>
        <v>37733.076000000001</v>
      </c>
    </row>
    <row r="41" spans="1:21" x14ac:dyDescent="0.2">
      <c r="A41" t="s">
        <v>57</v>
      </c>
      <c r="B41" s="35" t="s">
        <v>58</v>
      </c>
      <c r="C41" s="30">
        <v>52751.576000000001</v>
      </c>
      <c r="D41" s="30">
        <v>1.1000000000000001E-3</v>
      </c>
      <c r="E41" s="1">
        <f>+(C41-C$7)/C$8</f>
        <v>71.31265122540438</v>
      </c>
      <c r="F41" s="1">
        <f>ROUND(2*E41,0)/2</f>
        <v>71.5</v>
      </c>
      <c r="G41" s="1">
        <f>+C41-(C$7+F41*C$8)</f>
        <v>-7.6376400000299327E-2</v>
      </c>
      <c r="K41" s="1">
        <f>+G41</f>
        <v>-7.6376400000299327E-2</v>
      </c>
      <c r="O41" s="1">
        <f ca="1">+C$11+C$12*F41</f>
        <v>-6.7287778049599872E-2</v>
      </c>
      <c r="Q41" s="89">
        <f>+C41-15018.5</f>
        <v>37733.076000000001</v>
      </c>
    </row>
    <row r="42" spans="1:21" x14ac:dyDescent="0.2">
      <c r="A42" s="33" t="s">
        <v>57</v>
      </c>
      <c r="B42" s="32" t="s">
        <v>58</v>
      </c>
      <c r="C42" s="30">
        <v>52765.436800000003</v>
      </c>
      <c r="D42" s="30">
        <v>1.1000000000000001E-3</v>
      </c>
      <c r="E42" s="1">
        <f>+(C42-C$7)/C$8</f>
        <v>105.31273364509474</v>
      </c>
      <c r="F42" s="1">
        <f>ROUND(2*E42,0)/2</f>
        <v>105.5</v>
      </c>
      <c r="G42" s="1">
        <f>+C42-(C$7+F42*C$8)</f>
        <v>-7.6342799999110866E-2</v>
      </c>
      <c r="K42" s="1">
        <f>+G42</f>
        <v>-7.6342799999110866E-2</v>
      </c>
      <c r="O42" s="1">
        <f ca="1">+C$11+C$12*F42</f>
        <v>-6.7195421157564883E-2</v>
      </c>
      <c r="Q42" s="89">
        <f>+C42-15018.5</f>
        <v>37746.936800000003</v>
      </c>
    </row>
    <row r="43" spans="1:21" x14ac:dyDescent="0.2">
      <c r="A43" t="s">
        <v>57</v>
      </c>
      <c r="B43" s="35" t="s">
        <v>58</v>
      </c>
      <c r="C43" s="30">
        <v>52765.436800000003</v>
      </c>
      <c r="D43" s="30">
        <v>1.1000000000000001E-3</v>
      </c>
      <c r="E43" s="1">
        <f>+(C43-C$7)/C$8</f>
        <v>105.31273364509474</v>
      </c>
      <c r="F43" s="1">
        <f>ROUND(2*E43,0)/2</f>
        <v>105.5</v>
      </c>
      <c r="G43" s="1">
        <f>+C43-(C$7+F43*C$8)</f>
        <v>-7.6342799999110866E-2</v>
      </c>
      <c r="K43" s="1">
        <f>+G43</f>
        <v>-7.6342799999110866E-2</v>
      </c>
      <c r="O43" s="1">
        <f ca="1">+C$11+C$12*F43</f>
        <v>-6.7195421157564883E-2</v>
      </c>
      <c r="Q43" s="89">
        <f>+C43-15018.5</f>
        <v>37746.936800000003</v>
      </c>
    </row>
    <row r="44" spans="1:21" x14ac:dyDescent="0.2">
      <c r="A44" s="36" t="s">
        <v>59</v>
      </c>
      <c r="B44" s="37" t="s">
        <v>56</v>
      </c>
      <c r="C44" s="38">
        <v>53040.2192</v>
      </c>
      <c r="D44" s="30"/>
      <c r="E44" s="39">
        <f>+(C44-C$7)/C$8</f>
        <v>779.34484199949839</v>
      </c>
      <c r="F44" s="1">
        <f>ROUND(2*E44,0)/2</f>
        <v>779.5</v>
      </c>
      <c r="G44" s="1">
        <f>+C44-(C$7+F44*C$8)</f>
        <v>-6.3253200001781806E-2</v>
      </c>
      <c r="K44" s="1">
        <f>+G44</f>
        <v>-6.3253200001781806E-2</v>
      </c>
      <c r="O44" s="1">
        <f ca="1">+C$11+C$12*F44</f>
        <v>-6.5364581591929996E-2</v>
      </c>
      <c r="Q44" s="89">
        <f>+C44-15018.5</f>
        <v>38021.7192</v>
      </c>
    </row>
    <row r="45" spans="1:21" x14ac:dyDescent="0.2">
      <c r="A45" s="36" t="s">
        <v>59</v>
      </c>
      <c r="B45" s="37" t="s">
        <v>56</v>
      </c>
      <c r="C45" s="38">
        <v>53040.219899999996</v>
      </c>
      <c r="D45" s="30"/>
      <c r="E45" s="39">
        <f>+(C45-C$7)/C$8</f>
        <v>779.34655907626075</v>
      </c>
      <c r="F45" s="1">
        <f>ROUND(2*E45,0)/2</f>
        <v>779.5</v>
      </c>
      <c r="G45" s="1">
        <f>+C45-(C$7+F45*C$8)</f>
        <v>-6.2553200004913379E-2</v>
      </c>
      <c r="K45" s="1">
        <f>+G45</f>
        <v>-6.2553200004913379E-2</v>
      </c>
      <c r="O45" s="1">
        <f ca="1">+C$11+C$12*F45</f>
        <v>-6.5364581591929996E-2</v>
      </c>
      <c r="Q45" s="89">
        <f>+C45-15018.5</f>
        <v>38021.719899999996</v>
      </c>
    </row>
    <row r="46" spans="1:21" x14ac:dyDescent="0.2">
      <c r="A46" s="33" t="s">
        <v>57</v>
      </c>
      <c r="B46" s="32" t="s">
        <v>56</v>
      </c>
      <c r="C46" s="30">
        <v>53068.542600000001</v>
      </c>
      <c r="D46" s="34">
        <v>1.6999999999999999E-3</v>
      </c>
      <c r="E46" s="1">
        <f>+(C46-C$7)/C$8</f>
        <v>848.82120226771838</v>
      </c>
      <c r="F46" s="1">
        <f>ROUND(2*E46,0)/2</f>
        <v>849</v>
      </c>
      <c r="G46" s="1">
        <f>+C46-(C$7+F46*C$8)</f>
        <v>-7.2890399998868816E-2</v>
      </c>
      <c r="K46" s="1">
        <f>+G46</f>
        <v>-7.2890399998868816E-2</v>
      </c>
      <c r="O46" s="1">
        <f ca="1">+C$11+C$12*F46</f>
        <v>-6.5175793239093754E-2</v>
      </c>
      <c r="Q46" s="89">
        <f>+C46-15018.5</f>
        <v>38050.042600000001</v>
      </c>
    </row>
    <row r="47" spans="1:21" x14ac:dyDescent="0.2">
      <c r="A47" s="40" t="s">
        <v>57</v>
      </c>
      <c r="B47" s="41" t="s">
        <v>56</v>
      </c>
      <c r="C47" s="29">
        <v>53068.542600000001</v>
      </c>
      <c r="D47" s="29">
        <v>1.6999999999999999E-3</v>
      </c>
      <c r="E47" s="1">
        <f>+(C47-C$7)/C$8</f>
        <v>848.82120226771838</v>
      </c>
      <c r="F47" s="1">
        <f>ROUND(2*E47,0)/2</f>
        <v>849</v>
      </c>
      <c r="G47" s="1">
        <f>+C47-(C$7+F47*C$8)</f>
        <v>-7.2890399998868816E-2</v>
      </c>
      <c r="K47" s="1">
        <f>+G47</f>
        <v>-7.2890399998868816E-2</v>
      </c>
      <c r="O47" s="1">
        <f ca="1">+C$11+C$12*F47</f>
        <v>-6.5175793239093754E-2</v>
      </c>
      <c r="Q47" s="89">
        <f>+C47-15018.5</f>
        <v>38050.042600000001</v>
      </c>
    </row>
    <row r="48" spans="1:21" x14ac:dyDescent="0.2">
      <c r="A48" s="42" t="s">
        <v>60</v>
      </c>
      <c r="B48" s="39" t="s">
        <v>61</v>
      </c>
      <c r="C48" s="43">
        <v>53087.508300000001</v>
      </c>
      <c r="D48" s="43">
        <v>1E-4</v>
      </c>
      <c r="E48" s="1">
        <f>+(C48-C$7)/C$8</f>
        <v>895.34343497773807</v>
      </c>
      <c r="F48" s="1">
        <f>ROUND(2*E48,0)/2</f>
        <v>895.5</v>
      </c>
      <c r="G48" s="1">
        <f>+C48-(C$7+F48*C$8)</f>
        <v>-6.3826799996604677E-2</v>
      </c>
      <c r="K48" s="1">
        <f>+G48</f>
        <v>-6.3826799996604677E-2</v>
      </c>
      <c r="O48" s="1">
        <f ca="1">+C$11+C$12*F48</f>
        <v>-6.5049481607340018E-2</v>
      </c>
      <c r="Q48" s="89">
        <f>+C48-15018.5</f>
        <v>38069.008300000001</v>
      </c>
    </row>
    <row r="49" spans="1:17" x14ac:dyDescent="0.2">
      <c r="A49" s="29" t="s">
        <v>60</v>
      </c>
      <c r="B49" s="39" t="s">
        <v>61</v>
      </c>
      <c r="C49" s="43">
        <v>53087.508300000001</v>
      </c>
      <c r="D49" s="43">
        <v>1E-4</v>
      </c>
      <c r="E49" s="1">
        <f>+(C49-C$7)/C$8</f>
        <v>895.34343497773807</v>
      </c>
      <c r="F49" s="1">
        <f>ROUND(2*E49,0)/2</f>
        <v>895.5</v>
      </c>
      <c r="G49" s="1">
        <f>+C49-(C$7+F49*C$8)</f>
        <v>-6.3826799996604677E-2</v>
      </c>
      <c r="K49" s="1">
        <f>+G49</f>
        <v>-6.3826799996604677E-2</v>
      </c>
      <c r="O49" s="1">
        <f ca="1">+C$11+C$12*F49</f>
        <v>-6.5049481607340018E-2</v>
      </c>
      <c r="Q49" s="89">
        <f>+C49-15018.5</f>
        <v>38069.008300000001</v>
      </c>
    </row>
    <row r="50" spans="1:17" x14ac:dyDescent="0.2">
      <c r="A50" s="29" t="s">
        <v>62</v>
      </c>
      <c r="B50" s="44" t="s">
        <v>58</v>
      </c>
      <c r="C50" s="29">
        <v>53140.505100000002</v>
      </c>
      <c r="D50" s="29">
        <v>1E-4</v>
      </c>
      <c r="E50" s="1">
        <f>+(C50-C$7)/C$8</f>
        <v>1025.3428266419701</v>
      </c>
      <c r="F50" s="1">
        <f>ROUND(2*E50,0)/2</f>
        <v>1025.5</v>
      </c>
      <c r="G50" s="1">
        <f>+C50-(C$7+F50*C$8)</f>
        <v>-6.4074800000526011E-2</v>
      </c>
      <c r="J50" s="1">
        <f>+G50</f>
        <v>-6.4074800000526011E-2</v>
      </c>
      <c r="O50" s="1">
        <f ca="1">+C$11+C$12*F50</f>
        <v>-6.4696352314265029E-2</v>
      </c>
      <c r="Q50" s="89">
        <f>+C50-15018.5</f>
        <v>38122.005100000002</v>
      </c>
    </row>
    <row r="51" spans="1:17" x14ac:dyDescent="0.2">
      <c r="A51" s="42" t="s">
        <v>63</v>
      </c>
      <c r="B51" s="45" t="s">
        <v>58</v>
      </c>
      <c r="C51" s="42">
        <v>53437.902900000001</v>
      </c>
      <c r="D51" s="42">
        <v>2.0000000000000001E-4</v>
      </c>
      <c r="E51" s="1">
        <f>+(C51-C$7)/C$8</f>
        <v>1754.8497606885578</v>
      </c>
      <c r="F51" s="1">
        <f>ROUND(2*E51,0)/2</f>
        <v>1755</v>
      </c>
      <c r="G51" s="1">
        <f>+C51-(C$7+F51*C$8)</f>
        <v>-6.1247999998158775E-2</v>
      </c>
      <c r="K51" s="1">
        <f>+G51</f>
        <v>-6.1247999998158775E-2</v>
      </c>
      <c r="O51" s="1">
        <f ca="1">+C$11+C$12*F51</f>
        <v>-6.2714753704278897E-2</v>
      </c>
      <c r="Q51" s="89">
        <f>+C51-15018.5</f>
        <v>38419.402900000001</v>
      </c>
    </row>
    <row r="52" spans="1:17" x14ac:dyDescent="0.2">
      <c r="A52" s="36" t="s">
        <v>64</v>
      </c>
      <c r="B52" s="37" t="s">
        <v>56</v>
      </c>
      <c r="C52" s="38">
        <v>53491.103499999997</v>
      </c>
      <c r="D52" s="30"/>
      <c r="E52" s="39">
        <f>+(C52-C$7)/C$8</f>
        <v>1885.3490669895341</v>
      </c>
      <c r="F52" s="1">
        <f>ROUND(2*E52,0)/2</f>
        <v>1885.5</v>
      </c>
      <c r="G52" s="1">
        <f>+C52-(C$7+F52*C$8)</f>
        <v>-6.1530800005130004E-2</v>
      </c>
      <c r="K52" s="1">
        <f>+G52</f>
        <v>-6.1530800005130004E-2</v>
      </c>
      <c r="O52" s="1">
        <f ca="1">+C$11+C$12*F52</f>
        <v>-6.2360266221615168E-2</v>
      </c>
      <c r="Q52" s="89">
        <f>+C52-15018.5</f>
        <v>38472.603499999997</v>
      </c>
    </row>
    <row r="53" spans="1:17" x14ac:dyDescent="0.2">
      <c r="A53" s="46" t="s">
        <v>65</v>
      </c>
      <c r="B53" s="41" t="s">
        <v>58</v>
      </c>
      <c r="C53" s="29">
        <v>53520.456899999997</v>
      </c>
      <c r="D53" s="29">
        <v>1E-4</v>
      </c>
      <c r="E53" s="1">
        <f>+(C53-C$7)/C$8</f>
        <v>1957.3519830764828</v>
      </c>
      <c r="F53" s="1">
        <f>ROUND(2*E53,0)/2</f>
        <v>1957.5</v>
      </c>
      <c r="G53" s="1">
        <f>+C53-(C$7+F53*C$8)</f>
        <v>-6.0342000004311558E-2</v>
      </c>
      <c r="K53" s="1">
        <f>+G53</f>
        <v>-6.0342000004311558E-2</v>
      </c>
      <c r="O53" s="1">
        <f ca="1">+C$11+C$12*F53</f>
        <v>-6.2164686920835183E-2</v>
      </c>
      <c r="Q53" s="89">
        <f>+C53-15018.5</f>
        <v>38501.956899999997</v>
      </c>
    </row>
    <row r="54" spans="1:17" x14ac:dyDescent="0.2">
      <c r="A54" s="47" t="s">
        <v>65</v>
      </c>
      <c r="B54" s="41" t="s">
        <v>58</v>
      </c>
      <c r="C54" s="47">
        <v>53520.456899999997</v>
      </c>
      <c r="D54" s="47">
        <v>1E-4</v>
      </c>
      <c r="E54" s="1">
        <f>+(C54-C$7)/C$8</f>
        <v>1957.3519830764828</v>
      </c>
      <c r="F54" s="1">
        <f>ROUND(2*E54,0)/2</f>
        <v>1957.5</v>
      </c>
      <c r="G54" s="1">
        <f>+C54-(C$7+F54*C$8)</f>
        <v>-6.0342000004311558E-2</v>
      </c>
      <c r="K54" s="1">
        <f>+G54</f>
        <v>-6.0342000004311558E-2</v>
      </c>
      <c r="O54" s="1">
        <f ca="1">+C$11+C$12*F54</f>
        <v>-6.2164686920835183E-2</v>
      </c>
      <c r="Q54" s="89">
        <f>+C54-15018.5</f>
        <v>38501.956899999997</v>
      </c>
    </row>
    <row r="55" spans="1:17" x14ac:dyDescent="0.2">
      <c r="A55" s="36" t="s">
        <v>66</v>
      </c>
      <c r="B55" s="37" t="s">
        <v>58</v>
      </c>
      <c r="C55" s="38">
        <v>53798.285100000001</v>
      </c>
      <c r="D55" s="30"/>
      <c r="E55" s="39">
        <f>+(C55-C$7)/C$8</f>
        <v>2638.855337753907</v>
      </c>
      <c r="F55" s="1">
        <f>ROUND(2*E55,0)/2</f>
        <v>2639</v>
      </c>
      <c r="G55" s="1">
        <f>+C55-(C$7+F55*C$8)</f>
        <v>-5.8974400002625771E-2</v>
      </c>
      <c r="K55" s="1">
        <f>+G55</f>
        <v>-5.8974400002625771E-2</v>
      </c>
      <c r="O55" s="1">
        <f ca="1">+C$11+C$12*F55</f>
        <v>-6.0313474511369043E-2</v>
      </c>
      <c r="Q55" s="89">
        <f>+C55-15018.5</f>
        <v>38779.785100000001</v>
      </c>
    </row>
    <row r="56" spans="1:17" x14ac:dyDescent="0.2">
      <c r="A56" s="36" t="s">
        <v>66</v>
      </c>
      <c r="B56" s="37" t="s">
        <v>58</v>
      </c>
      <c r="C56" s="38">
        <v>53834.159099999997</v>
      </c>
      <c r="D56" s="30"/>
      <c r="E56" s="39">
        <f>+(C56-C$7)/C$8</f>
        <v>2726.8530692501877</v>
      </c>
      <c r="F56" s="1">
        <f>ROUND(2*E56,0)/2</f>
        <v>2727</v>
      </c>
      <c r="G56" s="1">
        <f>+C56-(C$7+F56*C$8)</f>
        <v>-5.9899200001382269E-2</v>
      </c>
      <c r="K56" s="1">
        <f>+G56</f>
        <v>-5.9899200001382269E-2</v>
      </c>
      <c r="O56" s="1">
        <f ca="1">+C$11+C$12*F56</f>
        <v>-6.0074433143749058E-2</v>
      </c>
      <c r="Q56" s="89">
        <f>+C56-15018.5</f>
        <v>38815.659099999997</v>
      </c>
    </row>
    <row r="57" spans="1:17" x14ac:dyDescent="0.2">
      <c r="A57" s="42" t="s">
        <v>67</v>
      </c>
      <c r="B57" s="45" t="s">
        <v>56</v>
      </c>
      <c r="C57" s="42">
        <v>54210.441610000002</v>
      </c>
      <c r="D57" s="42">
        <v>2.0000000000000001E-4</v>
      </c>
      <c r="E57" s="1">
        <f>+(C57-C$7)/C$8</f>
        <v>3649.8615790826707</v>
      </c>
      <c r="F57" s="1">
        <f>ROUND(2*E57,0)/2</f>
        <v>3650</v>
      </c>
      <c r="G57" s="1">
        <f>+C57-(C$7+F57*C$8)</f>
        <v>-5.6429999996908009E-2</v>
      </c>
      <c r="K57" s="1">
        <f>+G57</f>
        <v>-5.6429999996908009E-2</v>
      </c>
      <c r="O57" s="1">
        <f ca="1">+C$11+C$12*F57</f>
        <v>-5.7567215162916706E-2</v>
      </c>
      <c r="Q57" s="89">
        <f>+C57-15018.5</f>
        <v>39191.941610000002</v>
      </c>
    </row>
    <row r="58" spans="1:17" x14ac:dyDescent="0.2">
      <c r="A58" s="42" t="s">
        <v>68</v>
      </c>
      <c r="B58" s="45" t="s">
        <v>58</v>
      </c>
      <c r="C58" s="42">
        <v>54577.34663</v>
      </c>
      <c r="D58" s="42">
        <v>2.0000000000000001E-4</v>
      </c>
      <c r="E58" s="1">
        <f>+(C58-C$7)/C$8</f>
        <v>4549.8674171436851</v>
      </c>
      <c r="F58" s="1">
        <f>ROUND(2*E58,0)/2</f>
        <v>4550</v>
      </c>
      <c r="G58" s="1">
        <f>+C58-(C$7+F58*C$8)</f>
        <v>-5.4049999998824205E-2</v>
      </c>
      <c r="K58" s="1">
        <f>+G58</f>
        <v>-5.4049999998824205E-2</v>
      </c>
      <c r="O58" s="1">
        <f ca="1">+C$11+C$12*F58</f>
        <v>-5.5122473903166852E-2</v>
      </c>
      <c r="Q58" s="89">
        <f>+C58-15018.5</f>
        <v>39558.84663</v>
      </c>
    </row>
    <row r="59" spans="1:17" x14ac:dyDescent="0.2">
      <c r="A59" s="42" t="s">
        <v>68</v>
      </c>
      <c r="B59" s="45" t="s">
        <v>58</v>
      </c>
      <c r="C59" s="42">
        <v>54577.34693</v>
      </c>
      <c r="D59" s="42">
        <v>2.0000000000000001E-4</v>
      </c>
      <c r="E59" s="1">
        <f>+(C59-C$7)/C$8</f>
        <v>4549.868153033728</v>
      </c>
      <c r="F59" s="1">
        <f>ROUND(2*E59,0)/2</f>
        <v>4550</v>
      </c>
      <c r="G59" s="1">
        <f>+C59-(C$7+F59*C$8)</f>
        <v>-5.3749999999126885E-2</v>
      </c>
      <c r="K59" s="1">
        <f>+G59</f>
        <v>-5.3749999999126885E-2</v>
      </c>
      <c r="O59" s="1">
        <f ca="1">+C$11+C$12*F59</f>
        <v>-5.5122473903166852E-2</v>
      </c>
      <c r="Q59" s="89">
        <f>+C59-15018.5</f>
        <v>39558.84693</v>
      </c>
    </row>
    <row r="60" spans="1:17" x14ac:dyDescent="0.2">
      <c r="A60" s="42" t="s">
        <v>68</v>
      </c>
      <c r="B60" s="45" t="s">
        <v>58</v>
      </c>
      <c r="C60" s="42">
        <v>54577.348330000001</v>
      </c>
      <c r="D60" s="42">
        <v>2.9999999999999997E-4</v>
      </c>
      <c r="E60" s="1">
        <f>+(C60-C$7)/C$8</f>
        <v>4549.871587187271</v>
      </c>
      <c r="F60" s="1">
        <f>ROUND(2*E60,0)/2</f>
        <v>4550</v>
      </c>
      <c r="G60" s="1">
        <f>+C60-(C$7+F60*C$8)</f>
        <v>-5.2349999998114072E-2</v>
      </c>
      <c r="K60" s="1">
        <f>+G60</f>
        <v>-5.2349999998114072E-2</v>
      </c>
      <c r="O60" s="1">
        <f ca="1">+C$11+C$12*F60</f>
        <v>-5.5122473903166852E-2</v>
      </c>
      <c r="Q60" s="89">
        <f>+C60-15018.5</f>
        <v>39558.848330000001</v>
      </c>
    </row>
    <row r="61" spans="1:17" x14ac:dyDescent="0.2">
      <c r="A61" s="36" t="s">
        <v>69</v>
      </c>
      <c r="B61" s="37" t="s">
        <v>58</v>
      </c>
      <c r="C61" s="38">
        <v>54587.1299</v>
      </c>
      <c r="D61" s="30"/>
      <c r="E61" s="39">
        <f>+(C61-C$7)/C$8</f>
        <v>4573.8654537890461</v>
      </c>
      <c r="F61" s="1">
        <f>ROUND(2*E61,0)/2</f>
        <v>4574</v>
      </c>
      <c r="G61" s="1">
        <f>+C61-(C$7+F61*C$8)</f>
        <v>-5.4850400003488176E-2</v>
      </c>
      <c r="K61" s="1">
        <f>+G61</f>
        <v>-5.4850400003488176E-2</v>
      </c>
      <c r="O61" s="1">
        <f ca="1">+C$11+C$12*F61</f>
        <v>-5.5057280802906852E-2</v>
      </c>
      <c r="Q61" s="89">
        <f>+C61-15018.5</f>
        <v>39568.6299</v>
      </c>
    </row>
    <row r="62" spans="1:17" x14ac:dyDescent="0.2">
      <c r="A62" s="42" t="s">
        <v>68</v>
      </c>
      <c r="B62" s="45" t="s">
        <v>58</v>
      </c>
      <c r="C62" s="42">
        <v>54599.359669999998</v>
      </c>
      <c r="D62" s="42">
        <v>2.9999999999999997E-4</v>
      </c>
      <c r="E62" s="1">
        <f>+(C62-C$7)/C$8</f>
        <v>4603.8646737455947</v>
      </c>
      <c r="F62" s="1">
        <f>ROUND(2*E62,0)/2</f>
        <v>4604</v>
      </c>
      <c r="G62" s="1">
        <f>+C62-(C$7+F62*C$8)</f>
        <v>-5.5168400002003182E-2</v>
      </c>
      <c r="K62" s="1">
        <f>+G62</f>
        <v>-5.5168400002003182E-2</v>
      </c>
      <c r="O62" s="1">
        <f ca="1">+C$11+C$12*F62</f>
        <v>-5.4975789427581856E-2</v>
      </c>
      <c r="Q62" s="89">
        <f>+C62-15018.5</f>
        <v>39580.859669999998</v>
      </c>
    </row>
    <row r="63" spans="1:17" x14ac:dyDescent="0.2">
      <c r="A63" s="42" t="s">
        <v>68</v>
      </c>
      <c r="B63" s="45" t="s">
        <v>58</v>
      </c>
      <c r="C63" s="42">
        <v>54599.359969999998</v>
      </c>
      <c r="D63" s="42">
        <v>2.0000000000000001E-4</v>
      </c>
      <c r="E63" s="1">
        <f>+(C63-C$7)/C$8</f>
        <v>4603.8654096356386</v>
      </c>
      <c r="F63" s="1">
        <f>ROUND(2*E63,0)/2</f>
        <v>4604</v>
      </c>
      <c r="G63" s="1">
        <f>+C63-(C$7+F63*C$8)</f>
        <v>-5.4868400002305862E-2</v>
      </c>
      <c r="K63" s="1">
        <f>+G63</f>
        <v>-5.4868400002305862E-2</v>
      </c>
      <c r="O63" s="1">
        <f ca="1">+C$11+C$12*F63</f>
        <v>-5.4975789427581856E-2</v>
      </c>
      <c r="Q63" s="89">
        <f>+C63-15018.5</f>
        <v>39580.859969999998</v>
      </c>
    </row>
    <row r="64" spans="1:17" x14ac:dyDescent="0.2">
      <c r="A64" s="42" t="s">
        <v>70</v>
      </c>
      <c r="B64" s="45" t="s">
        <v>56</v>
      </c>
      <c r="C64" s="42">
        <v>54909.801500000001</v>
      </c>
      <c r="D64" s="42">
        <v>1E-4</v>
      </c>
      <c r="E64" s="1">
        <f>+(C64-C$7)/C$8</f>
        <v>5365.3681805069609</v>
      </c>
      <c r="F64" s="1">
        <f>ROUND(2*E64,0)/2</f>
        <v>5365.5</v>
      </c>
      <c r="G64" s="1">
        <f>+C64-(C$7+F64*C$8)</f>
        <v>-5.3738800001156051E-2</v>
      </c>
      <c r="K64" s="1">
        <f>+G64</f>
        <v>-5.3738800001156051E-2</v>
      </c>
      <c r="O64" s="1">
        <f ca="1">+C$11+C$12*F64</f>
        <v>-5.2907266683915731E-2</v>
      </c>
      <c r="Q64" s="89">
        <f>+C64-15018.5</f>
        <v>39891.301500000001</v>
      </c>
    </row>
    <row r="65" spans="1:17" x14ac:dyDescent="0.2">
      <c r="A65" s="40" t="s">
        <v>71</v>
      </c>
      <c r="B65" s="44" t="s">
        <v>58</v>
      </c>
      <c r="C65" s="29">
        <v>54912.451000000001</v>
      </c>
      <c r="D65" s="29">
        <v>6.9999999999999999E-4</v>
      </c>
      <c r="E65" s="1">
        <f>+(C65-C$7)/C$8</f>
        <v>5371.8673160814542</v>
      </c>
      <c r="F65" s="1">
        <f>ROUND(2*E65,0)/2</f>
        <v>5372</v>
      </c>
      <c r="G65" s="1">
        <f>+C65-(C$7+F65*C$8)</f>
        <v>-5.4091199999675155E-2</v>
      </c>
      <c r="K65" s="1">
        <f>+G65</f>
        <v>-5.4091199999675155E-2</v>
      </c>
      <c r="O65" s="1">
        <f ca="1">+C$11+C$12*F65</f>
        <v>-5.288961021926198E-2</v>
      </c>
      <c r="Q65" s="89">
        <f>+C65-15018.5</f>
        <v>39893.951000000001</v>
      </c>
    </row>
    <row r="66" spans="1:17" x14ac:dyDescent="0.2">
      <c r="A66" s="40" t="s">
        <v>71</v>
      </c>
      <c r="B66" s="44" t="s">
        <v>58</v>
      </c>
      <c r="C66" s="29">
        <v>54912.4522</v>
      </c>
      <c r="D66" s="29">
        <v>4.0000000000000002E-4</v>
      </c>
      <c r="E66" s="1">
        <f>+(C66-C$7)/C$8</f>
        <v>5371.8702596416288</v>
      </c>
      <c r="F66" s="1">
        <f>ROUND(2*E66,0)/2</f>
        <v>5372</v>
      </c>
      <c r="G66" s="1">
        <f>+C66-(C$7+F66*C$8)</f>
        <v>-5.2891200000885874E-2</v>
      </c>
      <c r="K66" s="1">
        <f>+G66</f>
        <v>-5.2891200000885874E-2</v>
      </c>
      <c r="O66" s="1">
        <f ca="1">+C$11+C$12*F66</f>
        <v>-5.288961021926198E-2</v>
      </c>
      <c r="Q66" s="89">
        <f>+C66-15018.5</f>
        <v>39893.9522</v>
      </c>
    </row>
    <row r="67" spans="1:17" x14ac:dyDescent="0.2">
      <c r="A67" s="40" t="s">
        <v>71</v>
      </c>
      <c r="B67" s="44" t="s">
        <v>58</v>
      </c>
      <c r="C67" s="29">
        <v>54912.452599999997</v>
      </c>
      <c r="D67" s="29">
        <v>5.9999999999999995E-4</v>
      </c>
      <c r="E67" s="1">
        <f>+(C67-C$7)/C$8</f>
        <v>5371.8712408283473</v>
      </c>
      <c r="F67" s="1">
        <f>ROUND(2*E67,0)/2</f>
        <v>5372</v>
      </c>
      <c r="G67" s="1">
        <f>+C67-(C$7+F67*C$8)</f>
        <v>-5.2491200003714766E-2</v>
      </c>
      <c r="K67" s="1">
        <f>+G67</f>
        <v>-5.2491200003714766E-2</v>
      </c>
      <c r="O67" s="1">
        <f ca="1">+C$11+C$12*F67</f>
        <v>-5.288961021926198E-2</v>
      </c>
      <c r="Q67" s="89">
        <f>+C67-15018.5</f>
        <v>39893.952599999997</v>
      </c>
    </row>
    <row r="68" spans="1:17" x14ac:dyDescent="0.2">
      <c r="A68" s="42" t="s">
        <v>72</v>
      </c>
      <c r="B68" s="45" t="s">
        <v>56</v>
      </c>
      <c r="C68" s="42">
        <v>54974.417999999998</v>
      </c>
      <c r="D68" s="42">
        <v>2E-3</v>
      </c>
      <c r="E68" s="1">
        <f>+(C68-C$7)/C$8</f>
        <v>5523.8703106633338</v>
      </c>
      <c r="F68" s="1">
        <f>ROUND(2*E68,0)/2</f>
        <v>5524</v>
      </c>
      <c r="G68" s="1">
        <f>+C68-(C$7+F68*C$8)</f>
        <v>-5.2870400002575479E-2</v>
      </c>
      <c r="K68" s="1">
        <f>+G68</f>
        <v>-5.2870400002575479E-2</v>
      </c>
      <c r="O68" s="1">
        <f ca="1">+C$11+C$12*F68</f>
        <v>-5.2476720584282009E-2</v>
      </c>
      <c r="Q68" s="89">
        <f>+C68-15018.5</f>
        <v>39955.917999999998</v>
      </c>
    </row>
    <row r="69" spans="1:17" x14ac:dyDescent="0.2">
      <c r="A69" s="40" t="s">
        <v>73</v>
      </c>
      <c r="B69" s="44" t="s">
        <v>56</v>
      </c>
      <c r="C69" s="29">
        <v>55312.376049999999</v>
      </c>
      <c r="D69" s="29">
        <v>2.0000000000000001E-4</v>
      </c>
      <c r="E69" s="39">
        <f>+(C69-C$7)/C$8</f>
        <v>6352.8701919397427</v>
      </c>
      <c r="F69" s="1">
        <f>ROUND(2*E69,0)/2</f>
        <v>6353</v>
      </c>
      <c r="G69" s="1">
        <f>+C69-(C$7+F69*C$8)</f>
        <v>-5.291880000004312E-2</v>
      </c>
      <c r="K69" s="1">
        <f>+G69</f>
        <v>-5.291880000004312E-2</v>
      </c>
      <c r="O69" s="1">
        <f ca="1">+C$11+C$12*F69</f>
        <v>-5.0224842246134639E-2</v>
      </c>
      <c r="Q69" s="89">
        <f>+C69-15018.5</f>
        <v>40293.876049999999</v>
      </c>
    </row>
    <row r="70" spans="1:17" x14ac:dyDescent="0.2">
      <c r="A70" s="48" t="s">
        <v>73</v>
      </c>
      <c r="B70" s="49" t="s">
        <v>56</v>
      </c>
      <c r="C70" s="30">
        <v>55312.376750000003</v>
      </c>
      <c r="D70" s="30">
        <v>2.9999999999999997E-4</v>
      </c>
      <c r="E70" s="39">
        <f>+(C70-C$7)/C$8</f>
        <v>6352.8719090165223</v>
      </c>
      <c r="F70" s="1">
        <f>ROUND(2*E70,0)/2</f>
        <v>6353</v>
      </c>
      <c r="G70" s="1">
        <f>+C70-(C$7+F70*C$8)</f>
        <v>-5.2218799995898735E-2</v>
      </c>
      <c r="K70" s="1">
        <f>+G70</f>
        <v>-5.2218799995898735E-2</v>
      </c>
      <c r="O70" s="1">
        <f ca="1">+C$11+C$12*F70</f>
        <v>-5.0224842246134639E-2</v>
      </c>
      <c r="Q70" s="89">
        <f>+C70-15018.5</f>
        <v>40293.876750000003</v>
      </c>
    </row>
    <row r="71" spans="1:17" x14ac:dyDescent="0.2">
      <c r="A71" s="31" t="s">
        <v>74</v>
      </c>
      <c r="B71" s="50" t="s">
        <v>56</v>
      </c>
      <c r="C71" s="31">
        <v>55578.588080000001</v>
      </c>
      <c r="D71" s="31">
        <v>2.4000000000000001E-4</v>
      </c>
      <c r="E71" s="39">
        <f>+(C71-C$7)/C$8</f>
        <v>7005.8794670978668</v>
      </c>
      <c r="F71" s="1">
        <f>ROUND(2*E71,0)/2</f>
        <v>7006</v>
      </c>
      <c r="G71" s="1">
        <f>+C71-(C$7+F71*C$8)</f>
        <v>-4.9137599999085069E-2</v>
      </c>
      <c r="K71" s="1">
        <f>+G71</f>
        <v>-4.9137599999085069E-2</v>
      </c>
      <c r="O71" s="1">
        <f ca="1">+C$11+C$12*F71</f>
        <v>-4.8451046643227247E-2</v>
      </c>
      <c r="Q71" s="89">
        <f>+C71-15018.5</f>
        <v>40560.088080000001</v>
      </c>
    </row>
    <row r="72" spans="1:17" x14ac:dyDescent="0.2">
      <c r="A72" s="51" t="s">
        <v>75</v>
      </c>
      <c r="B72" s="51"/>
      <c r="C72" s="52">
        <v>55599.583100000003</v>
      </c>
      <c r="D72" s="52">
        <v>8.9999999999999998E-4</v>
      </c>
      <c r="E72" s="39">
        <f>+(C72-C$7)/C$8</f>
        <v>7057.3795544234899</v>
      </c>
      <c r="F72" s="1">
        <f>ROUND(2*E72,0)/2</f>
        <v>7057.5</v>
      </c>
      <c r="G72" s="1">
        <f>+C72-(C$7+F72*C$8)</f>
        <v>-4.9101999997219536E-2</v>
      </c>
      <c r="J72" s="1">
        <f>+G72</f>
        <v>-4.9101999997219536E-2</v>
      </c>
      <c r="O72" s="1">
        <f ca="1">+C$11+C$12*F72</f>
        <v>-4.8311153115586009E-2</v>
      </c>
      <c r="Q72" s="89">
        <f>+C72-15018.5</f>
        <v>40581.083100000003</v>
      </c>
    </row>
    <row r="73" spans="1:17" x14ac:dyDescent="0.2">
      <c r="A73" s="31" t="s">
        <v>74</v>
      </c>
      <c r="B73" s="50" t="s">
        <v>58</v>
      </c>
      <c r="C73" s="31">
        <v>55599.584540000003</v>
      </c>
      <c r="D73" s="31">
        <v>2.1000000000000001E-4</v>
      </c>
      <c r="E73" s="39">
        <f>+(C73-C$7)/C$8</f>
        <v>7057.3830866957032</v>
      </c>
      <c r="F73" s="1">
        <f>ROUND(2*E73,0)/2</f>
        <v>7057.5</v>
      </c>
      <c r="G73" s="1">
        <f>+C73-(C$7+F73*C$8)</f>
        <v>-4.7661999997217208E-2</v>
      </c>
      <c r="K73" s="1">
        <f>+G73</f>
        <v>-4.7661999997217208E-2</v>
      </c>
      <c r="O73" s="1">
        <f ca="1">+C$11+C$12*F73</f>
        <v>-4.8311153115586009E-2</v>
      </c>
      <c r="Q73" s="89">
        <f>+C73-15018.5</f>
        <v>40581.084540000003</v>
      </c>
    </row>
    <row r="74" spans="1:17" x14ac:dyDescent="0.2">
      <c r="A74" s="30" t="s">
        <v>76</v>
      </c>
      <c r="B74" s="49" t="s">
        <v>58</v>
      </c>
      <c r="C74" s="30">
        <v>55631.584699999999</v>
      </c>
      <c r="D74" s="30">
        <v>1E-4</v>
      </c>
      <c r="E74" s="39">
        <f>+(C74-C$7)/C$8</f>
        <v>7135.8784172280648</v>
      </c>
      <c r="F74" s="1">
        <f>ROUND(2*E74,0)/2</f>
        <v>7136</v>
      </c>
      <c r="G74" s="1">
        <f>+C74-(C$7+F74*C$8)</f>
        <v>-4.956559999845922E-2</v>
      </c>
      <c r="K74" s="1">
        <f>+G74</f>
        <v>-4.956559999845922E-2</v>
      </c>
      <c r="O74" s="1">
        <f ca="1">+C$11+C$12*F74</f>
        <v>-4.8097917350152265E-2</v>
      </c>
      <c r="Q74" s="89">
        <f>+C74-15018.5</f>
        <v>40613.084699999999</v>
      </c>
    </row>
    <row r="75" spans="1:17" x14ac:dyDescent="0.2">
      <c r="A75" s="48" t="s">
        <v>77</v>
      </c>
      <c r="B75" s="49" t="s">
        <v>56</v>
      </c>
      <c r="C75" s="30">
        <v>55667.4611</v>
      </c>
      <c r="D75" s="30">
        <v>2.0000000000000001E-4</v>
      </c>
      <c r="E75" s="39">
        <f>+(C75-C$7)/C$8</f>
        <v>7223.8820358447119</v>
      </c>
      <c r="F75" s="1">
        <f>ROUND(2*E75,0)/2</f>
        <v>7224</v>
      </c>
      <c r="G75" s="1">
        <f>+C75-(C$7+F75*C$8)</f>
        <v>-4.8090399999637157E-2</v>
      </c>
      <c r="K75" s="1">
        <f>+G75</f>
        <v>-4.8090399999637157E-2</v>
      </c>
      <c r="O75" s="1">
        <f ca="1">+C$11+C$12*F75</f>
        <v>-4.785887598253228E-2</v>
      </c>
      <c r="Q75" s="89">
        <f>+C75-15018.5</f>
        <v>40648.9611</v>
      </c>
    </row>
    <row r="76" spans="1:17" x14ac:dyDescent="0.2">
      <c r="A76" s="31" t="s">
        <v>74</v>
      </c>
      <c r="B76" s="50" t="s">
        <v>56</v>
      </c>
      <c r="C76" s="31">
        <v>55672.35252</v>
      </c>
      <c r="D76" s="31">
        <v>1.8000000000000001E-4</v>
      </c>
      <c r="E76" s="39">
        <f>+(C76-C$7)/C$8</f>
        <v>7235.8805267795278</v>
      </c>
      <c r="F76" s="1">
        <f>ROUND(2*E76,0)/2</f>
        <v>7236</v>
      </c>
      <c r="G76" s="1">
        <f>+C76-(C$7+F76*C$8)</f>
        <v>-4.8705599998356774E-2</v>
      </c>
      <c r="K76" s="1">
        <f>+G76</f>
        <v>-4.8705599998356774E-2</v>
      </c>
      <c r="O76" s="1">
        <f ca="1">+C$11+C$12*F76</f>
        <v>-4.782627943240228E-2</v>
      </c>
      <c r="Q76" s="89">
        <f>+C76-15018.5</f>
        <v>40653.85252</v>
      </c>
    </row>
    <row r="77" spans="1:17" x14ac:dyDescent="0.2">
      <c r="A77" s="31" t="s">
        <v>74</v>
      </c>
      <c r="B77" s="50" t="s">
        <v>58</v>
      </c>
      <c r="C77" s="31">
        <v>55672.558499999999</v>
      </c>
      <c r="D77" s="31">
        <v>1.8000000000000001E-4</v>
      </c>
      <c r="E77" s="39">
        <f>+(C77-C$7)/C$8</f>
        <v>7236.3857888839348</v>
      </c>
      <c r="F77" s="1">
        <f>ROUND(2*E77,0)/2</f>
        <v>7236.5</v>
      </c>
      <c r="G77" s="1">
        <f>+C77-(C$7+F77*C$8)</f>
        <v>-4.6560400005546398E-2</v>
      </c>
      <c r="K77" s="1">
        <f>+G77</f>
        <v>-4.6560400005546398E-2</v>
      </c>
      <c r="O77" s="1">
        <f ca="1">+C$11+C$12*F77</f>
        <v>-4.7824921242813533E-2</v>
      </c>
      <c r="Q77" s="89">
        <f>+C77-15018.5</f>
        <v>40654.058499999999</v>
      </c>
    </row>
    <row r="78" spans="1:17" x14ac:dyDescent="0.2">
      <c r="A78" s="36" t="s">
        <v>78</v>
      </c>
      <c r="B78" s="37" t="s">
        <v>58</v>
      </c>
      <c r="C78" s="38">
        <v>55676.022100000002</v>
      </c>
      <c r="D78" s="30"/>
      <c r="E78" s="39">
        <f>+(C78-C$7)/C$8</f>
        <v>7244.8818847419598</v>
      </c>
      <c r="F78" s="1">
        <f>ROUND(2*E78,0)/2</f>
        <v>7245</v>
      </c>
      <c r="G78" s="1">
        <f>+C78-(C$7+F78*C$8)</f>
        <v>-4.8151999995752703E-2</v>
      </c>
      <c r="K78" s="1">
        <f>+G78</f>
        <v>-4.8151999995752703E-2</v>
      </c>
      <c r="O78" s="1">
        <f ca="1">+C$11+C$12*F78</f>
        <v>-4.7801832019804785E-2</v>
      </c>
      <c r="Q78" s="89">
        <f>+C78-15018.5</f>
        <v>40657.522100000002</v>
      </c>
    </row>
    <row r="79" spans="1:17" x14ac:dyDescent="0.2">
      <c r="A79" s="48" t="s">
        <v>77</v>
      </c>
      <c r="B79" s="49" t="s">
        <v>56</v>
      </c>
      <c r="C79" s="30">
        <v>55707.413820000002</v>
      </c>
      <c r="D79" s="30">
        <v>2.9999999999999997E-4</v>
      </c>
      <c r="E79" s="39">
        <f>+(C79-C$7)/C$8</f>
        <v>7321.884732145837</v>
      </c>
      <c r="F79" s="1">
        <f>ROUND(2*E79,0)/2</f>
        <v>7322</v>
      </c>
      <c r="G79" s="1">
        <f>+C79-(C$7+F79*C$8)</f>
        <v>-4.6991199997137301E-2</v>
      </c>
      <c r="K79" s="1">
        <f>+G79</f>
        <v>-4.6991199997137301E-2</v>
      </c>
      <c r="O79" s="1">
        <f ca="1">+C$11+C$12*F79</f>
        <v>-4.7592670823137298E-2</v>
      </c>
      <c r="Q79" s="89">
        <f>+C79-15018.5</f>
        <v>40688.913820000002</v>
      </c>
    </row>
    <row r="80" spans="1:17" x14ac:dyDescent="0.2">
      <c r="A80" s="40" t="s">
        <v>77</v>
      </c>
      <c r="B80" s="44" t="s">
        <v>56</v>
      </c>
      <c r="C80" s="29">
        <v>55707.414019999997</v>
      </c>
      <c r="D80" s="29">
        <v>4.0000000000000002E-4</v>
      </c>
      <c r="E80" s="39">
        <f>+(C80-C$7)/C$8</f>
        <v>7321.8852227391881</v>
      </c>
      <c r="F80" s="1">
        <f>ROUND(2*E80,0)/2</f>
        <v>7322</v>
      </c>
      <c r="G80" s="1">
        <f>+C80-(C$7+F80*C$8)</f>
        <v>-4.6791200002189726E-2</v>
      </c>
      <c r="K80" s="1">
        <f>+G80</f>
        <v>-4.6791200002189726E-2</v>
      </c>
      <c r="O80" s="1">
        <f ca="1">+C$11+C$12*F80</f>
        <v>-4.7592670823137298E-2</v>
      </c>
      <c r="Q80" s="89">
        <f>+C80-15018.5</f>
        <v>40688.914019999997</v>
      </c>
    </row>
    <row r="81" spans="1:17" x14ac:dyDescent="0.2">
      <c r="A81" s="40" t="s">
        <v>77</v>
      </c>
      <c r="B81" s="44" t="s">
        <v>56</v>
      </c>
      <c r="C81" s="29">
        <v>55707.414120000001</v>
      </c>
      <c r="D81" s="29">
        <v>5.0000000000000001E-4</v>
      </c>
      <c r="E81" s="39">
        <f>+(C81-C$7)/C$8</f>
        <v>7321.8854680358809</v>
      </c>
      <c r="F81" s="1">
        <f>ROUND(2*E81,0)/2</f>
        <v>7322</v>
      </c>
      <c r="G81" s="1">
        <f>+C81-(C$7+F81*C$8)</f>
        <v>-4.6691199997439981E-2</v>
      </c>
      <c r="K81" s="1">
        <f>+G81</f>
        <v>-4.6691199997439981E-2</v>
      </c>
      <c r="O81" s="1">
        <f ca="1">+C$11+C$12*F81</f>
        <v>-4.7592670823137298E-2</v>
      </c>
      <c r="Q81" s="89">
        <f>+C81-15018.5</f>
        <v>40688.914120000001</v>
      </c>
    </row>
    <row r="82" spans="1:17" x14ac:dyDescent="0.2">
      <c r="A82" s="40" t="s">
        <v>79</v>
      </c>
      <c r="B82" s="44" t="s">
        <v>58</v>
      </c>
      <c r="C82" s="29">
        <v>55943.66</v>
      </c>
      <c r="D82" s="29">
        <v>7.0000000000000001E-3</v>
      </c>
      <c r="E82" s="39">
        <f>+(C82-C$7)/C$8</f>
        <v>7901.3887716915915</v>
      </c>
      <c r="F82" s="1">
        <f>ROUND(2*E82,0)/2</f>
        <v>7901.5</v>
      </c>
      <c r="G82" s="1">
        <f>+C82-(C$7+F82*C$8)</f>
        <v>-4.5344400001340546E-2</v>
      </c>
      <c r="I82" s="1">
        <f>+G82</f>
        <v>-4.5344400001340546E-2</v>
      </c>
      <c r="O82" s="1">
        <f ca="1">+C$11+C$12*F82</f>
        <v>-4.601852908977614E-2</v>
      </c>
      <c r="Q82" s="89">
        <f>+C82-15018.5</f>
        <v>40925.160000000003</v>
      </c>
    </row>
    <row r="83" spans="1:17" x14ac:dyDescent="0.2">
      <c r="A83" s="40" t="s">
        <v>77</v>
      </c>
      <c r="B83" s="44" t="s">
        <v>56</v>
      </c>
      <c r="C83" s="29">
        <v>56002.566980000003</v>
      </c>
      <c r="D83" s="29">
        <v>1E-4</v>
      </c>
      <c r="E83" s="39">
        <f>+(C83-C$7)/C$8</f>
        <v>8045.8856387623755</v>
      </c>
      <c r="F83" s="1">
        <f>ROUND(2*E83,0)/2</f>
        <v>8046</v>
      </c>
      <c r="G83" s="1">
        <f>+C83-(C$7+F83*C$8)</f>
        <v>-4.6621599998616148E-2</v>
      </c>
      <c r="K83" s="1">
        <f>+G83</f>
        <v>-4.6621599998616148E-2</v>
      </c>
      <c r="O83" s="1">
        <f ca="1">+C$11+C$12*F83</f>
        <v>-4.5626012298627415E-2</v>
      </c>
      <c r="Q83" s="89">
        <f>+C83-15018.5</f>
        <v>40984.066980000003</v>
      </c>
    </row>
    <row r="84" spans="1:17" x14ac:dyDescent="0.2">
      <c r="A84" s="40" t="s">
        <v>77</v>
      </c>
      <c r="B84" s="44" t="s">
        <v>56</v>
      </c>
      <c r="C84" s="29">
        <v>56027.43449</v>
      </c>
      <c r="D84" s="29">
        <v>1E-4</v>
      </c>
      <c r="E84" s="39">
        <f>+(C84-C$7)/C$8</f>
        <v>8106.884815546704</v>
      </c>
      <c r="F84" s="1">
        <f>ROUND(2*E84,0)/2</f>
        <v>8107</v>
      </c>
      <c r="G84" s="1">
        <f>+C84-(C$7+F84*C$8)</f>
        <v>-4.6957200000179E-2</v>
      </c>
      <c r="K84" s="1">
        <f>+G84</f>
        <v>-4.6957200000179E-2</v>
      </c>
      <c r="O84" s="1">
        <f ca="1">+C$11+C$12*F84</f>
        <v>-4.5460313168799921E-2</v>
      </c>
      <c r="Q84" s="89">
        <f>+C84-15018.5</f>
        <v>41008.93449</v>
      </c>
    </row>
    <row r="85" spans="1:17" x14ac:dyDescent="0.2">
      <c r="A85" s="40" t="s">
        <v>77</v>
      </c>
      <c r="B85" s="44" t="s">
        <v>58</v>
      </c>
      <c r="C85" s="29">
        <v>56035.38478</v>
      </c>
      <c r="D85" s="29">
        <v>1E-4</v>
      </c>
      <c r="E85" s="39">
        <f>+(C85-C$7)/C$8</f>
        <v>8126.3866130807874</v>
      </c>
      <c r="F85" s="1">
        <f>ROUND(2*E85,0)/2</f>
        <v>8126.5</v>
      </c>
      <c r="G85" s="1">
        <f>+C85-(C$7+F85*C$8)</f>
        <v>-4.6224400000937749E-2</v>
      </c>
      <c r="K85" s="1">
        <f>+G85</f>
        <v>-4.6224400000937749E-2</v>
      </c>
      <c r="O85" s="1">
        <f ca="1">+C$11+C$12*F85</f>
        <v>-4.5407343774838675E-2</v>
      </c>
      <c r="Q85" s="89">
        <f>+C85-15018.5</f>
        <v>41016.88478</v>
      </c>
    </row>
    <row r="86" spans="1:17" x14ac:dyDescent="0.2">
      <c r="A86" s="40" t="s">
        <v>77</v>
      </c>
      <c r="B86" s="44" t="s">
        <v>56</v>
      </c>
      <c r="C86" s="29">
        <v>56045.37012</v>
      </c>
      <c r="D86" s="29">
        <v>6.9999999999999999E-4</v>
      </c>
      <c r="E86" s="39">
        <f>+(C86-C$7)/C$8</f>
        <v>8150.8803207303135</v>
      </c>
      <c r="F86" s="1">
        <f>ROUND(2*E86,0)/2</f>
        <v>8151</v>
      </c>
      <c r="G86" s="1">
        <f>+C86-(C$7+F86*C$8)</f>
        <v>-4.8789600004965905E-2</v>
      </c>
      <c r="K86" s="1">
        <f>+G86</f>
        <v>-4.8789600004965905E-2</v>
      </c>
      <c r="O86" s="1">
        <f ca="1">+C$11+C$12*F86</f>
        <v>-4.5340792484989928E-2</v>
      </c>
      <c r="Q86" s="89">
        <f>+C86-15018.5</f>
        <v>41026.87012</v>
      </c>
    </row>
    <row r="87" spans="1:17" x14ac:dyDescent="0.2">
      <c r="A87" s="40" t="s">
        <v>77</v>
      </c>
      <c r="B87" s="44" t="s">
        <v>56</v>
      </c>
      <c r="C87" s="29">
        <v>56056.378859999997</v>
      </c>
      <c r="D87" s="29">
        <v>2.0000000000000001E-4</v>
      </c>
      <c r="E87" s="39">
        <f>+(C87-C$7)/C$8</f>
        <v>8177.8843946175921</v>
      </c>
      <c r="F87" s="1">
        <f>ROUND(2*E87,0)/2</f>
        <v>8178</v>
      </c>
      <c r="G87" s="1">
        <f>+C87-(C$7+F87*C$8)</f>
        <v>-4.712880000442965E-2</v>
      </c>
      <c r="K87" s="1">
        <f>+G87</f>
        <v>-4.712880000442965E-2</v>
      </c>
      <c r="O87" s="1">
        <f ca="1">+C$11+C$12*F87</f>
        <v>-4.526745024719743E-2</v>
      </c>
      <c r="Q87" s="89">
        <f>+C87-15018.5</f>
        <v>41037.878859999997</v>
      </c>
    </row>
    <row r="88" spans="1:17" x14ac:dyDescent="0.2">
      <c r="A88" s="29" t="s">
        <v>80</v>
      </c>
      <c r="B88" s="44" t="s">
        <v>56</v>
      </c>
      <c r="C88" s="29">
        <v>56367.434009999997</v>
      </c>
      <c r="D88" s="29">
        <v>2.2000000000000001E-4</v>
      </c>
      <c r="E88" s="39">
        <f>+(C88-C$7)/C$8</f>
        <v>8940.892354985499</v>
      </c>
      <c r="F88" s="1">
        <f>ROUND(2*E88,0)/2</f>
        <v>8941</v>
      </c>
      <c r="G88" s="1">
        <f>+C88-(C$7+F88*C$8)</f>
        <v>-4.3883600003027823E-2</v>
      </c>
      <c r="K88" s="1">
        <f>+G88</f>
        <v>-4.3883600003027823E-2</v>
      </c>
      <c r="O88" s="1">
        <f ca="1">+C$11+C$12*F88</f>
        <v>-4.3194852934765063E-2</v>
      </c>
      <c r="Q88" s="89">
        <f>+C88-15018.5</f>
        <v>41348.934009999997</v>
      </c>
    </row>
    <row r="89" spans="1:17" x14ac:dyDescent="0.2">
      <c r="A89" s="52" t="s">
        <v>81</v>
      </c>
      <c r="B89" s="53"/>
      <c r="C89" s="52">
        <v>56404.32778</v>
      </c>
      <c r="D89" s="52">
        <v>2.0000000000000001E-4</v>
      </c>
      <c r="E89" s="39">
        <f>+(C89-C$7)/C$8</f>
        <v>9031.3915484500158</v>
      </c>
      <c r="F89" s="1">
        <f>ROUND(2*E89,0)/2</f>
        <v>9031.5</v>
      </c>
      <c r="G89" s="1">
        <f>+C89-(C$7+F89*C$8)</f>
        <v>-4.4212400003743824E-2</v>
      </c>
      <c r="K89" s="1">
        <f>+G89</f>
        <v>-4.4212400003743824E-2</v>
      </c>
      <c r="O89" s="1">
        <f ca="1">+C$11+C$12*F89</f>
        <v>-4.294902061920132E-2</v>
      </c>
      <c r="Q89" s="89">
        <f>+C89-15018.5</f>
        <v>41385.82778</v>
      </c>
    </row>
    <row r="90" spans="1:17" x14ac:dyDescent="0.2">
      <c r="A90" s="52" t="s">
        <v>81</v>
      </c>
      <c r="B90" s="53"/>
      <c r="C90" s="52">
        <v>56407.385499999997</v>
      </c>
      <c r="D90" s="52">
        <v>1.2999999999999999E-4</v>
      </c>
      <c r="E90" s="39">
        <f>+(C90-C$7)/C$8</f>
        <v>9038.8920341374378</v>
      </c>
      <c r="F90" s="1">
        <f>ROUND(2*E90,0)/2</f>
        <v>9039</v>
      </c>
      <c r="G90" s="1">
        <f>+C90-(C$7+F90*C$8)</f>
        <v>-4.4014400002197362E-2</v>
      </c>
      <c r="K90" s="1">
        <f>+G90</f>
        <v>-4.4014400002197362E-2</v>
      </c>
      <c r="O90" s="1">
        <f ca="1">+C$11+C$12*F90</f>
        <v>-4.2928647775370074E-2</v>
      </c>
      <c r="Q90" s="89">
        <f>+C90-15018.5</f>
        <v>41388.885499999997</v>
      </c>
    </row>
    <row r="91" spans="1:17" x14ac:dyDescent="0.2">
      <c r="A91" s="36" t="s">
        <v>82</v>
      </c>
      <c r="B91" s="37" t="s">
        <v>58</v>
      </c>
      <c r="C91" s="38">
        <v>56411.053899999999</v>
      </c>
      <c r="D91" s="30"/>
      <c r="E91" s="39">
        <f>+(C91-C$7)/C$8</f>
        <v>9047.8904975990317</v>
      </c>
      <c r="F91" s="1">
        <f>ROUND(2*E91,0)/2</f>
        <v>9048</v>
      </c>
      <c r="G91" s="1">
        <f>+C91-(C$7+F91*C$8)</f>
        <v>-4.4640799998887815E-2</v>
      </c>
      <c r="K91" s="1">
        <f>+G91</f>
        <v>-4.4640799998887815E-2</v>
      </c>
      <c r="O91" s="1">
        <f ca="1">+C$11+C$12*F91</f>
        <v>-4.2904200362772579E-2</v>
      </c>
      <c r="Q91" s="89">
        <f>+C91-15018.5</f>
        <v>41392.553899999999</v>
      </c>
    </row>
    <row r="92" spans="1:17" x14ac:dyDescent="0.2">
      <c r="A92" s="36" t="s">
        <v>82</v>
      </c>
      <c r="B92" s="37" t="s">
        <v>58</v>
      </c>
      <c r="C92" s="38">
        <v>56411.054300000003</v>
      </c>
      <c r="D92" s="30"/>
      <c r="E92" s="39">
        <f>+(C92-C$7)/C$8</f>
        <v>9047.8914787857684</v>
      </c>
      <c r="F92" s="1">
        <f>ROUND(2*E92,0)/2</f>
        <v>9048</v>
      </c>
      <c r="G92" s="1">
        <f>+C92-(C$7+F92*C$8)</f>
        <v>-4.4240799994440749E-2</v>
      </c>
      <c r="K92" s="1">
        <f>+G92</f>
        <v>-4.4240799994440749E-2</v>
      </c>
      <c r="O92" s="1">
        <f ca="1">+C$11+C$12*F92</f>
        <v>-4.2904200362772579E-2</v>
      </c>
      <c r="Q92" s="89">
        <f>+C92-15018.5</f>
        <v>41392.554300000003</v>
      </c>
    </row>
    <row r="93" spans="1:17" x14ac:dyDescent="0.2">
      <c r="A93" s="36" t="s">
        <v>82</v>
      </c>
      <c r="B93" s="37" t="s">
        <v>58</v>
      </c>
      <c r="C93" s="38">
        <v>56411.054600000003</v>
      </c>
      <c r="D93" s="30"/>
      <c r="E93" s="39">
        <f>+(C93-C$7)/C$8</f>
        <v>9047.8922146758105</v>
      </c>
      <c r="F93" s="1">
        <f>ROUND(2*E93,0)/2</f>
        <v>9048</v>
      </c>
      <c r="G93" s="1">
        <f>+C93-(C$7+F93*C$8)</f>
        <v>-4.3940799994743429E-2</v>
      </c>
      <c r="K93" s="1">
        <f>+G93</f>
        <v>-4.3940799994743429E-2</v>
      </c>
      <c r="O93" s="1">
        <f ca="1">+C$11+C$12*F93</f>
        <v>-4.2904200362772579E-2</v>
      </c>
      <c r="Q93" s="89">
        <f>+C93-15018.5</f>
        <v>41392.554600000003</v>
      </c>
    </row>
    <row r="94" spans="1:17" x14ac:dyDescent="0.2">
      <c r="A94" s="29" t="s">
        <v>80</v>
      </c>
      <c r="B94" s="44" t="s">
        <v>56</v>
      </c>
      <c r="C94" s="29">
        <v>56449.376029999999</v>
      </c>
      <c r="D94" s="29">
        <v>1.9000000000000001E-4</v>
      </c>
      <c r="E94" s="39">
        <f>+(C94-C$7)/C$8</f>
        <v>9141.8934107424211</v>
      </c>
      <c r="F94" s="1">
        <f>ROUND(2*E94,0)/2</f>
        <v>9142</v>
      </c>
      <c r="G94" s="1">
        <f>+C94-(C$7+F94*C$8)</f>
        <v>-4.3453199999930803E-2</v>
      </c>
      <c r="K94" s="1">
        <f>+G94</f>
        <v>-4.3453199999930803E-2</v>
      </c>
      <c r="O94" s="1">
        <f ca="1">+C$11+C$12*F94</f>
        <v>-4.264886072008759E-2</v>
      </c>
      <c r="Q94" s="89">
        <f>+C94-15018.5</f>
        <v>41430.876029999999</v>
      </c>
    </row>
    <row r="95" spans="1:17" x14ac:dyDescent="0.2">
      <c r="A95" s="29" t="s">
        <v>80</v>
      </c>
      <c r="B95" s="44" t="s">
        <v>56</v>
      </c>
      <c r="C95" s="29">
        <v>56713.54838</v>
      </c>
      <c r="D95" s="29">
        <v>1.3999999999999999E-4</v>
      </c>
      <c r="E95" s="39">
        <f>+(C95-C$7)/C$8</f>
        <v>9789.8994185487445</v>
      </c>
      <c r="F95" s="1">
        <f>ROUND(2*E95,0)/2</f>
        <v>9790</v>
      </c>
      <c r="G95" s="1">
        <f>+C95-(C$7+F95*C$8)</f>
        <v>-4.1003999998793006E-2</v>
      </c>
      <c r="K95" s="1">
        <f>+G95</f>
        <v>-4.1003999998793006E-2</v>
      </c>
      <c r="O95" s="1">
        <f ca="1">+C$11+C$12*F95</f>
        <v>-4.0888647013067693E-2</v>
      </c>
      <c r="Q95" s="89">
        <f>+C95-15018.5</f>
        <v>41695.04838</v>
      </c>
    </row>
    <row r="96" spans="1:17" x14ac:dyDescent="0.2">
      <c r="A96" s="29" t="s">
        <v>80</v>
      </c>
      <c r="B96" s="44" t="s">
        <v>58</v>
      </c>
      <c r="C96" s="29">
        <v>56727.613039999997</v>
      </c>
      <c r="D96" s="29">
        <v>4.0999999999999999E-4</v>
      </c>
      <c r="E96" s="39">
        <f>+(C96-C$7)/C$8</f>
        <v>9824.3995627831846</v>
      </c>
      <c r="F96" s="1">
        <f>ROUND(2*E96,0)/2</f>
        <v>9824.5</v>
      </c>
      <c r="G96" s="1">
        <f>+C96-(C$7+F96*C$8)</f>
        <v>-4.0945200002170168E-2</v>
      </c>
      <c r="K96" s="1">
        <f>+G96</f>
        <v>-4.0945200002170168E-2</v>
      </c>
      <c r="O96" s="1">
        <f ca="1">+C$11+C$12*F96</f>
        <v>-4.0794931931443949E-2</v>
      </c>
      <c r="Q96" s="89">
        <f>+C96-15018.5</f>
        <v>41709.113039999997</v>
      </c>
    </row>
    <row r="97" spans="1:17" x14ac:dyDescent="0.2">
      <c r="A97" s="54" t="s">
        <v>83</v>
      </c>
      <c r="B97" s="55" t="s">
        <v>58</v>
      </c>
      <c r="C97" s="54">
        <v>56763.076499999966</v>
      </c>
      <c r="D97" s="54" t="s">
        <v>84</v>
      </c>
      <c r="E97" s="39">
        <f>+(C97-C$7)/C$8</f>
        <v>9911.3902532834563</v>
      </c>
      <c r="F97" s="1">
        <f>ROUND(2*E97,0)/2</f>
        <v>9911.5</v>
      </c>
      <c r="G97" s="1">
        <f>+C97-(C$7+F97*C$8)</f>
        <v>-4.474040003697155E-2</v>
      </c>
      <c r="K97" s="1">
        <f>+G97</f>
        <v>-4.474040003697155E-2</v>
      </c>
      <c r="O97" s="1">
        <f ca="1">+C$11+C$12*F97</f>
        <v>-4.0558606943001466E-2</v>
      </c>
      <c r="Q97" s="89">
        <f>+C97-15018.5</f>
        <v>41744.576499999966</v>
      </c>
    </row>
    <row r="98" spans="1:17" x14ac:dyDescent="0.2">
      <c r="A98" s="36" t="s">
        <v>85</v>
      </c>
      <c r="B98" s="37" t="s">
        <v>56</v>
      </c>
      <c r="C98" s="38">
        <v>56763.076500000003</v>
      </c>
      <c r="D98" s="30"/>
      <c r="E98" s="39">
        <f>+(C98-C$7)/C$8</f>
        <v>9911.3902532835455</v>
      </c>
      <c r="F98" s="1">
        <f>ROUND(2*E98,0)/2</f>
        <v>9911.5</v>
      </c>
      <c r="G98" s="1">
        <f>+C98-(C$7+F98*C$8)</f>
        <v>-4.4740400000591762E-2</v>
      </c>
      <c r="K98" s="1">
        <f>+G98</f>
        <v>-4.4740400000591762E-2</v>
      </c>
      <c r="O98" s="1">
        <f ca="1">+C$11+C$12*F98</f>
        <v>-4.0558606943001466E-2</v>
      </c>
      <c r="Q98" s="89">
        <f>+C98-15018.5</f>
        <v>41744.576500000003</v>
      </c>
    </row>
    <row r="99" spans="1:17" x14ac:dyDescent="0.2">
      <c r="A99" s="29" t="s">
        <v>80</v>
      </c>
      <c r="B99" s="44" t="s">
        <v>58</v>
      </c>
      <c r="C99" s="29">
        <v>56790.39604</v>
      </c>
      <c r="D99" s="29">
        <v>8.0000000000000004E-4</v>
      </c>
      <c r="E99" s="39">
        <f>+(C99-C$7)/C$8</f>
        <v>9978.4041782855493</v>
      </c>
      <c r="F99" s="1">
        <f>ROUND(2*E99,0)/2</f>
        <v>9978.5</v>
      </c>
      <c r="G99" s="1">
        <f>+C99-(C$7+F99*C$8)</f>
        <v>-3.9063600001099985E-2</v>
      </c>
      <c r="K99" s="1">
        <f>+G99</f>
        <v>-3.9063600001099985E-2</v>
      </c>
      <c r="O99" s="1">
        <f ca="1">+C$11+C$12*F99</f>
        <v>-4.0376609538108975E-2</v>
      </c>
      <c r="Q99" s="89">
        <f>+C99-15018.5</f>
        <v>41771.89604</v>
      </c>
    </row>
    <row r="100" spans="1:17" x14ac:dyDescent="0.2">
      <c r="A100" s="56" t="s">
        <v>86</v>
      </c>
      <c r="B100" s="57" t="s">
        <v>56</v>
      </c>
      <c r="C100" s="58">
        <v>57125.500699999997</v>
      </c>
      <c r="D100" s="58">
        <v>3.0000000000000001E-3</v>
      </c>
      <c r="E100" s="39">
        <f>+(C100-C$7)/C$8</f>
        <v>10800.404788583686</v>
      </c>
      <c r="F100" s="1">
        <f>ROUND(2*E100,0)/2</f>
        <v>10800.5</v>
      </c>
      <c r="G100" s="1">
        <f>+C100-(C$7+F100*C$8)</f>
        <v>-3.8814800005638972E-2</v>
      </c>
      <c r="K100" s="1">
        <f>+G100</f>
        <v>-3.8814800005638972E-2</v>
      </c>
      <c r="O100" s="1">
        <f ca="1">+C$11+C$12*F100</f>
        <v>-3.8143745854204103E-2</v>
      </c>
      <c r="Q100" s="89">
        <f>+C100-15018.5</f>
        <v>42107.000699999997</v>
      </c>
    </row>
    <row r="101" spans="1:17" x14ac:dyDescent="0.2">
      <c r="A101" s="59" t="s">
        <v>87</v>
      </c>
      <c r="B101" s="60" t="s">
        <v>58</v>
      </c>
      <c r="C101" s="61">
        <v>57483.436999999998</v>
      </c>
      <c r="D101" s="62">
        <v>3.0000000000000001E-3</v>
      </c>
      <c r="E101" s="39">
        <f>+(C101-C$7)/C$8</f>
        <v>11678.410654117935</v>
      </c>
      <c r="F101" s="1">
        <f>ROUND(2*E101,0)/2</f>
        <v>11678.5</v>
      </c>
      <c r="G101" s="1">
        <f>+C101-(C$7+F101*C$8)</f>
        <v>-3.6423600002308376E-2</v>
      </c>
      <c r="I101" s="1">
        <f>+G101</f>
        <v>-3.6423600002308376E-2</v>
      </c>
      <c r="O101" s="1">
        <f ca="1">+C$11+C$12*F101</f>
        <v>-3.5758764936359246E-2</v>
      </c>
      <c r="Q101" s="89">
        <f>+C101-15018.5</f>
        <v>42464.936999999998</v>
      </c>
    </row>
    <row r="102" spans="1:17" x14ac:dyDescent="0.2">
      <c r="A102" s="59" t="s">
        <v>87</v>
      </c>
      <c r="B102" s="60" t="s">
        <v>56</v>
      </c>
      <c r="C102" s="61">
        <v>57483.642</v>
      </c>
      <c r="D102" s="62">
        <v>2E-3</v>
      </c>
      <c r="E102" s="39">
        <f>+(C102-C$7)/C$8</f>
        <v>11678.913512314872</v>
      </c>
      <c r="F102" s="1">
        <f>ROUND(2*E102,0)/2</f>
        <v>11679</v>
      </c>
      <c r="G102" s="1">
        <f>+C102-(C$7+F102*C$8)</f>
        <v>-3.5258399999293033E-2</v>
      </c>
      <c r="I102" s="1">
        <f>+G102</f>
        <v>-3.5258399999293033E-2</v>
      </c>
      <c r="O102" s="1">
        <f ca="1">+C$11+C$12*F102</f>
        <v>-3.5757406746770498E-2</v>
      </c>
      <c r="Q102" s="89">
        <f>+C102-15018.5</f>
        <v>42465.142</v>
      </c>
    </row>
    <row r="103" spans="1:17" x14ac:dyDescent="0.2">
      <c r="A103" s="56" t="s">
        <v>86</v>
      </c>
      <c r="B103" s="57" t="s">
        <v>56</v>
      </c>
      <c r="C103" s="58">
        <v>57514.421699999999</v>
      </c>
      <c r="D103" s="58">
        <v>2.8E-3</v>
      </c>
      <c r="E103" s="39">
        <f>+(C103-C$7)/C$8</f>
        <v>11754.415094969057</v>
      </c>
      <c r="F103" s="1">
        <f>ROUND(2*E103,0)/2</f>
        <v>11754.5</v>
      </c>
      <c r="G103" s="1">
        <f>+C103-(C$7+F103*C$8)</f>
        <v>-3.4613200004969258E-2</v>
      </c>
      <c r="K103" s="1">
        <f>+G103</f>
        <v>-3.4613200004969258E-2</v>
      </c>
      <c r="O103" s="1">
        <f ca="1">+C$11+C$12*F103</f>
        <v>-3.555232011886926E-2</v>
      </c>
      <c r="Q103" s="89">
        <f>+C103-15018.5</f>
        <v>42495.921699999999</v>
      </c>
    </row>
    <row r="104" spans="1:17" x14ac:dyDescent="0.2">
      <c r="A104" s="63" t="s">
        <v>88</v>
      </c>
      <c r="B104" s="64" t="s">
        <v>56</v>
      </c>
      <c r="C104" s="63">
        <v>57542.758500000004</v>
      </c>
      <c r="D104" s="63">
        <v>2.0000000000000001E-4</v>
      </c>
      <c r="E104" s="39">
        <f>+(C104-C$7)/C$8</f>
        <v>11823.924324992598</v>
      </c>
      <c r="F104" s="1">
        <f>ROUND(2*E104,0)/2</f>
        <v>11824</v>
      </c>
      <c r="G104" s="1">
        <f>+C104-(C$7+F104*C$8)</f>
        <v>-3.0850399998598732E-2</v>
      </c>
      <c r="K104" s="1">
        <f>+G104</f>
        <v>-3.0850399998598732E-2</v>
      </c>
      <c r="O104" s="1">
        <f ca="1">+C$11+C$12*F104</f>
        <v>-3.5363531766033025E-2</v>
      </c>
      <c r="Q104" s="89">
        <f>+C104-15018.5</f>
        <v>42524.258500000004</v>
      </c>
    </row>
    <row r="105" spans="1:17" x14ac:dyDescent="0.2">
      <c r="A105" s="54" t="s">
        <v>89</v>
      </c>
      <c r="B105" s="65" t="s">
        <v>56</v>
      </c>
      <c r="C105" s="66">
        <v>57867.465400000001</v>
      </c>
      <c r="D105" s="66">
        <v>4.0000000000000002E-4</v>
      </c>
      <c r="E105" s="39">
        <f>+(C105-C$7)/C$8</f>
        <v>12620.419575067652</v>
      </c>
      <c r="F105" s="1">
        <f>ROUND(2*E105,0)/2</f>
        <v>12620.5</v>
      </c>
      <c r="G105" s="1">
        <f>+C105-(C$7+F105*C$8)</f>
        <v>-3.2786800002213567E-2</v>
      </c>
      <c r="K105" s="1">
        <f>+G105</f>
        <v>-3.2786800002213567E-2</v>
      </c>
      <c r="O105" s="1">
        <f ca="1">+C$11+C$12*F105</f>
        <v>-3.3199935751154402E-2</v>
      </c>
      <c r="Q105" s="89">
        <f>+C105-15018.5</f>
        <v>42848.965400000001</v>
      </c>
    </row>
    <row r="106" spans="1:17" x14ac:dyDescent="0.2">
      <c r="A106" s="54" t="s">
        <v>89</v>
      </c>
      <c r="B106" s="65" t="s">
        <v>56</v>
      </c>
      <c r="C106" s="66">
        <v>57874.396999999997</v>
      </c>
      <c r="D106" s="66">
        <v>1.6000000000000001E-3</v>
      </c>
      <c r="E106" s="39">
        <f>+(C106-C$7)/C$8</f>
        <v>12637.422559837663</v>
      </c>
      <c r="F106" s="1">
        <f>ROUND(2*E106,0)/2</f>
        <v>12637.5</v>
      </c>
      <c r="G106" s="1">
        <f>+C106-(C$7+F106*C$8)</f>
        <v>-3.1570000006468035E-2</v>
      </c>
      <c r="K106" s="1">
        <f>+G106</f>
        <v>-3.1570000006468035E-2</v>
      </c>
      <c r="O106" s="1">
        <f ca="1">+C$11+C$12*F106</f>
        <v>-3.3153757305136901E-2</v>
      </c>
      <c r="Q106" s="89">
        <f>+C106-15018.5</f>
        <v>42855.896999999997</v>
      </c>
    </row>
    <row r="107" spans="1:17" x14ac:dyDescent="0.2">
      <c r="A107" s="70" t="s">
        <v>91</v>
      </c>
      <c r="B107" s="71" t="s">
        <v>56</v>
      </c>
      <c r="C107" s="72">
        <v>57902.729399999997</v>
      </c>
      <c r="D107" s="72">
        <v>1E-4</v>
      </c>
      <c r="E107" s="39">
        <f>+(C107-C$7)/C$8</f>
        <v>12706.920996807206</v>
      </c>
      <c r="F107" s="1">
        <f>ROUND(2*E107,0)/2</f>
        <v>12707</v>
      </c>
      <c r="G107" s="1">
        <f>+C107-(C$7+F107*C$8)</f>
        <v>-3.2207200005359482E-2</v>
      </c>
      <c r="K107" s="1">
        <f>+G107</f>
        <v>-3.2207200005359482E-2</v>
      </c>
      <c r="O107" s="1">
        <f ca="1">+C$11+C$12*F107</f>
        <v>-3.2964968952300666E-2</v>
      </c>
      <c r="Q107" s="89">
        <f>+C107-15018.5</f>
        <v>42884.229399999997</v>
      </c>
    </row>
    <row r="108" spans="1:17" ht="12" customHeight="1" x14ac:dyDescent="0.2">
      <c r="A108" s="73" t="s">
        <v>92</v>
      </c>
      <c r="B108" s="74" t="s">
        <v>58</v>
      </c>
      <c r="C108" s="75">
        <v>58252.716399999998</v>
      </c>
      <c r="D108" s="75">
        <v>1E-4</v>
      </c>
      <c r="E108" s="39">
        <f>+(C108-C$7)/C$8</f>
        <v>13565.427493244521</v>
      </c>
      <c r="F108" s="1">
        <f>ROUND(2*E108,0)/2</f>
        <v>13565.5</v>
      </c>
      <c r="G108" s="1">
        <f>+C108-(C$7+F108*C$8)</f>
        <v>-2.955880000081379E-2</v>
      </c>
      <c r="K108" s="1">
        <f>+G108</f>
        <v>-2.955880000081379E-2</v>
      </c>
      <c r="O108" s="1">
        <f ca="1">+C$11+C$12*F108</f>
        <v>-3.0632957428417054E-2</v>
      </c>
      <c r="Q108" s="89">
        <f>+C108-15018.5</f>
        <v>43234.216399999998</v>
      </c>
    </row>
    <row r="109" spans="1:17" ht="12" customHeight="1" x14ac:dyDescent="0.2">
      <c r="A109" s="70" t="s">
        <v>91</v>
      </c>
      <c r="B109" s="71" t="s">
        <v>56</v>
      </c>
      <c r="C109" s="72">
        <v>58295.7238</v>
      </c>
      <c r="D109" s="72">
        <v>8.0000000000000004E-4</v>
      </c>
      <c r="E109" s="39">
        <f>+(C109-C$7)/C$8</f>
        <v>13670.923218213962</v>
      </c>
      <c r="F109" s="1">
        <f>ROUND(2*E109,0)/2</f>
        <v>13671</v>
      </c>
      <c r="G109" s="1">
        <f>+C109-(C$7+F109*C$8)</f>
        <v>-3.1301600000006147E-2</v>
      </c>
      <c r="K109" s="1">
        <f>+G109</f>
        <v>-3.1301600000006147E-2</v>
      </c>
      <c r="O109" s="1">
        <f ca="1">+C$11+C$12*F109</f>
        <v>-3.034637942519082E-2</v>
      </c>
      <c r="Q109" s="89">
        <f>+C109-15018.5</f>
        <v>43277.2238</v>
      </c>
    </row>
    <row r="110" spans="1:17" ht="12" customHeight="1" x14ac:dyDescent="0.2">
      <c r="A110" s="70" t="s">
        <v>93</v>
      </c>
      <c r="B110" s="71" t="s">
        <v>58</v>
      </c>
      <c r="C110" s="72">
        <v>58512.1967</v>
      </c>
      <c r="D110" s="72" t="s">
        <v>94</v>
      </c>
      <c r="E110" s="39">
        <f>+(C110-C$7)/C$8</f>
        <v>14201.9240581098</v>
      </c>
      <c r="F110" s="1">
        <f>ROUND(2*E110,0)/2</f>
        <v>14202</v>
      </c>
      <c r="G110" s="1">
        <f>+C110-(C$7+F110*C$8)</f>
        <v>-3.0959199997596443E-2</v>
      </c>
      <c r="K110" s="1">
        <f>+G110</f>
        <v>-3.0959199997596443E-2</v>
      </c>
      <c r="O110" s="1">
        <f ca="1">+C$11+C$12*F110</f>
        <v>-2.8903982081938402E-2</v>
      </c>
      <c r="Q110" s="89">
        <f>+C110-15018.5</f>
        <v>43493.6967</v>
      </c>
    </row>
    <row r="111" spans="1:17" ht="12" customHeight="1" x14ac:dyDescent="0.2">
      <c r="A111" s="90" t="s">
        <v>345</v>
      </c>
      <c r="B111" s="91" t="s">
        <v>56</v>
      </c>
      <c r="C111" s="92">
        <v>59254.162800000049</v>
      </c>
      <c r="D111" s="90" t="s">
        <v>101</v>
      </c>
      <c r="E111" s="39">
        <f>+(C111-C$7)/C$8</f>
        <v>16021.942278747418</v>
      </c>
      <c r="F111" s="1">
        <f>ROUND(2*E111,0)/2</f>
        <v>16022</v>
      </c>
      <c r="G111" s="1">
        <f>+C111-(C$7+F111*C$8)</f>
        <v>-2.3531199949502479E-2</v>
      </c>
      <c r="K111" s="1">
        <f>+G111</f>
        <v>-2.3531199949502479E-2</v>
      </c>
      <c r="O111" s="1">
        <f ca="1">+C$11+C$12*F111</f>
        <v>-2.3960171978888702E-2</v>
      </c>
      <c r="Q111" s="89">
        <f>+C111-15018.5</f>
        <v>44235.662800000049</v>
      </c>
    </row>
    <row r="112" spans="1:17" ht="12" customHeight="1" x14ac:dyDescent="0.2">
      <c r="A112" s="90" t="s">
        <v>345</v>
      </c>
      <c r="B112" s="91" t="s">
        <v>56</v>
      </c>
      <c r="C112" s="92">
        <v>59255.18330000015</v>
      </c>
      <c r="D112" s="90" t="s">
        <v>101</v>
      </c>
      <c r="E112" s="39">
        <f>+(C112-C$7)/C$8</f>
        <v>16024.44553138166</v>
      </c>
      <c r="F112" s="1">
        <f>ROUND(2*E112,0)/2</f>
        <v>16024.5</v>
      </c>
      <c r="G112" s="1">
        <f>+C112-(C$7+F112*C$8)</f>
        <v>-2.2205199849850032E-2</v>
      </c>
      <c r="K112" s="1">
        <f>+G112</f>
        <v>-2.2205199849850032E-2</v>
      </c>
      <c r="O112" s="1">
        <f ca="1">+C$11+C$12*F112</f>
        <v>-2.3953381030944951E-2</v>
      </c>
      <c r="Q112" s="89">
        <f>+C112-15018.5</f>
        <v>44236.68330000015</v>
      </c>
    </row>
    <row r="113" spans="1:17" ht="12" customHeight="1" x14ac:dyDescent="0.2">
      <c r="A113" s="90" t="s">
        <v>345</v>
      </c>
      <c r="B113" s="91" t="s">
        <v>56</v>
      </c>
      <c r="C113" s="92">
        <v>59261.298400000203</v>
      </c>
      <c r="D113" s="90" t="s">
        <v>101</v>
      </c>
      <c r="E113" s="39">
        <f>+(C113-C$7)/C$8</f>
        <v>16039.445668747932</v>
      </c>
      <c r="F113" s="1">
        <f>ROUND(2*E113,0)/2</f>
        <v>16039.5</v>
      </c>
      <c r="G113" s="1">
        <f>+C113-(C$7+F113*C$8)</f>
        <v>-2.2149199794512242E-2</v>
      </c>
      <c r="K113" s="1">
        <f>+G113</f>
        <v>-2.2149199794512242E-2</v>
      </c>
      <c r="O113" s="1">
        <f ca="1">+C$11+C$12*F113</f>
        <v>-2.3912635343282453E-2</v>
      </c>
      <c r="Q113" s="89">
        <f>+C113-15018.5</f>
        <v>44242.798400000203</v>
      </c>
    </row>
    <row r="114" spans="1:17" ht="12" customHeight="1" x14ac:dyDescent="0.2">
      <c r="A114" s="90" t="s">
        <v>345</v>
      </c>
      <c r="B114" s="91" t="s">
        <v>56</v>
      </c>
      <c r="C114" s="92">
        <v>59266.190700000152</v>
      </c>
      <c r="D114" s="90" t="s">
        <v>101</v>
      </c>
      <c r="E114" s="39">
        <f>+(C114-C$7)/C$8</f>
        <v>16051.44631829342</v>
      </c>
      <c r="F114" s="1">
        <f>ROUND(2*E114,0)/2</f>
        <v>16051.5</v>
      </c>
      <c r="G114" s="1">
        <f>+C114-(C$7+F114*C$8)</f>
        <v>-2.1884399851842318E-2</v>
      </c>
      <c r="K114" s="1">
        <f>+G114</f>
        <v>-2.1884399851842318E-2</v>
      </c>
      <c r="O114" s="1">
        <f ca="1">+C$11+C$12*F114</f>
        <v>-2.3880038793152453E-2</v>
      </c>
      <c r="Q114" s="89">
        <f>+C114-15018.5</f>
        <v>44247.690700000152</v>
      </c>
    </row>
    <row r="115" spans="1:17" ht="12" customHeight="1" x14ac:dyDescent="0.2">
      <c r="A115" s="90" t="s">
        <v>345</v>
      </c>
      <c r="B115" s="91" t="s">
        <v>56</v>
      </c>
      <c r="C115" s="92">
        <v>59267.208500000183</v>
      </c>
      <c r="D115" s="90" t="s">
        <v>101</v>
      </c>
      <c r="E115" s="39">
        <f>+(C115-C$7)/C$8</f>
        <v>16053.94294791709</v>
      </c>
      <c r="F115" s="1">
        <f>ROUND(2*E115,0)/2</f>
        <v>16054</v>
      </c>
      <c r="G115" s="1">
        <f>+C115-(C$7+F115*C$8)</f>
        <v>-2.3258399814949371E-2</v>
      </c>
      <c r="K115" s="1">
        <f>+G115</f>
        <v>-2.3258399814949371E-2</v>
      </c>
      <c r="O115" s="1">
        <f ca="1">+C$11+C$12*F115</f>
        <v>-2.3873247845208702E-2</v>
      </c>
      <c r="Q115" s="89">
        <f>+C115-15018.5</f>
        <v>44248.708500000183</v>
      </c>
    </row>
    <row r="116" spans="1:17" ht="12" customHeight="1" x14ac:dyDescent="0.2">
      <c r="A116" s="90" t="s">
        <v>345</v>
      </c>
      <c r="B116" s="91" t="s">
        <v>56</v>
      </c>
      <c r="C116" s="92">
        <v>59268.228999999817</v>
      </c>
      <c r="D116" s="90" t="s">
        <v>101</v>
      </c>
      <c r="E116" s="39">
        <f>+(C116-C$7)/C$8</f>
        <v>16056.446200550192</v>
      </c>
      <c r="F116" s="1">
        <f>ROUND(2*E116,0)/2</f>
        <v>16056.5</v>
      </c>
      <c r="G116" s="1">
        <f>+C116-(C$7+F116*C$8)</f>
        <v>-2.1932400180958211E-2</v>
      </c>
      <c r="K116" s="1">
        <f>+G116</f>
        <v>-2.1932400180958211E-2</v>
      </c>
      <c r="O116" s="1">
        <f ca="1">+C$11+C$12*F116</f>
        <v>-2.3866456897264951E-2</v>
      </c>
      <c r="Q116" s="89">
        <f>+C116-15018.5</f>
        <v>44249.728999999817</v>
      </c>
    </row>
    <row r="117" spans="1:17" ht="12" customHeight="1" x14ac:dyDescent="0.2">
      <c r="A117" s="90" t="s">
        <v>345</v>
      </c>
      <c r="B117" s="91" t="s">
        <v>56</v>
      </c>
      <c r="C117" s="92">
        <v>59291.058199999854</v>
      </c>
      <c r="D117" s="90" t="s">
        <v>101</v>
      </c>
      <c r="E117" s="39">
        <f>+(C117-C$7)/C$8</f>
        <v>16112.445470547356</v>
      </c>
      <c r="F117" s="1">
        <f>ROUND(2*E117,0)/2</f>
        <v>16112.5</v>
      </c>
      <c r="G117" s="1">
        <f>+C117-(C$7+F117*C$8)</f>
        <v>-2.2230000147828832E-2</v>
      </c>
      <c r="K117" s="1">
        <f>+G117</f>
        <v>-2.2230000147828832E-2</v>
      </c>
      <c r="O117" s="1">
        <f ca="1">+C$11+C$12*F117</f>
        <v>-2.3714339663324965E-2</v>
      </c>
      <c r="Q117" s="89">
        <f>+C117-15018.5</f>
        <v>44272.558199999854</v>
      </c>
    </row>
    <row r="118" spans="1:17" ht="12" customHeight="1" x14ac:dyDescent="0.2">
      <c r="A118" s="90" t="s">
        <v>345</v>
      </c>
      <c r="B118" s="91" t="s">
        <v>56</v>
      </c>
      <c r="C118" s="92">
        <v>59291.261200000066</v>
      </c>
      <c r="D118" s="90" t="s">
        <v>101</v>
      </c>
      <c r="E118" s="39">
        <f>+(C118-C$7)/C$8</f>
        <v>16112.94342281118</v>
      </c>
      <c r="F118" s="1">
        <f>ROUND(2*E118,0)/2</f>
        <v>16113</v>
      </c>
      <c r="G118" s="1">
        <f>+C118-(C$7+F118*C$8)</f>
        <v>-2.3064799934218172E-2</v>
      </c>
      <c r="K118" s="1">
        <f>+G118</f>
        <v>-2.3064799934218172E-2</v>
      </c>
      <c r="O118" s="1">
        <f ca="1">+C$11+C$12*F118</f>
        <v>-2.3712981473736211E-2</v>
      </c>
      <c r="Q118" s="89">
        <f>+C118-15018.5</f>
        <v>44272.761200000066</v>
      </c>
    </row>
    <row r="119" spans="1:17" ht="12" customHeight="1" x14ac:dyDescent="0.2">
      <c r="A119" s="90" t="s">
        <v>345</v>
      </c>
      <c r="B119" s="91" t="s">
        <v>56</v>
      </c>
      <c r="C119" s="92">
        <v>59325.096499999985</v>
      </c>
      <c r="D119" s="90" t="s">
        <v>150</v>
      </c>
      <c r="E119" s="39">
        <f>+(C119-C$7)/C$8</f>
        <v>16195.940290862954</v>
      </c>
      <c r="F119" s="1">
        <f>ROUND(2*E119,0)/2</f>
        <v>16196</v>
      </c>
      <c r="G119" s="1">
        <f>+C119-(C$7+F119*C$8)</f>
        <v>-2.4341600015759468E-2</v>
      </c>
      <c r="K119" s="1">
        <f>+G119</f>
        <v>-2.4341600015759468E-2</v>
      </c>
      <c r="O119" s="1">
        <f ca="1">+C$11+C$12*F119</f>
        <v>-2.3487522002003727E-2</v>
      </c>
      <c r="Q119" s="89">
        <f>+C119-15018.5</f>
        <v>44306.596499999985</v>
      </c>
    </row>
    <row r="120" spans="1:17" ht="12" customHeight="1" x14ac:dyDescent="0.2">
      <c r="A120" s="90" t="s">
        <v>345</v>
      </c>
      <c r="B120" s="91" t="s">
        <v>56</v>
      </c>
      <c r="C120" s="92">
        <v>59325.096499999985</v>
      </c>
      <c r="D120" s="90" t="s">
        <v>84</v>
      </c>
      <c r="E120" s="39">
        <f>+(C120-C$7)/C$8</f>
        <v>16195.940290862954</v>
      </c>
      <c r="F120" s="1">
        <f>ROUND(2*E120,0)/2</f>
        <v>16196</v>
      </c>
      <c r="G120" s="1">
        <f>+C120-(C$7+F120*C$8)</f>
        <v>-2.4341600015759468E-2</v>
      </c>
      <c r="K120" s="1">
        <f>+G120</f>
        <v>-2.4341600015759468E-2</v>
      </c>
      <c r="O120" s="1">
        <f ca="1">+C$11+C$12*F120</f>
        <v>-2.3487522002003727E-2</v>
      </c>
      <c r="Q120" s="89">
        <f>+C120-15018.5</f>
        <v>44306.596499999985</v>
      </c>
    </row>
    <row r="121" spans="1:17" ht="12" customHeight="1" x14ac:dyDescent="0.2"/>
    <row r="122" spans="1:17" ht="12" customHeight="1" x14ac:dyDescent="0.2"/>
  </sheetData>
  <sheetProtection selectLockedCells="1" selectUnlockedCells="1"/>
  <sortState xmlns:xlrd2="http://schemas.microsoft.com/office/spreadsheetml/2017/richdata2" ref="A21:W120">
    <sortCondition ref="C21:C12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workbookViewId="0">
      <pane xSplit="13" ySplit="22" topLeftCell="N98" activePane="bottomRight" state="frozen"/>
      <selection pane="topRight" activeCell="N1" sqref="N1"/>
      <selection pane="bottomLeft" activeCell="A23" sqref="A23"/>
      <selection pane="bottomRight" activeCell="C18" sqref="C18"/>
    </sheetView>
  </sheetViews>
  <sheetFormatPr defaultColWidth="10.28515625" defaultRowHeight="12.75" x14ac:dyDescent="0.2"/>
  <cols>
    <col min="1" max="1" width="15.28515625" style="1" customWidth="1"/>
    <col min="2" max="2" width="7.71093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 t="s">
        <v>3</v>
      </c>
    </row>
    <row r="3" spans="1:6" x14ac:dyDescent="0.2">
      <c r="C3" s="3" t="s">
        <v>4</v>
      </c>
    </row>
    <row r="4" spans="1:6" x14ac:dyDescent="0.2">
      <c r="A4" s="4" t="s">
        <v>5</v>
      </c>
      <c r="C4" s="5" t="s">
        <v>6</v>
      </c>
      <c r="D4" s="6" t="s">
        <v>7</v>
      </c>
    </row>
    <row r="5" spans="1:6" x14ac:dyDescent="0.2">
      <c r="A5" s="7" t="s">
        <v>8</v>
      </c>
      <c r="B5"/>
      <c r="C5" s="8">
        <v>-9.5</v>
      </c>
      <c r="D5" t="s">
        <v>9</v>
      </c>
    </row>
    <row r="6" spans="1:6" x14ac:dyDescent="0.2">
      <c r="A6" s="4" t="s">
        <v>10</v>
      </c>
    </row>
    <row r="7" spans="1:6" x14ac:dyDescent="0.2">
      <c r="A7" s="1" t="s">
        <v>11</v>
      </c>
      <c r="C7" s="9">
        <v>53087.304499999998</v>
      </c>
      <c r="D7" s="10"/>
    </row>
    <row r="8" spans="1:6" x14ac:dyDescent="0.2">
      <c r="A8" s="1" t="s">
        <v>12</v>
      </c>
      <c r="C8" s="11">
        <v>0.40767246400000001</v>
      </c>
      <c r="D8" s="12" t="s">
        <v>13</v>
      </c>
    </row>
    <row r="9" spans="1:6" x14ac:dyDescent="0.2">
      <c r="A9" s="13" t="s">
        <v>14</v>
      </c>
      <c r="B9" s="14">
        <v>49</v>
      </c>
      <c r="C9" s="15" t="str">
        <f>"F"&amp;B9</f>
        <v>F49</v>
      </c>
      <c r="D9" s="16" t="str">
        <f>"G"&amp;B9</f>
        <v>G49</v>
      </c>
    </row>
    <row r="10" spans="1:6" x14ac:dyDescent="0.2">
      <c r="A10"/>
      <c r="B10"/>
      <c r="C10" s="17" t="s">
        <v>15</v>
      </c>
      <c r="D10" s="17" t="s">
        <v>16</v>
      </c>
      <c r="E10"/>
    </row>
    <row r="11" spans="1:6" x14ac:dyDescent="0.2">
      <c r="A11" t="s">
        <v>17</v>
      </c>
      <c r="B11"/>
      <c r="C11" s="18">
        <f ca="1">INTERCEPT(INDIRECT($D$9):G982,INDIRECT($C$9):F982)</f>
        <v>-1.2511173303234313E-3</v>
      </c>
      <c r="D11" s="19"/>
      <c r="E11"/>
    </row>
    <row r="12" spans="1:6" x14ac:dyDescent="0.2">
      <c r="A12" t="s">
        <v>18</v>
      </c>
      <c r="B12"/>
      <c r="C12" s="18">
        <f ca="1">SLOPE(INDIRECT($D$9):G982,INDIRECT($C$9):F982)</f>
        <v>-1.5000511886369674E-7</v>
      </c>
      <c r="D12" s="19"/>
      <c r="E12"/>
    </row>
    <row r="13" spans="1:6" x14ac:dyDescent="0.2">
      <c r="A13" t="s">
        <v>19</v>
      </c>
      <c r="B13"/>
      <c r="C13" s="19" t="s">
        <v>20</v>
      </c>
    </row>
    <row r="14" spans="1:6" x14ac:dyDescent="0.2">
      <c r="A14"/>
      <c r="B14"/>
      <c r="C14"/>
    </row>
    <row r="15" spans="1:6" x14ac:dyDescent="0.2">
      <c r="A15" s="20" t="s">
        <v>21</v>
      </c>
      <c r="B15"/>
      <c r="C15" s="21">
        <f ca="1">(C7+C11)+(C8+C12)*INT(MAX(F21:F3523))</f>
        <v>59325.09732531834</v>
      </c>
      <c r="E15" s="22" t="s">
        <v>22</v>
      </c>
      <c r="F15" s="8">
        <v>1</v>
      </c>
    </row>
    <row r="16" spans="1:6" x14ac:dyDescent="0.2">
      <c r="A16" s="20" t="s">
        <v>23</v>
      </c>
      <c r="B16"/>
      <c r="C16" s="21">
        <f ca="1">+C8+C12</f>
        <v>0.40767231399488113</v>
      </c>
      <c r="E16" s="22" t="s">
        <v>24</v>
      </c>
      <c r="F16" s="18">
        <f ca="1">NOW()+15018.5+$C$5/24</f>
        <v>59970.527505439815</v>
      </c>
    </row>
    <row r="17" spans="1:21" x14ac:dyDescent="0.2">
      <c r="A17" s="22" t="s">
        <v>25</v>
      </c>
      <c r="B17"/>
      <c r="C17">
        <f>COUNT(C21:C2181)</f>
        <v>99</v>
      </c>
      <c r="E17" s="22" t="s">
        <v>26</v>
      </c>
      <c r="F17" s="18">
        <f ca="1">ROUND(2*(F16-$C$7)/$C$8,0)/2+F15</f>
        <v>16885</v>
      </c>
    </row>
    <row r="18" spans="1:21" x14ac:dyDescent="0.2">
      <c r="A18" s="20" t="s">
        <v>27</v>
      </c>
      <c r="B18"/>
      <c r="C18" s="23">
        <f ca="1">+C15</f>
        <v>59325.09732531834</v>
      </c>
      <c r="D18" s="24">
        <f ca="1">+C16</f>
        <v>0.40767231399488113</v>
      </c>
      <c r="E18" s="22" t="s">
        <v>28</v>
      </c>
      <c r="F18" s="16">
        <f ca="1">ROUND(2*(F16-$C$15)/$C$16,0)/2+F15</f>
        <v>1584</v>
      </c>
    </row>
    <row r="19" spans="1:21" x14ac:dyDescent="0.2">
      <c r="E19" s="22" t="s">
        <v>29</v>
      </c>
      <c r="F19" s="25">
        <f ca="1">+$C$15+$C$16*F18-15018.5-$C$5/24</f>
        <v>44952.74610401957</v>
      </c>
    </row>
    <row r="20" spans="1:21" x14ac:dyDescent="0.2">
      <c r="A20" s="17" t="s">
        <v>30</v>
      </c>
      <c r="B20" s="17" t="s">
        <v>31</v>
      </c>
      <c r="C20" s="17" t="s">
        <v>32</v>
      </c>
      <c r="D20" s="17" t="s">
        <v>33</v>
      </c>
      <c r="E20" s="17" t="s">
        <v>34</v>
      </c>
      <c r="F20" s="17" t="s">
        <v>35</v>
      </c>
      <c r="G20" s="17" t="s">
        <v>36</v>
      </c>
      <c r="H20" s="26" t="s">
        <v>37</v>
      </c>
      <c r="I20" s="26" t="s">
        <v>38</v>
      </c>
      <c r="J20" s="26" t="s">
        <v>39</v>
      </c>
      <c r="K20" s="26" t="s">
        <v>40</v>
      </c>
      <c r="L20" s="26" t="s">
        <v>41</v>
      </c>
      <c r="M20" s="26" t="s">
        <v>42</v>
      </c>
      <c r="N20" s="26" t="s">
        <v>43</v>
      </c>
      <c r="O20" s="26" t="s">
        <v>44</v>
      </c>
      <c r="P20" s="26" t="s">
        <v>45</v>
      </c>
      <c r="Q20" s="17" t="s">
        <v>46</v>
      </c>
      <c r="U20" s="27" t="s">
        <v>47</v>
      </c>
    </row>
    <row r="21" spans="1:21" x14ac:dyDescent="0.2">
      <c r="A21" s="1" t="s">
        <v>48</v>
      </c>
      <c r="C21" s="28">
        <v>44044.517800000001</v>
      </c>
      <c r="D21" s="28"/>
      <c r="E21" s="1">
        <f>+(C21-C$7)/C$8</f>
        <v>-22181.499852293178</v>
      </c>
      <c r="F21" s="1">
        <f>ROUND(2*E21,0)/2</f>
        <v>-22181.5</v>
      </c>
      <c r="G21" s="1">
        <f>+C21-(C$7+F21*C$8)</f>
        <v>6.0215999837964773E-5</v>
      </c>
      <c r="J21" s="1">
        <f>+G21</f>
        <v>6.0215999837964773E-5</v>
      </c>
      <c r="O21" s="1">
        <f ca="1">+C$11+C$12*F21</f>
        <v>2.0762212137516579E-3</v>
      </c>
      <c r="Q21" s="89">
        <f>+C21-15018.5</f>
        <v>29026.017800000001</v>
      </c>
      <c r="R21" s="1" t="s">
        <v>39</v>
      </c>
    </row>
    <row r="22" spans="1:21" x14ac:dyDescent="0.2">
      <c r="A22" s="1" t="s">
        <v>49</v>
      </c>
      <c r="C22" s="28">
        <v>44044.722399999999</v>
      </c>
      <c r="D22" s="28"/>
      <c r="E22" s="1">
        <f>+(C22-C$7)/C$8</f>
        <v>-22180.997978808791</v>
      </c>
      <c r="F22" s="1">
        <f>ROUND(2*E22,0)/2</f>
        <v>-22181</v>
      </c>
      <c r="G22" s="1">
        <f>+C22-(C$7+F22*C$8)</f>
        <v>8.2398400263627991E-4</v>
      </c>
      <c r="J22" s="1">
        <f>+G22</f>
        <v>8.2398400263627991E-4</v>
      </c>
      <c r="O22" s="1">
        <f ca="1">+C$11+C$12*F22</f>
        <v>2.0761462111922261E-3</v>
      </c>
      <c r="Q22" s="89">
        <f>+C22-15018.5</f>
        <v>29026.222399999999</v>
      </c>
    </row>
    <row r="23" spans="1:21" x14ac:dyDescent="0.2">
      <c r="A23" s="1" t="s">
        <v>49</v>
      </c>
      <c r="C23" s="28">
        <v>44340.893799999998</v>
      </c>
      <c r="D23" s="28"/>
      <c r="E23" s="1">
        <f>+(C23-C$7)/C$8</f>
        <v>-21454.504467095918</v>
      </c>
      <c r="F23" s="1">
        <f>ROUND(2*E23,0)/2</f>
        <v>-21454.5</v>
      </c>
      <c r="G23" s="1">
        <f>+C23-(C$7+F23*C$8)</f>
        <v>-1.8211119968327694E-3</v>
      </c>
      <c r="J23" s="1">
        <f>+G23</f>
        <v>-1.8211119968327694E-3</v>
      </c>
      <c r="O23" s="1">
        <f ca="1">+C$11+C$12*F23</f>
        <v>1.9671674923377501E-3</v>
      </c>
      <c r="Q23" s="89">
        <f>+C23-15018.5</f>
        <v>29322.393799999998</v>
      </c>
    </row>
    <row r="24" spans="1:21" x14ac:dyDescent="0.2">
      <c r="A24" s="1" t="s">
        <v>49</v>
      </c>
      <c r="C24" s="28">
        <v>44395.724600000001</v>
      </c>
      <c r="D24" s="28"/>
      <c r="E24" s="1">
        <f>+(C24-C$7)/C$8</f>
        <v>-21320.007279176934</v>
      </c>
      <c r="F24" s="1">
        <f>ROUND(2*E24,0)/2</f>
        <v>-21320</v>
      </c>
      <c r="G24" s="1">
        <f>+C24-(C$7+F24*C$8)</f>
        <v>-2.9675199984922074E-3</v>
      </c>
      <c r="J24" s="1">
        <f>+G24</f>
        <v>-2.9675199984922074E-3</v>
      </c>
      <c r="O24" s="1">
        <f ca="1">+C$11+C$12*F24</f>
        <v>1.9469918038505832E-3</v>
      </c>
      <c r="Q24" s="89">
        <f>+C24-15018.5</f>
        <v>29377.224600000001</v>
      </c>
    </row>
    <row r="25" spans="1:21" x14ac:dyDescent="0.2">
      <c r="A25" s="1" t="s">
        <v>49</v>
      </c>
      <c r="C25" s="28">
        <v>45458.725299999998</v>
      </c>
      <c r="D25" s="28"/>
      <c r="E25" s="1">
        <f>+(C25-C$7)/C$8</f>
        <v>-18712.520156867893</v>
      </c>
      <c r="F25" s="1">
        <f>ROUND(2*E25,0)/2</f>
        <v>-18712.5</v>
      </c>
      <c r="G25" s="1">
        <f>+C25-(C$7+F25*C$8)</f>
        <v>-8.2173999981023371E-3</v>
      </c>
      <c r="J25" s="1">
        <f>+G25</f>
        <v>-8.2173999981023371E-3</v>
      </c>
      <c r="O25" s="1">
        <f ca="1">+C$11+C$12*F25</f>
        <v>1.5558534564134936E-3</v>
      </c>
      <c r="Q25" s="89">
        <f>+C25-15018.5</f>
        <v>30440.225299999998</v>
      </c>
    </row>
    <row r="26" spans="1:21" x14ac:dyDescent="0.2">
      <c r="A26" s="1" t="s">
        <v>49</v>
      </c>
      <c r="C26" s="28">
        <v>45459.744299999998</v>
      </c>
      <c r="D26" s="28"/>
      <c r="E26" s="1">
        <f>+(C26-C$7)/C$8</f>
        <v>-18710.020601244236</v>
      </c>
      <c r="F26" s="1">
        <f>ROUND(2*E26,0)/2</f>
        <v>-18710</v>
      </c>
      <c r="G26" s="1">
        <f>+C26-(C$7+F26*C$8)</f>
        <v>-8.3985599994775839E-3</v>
      </c>
      <c r="J26" s="1">
        <f>+G26</f>
        <v>-8.3985599994775839E-3</v>
      </c>
      <c r="O26" s="1">
        <f ca="1">+C$11+C$12*F26</f>
        <v>1.5554784436163345E-3</v>
      </c>
      <c r="Q26" s="89">
        <f>+C26-15018.5</f>
        <v>30441.244299999998</v>
      </c>
    </row>
    <row r="27" spans="1:21" x14ac:dyDescent="0.2">
      <c r="A27" s="1" t="s">
        <v>49</v>
      </c>
      <c r="C27" s="28">
        <v>45460.763500000001</v>
      </c>
      <c r="D27" s="28"/>
      <c r="E27" s="1">
        <f>+(C27-C$7)/C$8</f>
        <v>-18707.52055503066</v>
      </c>
      <c r="F27" s="1">
        <f>ROUND(2*E27,0)/2</f>
        <v>-18707.5</v>
      </c>
      <c r="G27" s="1">
        <f>+C27-(C$7+F27*C$8)</f>
        <v>-8.3797199986292981E-3</v>
      </c>
      <c r="J27" s="1">
        <f>+G27</f>
        <v>-8.3797199986292981E-3</v>
      </c>
      <c r="O27" s="1">
        <f ca="1">+C$11+C$12*F27</f>
        <v>1.5551034308191754E-3</v>
      </c>
      <c r="Q27" s="89">
        <f>+C27-15018.5</f>
        <v>30442.263500000001</v>
      </c>
    </row>
    <row r="28" spans="1:21" x14ac:dyDescent="0.2">
      <c r="A28" s="1" t="s">
        <v>49</v>
      </c>
      <c r="C28" s="28">
        <v>45461.782599999999</v>
      </c>
      <c r="D28" s="28"/>
      <c r="E28" s="1">
        <f>+(C28-C$7)/C$8</f>
        <v>-18705.020754112054</v>
      </c>
      <c r="F28" s="1">
        <f>ROUND(2*E28,0)/2</f>
        <v>-18705</v>
      </c>
      <c r="G28" s="1">
        <f>+C28-(C$7+F28*C$8)</f>
        <v>-8.4608800025307573E-3</v>
      </c>
      <c r="J28" s="1">
        <f>+G28</f>
        <v>-8.4608800025307573E-3</v>
      </c>
      <c r="O28" s="1">
        <f ca="1">+C$11+C$12*F28</f>
        <v>1.5547284180220163E-3</v>
      </c>
      <c r="Q28" s="89">
        <f>+C28-15018.5</f>
        <v>30443.282599999999</v>
      </c>
    </row>
    <row r="29" spans="1:21" x14ac:dyDescent="0.2">
      <c r="A29" s="1" t="s">
        <v>49</v>
      </c>
      <c r="C29" s="28">
        <v>45469.733099999998</v>
      </c>
      <c r="D29" s="28"/>
      <c r="E29" s="1">
        <f>+(C29-C$7)/C$8</f>
        <v>-18685.518578463521</v>
      </c>
      <c r="F29" s="1">
        <f>ROUND(2*E29,0)/2</f>
        <v>-18685.5</v>
      </c>
      <c r="G29" s="1">
        <f>+C29-(C$7+F29*C$8)</f>
        <v>-7.5739280000561848E-3</v>
      </c>
      <c r="J29" s="1">
        <f>+G29</f>
        <v>-7.5739280000561848E-3</v>
      </c>
      <c r="O29" s="1">
        <f ca="1">+C$11+C$12*F29</f>
        <v>1.551803318204174E-3</v>
      </c>
      <c r="Q29" s="89">
        <f>+C29-15018.5</f>
        <v>30451.233099999998</v>
      </c>
    </row>
    <row r="30" spans="1:21" x14ac:dyDescent="0.2">
      <c r="A30" s="1" t="s">
        <v>49</v>
      </c>
      <c r="C30" s="28">
        <v>45470.751400000001</v>
      </c>
      <c r="D30" s="28"/>
      <c r="E30" s="1">
        <f>+(C30-C$7)/C$8</f>
        <v>-18683.020739904565</v>
      </c>
      <c r="F30" s="1">
        <f>ROUND(2*E30,0)/2</f>
        <v>-18683</v>
      </c>
      <c r="G30" s="1">
        <f>+C30-(C$7+F30*C$8)</f>
        <v>-8.4550879982998595E-3</v>
      </c>
      <c r="J30" s="1">
        <f>+G30</f>
        <v>-8.4550879982998595E-3</v>
      </c>
      <c r="O30" s="1">
        <f ca="1">+C$11+C$12*F30</f>
        <v>1.5514283054070149E-3</v>
      </c>
      <c r="Q30" s="89">
        <f>+C30-15018.5</f>
        <v>30452.251400000001</v>
      </c>
    </row>
    <row r="31" spans="1:21" x14ac:dyDescent="0.2">
      <c r="A31" s="1" t="s">
        <v>49</v>
      </c>
      <c r="C31" s="28">
        <v>45471.771000000001</v>
      </c>
      <c r="D31" s="28"/>
      <c r="E31" s="1">
        <f>+(C31-C$7)/C$8</f>
        <v>-18680.519712511163</v>
      </c>
      <c r="F31" s="1">
        <f>ROUND(2*E31,0)/2</f>
        <v>-18680.5</v>
      </c>
      <c r="G31" s="1">
        <f>+C31-(C$7+F31*C$8)</f>
        <v>-8.0362480002804659E-3</v>
      </c>
      <c r="J31" s="1">
        <f>+G31</f>
        <v>-8.0362480002804659E-3</v>
      </c>
      <c r="O31" s="1">
        <f ca="1">+C$11+C$12*F31</f>
        <v>1.5510532926098558E-3</v>
      </c>
      <c r="Q31" s="89">
        <f>+C31-15018.5</f>
        <v>30453.271000000001</v>
      </c>
    </row>
    <row r="32" spans="1:21" x14ac:dyDescent="0.2">
      <c r="A32" s="1" t="s">
        <v>50</v>
      </c>
      <c r="C32" s="28">
        <v>48013.399799999999</v>
      </c>
      <c r="D32" s="28"/>
      <c r="E32" s="1">
        <f>+(C32-C$7)/C$8</f>
        <v>-12446.032410960184</v>
      </c>
      <c r="F32" s="1">
        <f>ROUND(2*E32,0)/2</f>
        <v>-12446</v>
      </c>
      <c r="G32" s="1">
        <f>+C32-(C$7+F32*C$8)</f>
        <v>-1.3213056001404766E-2</v>
      </c>
      <c r="J32" s="1">
        <f>+G32</f>
        <v>-1.3213056001404766E-2</v>
      </c>
      <c r="O32" s="1">
        <f ca="1">+C$11+C$12*F32</f>
        <v>6.1584637905413831E-4</v>
      </c>
      <c r="Q32" s="89">
        <f>+C32-15018.5</f>
        <v>32994.899799999999</v>
      </c>
    </row>
    <row r="33" spans="1:21" x14ac:dyDescent="0.2">
      <c r="A33" s="1" t="s">
        <v>51</v>
      </c>
      <c r="C33" s="28">
        <v>48380.509400000003</v>
      </c>
      <c r="D33" s="28"/>
      <c r="E33" s="1">
        <f>+(C33-C$7)/C$8</f>
        <v>-11545.531071237609</v>
      </c>
      <c r="F33" s="1">
        <f>ROUND(2*E33,0)/2</f>
        <v>-11545.5</v>
      </c>
      <c r="G33" s="1">
        <f>+C33-(C$7+F33*C$8)</f>
        <v>-1.2666887996601872E-2</v>
      </c>
      <c r="J33" s="1">
        <f>+G33</f>
        <v>-1.2666887996601872E-2</v>
      </c>
      <c r="O33" s="1">
        <f ca="1">+C$11+C$12*F33</f>
        <v>4.8076676951737938E-4</v>
      </c>
      <c r="Q33" s="89">
        <f>+C33-15018.5</f>
        <v>33362.009400000003</v>
      </c>
    </row>
    <row r="34" spans="1:21" x14ac:dyDescent="0.2">
      <c r="A34" s="1" t="s">
        <v>52</v>
      </c>
      <c r="C34" s="28">
        <v>48500.163</v>
      </c>
      <c r="D34" s="28" t="s">
        <v>20</v>
      </c>
      <c r="E34" s="1">
        <f>+(C34-C$7)/C$8</f>
        <v>-11252.026823180282</v>
      </c>
      <c r="F34" s="1">
        <f>ROUND(2*E34,0)/2</f>
        <v>-11252</v>
      </c>
      <c r="G34" s="1">
        <f>+C34-(C$7+F34*C$8)</f>
        <v>-1.0935072001302615E-2</v>
      </c>
      <c r="J34" s="1">
        <f>+G34</f>
        <v>-1.0935072001302615E-2</v>
      </c>
      <c r="O34" s="1">
        <f ca="1">+C$11+C$12*F34</f>
        <v>4.3674026713088438E-4</v>
      </c>
      <c r="Q34" s="89">
        <f>+C34-15018.5</f>
        <v>33481.663</v>
      </c>
    </row>
    <row r="35" spans="1:21" x14ac:dyDescent="0.2">
      <c r="A35" s="1" t="s">
        <v>53</v>
      </c>
      <c r="C35" s="28">
        <v>48760.460899999998</v>
      </c>
      <c r="D35" s="28"/>
      <c r="E35" s="1">
        <f>+(C35-C$7)/C$8</f>
        <v>-10613.52919828306</v>
      </c>
      <c r="F35" s="1">
        <f>ROUND(2*E35,0)/2</f>
        <v>-10613.5</v>
      </c>
      <c r="G35" s="1">
        <f>+C35-(C$7+F35*C$8)</f>
        <v>-1.1903336002433207E-2</v>
      </c>
      <c r="J35" s="1">
        <f>+G35</f>
        <v>-1.1903336002433207E-2</v>
      </c>
      <c r="O35" s="1">
        <f ca="1">+C$11+C$12*F35</f>
        <v>3.4096199873641397E-4</v>
      </c>
      <c r="Q35" s="89">
        <f>+C35-15018.5</f>
        <v>33741.960899999998</v>
      </c>
    </row>
    <row r="36" spans="1:21" x14ac:dyDescent="0.2">
      <c r="A36" s="1" t="s">
        <v>54</v>
      </c>
      <c r="C36" s="29">
        <v>52489.98</v>
      </c>
      <c r="D36" s="30"/>
      <c r="E36" s="1">
        <f>+(C36-C$7)/C$8</f>
        <v>-1465.2068823564084</v>
      </c>
      <c r="F36" s="1">
        <f>ROUND(2*E36,0)/2</f>
        <v>-1465</v>
      </c>
      <c r="O36" s="1">
        <f ca="1">+C$11+C$12*F36</f>
        <v>-1.0313598311881157E-3</v>
      </c>
      <c r="Q36" s="89">
        <f>+C36-15018.5</f>
        <v>37471.480000000003</v>
      </c>
      <c r="U36" s="16">
        <v>-8.4340239998709876E-2</v>
      </c>
    </row>
    <row r="37" spans="1:21" x14ac:dyDescent="0.2">
      <c r="A37" s="31" t="s">
        <v>55</v>
      </c>
      <c r="B37" s="32" t="s">
        <v>56</v>
      </c>
      <c r="C37" s="30">
        <v>52722.6397</v>
      </c>
      <c r="D37" s="30">
        <v>2.0000000000000001E-4</v>
      </c>
      <c r="E37" s="1">
        <f>+(C37-C$7)/C$8</f>
        <v>-894.50436858545993</v>
      </c>
      <c r="F37" s="1">
        <f>ROUND(2*E37,0)/2</f>
        <v>-894.5</v>
      </c>
      <c r="G37" s="1">
        <f>+C37-(C$7+F37*C$8)</f>
        <v>-1.7809519995353185E-3</v>
      </c>
      <c r="J37" s="1">
        <f>+G37</f>
        <v>-1.7809519995353185E-3</v>
      </c>
      <c r="O37" s="1">
        <f ca="1">+C$11+C$12*F37</f>
        <v>-1.1169377514998547E-3</v>
      </c>
      <c r="Q37" s="89">
        <f>+C37-15018.5</f>
        <v>37704.1397</v>
      </c>
    </row>
    <row r="38" spans="1:21" x14ac:dyDescent="0.2">
      <c r="A38" s="33" t="s">
        <v>57</v>
      </c>
      <c r="B38" s="32" t="s">
        <v>56</v>
      </c>
      <c r="C38" s="30">
        <v>52751.3701</v>
      </c>
      <c r="D38" s="34">
        <v>1.4E-3</v>
      </c>
      <c r="E38" s="1">
        <f>+(C38-C$7)/C$8</f>
        <v>-824.03014592616262</v>
      </c>
      <c r="F38" s="1">
        <f>ROUND(2*E38,0)/2</f>
        <v>-824</v>
      </c>
      <c r="G38" s="1">
        <f>+C38-(C$7+F38*C$8)</f>
        <v>-1.2289663995034061E-2</v>
      </c>
      <c r="K38" s="1">
        <f>+G38</f>
        <v>-1.2289663995034061E-2</v>
      </c>
      <c r="O38" s="1">
        <f ca="1">+C$11+C$12*F38</f>
        <v>-1.1275131123797452E-3</v>
      </c>
      <c r="Q38" s="89">
        <f>+C38-15018.5</f>
        <v>37732.8701</v>
      </c>
    </row>
    <row r="39" spans="1:21" x14ac:dyDescent="0.2">
      <c r="A39" t="s">
        <v>57</v>
      </c>
      <c r="B39" s="35" t="s">
        <v>56</v>
      </c>
      <c r="C39" s="30">
        <v>52751.3701</v>
      </c>
      <c r="D39" s="30">
        <v>1.4E-3</v>
      </c>
      <c r="E39" s="1">
        <f>+(C39-C$7)/C$8</f>
        <v>-824.03014592616262</v>
      </c>
      <c r="F39" s="1">
        <f>ROUND(2*E39,0)/2</f>
        <v>-824</v>
      </c>
      <c r="G39" s="1">
        <f>+C39-(C$7+F39*C$8)</f>
        <v>-1.2289663995034061E-2</v>
      </c>
      <c r="K39" s="1">
        <f>+G39</f>
        <v>-1.2289663995034061E-2</v>
      </c>
      <c r="O39" s="1">
        <f ca="1">+C$11+C$12*F39</f>
        <v>-1.1275131123797452E-3</v>
      </c>
      <c r="Q39" s="89">
        <f>+C39-15018.5</f>
        <v>37732.8701</v>
      </c>
    </row>
    <row r="40" spans="1:21" x14ac:dyDescent="0.2">
      <c r="A40" s="33" t="s">
        <v>57</v>
      </c>
      <c r="B40" s="32" t="s">
        <v>58</v>
      </c>
      <c r="C40" s="30">
        <v>52751.576000000001</v>
      </c>
      <c r="D40" s="34">
        <v>1.1000000000000001E-3</v>
      </c>
      <c r="E40" s="1">
        <f>+(C40-C$7)/C$8</f>
        <v>-823.52508360730837</v>
      </c>
      <c r="F40" s="1">
        <f>ROUND(2*E40,0)/2</f>
        <v>-823.5</v>
      </c>
      <c r="G40" s="1">
        <f>+C40-(C$7+F40*C$8)</f>
        <v>-1.0225895995972678E-2</v>
      </c>
      <c r="K40" s="1">
        <f>+G40</f>
        <v>-1.0225895995972678E-2</v>
      </c>
      <c r="O40" s="1">
        <f ca="1">+C$11+C$12*F40</f>
        <v>-1.127588114939177E-3</v>
      </c>
      <c r="Q40" s="89">
        <f>+C40-15018.5</f>
        <v>37733.076000000001</v>
      </c>
    </row>
    <row r="41" spans="1:21" x14ac:dyDescent="0.2">
      <c r="A41" t="s">
        <v>57</v>
      </c>
      <c r="B41" s="35" t="s">
        <v>58</v>
      </c>
      <c r="C41" s="30">
        <v>52751.576000000001</v>
      </c>
      <c r="D41" s="30">
        <v>1.1000000000000001E-3</v>
      </c>
      <c r="E41" s="1">
        <f>+(C41-C$7)/C$8</f>
        <v>-823.52508360730837</v>
      </c>
      <c r="F41" s="1">
        <f>ROUND(2*E41,0)/2</f>
        <v>-823.5</v>
      </c>
      <c r="G41" s="1">
        <f>+C41-(C$7+F41*C$8)</f>
        <v>-1.0225895995972678E-2</v>
      </c>
      <c r="K41" s="1">
        <f>+G41</f>
        <v>-1.0225895995972678E-2</v>
      </c>
      <c r="O41" s="1">
        <f ca="1">+C$11+C$12*F41</f>
        <v>-1.127588114939177E-3</v>
      </c>
      <c r="Q41" s="89">
        <f>+C41-15018.5</f>
        <v>37733.076000000001</v>
      </c>
    </row>
    <row r="42" spans="1:21" x14ac:dyDescent="0.2">
      <c r="A42" s="33" t="s">
        <v>57</v>
      </c>
      <c r="B42" s="32" t="s">
        <v>58</v>
      </c>
      <c r="C42" s="30">
        <v>52765.436800000003</v>
      </c>
      <c r="D42" s="30">
        <v>1.1000000000000001E-3</v>
      </c>
      <c r="E42" s="1">
        <f>+(C42-C$7)/C$8</f>
        <v>-789.52524004661552</v>
      </c>
      <c r="F42" s="1">
        <f>ROUND(2*E42,0)/2</f>
        <v>-789.5</v>
      </c>
      <c r="G42" s="1">
        <f>+C42-(C$7+F42*C$8)</f>
        <v>-1.0289671998179983E-2</v>
      </c>
      <c r="K42" s="1">
        <f>+G42</f>
        <v>-1.0289671998179983E-2</v>
      </c>
      <c r="O42" s="1">
        <f ca="1">+C$11+C$12*F42</f>
        <v>-1.1326882889805428E-3</v>
      </c>
      <c r="Q42" s="89">
        <f>+C42-15018.5</f>
        <v>37746.936800000003</v>
      </c>
    </row>
    <row r="43" spans="1:21" x14ac:dyDescent="0.2">
      <c r="A43" t="s">
        <v>57</v>
      </c>
      <c r="B43" s="35" t="s">
        <v>58</v>
      </c>
      <c r="C43" s="30">
        <v>52765.436800000003</v>
      </c>
      <c r="D43" s="30">
        <v>1.1000000000000001E-3</v>
      </c>
      <c r="E43" s="1">
        <f>+(C43-C$7)/C$8</f>
        <v>-789.52524004661552</v>
      </c>
      <c r="F43" s="1">
        <f>ROUND(2*E43,0)/2</f>
        <v>-789.5</v>
      </c>
      <c r="G43" s="1">
        <f>+C43-(C$7+F43*C$8)</f>
        <v>-1.0289671998179983E-2</v>
      </c>
      <c r="K43" s="1">
        <f>+G43</f>
        <v>-1.0289671998179983E-2</v>
      </c>
      <c r="O43" s="1">
        <f ca="1">+C$11+C$12*F43</f>
        <v>-1.1326882889805428E-3</v>
      </c>
      <c r="Q43" s="89">
        <f>+C43-15018.5</f>
        <v>37746.936800000003</v>
      </c>
    </row>
    <row r="44" spans="1:21" x14ac:dyDescent="0.2">
      <c r="A44" s="36" t="s">
        <v>59</v>
      </c>
      <c r="B44" s="37" t="s">
        <v>56</v>
      </c>
      <c r="C44" s="38">
        <v>53040.2192</v>
      </c>
      <c r="D44" s="30"/>
      <c r="E44" s="39">
        <f>+(C44-C$7)/C$8</f>
        <v>-115.49786693466454</v>
      </c>
      <c r="F44" s="1">
        <f>ROUND(2*E44,0)/2</f>
        <v>-115.5</v>
      </c>
      <c r="G44" s="1">
        <f>+C44-(C$7+F44*C$8)</f>
        <v>8.6959200416458771E-4</v>
      </c>
      <c r="K44" s="1">
        <f>+G44</f>
        <v>8.6959200416458771E-4</v>
      </c>
      <c r="O44" s="1">
        <f ca="1">+C$11+C$12*F44</f>
        <v>-1.2337917390946743E-3</v>
      </c>
      <c r="Q44" s="89">
        <f>+C44-15018.5</f>
        <v>38021.7192</v>
      </c>
    </row>
    <row r="45" spans="1:21" x14ac:dyDescent="0.2">
      <c r="A45" s="36" t="s">
        <v>59</v>
      </c>
      <c r="B45" s="37" t="s">
        <v>56</v>
      </c>
      <c r="C45" s="38">
        <v>53040.219899999996</v>
      </c>
      <c r="D45" s="30"/>
      <c r="E45" s="39">
        <f>+(C45-C$7)/C$8</f>
        <v>-115.49614986996511</v>
      </c>
      <c r="F45" s="1">
        <f>ROUND(2*E45,0)/2</f>
        <v>-115.5</v>
      </c>
      <c r="G45" s="1">
        <f>+C45-(C$7+F45*C$8)</f>
        <v>1.5695920010330155E-3</v>
      </c>
      <c r="K45" s="1">
        <f>+G45</f>
        <v>1.5695920010330155E-3</v>
      </c>
      <c r="O45" s="1">
        <f ca="1">+C$11+C$12*F45</f>
        <v>-1.2337917390946743E-3</v>
      </c>
      <c r="Q45" s="89">
        <f>+C45-15018.5</f>
        <v>38021.719899999996</v>
      </c>
    </row>
    <row r="46" spans="1:21" x14ac:dyDescent="0.2">
      <c r="A46" s="33" t="s">
        <v>57</v>
      </c>
      <c r="B46" s="32" t="s">
        <v>56</v>
      </c>
      <c r="C46" s="30">
        <v>53068.542600000001</v>
      </c>
      <c r="D46" s="34">
        <v>1.6999999999999999E-3</v>
      </c>
      <c r="E46" s="1">
        <f>+(C46-C$7)/C$8</f>
        <v>-46.021994755077927</v>
      </c>
      <c r="F46" s="1">
        <f>ROUND(2*E46,0)/2</f>
        <v>-46</v>
      </c>
      <c r="G46" s="1">
        <f>+C46-(C$7+F46*C$8)</f>
        <v>-8.9666559942997992E-3</v>
      </c>
      <c r="K46" s="1">
        <f>+G46</f>
        <v>-8.9666559942997992E-3</v>
      </c>
      <c r="O46" s="1">
        <f ca="1">+C$11+C$12*F46</f>
        <v>-1.2442170948557014E-3</v>
      </c>
      <c r="Q46" s="89">
        <f>+C46-15018.5</f>
        <v>38050.042600000001</v>
      </c>
    </row>
    <row r="47" spans="1:21" x14ac:dyDescent="0.2">
      <c r="A47" s="40" t="s">
        <v>57</v>
      </c>
      <c r="B47" s="41" t="s">
        <v>56</v>
      </c>
      <c r="C47" s="29">
        <v>53068.542600000001</v>
      </c>
      <c r="D47" s="29">
        <v>1.6999999999999999E-3</v>
      </c>
      <c r="E47" s="1">
        <f>+(C47-C$7)/C$8</f>
        <v>-46.021994755077927</v>
      </c>
      <c r="F47" s="1">
        <f>ROUND(2*E47,0)/2</f>
        <v>-46</v>
      </c>
      <c r="G47" s="1">
        <f>+C47-(C$7+F47*C$8)</f>
        <v>-8.9666559942997992E-3</v>
      </c>
      <c r="K47" s="1">
        <f>+G47</f>
        <v>-8.9666559942997992E-3</v>
      </c>
      <c r="O47" s="1">
        <f ca="1">+C$11+C$12*F47</f>
        <v>-1.2442170948557014E-3</v>
      </c>
      <c r="Q47" s="89">
        <f>+C47-15018.5</f>
        <v>38050.042600000001</v>
      </c>
    </row>
    <row r="48" spans="1:21" x14ac:dyDescent="0.2">
      <c r="A48" s="42" t="s">
        <v>60</v>
      </c>
      <c r="B48" s="39" t="s">
        <v>61</v>
      </c>
      <c r="C48" s="43">
        <v>53087.508300000001</v>
      </c>
      <c r="D48" s="43">
        <v>1E-4</v>
      </c>
      <c r="E48" s="1">
        <f>+(C48-C$7)/C$8</f>
        <v>0.49991112473801258</v>
      </c>
      <c r="F48" s="1">
        <f>ROUND(2*E48,0)/2</f>
        <v>0.5</v>
      </c>
      <c r="G48" s="1">
        <f>+C48-(C$7+F48*C$8)</f>
        <v>-3.6231998819857836E-5</v>
      </c>
      <c r="K48" s="1">
        <f>+G48</f>
        <v>-3.6231998819857836E-5</v>
      </c>
      <c r="O48" s="1">
        <f ca="1">+C$11+C$12*F48</f>
        <v>-1.2511923328828631E-3</v>
      </c>
      <c r="Q48" s="89">
        <f>+C48-15018.5</f>
        <v>38069.008300000001</v>
      </c>
    </row>
    <row r="49" spans="1:17" x14ac:dyDescent="0.2">
      <c r="A49" s="29" t="s">
        <v>60</v>
      </c>
      <c r="B49" s="39" t="s">
        <v>61</v>
      </c>
      <c r="C49" s="43">
        <v>53087.508300000001</v>
      </c>
      <c r="D49" s="43">
        <v>1E-4</v>
      </c>
      <c r="E49" s="1">
        <f>+(C49-C$7)/C$8</f>
        <v>0.49991112473801258</v>
      </c>
      <c r="F49" s="1">
        <f>ROUND(2*E49,0)/2</f>
        <v>0.5</v>
      </c>
      <c r="G49" s="1">
        <f>+C49-(C$7+F49*C$8)</f>
        <v>-3.6231998819857836E-5</v>
      </c>
      <c r="K49" s="1">
        <f>+G49</f>
        <v>-3.6231998819857836E-5</v>
      </c>
      <c r="O49" s="1">
        <f ca="1">+C$11+C$12*F49</f>
        <v>-1.2511923328828631E-3</v>
      </c>
      <c r="Q49" s="89">
        <f>+C49-15018.5</f>
        <v>38069.008300000001</v>
      </c>
    </row>
    <row r="50" spans="1:17" x14ac:dyDescent="0.2">
      <c r="A50" s="29" t="s">
        <v>62</v>
      </c>
      <c r="B50" s="44" t="s">
        <v>58</v>
      </c>
      <c r="C50" s="29">
        <v>53140.505100000002</v>
      </c>
      <c r="D50" s="29">
        <v>1E-4</v>
      </c>
      <c r="E50" s="1">
        <f>+(C50-C$7)/C$8</f>
        <v>130.49838951105551</v>
      </c>
      <c r="F50" s="1">
        <f>ROUND(2*E50,0)/2</f>
        <v>130.5</v>
      </c>
      <c r="G50" s="1">
        <f>+C50-(C$7+F50*C$8)</f>
        <v>-6.5655199432512745E-4</v>
      </c>
      <c r="J50" s="1">
        <f>+G50</f>
        <v>-6.5655199432512745E-4</v>
      </c>
      <c r="O50" s="1">
        <f ca="1">+C$11+C$12*F50</f>
        <v>-1.2706929983351436E-3</v>
      </c>
      <c r="Q50" s="89">
        <f>+C50-15018.5</f>
        <v>38122.005100000002</v>
      </c>
    </row>
    <row r="51" spans="1:17" x14ac:dyDescent="0.2">
      <c r="A51" s="42" t="s">
        <v>63</v>
      </c>
      <c r="B51" s="45" t="s">
        <v>58</v>
      </c>
      <c r="C51" s="42">
        <v>53437.902900000001</v>
      </c>
      <c r="D51" s="42">
        <v>2.0000000000000001E-4</v>
      </c>
      <c r="E51" s="1">
        <f>+(C51-C$7)/C$8</f>
        <v>860.00019859080442</v>
      </c>
      <c r="F51" s="1">
        <f>ROUND(2*E51,0)/2</f>
        <v>860</v>
      </c>
      <c r="G51" s="1">
        <f>+C51-(C$7+F51*C$8)</f>
        <v>8.0960002378560603E-5</v>
      </c>
      <c r="K51" s="1">
        <f>+G51</f>
        <v>8.0960002378560603E-5</v>
      </c>
      <c r="O51" s="1">
        <f ca="1">+C$11+C$12*F51</f>
        <v>-1.3801217325462105E-3</v>
      </c>
      <c r="Q51" s="89">
        <f>+C51-15018.5</f>
        <v>38419.402900000001</v>
      </c>
    </row>
    <row r="52" spans="1:17" x14ac:dyDescent="0.2">
      <c r="A52" s="36" t="s">
        <v>64</v>
      </c>
      <c r="B52" s="37" t="s">
        <v>56</v>
      </c>
      <c r="C52" s="38">
        <v>53491.103499999997</v>
      </c>
      <c r="D52" s="30"/>
      <c r="E52" s="39">
        <f>+(C52-C$7)/C$8</f>
        <v>990.49858810184207</v>
      </c>
      <c r="F52" s="1">
        <f>ROUND(2*E52,0)/2</f>
        <v>990.5</v>
      </c>
      <c r="G52" s="1">
        <f>+C52-(C$7+F52*C$8)</f>
        <v>-5.7559199922252446E-4</v>
      </c>
      <c r="K52" s="1">
        <f>+G52</f>
        <v>-5.7559199922252446E-4</v>
      </c>
      <c r="O52" s="1">
        <f ca="1">+C$11+C$12*F52</f>
        <v>-1.3996974005579229E-3</v>
      </c>
      <c r="Q52" s="89">
        <f>+C52-15018.5</f>
        <v>38472.603499999997</v>
      </c>
    </row>
    <row r="53" spans="1:17" x14ac:dyDescent="0.2">
      <c r="A53" s="46" t="s">
        <v>65</v>
      </c>
      <c r="B53" s="41" t="s">
        <v>58</v>
      </c>
      <c r="C53" s="29">
        <v>53520.456899999997</v>
      </c>
      <c r="D53" s="29">
        <v>1E-4</v>
      </c>
      <c r="E53" s="1">
        <f>+(C53-C$7)/C$8</f>
        <v>1062.5009983504774</v>
      </c>
      <c r="F53" s="1">
        <f>ROUND(2*E53,0)/2</f>
        <v>1062.5</v>
      </c>
      <c r="G53" s="1">
        <f>+C53-(C$7+F53*C$8)</f>
        <v>4.0699999954085797E-4</v>
      </c>
      <c r="K53" s="1">
        <f>+G53</f>
        <v>4.0699999954085797E-4</v>
      </c>
      <c r="O53" s="1">
        <f ca="1">+C$11+C$12*F53</f>
        <v>-1.410497769116109E-3</v>
      </c>
      <c r="Q53" s="89">
        <f>+C53-15018.5</f>
        <v>38501.956899999997</v>
      </c>
    </row>
    <row r="54" spans="1:17" x14ac:dyDescent="0.2">
      <c r="A54" s="47" t="s">
        <v>65</v>
      </c>
      <c r="B54" s="41" t="s">
        <v>58</v>
      </c>
      <c r="C54" s="47">
        <v>53520.456899999997</v>
      </c>
      <c r="D54" s="47">
        <v>1E-4</v>
      </c>
      <c r="E54" s="1">
        <f>+(C54-C$7)/C$8</f>
        <v>1062.5009983504774</v>
      </c>
      <c r="F54" s="1">
        <f>ROUND(2*E54,0)/2</f>
        <v>1062.5</v>
      </c>
      <c r="G54" s="1">
        <f>+C54-(C$7+F54*C$8)</f>
        <v>4.0699999954085797E-4</v>
      </c>
      <c r="K54" s="1">
        <f>+G54</f>
        <v>4.0699999954085797E-4</v>
      </c>
      <c r="O54" s="1">
        <f ca="1">+C$11+C$12*F54</f>
        <v>-1.410497769116109E-3</v>
      </c>
      <c r="Q54" s="89">
        <f>+C54-15018.5</f>
        <v>38501.956899999997</v>
      </c>
    </row>
    <row r="55" spans="1:17" x14ac:dyDescent="0.2">
      <c r="A55" s="36" t="s">
        <v>66</v>
      </c>
      <c r="B55" s="37" t="s">
        <v>58</v>
      </c>
      <c r="C55" s="38">
        <v>53798.285100000001</v>
      </c>
      <c r="D55" s="30"/>
      <c r="E55" s="39">
        <f>+(C55-C$7)/C$8</f>
        <v>1743.9995652980933</v>
      </c>
      <c r="F55" s="1">
        <f>ROUND(2*E55,0)/2</f>
        <v>1744</v>
      </c>
      <c r="G55" s="1">
        <f>+C55-(C$7+F55*C$8)</f>
        <v>-1.7721599579090253E-4</v>
      </c>
      <c r="K55" s="1">
        <f>+G55</f>
        <v>-1.7721599579090253E-4</v>
      </c>
      <c r="O55" s="1">
        <f ca="1">+C$11+C$12*F55</f>
        <v>-1.5127262576217185E-3</v>
      </c>
      <c r="Q55" s="89">
        <f>+C55-15018.5</f>
        <v>38779.785100000001</v>
      </c>
    </row>
    <row r="56" spans="1:17" x14ac:dyDescent="0.2">
      <c r="A56" s="36" t="s">
        <v>66</v>
      </c>
      <c r="B56" s="37" t="s">
        <v>58</v>
      </c>
      <c r="C56" s="38">
        <v>53834.159099999997</v>
      </c>
      <c r="D56" s="30"/>
      <c r="E56" s="39">
        <f>+(C56-C$7)/C$8</f>
        <v>1831.9966785885217</v>
      </c>
      <c r="F56" s="1">
        <f>ROUND(2*E56,0)/2</f>
        <v>1832</v>
      </c>
      <c r="G56" s="1">
        <f>+C56-(C$7+F56*C$8)</f>
        <v>-1.3540479994844645E-3</v>
      </c>
      <c r="K56" s="1">
        <f>+G56</f>
        <v>-1.3540479994844645E-3</v>
      </c>
      <c r="O56" s="1">
        <f ca="1">+C$11+C$12*F56</f>
        <v>-1.5259267080817238E-3</v>
      </c>
      <c r="Q56" s="89">
        <f>+C56-15018.5</f>
        <v>38815.659099999997</v>
      </c>
    </row>
    <row r="57" spans="1:17" x14ac:dyDescent="0.2">
      <c r="A57" s="42" t="s">
        <v>67</v>
      </c>
      <c r="B57" s="45" t="s">
        <v>56</v>
      </c>
      <c r="C57" s="42">
        <v>54210.441610000002</v>
      </c>
      <c r="D57" s="42">
        <v>2.0000000000000001E-4</v>
      </c>
      <c r="E57" s="1">
        <f>+(C57-C$7)/C$8</f>
        <v>2754.9987040576852</v>
      </c>
      <c r="F57" s="1">
        <f>ROUND(2*E57,0)/2</f>
        <v>2755</v>
      </c>
      <c r="G57" s="1">
        <f>+C57-(C$7+F57*C$8)</f>
        <v>-5.2831999346381053E-4</v>
      </c>
      <c r="K57" s="1">
        <f>+G57</f>
        <v>-5.2831999346381053E-4</v>
      </c>
      <c r="O57" s="1">
        <f ca="1">+C$11+C$12*F57</f>
        <v>-1.6643814327929158E-3</v>
      </c>
      <c r="Q57" s="89">
        <f>+C57-15018.5</f>
        <v>39191.941610000002</v>
      </c>
    </row>
    <row r="58" spans="1:17" x14ac:dyDescent="0.2">
      <c r="A58" s="42" t="s">
        <v>68</v>
      </c>
      <c r="B58" s="45" t="s">
        <v>58</v>
      </c>
      <c r="C58" s="42">
        <v>54577.34663</v>
      </c>
      <c r="D58" s="42">
        <v>2.0000000000000001E-4</v>
      </c>
      <c r="E58" s="1">
        <f>+(C58-C$7)/C$8</f>
        <v>3654.9982193548435</v>
      </c>
      <c r="F58" s="1">
        <f>ROUND(2*E58,0)/2</f>
        <v>3655</v>
      </c>
      <c r="G58" s="1">
        <f>+C58-(C$7+F58*C$8)</f>
        <v>-7.2591999924043193E-4</v>
      </c>
      <c r="K58" s="1">
        <f>+G58</f>
        <v>-7.2591999924043193E-4</v>
      </c>
      <c r="O58" s="1">
        <f ca="1">+C$11+C$12*F58</f>
        <v>-1.7993860397702429E-3</v>
      </c>
      <c r="Q58" s="89">
        <f>+C58-15018.5</f>
        <v>39558.84663</v>
      </c>
    </row>
    <row r="59" spans="1:17" x14ac:dyDescent="0.2">
      <c r="A59" s="42" t="s">
        <v>68</v>
      </c>
      <c r="B59" s="45" t="s">
        <v>58</v>
      </c>
      <c r="C59" s="42">
        <v>54577.34693</v>
      </c>
      <c r="D59" s="42">
        <v>2.0000000000000001E-4</v>
      </c>
      <c r="E59" s="1">
        <f>+(C59-C$7)/C$8</f>
        <v>3654.9989552397174</v>
      </c>
      <c r="F59" s="1">
        <f>ROUND(2*E59,0)/2</f>
        <v>3655</v>
      </c>
      <c r="G59" s="1">
        <f>+C59-(C$7+F59*C$8)</f>
        <v>-4.2591999954311177E-4</v>
      </c>
      <c r="K59" s="1">
        <f>+G59</f>
        <v>-4.2591999954311177E-4</v>
      </c>
      <c r="O59" s="1">
        <f ca="1">+C$11+C$12*F59</f>
        <v>-1.7993860397702429E-3</v>
      </c>
      <c r="Q59" s="89">
        <f>+C59-15018.5</f>
        <v>39558.84693</v>
      </c>
    </row>
    <row r="60" spans="1:17" x14ac:dyDescent="0.2">
      <c r="A60" s="42" t="s">
        <v>68</v>
      </c>
      <c r="B60" s="45" t="s">
        <v>58</v>
      </c>
      <c r="C60" s="42">
        <v>54577.348330000001</v>
      </c>
      <c r="D60" s="42">
        <v>2.9999999999999997E-4</v>
      </c>
      <c r="E60" s="1">
        <f>+(C60-C$7)/C$8</f>
        <v>3655.0023893691341</v>
      </c>
      <c r="F60" s="1">
        <f>ROUND(2*E60,0)/2</f>
        <v>3655</v>
      </c>
      <c r="G60" s="1">
        <f>+C60-(C$7+F60*C$8)</f>
        <v>9.7408000146970153E-4</v>
      </c>
      <c r="K60" s="1">
        <f>+G60</f>
        <v>9.7408000146970153E-4</v>
      </c>
      <c r="O60" s="1">
        <f ca="1">+C$11+C$12*F60</f>
        <v>-1.7993860397702429E-3</v>
      </c>
      <c r="Q60" s="89">
        <f>+C60-15018.5</f>
        <v>39558.848330000001</v>
      </c>
    </row>
    <row r="61" spans="1:17" x14ac:dyDescent="0.2">
      <c r="A61" s="36" t="s">
        <v>69</v>
      </c>
      <c r="B61" s="37" t="s">
        <v>58</v>
      </c>
      <c r="C61" s="38">
        <v>54587.1299</v>
      </c>
      <c r="D61" s="30"/>
      <c r="E61" s="39">
        <f>+(C61-C$7)/C$8</f>
        <v>3678.9960874080557</v>
      </c>
      <c r="F61" s="1">
        <f>ROUND(2*E61,0)/2</f>
        <v>3679</v>
      </c>
      <c r="G61" s="1">
        <f>+C61-(C$7+F61*C$8)</f>
        <v>-1.5950559973134659E-3</v>
      </c>
      <c r="K61" s="1">
        <f>+G61</f>
        <v>-1.5950559973134659E-3</v>
      </c>
      <c r="O61" s="1">
        <f ca="1">+C$11+C$12*F61</f>
        <v>-1.8029861626229716E-3</v>
      </c>
      <c r="Q61" s="89">
        <f>+C61-15018.5</f>
        <v>39568.6299</v>
      </c>
    </row>
    <row r="62" spans="1:17" x14ac:dyDescent="0.2">
      <c r="A62" s="42" t="s">
        <v>68</v>
      </c>
      <c r="B62" s="45" t="s">
        <v>58</v>
      </c>
      <c r="C62" s="42">
        <v>54599.359669999998</v>
      </c>
      <c r="D62" s="42">
        <v>2.9999999999999997E-4</v>
      </c>
      <c r="E62" s="1">
        <f>+(C62-C$7)/C$8</f>
        <v>3708.9950966126562</v>
      </c>
      <c r="F62" s="1">
        <f>ROUND(2*E62,0)/2</f>
        <v>3709</v>
      </c>
      <c r="G62" s="1">
        <f>+C62-(C$7+F62*C$8)</f>
        <v>-1.9989759966847487E-3</v>
      </c>
      <c r="K62" s="1">
        <f>+G62</f>
        <v>-1.9989759966847487E-3</v>
      </c>
      <c r="O62" s="1">
        <f ca="1">+C$11+C$12*F62</f>
        <v>-1.8074863161888824E-3</v>
      </c>
      <c r="Q62" s="89">
        <f>+C62-15018.5</f>
        <v>39580.859669999998</v>
      </c>
    </row>
    <row r="63" spans="1:17" x14ac:dyDescent="0.2">
      <c r="A63" s="42" t="s">
        <v>68</v>
      </c>
      <c r="B63" s="45" t="s">
        <v>58</v>
      </c>
      <c r="C63" s="42">
        <v>54599.359969999998</v>
      </c>
      <c r="D63" s="42">
        <v>2.0000000000000001E-4</v>
      </c>
      <c r="E63" s="1">
        <f>+(C63-C$7)/C$8</f>
        <v>3708.99583249753</v>
      </c>
      <c r="F63" s="1">
        <f>ROUND(2*E63,0)/2</f>
        <v>3709</v>
      </c>
      <c r="G63" s="1">
        <f>+C63-(C$7+F63*C$8)</f>
        <v>-1.6989759969874285E-3</v>
      </c>
      <c r="K63" s="1">
        <f>+G63</f>
        <v>-1.6989759969874285E-3</v>
      </c>
      <c r="O63" s="1">
        <f ca="1">+C$11+C$12*F63</f>
        <v>-1.8074863161888824E-3</v>
      </c>
      <c r="Q63" s="89">
        <f>+C63-15018.5</f>
        <v>39580.859969999998</v>
      </c>
    </row>
    <row r="64" spans="1:17" x14ac:dyDescent="0.2">
      <c r="A64" s="42" t="s">
        <v>70</v>
      </c>
      <c r="B64" s="45" t="s">
        <v>56</v>
      </c>
      <c r="C64" s="42">
        <v>54909.801500000001</v>
      </c>
      <c r="D64" s="42">
        <v>1E-4</v>
      </c>
      <c r="E64" s="1">
        <f>+(C64-C$7)/C$8</f>
        <v>4470.4932536233373</v>
      </c>
      <c r="F64" s="1">
        <f>ROUND(2*E64,0)/2</f>
        <v>4470.5</v>
      </c>
      <c r="G64" s="1">
        <f>+C64-(C$7+F64*C$8)</f>
        <v>-2.7503119999892078E-3</v>
      </c>
      <c r="K64" s="1">
        <f>+G64</f>
        <v>-2.7503119999892078E-3</v>
      </c>
      <c r="O64" s="1">
        <f ca="1">+C$11+C$12*F64</f>
        <v>-1.9217152142035876E-3</v>
      </c>
      <c r="Q64" s="89">
        <f>+C64-15018.5</f>
        <v>39891.301500000001</v>
      </c>
    </row>
    <row r="65" spans="1:17" x14ac:dyDescent="0.2">
      <c r="A65" s="40" t="s">
        <v>71</v>
      </c>
      <c r="B65" s="44" t="s">
        <v>58</v>
      </c>
      <c r="C65" s="29">
        <v>54912.451000000001</v>
      </c>
      <c r="D65" s="29">
        <v>6.9999999999999999E-4</v>
      </c>
      <c r="E65" s="1">
        <f>+(C65-C$7)/C$8</f>
        <v>4476.9923435397941</v>
      </c>
      <c r="F65" s="1">
        <f>ROUND(2*E65,0)/2</f>
        <v>4477</v>
      </c>
      <c r="G65" s="1">
        <f>+C65-(C$7+F65*C$8)</f>
        <v>-3.1213279944495298E-3</v>
      </c>
      <c r="K65" s="1">
        <f>+G65</f>
        <v>-3.1213279944495298E-3</v>
      </c>
      <c r="O65" s="1">
        <f ca="1">+C$11+C$12*F65</f>
        <v>-1.9226902474762015E-3</v>
      </c>
      <c r="Q65" s="89">
        <f>+C65-15018.5</f>
        <v>39893.951000000001</v>
      </c>
    </row>
    <row r="66" spans="1:17" x14ac:dyDescent="0.2">
      <c r="A66" s="40" t="s">
        <v>71</v>
      </c>
      <c r="B66" s="44" t="s">
        <v>58</v>
      </c>
      <c r="C66" s="29">
        <v>54912.4522</v>
      </c>
      <c r="D66" s="29">
        <v>4.0000000000000002E-4</v>
      </c>
      <c r="E66" s="1">
        <f>+(C66-C$7)/C$8</f>
        <v>4476.9952870792895</v>
      </c>
      <c r="F66" s="1">
        <f>ROUND(2*E66,0)/2</f>
        <v>4477</v>
      </c>
      <c r="G66" s="1">
        <f>+C66-(C$7+F66*C$8)</f>
        <v>-1.9213279956602491E-3</v>
      </c>
      <c r="K66" s="1">
        <f>+G66</f>
        <v>-1.9213279956602491E-3</v>
      </c>
      <c r="O66" s="1">
        <f ca="1">+C$11+C$12*F66</f>
        <v>-1.9226902474762015E-3</v>
      </c>
      <c r="Q66" s="89">
        <f>+C66-15018.5</f>
        <v>39893.9522</v>
      </c>
    </row>
    <row r="67" spans="1:17" x14ac:dyDescent="0.2">
      <c r="A67" s="40" t="s">
        <v>71</v>
      </c>
      <c r="B67" s="44" t="s">
        <v>58</v>
      </c>
      <c r="C67" s="29">
        <v>54912.452599999997</v>
      </c>
      <c r="D67" s="29">
        <v>5.9999999999999995E-4</v>
      </c>
      <c r="E67" s="1">
        <f>+(C67-C$7)/C$8</f>
        <v>4476.9962682591149</v>
      </c>
      <c r="F67" s="1">
        <f>ROUND(2*E67,0)/2</f>
        <v>4477</v>
      </c>
      <c r="G67" s="1">
        <f>+C67-(C$7+F67*C$8)</f>
        <v>-1.5213279984891415E-3</v>
      </c>
      <c r="K67" s="1">
        <f>+G67</f>
        <v>-1.5213279984891415E-3</v>
      </c>
      <c r="O67" s="1">
        <f ca="1">+C$11+C$12*F67</f>
        <v>-1.9226902474762015E-3</v>
      </c>
      <c r="Q67" s="89">
        <f>+C67-15018.5</f>
        <v>39893.952599999997</v>
      </c>
    </row>
    <row r="68" spans="1:17" x14ac:dyDescent="0.2">
      <c r="A68" s="42" t="s">
        <v>72</v>
      </c>
      <c r="B68" s="45" t="s">
        <v>56</v>
      </c>
      <c r="C68" s="42">
        <v>54974.417999999998</v>
      </c>
      <c r="D68" s="42">
        <v>2E-3</v>
      </c>
      <c r="E68" s="1">
        <f>+(C68-C$7)/C$8</f>
        <v>4628.9942702630005</v>
      </c>
      <c r="F68" s="1">
        <f>ROUND(2*E68,0)/2</f>
        <v>4629</v>
      </c>
      <c r="G68" s="1">
        <f>+C68-(C$7+F68*C$8)</f>
        <v>-2.3358559992630035E-3</v>
      </c>
      <c r="K68" s="1">
        <f>+G68</f>
        <v>-2.3358559992630035E-3</v>
      </c>
      <c r="O68" s="1">
        <f ca="1">+C$11+C$12*F68</f>
        <v>-1.9454910255434835E-3</v>
      </c>
      <c r="Q68" s="89">
        <f>+C68-15018.5</f>
        <v>39955.917999999998</v>
      </c>
    </row>
    <row r="69" spans="1:17" x14ac:dyDescent="0.2">
      <c r="A69" s="40" t="s">
        <v>73</v>
      </c>
      <c r="B69" s="44" t="s">
        <v>56</v>
      </c>
      <c r="C69" s="29">
        <v>55312.376049999999</v>
      </c>
      <c r="D69" s="29">
        <v>2.0000000000000001E-4</v>
      </c>
      <c r="E69" s="39">
        <f>+(C69-C$7)/C$8</f>
        <v>5457.9883276099818</v>
      </c>
      <c r="F69" s="1">
        <f>ROUND(2*E69,0)/2</f>
        <v>5458</v>
      </c>
      <c r="G69" s="1">
        <f>+C69-(C$7+F69*C$8)</f>
        <v>-4.7585119973518886E-3</v>
      </c>
      <c r="K69" s="1">
        <f>+G69</f>
        <v>-4.7585119973518886E-3</v>
      </c>
      <c r="O69" s="1">
        <f ca="1">+C$11+C$12*F69</f>
        <v>-2.0698452690814878E-3</v>
      </c>
      <c r="Q69" s="89">
        <f>+C69-15018.5</f>
        <v>40293.876049999999</v>
      </c>
    </row>
    <row r="70" spans="1:17" x14ac:dyDescent="0.2">
      <c r="A70" s="48" t="s">
        <v>73</v>
      </c>
      <c r="B70" s="49" t="s">
        <v>56</v>
      </c>
      <c r="C70" s="30">
        <v>55312.376750000003</v>
      </c>
      <c r="D70" s="30">
        <v>2.9999999999999997E-4</v>
      </c>
      <c r="E70" s="39">
        <f>+(C70-C$7)/C$8</f>
        <v>5457.9900446746988</v>
      </c>
      <c r="F70" s="1">
        <f>ROUND(2*E70,0)/2</f>
        <v>5458</v>
      </c>
      <c r="G70" s="1">
        <f>+C70-(C$7+F70*C$8)</f>
        <v>-4.0585119932075031E-3</v>
      </c>
      <c r="K70" s="1">
        <f>+G70</f>
        <v>-4.0585119932075031E-3</v>
      </c>
      <c r="O70" s="1">
        <f ca="1">+C$11+C$12*F70</f>
        <v>-2.0698452690814878E-3</v>
      </c>
      <c r="Q70" s="89">
        <f>+C70-15018.5</f>
        <v>40293.876750000003</v>
      </c>
    </row>
    <row r="71" spans="1:17" x14ac:dyDescent="0.2">
      <c r="A71" s="31" t="s">
        <v>74</v>
      </c>
      <c r="B71" s="50" t="s">
        <v>56</v>
      </c>
      <c r="C71" s="31">
        <v>55578.588080000001</v>
      </c>
      <c r="D71" s="31">
        <v>2.4000000000000001E-4</v>
      </c>
      <c r="E71" s="39">
        <f>+(C71-C$7)/C$8</f>
        <v>6110.9930152162615</v>
      </c>
      <c r="F71" s="1">
        <f>ROUND(2*E71,0)/2</f>
        <v>6111</v>
      </c>
      <c r="G71" s="1">
        <f>+C71-(C$7+F71*C$8)</f>
        <v>-2.8475039944169112E-3</v>
      </c>
      <c r="K71" s="1">
        <f>+G71</f>
        <v>-2.8475039944169112E-3</v>
      </c>
      <c r="O71" s="1">
        <f ca="1">+C$11+C$12*F71</f>
        <v>-2.1677986116994822E-3</v>
      </c>
      <c r="Q71" s="89">
        <f>+C71-15018.5</f>
        <v>40560.088080000001</v>
      </c>
    </row>
    <row r="72" spans="1:17" x14ac:dyDescent="0.2">
      <c r="A72" s="51" t="s">
        <v>75</v>
      </c>
      <c r="B72" s="51"/>
      <c r="C72" s="52">
        <v>55599.583100000003</v>
      </c>
      <c r="D72" s="52">
        <v>8.9999999999999998E-4</v>
      </c>
      <c r="E72" s="39">
        <f>+(C72-C$7)/C$8</f>
        <v>6162.4927407410205</v>
      </c>
      <c r="F72" s="1">
        <f>ROUND(2*E72,0)/2</f>
        <v>6162.5</v>
      </c>
      <c r="G72" s="1">
        <f>+C72-(C$7+F72*C$8)</f>
        <v>-2.9593999934149906E-3</v>
      </c>
      <c r="J72" s="1">
        <f>+G72</f>
        <v>-2.9593999934149906E-3</v>
      </c>
      <c r="O72" s="1">
        <f ca="1">+C$11+C$12*F72</f>
        <v>-2.1755238753209624E-3</v>
      </c>
      <c r="Q72" s="89">
        <f>+C72-15018.5</f>
        <v>40581.083100000003</v>
      </c>
    </row>
    <row r="73" spans="1:17" x14ac:dyDescent="0.2">
      <c r="A73" s="31" t="s">
        <v>74</v>
      </c>
      <c r="B73" s="50" t="s">
        <v>58</v>
      </c>
      <c r="C73" s="31">
        <v>55599.584540000003</v>
      </c>
      <c r="D73" s="31">
        <v>2.1000000000000001E-4</v>
      </c>
      <c r="E73" s="39">
        <f>+(C73-C$7)/C$8</f>
        <v>6162.4962729884182</v>
      </c>
      <c r="F73" s="1">
        <f>ROUND(2*E73,0)/2</f>
        <v>6162.5</v>
      </c>
      <c r="G73" s="1">
        <f>+C73-(C$7+F73*C$8)</f>
        <v>-1.5193999934126623E-3</v>
      </c>
      <c r="K73" s="1">
        <f>+G73</f>
        <v>-1.5193999934126623E-3</v>
      </c>
      <c r="O73" s="1">
        <f ca="1">+C$11+C$12*F73</f>
        <v>-2.1755238753209624E-3</v>
      </c>
      <c r="Q73" s="89">
        <f>+C73-15018.5</f>
        <v>40581.084540000003</v>
      </c>
    </row>
    <row r="74" spans="1:17" x14ac:dyDescent="0.2">
      <c r="A74" s="30" t="s">
        <v>76</v>
      </c>
      <c r="B74" s="49" t="s">
        <v>58</v>
      </c>
      <c r="C74" s="30">
        <v>55631.584699999999</v>
      </c>
      <c r="D74" s="30">
        <v>1E-4</v>
      </c>
      <c r="E74" s="39">
        <f>+(C74-C$7)/C$8</f>
        <v>6240.9910520716476</v>
      </c>
      <c r="F74" s="1">
        <f>ROUND(2*E74,0)/2</f>
        <v>6241</v>
      </c>
      <c r="G74" s="1">
        <f>+C74-(C$7+F74*C$8)</f>
        <v>-3.6478239999269135E-3</v>
      </c>
      <c r="K74" s="1">
        <f>+G74</f>
        <v>-3.6478239999269135E-3</v>
      </c>
      <c r="O74" s="1">
        <f ca="1">+C$11+C$12*F74</f>
        <v>-2.1872992771517627E-3</v>
      </c>
      <c r="Q74" s="89">
        <f>+C74-15018.5</f>
        <v>40613.084699999999</v>
      </c>
    </row>
    <row r="75" spans="1:17" x14ac:dyDescent="0.2">
      <c r="A75" s="48" t="s">
        <v>77</v>
      </c>
      <c r="B75" s="49" t="s">
        <v>56</v>
      </c>
      <c r="C75" s="30">
        <v>55667.4611</v>
      </c>
      <c r="D75" s="30">
        <v>2.0000000000000001E-4</v>
      </c>
      <c r="E75" s="39">
        <f>+(C75-C$7)/C$8</f>
        <v>6328.994052441084</v>
      </c>
      <c r="F75" s="1">
        <f>ROUND(2*E75,0)/2</f>
        <v>6329</v>
      </c>
      <c r="G75" s="1">
        <f>+C75-(C$7+F75*C$8)</f>
        <v>-2.4246559987659566E-3</v>
      </c>
      <c r="K75" s="1">
        <f>+G75</f>
        <v>-2.4246559987659566E-3</v>
      </c>
      <c r="O75" s="1">
        <f ca="1">+C$11+C$12*F75</f>
        <v>-2.200499727611768E-3</v>
      </c>
      <c r="Q75" s="89">
        <f>+C75-15018.5</f>
        <v>40648.9611</v>
      </c>
    </row>
    <row r="76" spans="1:17" x14ac:dyDescent="0.2">
      <c r="A76" s="31" t="s">
        <v>74</v>
      </c>
      <c r="B76" s="50" t="s">
        <v>56</v>
      </c>
      <c r="C76" s="31">
        <v>55672.35252</v>
      </c>
      <c r="D76" s="31">
        <v>1.8000000000000001E-4</v>
      </c>
      <c r="E76" s="39">
        <f>+(C76-C$7)/C$8</f>
        <v>6340.9924590835299</v>
      </c>
      <c r="F76" s="1">
        <f>ROUND(2*E76,0)/2</f>
        <v>6341</v>
      </c>
      <c r="G76" s="1">
        <f>+C76-(C$7+F76*C$8)</f>
        <v>-3.074223997828085E-3</v>
      </c>
      <c r="K76" s="1">
        <f>+G76</f>
        <v>-3.074223997828085E-3</v>
      </c>
      <c r="O76" s="1">
        <f ca="1">+C$11+C$12*F76</f>
        <v>-2.2022997890381322E-3</v>
      </c>
      <c r="Q76" s="89">
        <f>+C76-15018.5</f>
        <v>40653.85252</v>
      </c>
    </row>
    <row r="77" spans="1:17" x14ac:dyDescent="0.2">
      <c r="A77" s="31" t="s">
        <v>74</v>
      </c>
      <c r="B77" s="50" t="s">
        <v>58</v>
      </c>
      <c r="C77" s="31">
        <v>55672.558499999999</v>
      </c>
      <c r="D77" s="31">
        <v>1.8000000000000001E-4</v>
      </c>
      <c r="E77" s="39">
        <f>+(C77-C$7)/C$8</f>
        <v>6341.4977176383463</v>
      </c>
      <c r="F77" s="1">
        <f>ROUND(2*E77,0)/2</f>
        <v>6341.5</v>
      </c>
      <c r="G77" s="1">
        <f>+C77-(C$7+F77*C$8)</f>
        <v>-9.3045600078767166E-4</v>
      </c>
      <c r="K77" s="1">
        <f>+G77</f>
        <v>-9.3045600078767166E-4</v>
      </c>
      <c r="O77" s="1">
        <f ca="1">+C$11+C$12*F77</f>
        <v>-2.2023747915975644E-3</v>
      </c>
      <c r="Q77" s="89">
        <f>+C77-15018.5</f>
        <v>40654.058499999999</v>
      </c>
    </row>
    <row r="78" spans="1:17" x14ac:dyDescent="0.2">
      <c r="A78" s="36" t="s">
        <v>78</v>
      </c>
      <c r="B78" s="37" t="s">
        <v>58</v>
      </c>
      <c r="C78" s="38">
        <v>55676.022100000002</v>
      </c>
      <c r="D78" s="30"/>
      <c r="E78" s="39">
        <f>+(C78-C$7)/C$8</f>
        <v>6349.9937538091945</v>
      </c>
      <c r="F78" s="1">
        <f>ROUND(2*E78,0)/2</f>
        <v>6350</v>
      </c>
      <c r="G78" s="1">
        <f>+C78-(C$7+F78*C$8)</f>
        <v>-2.5463999991188757E-3</v>
      </c>
      <c r="K78" s="1">
        <f>+G78</f>
        <v>-2.5463999991188757E-3</v>
      </c>
      <c r="O78" s="1">
        <f ca="1">+C$11+C$12*F78</f>
        <v>-2.2036498351079058E-3</v>
      </c>
      <c r="Q78" s="89">
        <f>+C78-15018.5</f>
        <v>40657.522100000002</v>
      </c>
    </row>
    <row r="79" spans="1:17" x14ac:dyDescent="0.2">
      <c r="A79" s="48" t="s">
        <v>77</v>
      </c>
      <c r="B79" s="49" t="s">
        <v>56</v>
      </c>
      <c r="C79" s="30">
        <v>55707.413820000002</v>
      </c>
      <c r="D79" s="30">
        <v>2.9999999999999997E-4</v>
      </c>
      <c r="E79" s="39">
        <f>+(C79-C$7)/C$8</f>
        <v>6426.9960602490019</v>
      </c>
      <c r="F79" s="1">
        <f>ROUND(2*E79,0)/2</f>
        <v>6427</v>
      </c>
      <c r="G79" s="1">
        <f>+C79-(C$7+F79*C$8)</f>
        <v>-1.6061279966379516E-3</v>
      </c>
      <c r="K79" s="1">
        <f>+G79</f>
        <v>-1.6061279966379516E-3</v>
      </c>
      <c r="O79" s="1">
        <f ca="1">+C$11+C$12*F79</f>
        <v>-2.2152002292604102E-3</v>
      </c>
      <c r="Q79" s="89">
        <f>+C79-15018.5</f>
        <v>40688.913820000002</v>
      </c>
    </row>
    <row r="80" spans="1:17" x14ac:dyDescent="0.2">
      <c r="A80" s="40" t="s">
        <v>77</v>
      </c>
      <c r="B80" s="44" t="s">
        <v>56</v>
      </c>
      <c r="C80" s="29">
        <v>55707.414019999997</v>
      </c>
      <c r="D80" s="29">
        <v>4.0000000000000002E-4</v>
      </c>
      <c r="E80" s="39">
        <f>+(C80-C$7)/C$8</f>
        <v>6426.9965508389059</v>
      </c>
      <c r="F80" s="1">
        <f>ROUND(2*E80,0)/2</f>
        <v>6427</v>
      </c>
      <c r="G80" s="1">
        <f>+C80-(C$7+F80*C$8)</f>
        <v>-1.4061280016903765E-3</v>
      </c>
      <c r="K80" s="1">
        <f>+G80</f>
        <v>-1.4061280016903765E-3</v>
      </c>
      <c r="O80" s="1">
        <f ca="1">+C$11+C$12*F80</f>
        <v>-2.2152002292604102E-3</v>
      </c>
      <c r="Q80" s="89">
        <f>+C80-15018.5</f>
        <v>40688.914019999997</v>
      </c>
    </row>
    <row r="81" spans="1:17" x14ac:dyDescent="0.2">
      <c r="A81" s="40" t="s">
        <v>77</v>
      </c>
      <c r="B81" s="44" t="s">
        <v>56</v>
      </c>
      <c r="C81" s="29">
        <v>55707.414120000001</v>
      </c>
      <c r="D81" s="29">
        <v>5.0000000000000001E-4</v>
      </c>
      <c r="E81" s="39">
        <f>+(C81-C$7)/C$8</f>
        <v>6426.9967961338762</v>
      </c>
      <c r="F81" s="1">
        <f>ROUND(2*E81,0)/2</f>
        <v>6427</v>
      </c>
      <c r="G81" s="1">
        <f>+C81-(C$7+F81*C$8)</f>
        <v>-1.3061279969406314E-3</v>
      </c>
      <c r="K81" s="1">
        <f>+G81</f>
        <v>-1.3061279969406314E-3</v>
      </c>
      <c r="O81" s="1">
        <f ca="1">+C$11+C$12*F81</f>
        <v>-2.2152002292604102E-3</v>
      </c>
      <c r="Q81" s="89">
        <f>+C81-15018.5</f>
        <v>40688.914120000001</v>
      </c>
    </row>
    <row r="82" spans="1:17" x14ac:dyDescent="0.2">
      <c r="A82" s="40" t="s">
        <v>79</v>
      </c>
      <c r="B82" s="44" t="s">
        <v>58</v>
      </c>
      <c r="C82" s="29">
        <v>55943.66</v>
      </c>
      <c r="D82" s="29">
        <v>7.0000000000000001E-3</v>
      </c>
      <c r="E82" s="39">
        <f>+(C82-C$7)/C$8</f>
        <v>7006.4960286353926</v>
      </c>
      <c r="F82" s="1">
        <f>ROUND(2*E82,0)/2</f>
        <v>7006.5</v>
      </c>
      <c r="G82" s="1">
        <f>+C82-(C$7+F82*C$8)</f>
        <v>-1.6190159949474037E-3</v>
      </c>
      <c r="I82" s="1">
        <f>+G82</f>
        <v>-1.6190159949474037E-3</v>
      </c>
      <c r="O82" s="1">
        <f ca="1">+C$11+C$12*F82</f>
        <v>-2.3021281956419224E-3</v>
      </c>
      <c r="Q82" s="89">
        <f>+C82-15018.5</f>
        <v>40925.160000000003</v>
      </c>
    </row>
    <row r="83" spans="1:17" x14ac:dyDescent="0.2">
      <c r="A83" s="40" t="s">
        <v>77</v>
      </c>
      <c r="B83" s="44" t="s">
        <v>56</v>
      </c>
      <c r="C83" s="29">
        <v>56002.566980000003</v>
      </c>
      <c r="D83" s="29">
        <v>1E-4</v>
      </c>
      <c r="E83" s="39">
        <f>+(C83-C$7)/C$8</f>
        <v>7150.991880579908</v>
      </c>
      <c r="F83" s="1">
        <f>ROUND(2*E83,0)/2</f>
        <v>7151</v>
      </c>
      <c r="G83" s="1">
        <f>+C83-(C$7+F83*C$8)</f>
        <v>-3.3100639921030961E-3</v>
      </c>
      <c r="K83" s="1">
        <f>+G83</f>
        <v>-3.3100639921030961E-3</v>
      </c>
      <c r="O83" s="1">
        <f ca="1">+C$11+C$12*F83</f>
        <v>-2.3238039353177266E-3</v>
      </c>
      <c r="Q83" s="89">
        <f>+C83-15018.5</f>
        <v>40984.066980000003</v>
      </c>
    </row>
    <row r="84" spans="1:17" x14ac:dyDescent="0.2">
      <c r="A84" s="40" t="s">
        <v>77</v>
      </c>
      <c r="B84" s="44" t="s">
        <v>56</v>
      </c>
      <c r="C84" s="29">
        <v>56027.43449</v>
      </c>
      <c r="D84" s="29">
        <v>1E-4</v>
      </c>
      <c r="E84" s="39">
        <f>+(C84-C$7)/C$8</f>
        <v>7211.9906288299153</v>
      </c>
      <c r="F84" s="1">
        <f>ROUND(2*E84,0)/2</f>
        <v>7212</v>
      </c>
      <c r="G84" s="1">
        <f>+C84-(C$7+F84*C$8)</f>
        <v>-3.8203680014703423E-3</v>
      </c>
      <c r="K84" s="1">
        <f>+G84</f>
        <v>-3.8203680014703423E-3</v>
      </c>
      <c r="O84" s="1">
        <f ca="1">+C$11+C$12*F84</f>
        <v>-2.3329542475684119E-3</v>
      </c>
      <c r="Q84" s="89">
        <f>+C84-15018.5</f>
        <v>41008.93449</v>
      </c>
    </row>
    <row r="85" spans="1:17" x14ac:dyDescent="0.2">
      <c r="A85" s="40" t="s">
        <v>77</v>
      </c>
      <c r="B85" s="44" t="s">
        <v>58</v>
      </c>
      <c r="C85" s="29">
        <v>56035.38478</v>
      </c>
      <c r="D85" s="29">
        <v>1E-4</v>
      </c>
      <c r="E85" s="39">
        <f>+(C85-C$7)/C$8</f>
        <v>7231.4922893590428</v>
      </c>
      <c r="F85" s="1">
        <f>ROUND(2*E85,0)/2</f>
        <v>7231.5</v>
      </c>
      <c r="G85" s="1">
        <f>+C85-(C$7+F85*C$8)</f>
        <v>-3.1434159973287024E-3</v>
      </c>
      <c r="K85" s="1">
        <f>+G85</f>
        <v>-3.1434159973287024E-3</v>
      </c>
      <c r="O85" s="1">
        <f ca="1">+C$11+C$12*F85</f>
        <v>-2.3358793473862542E-3</v>
      </c>
      <c r="Q85" s="89">
        <f>+C85-15018.5</f>
        <v>41016.88478</v>
      </c>
    </row>
    <row r="86" spans="1:17" x14ac:dyDescent="0.2">
      <c r="A86" s="40" t="s">
        <v>77</v>
      </c>
      <c r="B86" s="44" t="s">
        <v>56</v>
      </c>
      <c r="C86" s="29">
        <v>56045.37012</v>
      </c>
      <c r="D86" s="29">
        <v>6.9999999999999999E-4</v>
      </c>
      <c r="E86" s="39">
        <f>+(C86-C$7)/C$8</f>
        <v>7255.9858249342078</v>
      </c>
      <c r="F86" s="1">
        <f>ROUND(2*E86,0)/2</f>
        <v>7256</v>
      </c>
      <c r="G86" s="1">
        <f>+C86-(C$7+F86*C$8)</f>
        <v>-5.7787839978118427E-3</v>
      </c>
      <c r="K86" s="1">
        <f>+G86</f>
        <v>-5.7787839978118427E-3</v>
      </c>
      <c r="O86" s="1">
        <f ca="1">+C$11+C$12*F86</f>
        <v>-2.3395544727984148E-3</v>
      </c>
      <c r="Q86" s="89">
        <f>+C86-15018.5</f>
        <v>41026.87012</v>
      </c>
    </row>
    <row r="87" spans="1:17" x14ac:dyDescent="0.2">
      <c r="A87" s="40" t="s">
        <v>77</v>
      </c>
      <c r="B87" s="44" t="s">
        <v>56</v>
      </c>
      <c r="C87" s="29">
        <v>56056.378859999997</v>
      </c>
      <c r="D87" s="29">
        <v>2.0000000000000001E-4</v>
      </c>
      <c r="E87" s="39">
        <f>+(C87-C$7)/C$8</f>
        <v>7282.9897091111816</v>
      </c>
      <c r="F87" s="1">
        <f>ROUND(2*E87,0)/2</f>
        <v>7283</v>
      </c>
      <c r="G87" s="1">
        <f>+C87-(C$7+F87*C$8)</f>
        <v>-4.1953120016842149E-3</v>
      </c>
      <c r="K87" s="1">
        <f>+G87</f>
        <v>-4.1953120016842149E-3</v>
      </c>
      <c r="O87" s="1">
        <f ca="1">+C$11+C$12*F87</f>
        <v>-2.3436046110077349E-3</v>
      </c>
      <c r="Q87" s="89">
        <f>+C87-15018.5</f>
        <v>41037.878859999997</v>
      </c>
    </row>
    <row r="88" spans="1:17" x14ac:dyDescent="0.2">
      <c r="A88" s="29" t="s">
        <v>80</v>
      </c>
      <c r="B88" s="44" t="s">
        <v>56</v>
      </c>
      <c r="C88" s="29">
        <v>56367.434009999997</v>
      </c>
      <c r="D88" s="29">
        <v>2.2000000000000001E-4</v>
      </c>
      <c r="E88" s="39">
        <f>+(C88-C$7)/C$8</f>
        <v>8045.9923091592436</v>
      </c>
      <c r="F88" s="1">
        <f>ROUND(2*E88,0)/2</f>
        <v>8046</v>
      </c>
      <c r="G88" s="1">
        <f>+C88-(C$7+F88*C$8)</f>
        <v>-3.135343999019824E-3</v>
      </c>
      <c r="K88" s="1">
        <f>+G88</f>
        <v>-3.135343999019824E-3</v>
      </c>
      <c r="O88" s="1">
        <f ca="1">+C$11+C$12*F88</f>
        <v>-2.4580585167007351E-3</v>
      </c>
      <c r="Q88" s="89">
        <f>+C88-15018.5</f>
        <v>41348.934009999997</v>
      </c>
    </row>
    <row r="89" spans="1:17" x14ac:dyDescent="0.2">
      <c r="A89" s="52" t="s">
        <v>81</v>
      </c>
      <c r="B89" s="53"/>
      <c r="C89" s="52">
        <v>56404.32778</v>
      </c>
      <c r="D89" s="52">
        <v>2.0000000000000001E-4</v>
      </c>
      <c r="E89" s="39">
        <f>+(C89-C$7)/C$8</f>
        <v>8136.4908668445196</v>
      </c>
      <c r="F89" s="1">
        <f>ROUND(2*E89,0)/2</f>
        <v>8136.5</v>
      </c>
      <c r="G89" s="1">
        <f>+C89-(C$7+F89*C$8)</f>
        <v>-3.7233359980746172E-3</v>
      </c>
      <c r="K89" s="1">
        <f>+G89</f>
        <v>-3.7233359980746172E-3</v>
      </c>
      <c r="O89" s="1">
        <f ca="1">+C$11+C$12*F89</f>
        <v>-2.4716339799578995E-3</v>
      </c>
      <c r="Q89" s="89">
        <f>+C89-15018.5</f>
        <v>41385.82778</v>
      </c>
    </row>
    <row r="90" spans="1:17" x14ac:dyDescent="0.2">
      <c r="A90" s="52" t="s">
        <v>81</v>
      </c>
      <c r="B90" s="53"/>
      <c r="C90" s="52">
        <v>56407.385499999997</v>
      </c>
      <c r="D90" s="52">
        <v>1.2999999999999999E-4</v>
      </c>
      <c r="E90" s="39">
        <f>+(C90-C$7)/C$8</f>
        <v>8143.9912998391728</v>
      </c>
      <c r="F90" s="1">
        <f>ROUND(2*E90,0)/2</f>
        <v>8144</v>
      </c>
      <c r="G90" s="1">
        <f>+C90-(C$7+F90*C$8)</f>
        <v>-3.5468159985612147E-3</v>
      </c>
      <c r="K90" s="1">
        <f>+G90</f>
        <v>-3.5468159985612147E-3</v>
      </c>
      <c r="O90" s="1">
        <f ca="1">+C$11+C$12*F90</f>
        <v>-2.4727590183493773E-3</v>
      </c>
      <c r="Q90" s="89">
        <f>+C90-15018.5</f>
        <v>41388.885499999997</v>
      </c>
    </row>
    <row r="91" spans="1:17" x14ac:dyDescent="0.2">
      <c r="A91" s="36" t="s">
        <v>82</v>
      </c>
      <c r="B91" s="37" t="s">
        <v>58</v>
      </c>
      <c r="C91" s="38">
        <v>56411.053899999999</v>
      </c>
      <c r="D91" s="30"/>
      <c r="E91" s="39">
        <f>+(C91-C$7)/C$8</f>
        <v>8152.9897000843321</v>
      </c>
      <c r="F91" s="1">
        <f>ROUND(2*E91,0)/2</f>
        <v>8153</v>
      </c>
      <c r="G91" s="1">
        <f>+C91-(C$7+F91*C$8)</f>
        <v>-4.1989919991465285E-3</v>
      </c>
      <c r="K91" s="1">
        <f>+G91</f>
        <v>-4.1989919991465285E-3</v>
      </c>
      <c r="O91" s="1">
        <f ca="1">+C$11+C$12*F91</f>
        <v>-2.4741090644191509E-3</v>
      </c>
      <c r="Q91" s="89">
        <f>+C91-15018.5</f>
        <v>41392.553899999999</v>
      </c>
    </row>
    <row r="92" spans="1:17" x14ac:dyDescent="0.2">
      <c r="A92" s="36" t="s">
        <v>82</v>
      </c>
      <c r="B92" s="37" t="s">
        <v>58</v>
      </c>
      <c r="C92" s="38">
        <v>56411.054300000003</v>
      </c>
      <c r="D92" s="30"/>
      <c r="E92" s="39">
        <f>+(C92-C$7)/C$8</f>
        <v>8152.9906812641748</v>
      </c>
      <c r="F92" s="1">
        <f>ROUND(2*E92,0)/2</f>
        <v>8153</v>
      </c>
      <c r="G92" s="1">
        <f>+C92-(C$7+F92*C$8)</f>
        <v>-3.7989919946994632E-3</v>
      </c>
      <c r="K92" s="1">
        <f>+G92</f>
        <v>-3.7989919946994632E-3</v>
      </c>
      <c r="O92" s="1">
        <f ca="1">+C$11+C$12*F92</f>
        <v>-2.4741090644191509E-3</v>
      </c>
      <c r="Q92" s="89">
        <f>+C92-15018.5</f>
        <v>41392.554300000003</v>
      </c>
    </row>
    <row r="93" spans="1:17" x14ac:dyDescent="0.2">
      <c r="A93" s="36" t="s">
        <v>82</v>
      </c>
      <c r="B93" s="37" t="s">
        <v>58</v>
      </c>
      <c r="C93" s="38">
        <v>56411.054600000003</v>
      </c>
      <c r="D93" s="30"/>
      <c r="E93" s="39">
        <f>+(C93-C$7)/C$8</f>
        <v>8152.9914171490491</v>
      </c>
      <c r="F93" s="1">
        <f>ROUND(2*E93,0)/2</f>
        <v>8153</v>
      </c>
      <c r="G93" s="1">
        <f>+C93-(C$7+F93*C$8)</f>
        <v>-3.4989919950021431E-3</v>
      </c>
      <c r="K93" s="1">
        <f>+G93</f>
        <v>-3.4989919950021431E-3</v>
      </c>
      <c r="O93" s="1">
        <f ca="1">+C$11+C$12*F93</f>
        <v>-2.4741090644191509E-3</v>
      </c>
      <c r="Q93" s="89">
        <f>+C93-15018.5</f>
        <v>41392.554600000003</v>
      </c>
    </row>
    <row r="94" spans="1:17" x14ac:dyDescent="0.2">
      <c r="A94" s="29" t="s">
        <v>80</v>
      </c>
      <c r="B94" s="44" t="s">
        <v>56</v>
      </c>
      <c r="C94" s="29">
        <v>56449.376029999999</v>
      </c>
      <c r="D94" s="29">
        <v>1.9000000000000001E-4</v>
      </c>
      <c r="E94" s="39">
        <f>+(C94-C$7)/C$8</f>
        <v>8246.9919528339815</v>
      </c>
      <c r="F94" s="1">
        <f>ROUND(2*E94,0)/2</f>
        <v>8247</v>
      </c>
      <c r="G94" s="1">
        <f>+C94-(C$7+F94*C$8)</f>
        <v>-3.2806079980218783E-3</v>
      </c>
      <c r="K94" s="1">
        <f>+G94</f>
        <v>-3.2806079980218783E-3</v>
      </c>
      <c r="O94" s="1">
        <f ca="1">+C$11+C$12*F94</f>
        <v>-2.4882095455923386E-3</v>
      </c>
      <c r="Q94" s="89">
        <f>+C94-15018.5</f>
        <v>41430.876029999999</v>
      </c>
    </row>
    <row r="95" spans="1:17" x14ac:dyDescent="0.2">
      <c r="A95" s="29" t="s">
        <v>80</v>
      </c>
      <c r="B95" s="44" t="s">
        <v>56</v>
      </c>
      <c r="C95" s="29">
        <v>56713.54838</v>
      </c>
      <c r="D95" s="29">
        <v>1.3999999999999999E-4</v>
      </c>
      <c r="E95" s="39">
        <f>+(C95-C$7)/C$8</f>
        <v>8894.9934082376531</v>
      </c>
      <c r="F95" s="1">
        <f>ROUND(2*E95,0)/2</f>
        <v>8895</v>
      </c>
      <c r="G95" s="1">
        <f>+C95-(C$7+F95*C$8)</f>
        <v>-2.6872800008277409E-3</v>
      </c>
      <c r="K95" s="1">
        <f>+G95</f>
        <v>-2.6872800008277409E-3</v>
      </c>
      <c r="O95" s="1">
        <f ca="1">+C$11+C$12*F95</f>
        <v>-2.5854128626160138E-3</v>
      </c>
      <c r="Q95" s="89">
        <f>+C95-15018.5</f>
        <v>41695.04838</v>
      </c>
    </row>
    <row r="96" spans="1:17" x14ac:dyDescent="0.2">
      <c r="A96" s="29" t="s">
        <v>80</v>
      </c>
      <c r="B96" s="44" t="s">
        <v>58</v>
      </c>
      <c r="C96" s="29">
        <v>56727.613039999997</v>
      </c>
      <c r="D96" s="29">
        <v>4.0999999999999999E-4</v>
      </c>
      <c r="E96" s="39">
        <f>+(C96-C$7)/C$8</f>
        <v>8929.493310100037</v>
      </c>
      <c r="F96" s="1">
        <f>ROUND(2*E96,0)/2</f>
        <v>8929.5</v>
      </c>
      <c r="G96" s="1">
        <f>+C96-(C$7+F96*C$8)</f>
        <v>-2.7272880033706315E-3</v>
      </c>
      <c r="K96" s="1">
        <f>+G96</f>
        <v>-2.7272880033706315E-3</v>
      </c>
      <c r="O96" s="1">
        <f ca="1">+C$11+C$12*F96</f>
        <v>-2.5905880392168112E-3</v>
      </c>
      <c r="Q96" s="89">
        <f>+C96-15018.5</f>
        <v>41709.113039999997</v>
      </c>
    </row>
    <row r="97" spans="1:17" x14ac:dyDescent="0.2">
      <c r="A97" s="54" t="s">
        <v>83</v>
      </c>
      <c r="B97" s="55" t="s">
        <v>58</v>
      </c>
      <c r="C97" s="54">
        <v>56763.076499999966</v>
      </c>
      <c r="D97" s="54" t="s">
        <v>84</v>
      </c>
      <c r="E97" s="39">
        <f>+(C97-C$7)/C$8</f>
        <v>9016.4833894691692</v>
      </c>
      <c r="F97" s="1">
        <f>ROUND(2*E97,0)/2</f>
        <v>9016.5</v>
      </c>
      <c r="G97" s="1">
        <f>+C97-(C$7+F97*C$8)</f>
        <v>-6.7716560297412798E-3</v>
      </c>
      <c r="K97" s="1">
        <f>+G97</f>
        <v>-6.7716560297412798E-3</v>
      </c>
      <c r="O97" s="1">
        <f ca="1">+C$11+C$12*F97</f>
        <v>-2.6036384845579529E-3</v>
      </c>
      <c r="Q97" s="89">
        <f>+C97-15018.5</f>
        <v>41744.576499999966</v>
      </c>
    </row>
    <row r="98" spans="1:17" x14ac:dyDescent="0.2">
      <c r="A98" s="36" t="s">
        <v>85</v>
      </c>
      <c r="B98" s="37" t="s">
        <v>56</v>
      </c>
      <c r="C98" s="38">
        <v>56763.076500000003</v>
      </c>
      <c r="D98" s="30"/>
      <c r="E98" s="39">
        <f>+(C98-C$7)/C$8</f>
        <v>9016.4833894692583</v>
      </c>
      <c r="F98" s="1">
        <f>ROUND(2*E98,0)/2</f>
        <v>9016.5</v>
      </c>
      <c r="G98" s="1">
        <f>+C98-(C$7+F98*C$8)</f>
        <v>-6.7716559933614917E-3</v>
      </c>
      <c r="K98" s="1">
        <f>+G98</f>
        <v>-6.7716559933614917E-3</v>
      </c>
      <c r="O98" s="1">
        <f ca="1">+C$11+C$12*F98</f>
        <v>-2.6036384845579529E-3</v>
      </c>
      <c r="Q98" s="89">
        <f>+C98-15018.5</f>
        <v>41744.576500000003</v>
      </c>
    </row>
    <row r="99" spans="1:17" x14ac:dyDescent="0.2">
      <c r="A99" s="29" t="s">
        <v>80</v>
      </c>
      <c r="B99" s="44" t="s">
        <v>58</v>
      </c>
      <c r="C99" s="29">
        <v>56790.39604</v>
      </c>
      <c r="D99" s="29">
        <v>8.0000000000000004E-4</v>
      </c>
      <c r="E99" s="39">
        <f>+(C99-C$7)/C$8</f>
        <v>9083.4968436818472</v>
      </c>
      <c r="F99" s="1">
        <f>ROUND(2*E99,0)/2</f>
        <v>9083.5</v>
      </c>
      <c r="G99" s="1">
        <f>+C99-(C$7+F99*C$8)</f>
        <v>-1.2867440018453635E-3</v>
      </c>
      <c r="K99" s="1">
        <f>+G99</f>
        <v>-1.2867440018453635E-3</v>
      </c>
      <c r="O99" s="1">
        <f ca="1">+C$11+C$12*F99</f>
        <v>-2.6136888275218205E-3</v>
      </c>
      <c r="Q99" s="89">
        <f>+C99-15018.5</f>
        <v>41771.89604</v>
      </c>
    </row>
    <row r="100" spans="1:17" x14ac:dyDescent="0.2">
      <c r="A100" s="56" t="s">
        <v>86</v>
      </c>
      <c r="B100" s="57" t="s">
        <v>56</v>
      </c>
      <c r="C100" s="58">
        <v>57125.500699999997</v>
      </c>
      <c r="D100" s="58">
        <v>3.0000000000000001E-3</v>
      </c>
      <c r="E100" s="39">
        <f>+(C100-C$7)/C$8</f>
        <v>9905.4916792221666</v>
      </c>
      <c r="F100" s="1">
        <f>ROUND(2*E100,0)/2</f>
        <v>9905.5</v>
      </c>
      <c r="G100" s="1">
        <f>+C100-(C$7+F100*C$8)</f>
        <v>-3.3921520007424988E-3</v>
      </c>
      <c r="K100" s="1">
        <f>+G100</f>
        <v>-3.3921520007424988E-3</v>
      </c>
      <c r="O100" s="1">
        <f ca="1">+C$11+C$12*F100</f>
        <v>-2.7369930352277791E-3</v>
      </c>
      <c r="Q100" s="89">
        <f>+C100-15018.5</f>
        <v>42107.000699999997</v>
      </c>
    </row>
    <row r="101" spans="1:17" x14ac:dyDescent="0.2">
      <c r="A101" s="59" t="s">
        <v>87</v>
      </c>
      <c r="B101" s="60" t="s">
        <v>58</v>
      </c>
      <c r="C101" s="61">
        <v>57483.436999999998</v>
      </c>
      <c r="D101" s="62">
        <v>3.0000000000000001E-3</v>
      </c>
      <c r="E101" s="39">
        <f>+(C101-C$7)/C$8</f>
        <v>10783.491376547816</v>
      </c>
      <c r="F101" s="1">
        <f>ROUND(2*E101,0)/2</f>
        <v>10783.5</v>
      </c>
      <c r="G101" s="1">
        <f>+C101-(C$7+F101*C$8)</f>
        <v>-3.5155439982190728E-3</v>
      </c>
      <c r="I101" s="1">
        <f>+G101</f>
        <v>-3.5155439982190728E-3</v>
      </c>
      <c r="O101" s="1">
        <f ca="1">+C$11+C$12*F101</f>
        <v>-2.8686975295901052E-3</v>
      </c>
      <c r="Q101" s="89">
        <f>+C101-15018.5</f>
        <v>42464.936999999998</v>
      </c>
    </row>
    <row r="102" spans="1:17" x14ac:dyDescent="0.2">
      <c r="A102" s="59" t="s">
        <v>87</v>
      </c>
      <c r="B102" s="60" t="s">
        <v>56</v>
      </c>
      <c r="C102" s="61">
        <v>57483.642</v>
      </c>
      <c r="D102" s="62">
        <v>2E-3</v>
      </c>
      <c r="E102" s="39">
        <f>+(C102-C$7)/C$8</f>
        <v>10783.994231212047</v>
      </c>
      <c r="F102" s="1">
        <f>ROUND(2*E102,0)/2</f>
        <v>10784</v>
      </c>
      <c r="G102" s="1">
        <f>+C102-(C$7+F102*C$8)</f>
        <v>-2.35177599824965E-3</v>
      </c>
      <c r="I102" s="1">
        <f>+G102</f>
        <v>-2.35177599824965E-3</v>
      </c>
      <c r="O102" s="1">
        <f ca="1">+C$11+C$12*F102</f>
        <v>-2.868772532149537E-3</v>
      </c>
      <c r="Q102" s="89">
        <f>+C102-15018.5</f>
        <v>42465.142</v>
      </c>
    </row>
    <row r="103" spans="1:17" x14ac:dyDescent="0.2">
      <c r="A103" s="56" t="s">
        <v>86</v>
      </c>
      <c r="B103" s="57" t="s">
        <v>56</v>
      </c>
      <c r="C103" s="58">
        <v>57514.421699999999</v>
      </c>
      <c r="D103" s="58">
        <v>2.8E-3</v>
      </c>
      <c r="E103" s="39">
        <f>+(C103-C$7)/C$8</f>
        <v>10859.495283448921</v>
      </c>
      <c r="F103" s="1">
        <f>ROUND(2*E103,0)/2</f>
        <v>10859.5</v>
      </c>
      <c r="G103" s="1">
        <f>+C103-(C$7+F103*C$8)</f>
        <v>-1.9228079981985502E-3</v>
      </c>
      <c r="K103" s="1">
        <f>+G103</f>
        <v>-1.9228079981985502E-3</v>
      </c>
      <c r="O103" s="1">
        <f ca="1">+C$11+C$12*F103</f>
        <v>-2.8800979186237459E-3</v>
      </c>
      <c r="Q103" s="89">
        <f>+C103-15018.5</f>
        <v>42495.921699999999</v>
      </c>
    </row>
    <row r="104" spans="1:17" x14ac:dyDescent="0.2">
      <c r="A104" s="63" t="s">
        <v>88</v>
      </c>
      <c r="B104" s="64" t="s">
        <v>56</v>
      </c>
      <c r="C104" s="63">
        <v>57542.758500000004</v>
      </c>
      <c r="D104" s="63">
        <v>2.0000000000000001E-4</v>
      </c>
      <c r="E104" s="39">
        <f>+(C104-C$7)/C$8</f>
        <v>10929.00402515291</v>
      </c>
      <c r="F104" s="1">
        <f>ROUND(2*E104,0)/2</f>
        <v>10929</v>
      </c>
      <c r="G104" s="1">
        <f>+C104-(C$7+F104*C$8)</f>
        <v>1.640944006794598E-3</v>
      </c>
      <c r="K104" s="1">
        <f>+G104</f>
        <v>1.640944006794598E-3</v>
      </c>
      <c r="O104" s="1">
        <f ca="1">+C$11+C$12*F104</f>
        <v>-2.890523274384773E-3</v>
      </c>
      <c r="Q104" s="89">
        <f>+C104-15018.5</f>
        <v>42524.258500000004</v>
      </c>
    </row>
    <row r="105" spans="1:17" x14ac:dyDescent="0.2">
      <c r="A105" s="54" t="s">
        <v>89</v>
      </c>
      <c r="B105" s="65" t="s">
        <v>56</v>
      </c>
      <c r="C105" s="66">
        <v>57867.465400000001</v>
      </c>
      <c r="D105" s="66">
        <v>4.0000000000000002E-4</v>
      </c>
      <c r="E105" s="39">
        <f>+(C105-C$7)/C$8</f>
        <v>11725.493679651619</v>
      </c>
      <c r="F105" s="1">
        <f>ROUND(2*E105,0)/2</f>
        <v>11725.5</v>
      </c>
      <c r="G105" s="1">
        <f>+C105-(C$7+F105*C$8)</f>
        <v>-2.576631995907519E-3</v>
      </c>
      <c r="K105" s="1">
        <f>+G105</f>
        <v>-2.576631995907519E-3</v>
      </c>
      <c r="O105" s="1">
        <f ca="1">+C$11+C$12*F105</f>
        <v>-3.0100023515597075E-3</v>
      </c>
      <c r="Q105" s="89">
        <f>+C105-15018.5</f>
        <v>42848.965400000001</v>
      </c>
    </row>
    <row r="106" spans="1:17" x14ac:dyDescent="0.2">
      <c r="A106" s="54" t="s">
        <v>89</v>
      </c>
      <c r="B106" s="65" t="s">
        <v>56</v>
      </c>
      <c r="C106" s="66">
        <v>57874.396999999997</v>
      </c>
      <c r="D106" s="66">
        <v>1.6000000000000001E-3</v>
      </c>
      <c r="E106" s="39">
        <f>+(C106-C$7)/C$8</f>
        <v>11742.496544971453</v>
      </c>
      <c r="F106" s="1">
        <f>ROUND(2*E106,0)/2</f>
        <v>11742.5</v>
      </c>
      <c r="G106" s="1">
        <f>+C106-(C$7+F106*C$8)</f>
        <v>-1.4085200018598698E-3</v>
      </c>
      <c r="K106" s="1">
        <f>+G106</f>
        <v>-1.4085200018598698E-3</v>
      </c>
      <c r="O106" s="1">
        <f ca="1">+C$11+C$12*F106</f>
        <v>-3.0125524385803903E-3</v>
      </c>
      <c r="Q106" s="89">
        <f>+C106-15018.5</f>
        <v>42855.896999999997</v>
      </c>
    </row>
    <row r="107" spans="1:17" x14ac:dyDescent="0.2">
      <c r="A107" s="73" t="s">
        <v>92</v>
      </c>
      <c r="B107" s="74" t="s">
        <v>58</v>
      </c>
      <c r="C107" s="75">
        <v>58252.716399999998</v>
      </c>
      <c r="D107" s="75">
        <v>1E-4</v>
      </c>
      <c r="E107" s="39">
        <f>+(C107-C$7)/C$8</f>
        <v>12670.494958913878</v>
      </c>
      <c r="F107" s="1">
        <f>ROUND(2*E107,0)/2</f>
        <v>12670.5</v>
      </c>
      <c r="G107" s="1">
        <f>+C107-(C$7+F107*C$8)</f>
        <v>-2.0551120032905601E-3</v>
      </c>
      <c r="K107" s="1">
        <f>+G107</f>
        <v>-2.0551120032905601E-3</v>
      </c>
      <c r="O107" s="1">
        <f ca="1">+C$11+C$12*F107</f>
        <v>-3.1517571888859007E-3</v>
      </c>
      <c r="Q107" s="89">
        <f>+C107-15018.5</f>
        <v>43234.216399999998</v>
      </c>
    </row>
    <row r="108" spans="1:17" ht="12" customHeight="1" x14ac:dyDescent="0.2">
      <c r="A108" s="70" t="s">
        <v>91</v>
      </c>
      <c r="B108" s="71" t="s">
        <v>56</v>
      </c>
      <c r="C108" s="72">
        <v>58295.7238</v>
      </c>
      <c r="D108" s="72">
        <v>8.0000000000000004E-4</v>
      </c>
      <c r="E108" s="39">
        <f>+(C108-C$7)/C$8</f>
        <v>12775.989942749729</v>
      </c>
      <c r="F108" s="1">
        <f>ROUND(2*E108,0)/2</f>
        <v>12776</v>
      </c>
      <c r="G108" s="1">
        <f>+C108-(C$7+F108*C$8)</f>
        <v>-4.1000639976118691E-3</v>
      </c>
      <c r="K108" s="1">
        <f>+G108</f>
        <v>-4.1000639976118691E-3</v>
      </c>
      <c r="O108" s="1">
        <f ca="1">+C$11+C$12*F108</f>
        <v>-3.1675827289260206E-3</v>
      </c>
      <c r="Q108" s="89">
        <f>+C108-15018.5</f>
        <v>43277.2238</v>
      </c>
    </row>
    <row r="109" spans="1:17" ht="12" customHeight="1" x14ac:dyDescent="0.2">
      <c r="A109" s="70" t="s">
        <v>93</v>
      </c>
      <c r="B109" s="71" t="s">
        <v>58</v>
      </c>
      <c r="C109" s="72">
        <v>58512.1967</v>
      </c>
      <c r="D109" s="72" t="s">
        <v>94</v>
      </c>
      <c r="E109" s="39">
        <f>+(C109-C$7)/C$8</f>
        <v>13306.987052233191</v>
      </c>
      <c r="F109" s="1">
        <f>ROUND(2*E109,0)/2</f>
        <v>13307</v>
      </c>
      <c r="G109" s="1">
        <f>+C109-(C$7+F109*C$8)</f>
        <v>-5.2784479994443245E-3</v>
      </c>
      <c r="K109" s="1">
        <f>+G109</f>
        <v>-5.2784479994443245E-3</v>
      </c>
      <c r="O109" s="1">
        <f ca="1">+C$11+C$12*F109</f>
        <v>-3.2472354470426436E-3</v>
      </c>
      <c r="Q109" s="89">
        <f>+C109-15018.5</f>
        <v>43493.6967</v>
      </c>
    </row>
    <row r="110" spans="1:17" ht="12" customHeight="1" x14ac:dyDescent="0.2">
      <c r="A110" s="90" t="s">
        <v>345</v>
      </c>
      <c r="B110" s="91" t="s">
        <v>56</v>
      </c>
      <c r="C110" s="92">
        <v>59254.162800000049</v>
      </c>
      <c r="D110" s="90" t="s">
        <v>101</v>
      </c>
      <c r="E110" s="39">
        <f>+(C110-C$7)/C$8</f>
        <v>15126.992486792167</v>
      </c>
      <c r="F110" s="1">
        <f>ROUND(2*E110,0)/2</f>
        <v>15127</v>
      </c>
      <c r="G110" s="1">
        <f>+C110-(C$7+F110*C$8)</f>
        <v>-3.0629279499407858E-3</v>
      </c>
      <c r="K110" s="1">
        <f>+G110</f>
        <v>-3.0629279499407858E-3</v>
      </c>
      <c r="O110" s="1">
        <f ca="1">+C$11+C$12*F110</f>
        <v>-3.520244763374572E-3</v>
      </c>
      <c r="Q110" s="89">
        <f>+C110-15018.5</f>
        <v>44235.662800000049</v>
      </c>
    </row>
    <row r="111" spans="1:17" ht="12" customHeight="1" x14ac:dyDescent="0.2">
      <c r="A111" s="90" t="s">
        <v>345</v>
      </c>
      <c r="B111" s="91" t="s">
        <v>56</v>
      </c>
      <c r="C111" s="92">
        <v>59255.18330000015</v>
      </c>
      <c r="D111" s="90" t="s">
        <v>101</v>
      </c>
      <c r="E111" s="39">
        <f>+(C111-C$7)/C$8</f>
        <v>15129.495721840442</v>
      </c>
      <c r="F111" s="1">
        <f>ROUND(2*E111,0)/2</f>
        <v>15129.5</v>
      </c>
      <c r="G111" s="1">
        <f>+C111-(C$7+F111*C$8)</f>
        <v>-1.7440878509660251E-3</v>
      </c>
      <c r="K111" s="1">
        <f>+G111</f>
        <v>-1.7440878509660251E-3</v>
      </c>
      <c r="O111" s="1">
        <f ca="1">+C$11+C$12*F111</f>
        <v>-3.5206197761717311E-3</v>
      </c>
      <c r="Q111" s="89">
        <f>+C111-15018.5</f>
        <v>44236.68330000015</v>
      </c>
    </row>
    <row r="112" spans="1:17" ht="12" customHeight="1" x14ac:dyDescent="0.2">
      <c r="A112" s="90" t="s">
        <v>345</v>
      </c>
      <c r="B112" s="91" t="s">
        <v>56</v>
      </c>
      <c r="C112" s="92">
        <v>59261.298400000203</v>
      </c>
      <c r="D112" s="90" t="s">
        <v>101</v>
      </c>
      <c r="E112" s="39">
        <f>+(C112-C$7)/C$8</f>
        <v>15144.495753827036</v>
      </c>
      <c r="F112" s="1">
        <f>ROUND(2*E112,0)/2</f>
        <v>15144.5</v>
      </c>
      <c r="G112" s="1">
        <f>+C112-(C$7+F112*C$8)</f>
        <v>-1.7310477924183942E-3</v>
      </c>
      <c r="K112" s="1">
        <f>+G112</f>
        <v>-1.7310477924183942E-3</v>
      </c>
      <c r="O112" s="1">
        <f ca="1">+C$11+C$12*F112</f>
        <v>-3.5228698529546866E-3</v>
      </c>
      <c r="Q112" s="89">
        <f>+C112-15018.5</f>
        <v>44242.798400000203</v>
      </c>
    </row>
    <row r="113" spans="1:17" ht="12" customHeight="1" x14ac:dyDescent="0.2">
      <c r="A113" s="90" t="s">
        <v>345</v>
      </c>
      <c r="B113" s="91" t="s">
        <v>56</v>
      </c>
      <c r="C113" s="92">
        <v>59266.190700000152</v>
      </c>
      <c r="D113" s="90" t="s">
        <v>101</v>
      </c>
      <c r="E113" s="39">
        <f>+(C113-C$7)/C$8</f>
        <v>15156.496319064987</v>
      </c>
      <c r="F113" s="1">
        <f>ROUND(2*E113,0)/2</f>
        <v>15156.5</v>
      </c>
      <c r="G113" s="1">
        <f>+C113-(C$7+F113*C$8)</f>
        <v>-1.5006158500909805E-3</v>
      </c>
      <c r="K113" s="1">
        <f>+G113</f>
        <v>-1.5006158500909805E-3</v>
      </c>
      <c r="O113" s="1">
        <f ca="1">+C$11+C$12*F113</f>
        <v>-3.5246699143810507E-3</v>
      </c>
      <c r="Q113" s="89">
        <f>+C113-15018.5</f>
        <v>44247.690700000152</v>
      </c>
    </row>
    <row r="114" spans="1:17" ht="12" customHeight="1" x14ac:dyDescent="0.2">
      <c r="A114" s="90" t="s">
        <v>345</v>
      </c>
      <c r="B114" s="91" t="s">
        <v>56</v>
      </c>
      <c r="C114" s="92">
        <v>59267.208500000183</v>
      </c>
      <c r="D114" s="90" t="s">
        <v>101</v>
      </c>
      <c r="E114" s="39">
        <f>+(C114-C$7)/C$8</f>
        <v>15158.992931149218</v>
      </c>
      <c r="F114" s="1">
        <f>ROUND(2*E114,0)/2</f>
        <v>15159</v>
      </c>
      <c r="G114" s="1">
        <f>+C114-(C$7+F114*C$8)</f>
        <v>-2.8817758138757199E-3</v>
      </c>
      <c r="K114" s="1">
        <f>+G114</f>
        <v>-2.8817758138757199E-3</v>
      </c>
      <c r="O114" s="1">
        <f ca="1">+C$11+C$12*F114</f>
        <v>-3.5250449271782103E-3</v>
      </c>
      <c r="Q114" s="89">
        <f>+C114-15018.5</f>
        <v>44248.708500000183</v>
      </c>
    </row>
    <row r="115" spans="1:17" ht="12" customHeight="1" x14ac:dyDescent="0.2">
      <c r="A115" s="90" t="s">
        <v>345</v>
      </c>
      <c r="B115" s="91" t="s">
        <v>56</v>
      </c>
      <c r="C115" s="92">
        <v>59268.228999999817</v>
      </c>
      <c r="D115" s="90" t="s">
        <v>101</v>
      </c>
      <c r="E115" s="39">
        <f>+(C115-C$7)/C$8</f>
        <v>15161.496166196348</v>
      </c>
      <c r="F115" s="1">
        <f>ROUND(2*E115,0)/2</f>
        <v>15161.5</v>
      </c>
      <c r="G115" s="1">
        <f>+C115-(C$7+F115*C$8)</f>
        <v>-1.5629361805622466E-3</v>
      </c>
      <c r="K115" s="1">
        <f>+G115</f>
        <v>-1.5629361805622466E-3</v>
      </c>
      <c r="O115" s="1">
        <f ca="1">+C$11+C$12*F115</f>
        <v>-3.5254199399753694E-3</v>
      </c>
      <c r="Q115" s="89">
        <f>+C115-15018.5</f>
        <v>44249.728999999817</v>
      </c>
    </row>
    <row r="116" spans="1:17" ht="12" customHeight="1" x14ac:dyDescent="0.2">
      <c r="A116" s="90" t="s">
        <v>345</v>
      </c>
      <c r="B116" s="91" t="s">
        <v>56</v>
      </c>
      <c r="C116" s="92">
        <v>59291.058199999854</v>
      </c>
      <c r="D116" s="90" t="s">
        <v>101</v>
      </c>
      <c r="E116" s="39">
        <f>+(C116-C$7)/C$8</f>
        <v>15217.495042784776</v>
      </c>
      <c r="F116" s="1">
        <f>ROUND(2*E116,0)/2</f>
        <v>15217.5</v>
      </c>
      <c r="G116" s="1">
        <f>+C116-(C$7+F116*C$8)</f>
        <v>-2.0209201466059312E-3</v>
      </c>
      <c r="K116" s="1">
        <f>+G116</f>
        <v>-2.0209201466059312E-3</v>
      </c>
      <c r="O116" s="1">
        <f ca="1">+C$11+C$12*F116</f>
        <v>-3.5338202266317364E-3</v>
      </c>
      <c r="Q116" s="89">
        <f>+C116-15018.5</f>
        <v>44272.558199999854</v>
      </c>
    </row>
    <row r="117" spans="1:17" ht="12" customHeight="1" x14ac:dyDescent="0.2">
      <c r="A117" s="90" t="s">
        <v>345</v>
      </c>
      <c r="B117" s="91" t="s">
        <v>56</v>
      </c>
      <c r="C117" s="92">
        <v>59291.261200000066</v>
      </c>
      <c r="D117" s="90" t="s">
        <v>101</v>
      </c>
      <c r="E117" s="39">
        <f>+(C117-C$7)/C$8</f>
        <v>15217.992991550364</v>
      </c>
      <c r="F117" s="1">
        <f>ROUND(2*E117,0)/2</f>
        <v>15218</v>
      </c>
      <c r="G117" s="1">
        <f>+C117-(C$7+F117*C$8)</f>
        <v>-2.8571519360411912E-3</v>
      </c>
      <c r="K117" s="1">
        <f>+G117</f>
        <v>-2.8571519360411912E-3</v>
      </c>
      <c r="O117" s="1">
        <f ca="1">+C$11+C$12*F117</f>
        <v>-3.5338952291911682E-3</v>
      </c>
      <c r="Q117" s="89">
        <f>+C117-15018.5</f>
        <v>44272.761200000066</v>
      </c>
    </row>
    <row r="118" spans="1:17" ht="12" customHeight="1" x14ac:dyDescent="0.2">
      <c r="A118" s="90" t="s">
        <v>345</v>
      </c>
      <c r="B118" s="91" t="s">
        <v>56</v>
      </c>
      <c r="C118" s="92">
        <v>59325.096499999985</v>
      </c>
      <c r="D118" s="90" t="s">
        <v>150</v>
      </c>
      <c r="E118" s="39">
        <f>+(C118-C$7)/C$8</f>
        <v>15300.989276528588</v>
      </c>
      <c r="F118" s="1">
        <f>ROUND(2*E118,0)/2</f>
        <v>15301</v>
      </c>
      <c r="G118" s="1">
        <f>+C118-(C$7+F118*C$8)</f>
        <v>-4.3716640138882212E-3</v>
      </c>
      <c r="K118" s="1">
        <f>+G118</f>
        <v>-4.3716640138882212E-3</v>
      </c>
      <c r="O118" s="1">
        <f ca="1">+C$11+C$12*F118</f>
        <v>-3.5463456540568549E-3</v>
      </c>
      <c r="Q118" s="89">
        <f>+C118-15018.5</f>
        <v>44306.596499999985</v>
      </c>
    </row>
    <row r="119" spans="1:17" ht="12" customHeight="1" x14ac:dyDescent="0.2">
      <c r="A119" s="90" t="s">
        <v>345</v>
      </c>
      <c r="B119" s="91" t="s">
        <v>56</v>
      </c>
      <c r="C119" s="92">
        <v>59325.096499999985</v>
      </c>
      <c r="D119" s="90" t="s">
        <v>84</v>
      </c>
      <c r="E119" s="39">
        <f>+(C119-C$7)/C$8</f>
        <v>15300.989276528588</v>
      </c>
      <c r="F119" s="1">
        <f>ROUND(2*E119,0)/2</f>
        <v>15301</v>
      </c>
      <c r="G119" s="1">
        <f>+C119-(C$7+F119*C$8)</f>
        <v>-4.3716640138882212E-3</v>
      </c>
      <c r="K119" s="1">
        <f>+G119</f>
        <v>-4.3716640138882212E-3</v>
      </c>
      <c r="O119" s="1">
        <f ca="1">+C$11+C$12*F119</f>
        <v>-3.5463456540568549E-3</v>
      </c>
      <c r="Q119" s="89">
        <f>+C119-15018.5</f>
        <v>44306.596499999985</v>
      </c>
    </row>
    <row r="120" spans="1:17" ht="12" customHeight="1" x14ac:dyDescent="0.2"/>
    <row r="121" spans="1:17" ht="12" customHeight="1" x14ac:dyDescent="0.2"/>
    <row r="122" spans="1:17" ht="12" customHeight="1" x14ac:dyDescent="0.2"/>
  </sheetData>
  <sheetProtection selectLockedCells="1" selectUnlockedCells="1"/>
  <sortState xmlns:xlrd2="http://schemas.microsoft.com/office/spreadsheetml/2017/richdata2" ref="A21:U119">
    <sortCondition ref="C21:C11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A37" workbookViewId="0">
      <selection activeCell="A62" sqref="A62"/>
    </sheetView>
  </sheetViews>
  <sheetFormatPr defaultRowHeight="12.75" x14ac:dyDescent="0.2"/>
  <cols>
    <col min="1" max="1" width="19.7109375" style="76" customWidth="1"/>
    <col min="2" max="2" width="4.42578125" customWidth="1"/>
    <col min="3" max="3" width="12.7109375" style="76" customWidth="1"/>
    <col min="4" max="4" width="5.42578125" customWidth="1"/>
    <col min="5" max="5" width="14.85546875" customWidth="1"/>
    <col min="7" max="7" width="12" customWidth="1"/>
    <col min="8" max="8" width="14.140625" style="7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7" t="s">
        <v>95</v>
      </c>
      <c r="I1" s="78" t="s">
        <v>96</v>
      </c>
      <c r="J1" s="79" t="s">
        <v>40</v>
      </c>
    </row>
    <row r="2" spans="1:16" x14ac:dyDescent="0.2">
      <c r="I2" s="80" t="s">
        <v>97</v>
      </c>
      <c r="J2" s="81" t="s">
        <v>39</v>
      </c>
    </row>
    <row r="3" spans="1:16" x14ac:dyDescent="0.2">
      <c r="A3" s="82" t="s">
        <v>98</v>
      </c>
      <c r="I3" s="80" t="s">
        <v>99</v>
      </c>
      <c r="J3" s="81" t="s">
        <v>37</v>
      </c>
    </row>
    <row r="4" spans="1:16" x14ac:dyDescent="0.2">
      <c r="I4" s="80" t="s">
        <v>100</v>
      </c>
      <c r="J4" s="81" t="s">
        <v>37</v>
      </c>
    </row>
    <row r="5" spans="1:16" x14ac:dyDescent="0.2">
      <c r="I5" s="83" t="s">
        <v>101</v>
      </c>
      <c r="J5" s="84" t="s">
        <v>38</v>
      </c>
    </row>
    <row r="11" spans="1:16" ht="12.75" customHeight="1" x14ac:dyDescent="0.2">
      <c r="A11" s="76" t="str">
        <f t="shared" ref="A11:A42" si="0">P11</f>
        <v> AJ 90.346 </v>
      </c>
      <c r="B11" s="19" t="str">
        <f t="shared" ref="B11:B42" si="1">IF(H11=INT(H11),"I","II")</f>
        <v>II</v>
      </c>
      <c r="C11" s="76">
        <f t="shared" ref="C11:C42" si="2">1*G11</f>
        <v>44044.722399999999</v>
      </c>
      <c r="D11" t="str">
        <f t="shared" ref="D11:D42" si="3">VLOOKUP(F11,I$1:J$5,2,FALSE)</f>
        <v>vis</v>
      </c>
      <c r="E11">
        <f>VLOOKUP(C11,'Active 2'!C$21:E$963,3,FALSE)</f>
        <v>-22180.997978808791</v>
      </c>
      <c r="F11" s="19" t="s">
        <v>101</v>
      </c>
      <c r="G11" t="str">
        <f t="shared" ref="G11:G42" si="4">MID(I11,3,LEN(I11)-3)</f>
        <v>44044.7224</v>
      </c>
      <c r="H11" s="76">
        <f t="shared" ref="H11:H42" si="5">1*K11</f>
        <v>-20740.5</v>
      </c>
      <c r="I11" s="85" t="s">
        <v>102</v>
      </c>
      <c r="J11" s="86" t="s">
        <v>103</v>
      </c>
      <c r="K11" s="85">
        <v>-20740.5</v>
      </c>
      <c r="L11" s="85" t="s">
        <v>104</v>
      </c>
      <c r="M11" s="86" t="s">
        <v>105</v>
      </c>
      <c r="N11" s="86" t="s">
        <v>106</v>
      </c>
      <c r="O11" s="87" t="s">
        <v>107</v>
      </c>
      <c r="P11" s="87" t="s">
        <v>108</v>
      </c>
    </row>
    <row r="12" spans="1:16" ht="12.75" customHeight="1" x14ac:dyDescent="0.2">
      <c r="A12" s="76" t="str">
        <f t="shared" si="0"/>
        <v> AJ 90.346 </v>
      </c>
      <c r="B12" s="19" t="str">
        <f t="shared" si="1"/>
        <v>I</v>
      </c>
      <c r="C12" s="76">
        <f t="shared" si="2"/>
        <v>44340.893799999998</v>
      </c>
      <c r="D12" t="str">
        <f t="shared" si="3"/>
        <v>vis</v>
      </c>
      <c r="E12">
        <f>VLOOKUP(C12,'Active 2'!C$21:E$963,3,FALSE)</f>
        <v>-21454.504467095918</v>
      </c>
      <c r="F12" s="19" t="s">
        <v>101</v>
      </c>
      <c r="G12" t="str">
        <f t="shared" si="4"/>
        <v>44340.8938</v>
      </c>
      <c r="H12" s="76">
        <f t="shared" si="5"/>
        <v>-20014</v>
      </c>
      <c r="I12" s="85" t="s">
        <v>109</v>
      </c>
      <c r="J12" s="86" t="s">
        <v>110</v>
      </c>
      <c r="K12" s="85">
        <v>-20014</v>
      </c>
      <c r="L12" s="85" t="s">
        <v>111</v>
      </c>
      <c r="M12" s="86" t="s">
        <v>105</v>
      </c>
      <c r="N12" s="86" t="s">
        <v>106</v>
      </c>
      <c r="O12" s="87" t="s">
        <v>107</v>
      </c>
      <c r="P12" s="87" t="s">
        <v>108</v>
      </c>
    </row>
    <row r="13" spans="1:16" ht="12.75" customHeight="1" x14ac:dyDescent="0.2">
      <c r="A13" s="76" t="str">
        <f t="shared" si="0"/>
        <v> AJ 90.346 </v>
      </c>
      <c r="B13" s="19" t="str">
        <f t="shared" si="1"/>
        <v>II</v>
      </c>
      <c r="C13" s="76">
        <f t="shared" si="2"/>
        <v>44395.724600000001</v>
      </c>
      <c r="D13" t="str">
        <f t="shared" si="3"/>
        <v>vis</v>
      </c>
      <c r="E13">
        <f>VLOOKUP(C13,'Active 2'!C$21:E$963,3,FALSE)</f>
        <v>-21320.007279176934</v>
      </c>
      <c r="F13" s="19" t="s">
        <v>101</v>
      </c>
      <c r="G13" t="str">
        <f t="shared" si="4"/>
        <v>44395.7246</v>
      </c>
      <c r="H13" s="76">
        <f t="shared" si="5"/>
        <v>-19879.5</v>
      </c>
      <c r="I13" s="85" t="s">
        <v>112</v>
      </c>
      <c r="J13" s="86" t="s">
        <v>113</v>
      </c>
      <c r="K13" s="85">
        <v>-19879.5</v>
      </c>
      <c r="L13" s="85" t="s">
        <v>114</v>
      </c>
      <c r="M13" s="86" t="s">
        <v>105</v>
      </c>
      <c r="N13" s="86" t="s">
        <v>106</v>
      </c>
      <c r="O13" s="87" t="s">
        <v>107</v>
      </c>
      <c r="P13" s="87" t="s">
        <v>108</v>
      </c>
    </row>
    <row r="14" spans="1:16" ht="12.75" customHeight="1" x14ac:dyDescent="0.2">
      <c r="A14" s="76" t="str">
        <f t="shared" si="0"/>
        <v> AJ 90.346 </v>
      </c>
      <c r="B14" s="19" t="str">
        <f t="shared" si="1"/>
        <v>I</v>
      </c>
      <c r="C14" s="76">
        <f t="shared" si="2"/>
        <v>45458.725299999998</v>
      </c>
      <c r="D14" t="str">
        <f t="shared" si="3"/>
        <v>vis</v>
      </c>
      <c r="E14">
        <f>VLOOKUP(C14,'Active 2'!C$21:E$963,3,FALSE)</f>
        <v>-18712.520156867893</v>
      </c>
      <c r="F14" s="19" t="s">
        <v>101</v>
      </c>
      <c r="G14" t="str">
        <f t="shared" si="4"/>
        <v>45458.7253</v>
      </c>
      <c r="H14" s="76">
        <f t="shared" si="5"/>
        <v>-17272</v>
      </c>
      <c r="I14" s="85" t="s">
        <v>115</v>
      </c>
      <c r="J14" s="86" t="s">
        <v>116</v>
      </c>
      <c r="K14" s="85">
        <v>-17272</v>
      </c>
      <c r="L14" s="85" t="s">
        <v>117</v>
      </c>
      <c r="M14" s="86" t="s">
        <v>105</v>
      </c>
      <c r="N14" s="86" t="s">
        <v>106</v>
      </c>
      <c r="O14" s="87" t="s">
        <v>107</v>
      </c>
      <c r="P14" s="87" t="s">
        <v>108</v>
      </c>
    </row>
    <row r="15" spans="1:16" ht="12.75" customHeight="1" x14ac:dyDescent="0.2">
      <c r="A15" s="76" t="str">
        <f t="shared" si="0"/>
        <v> AJ 90.346 </v>
      </c>
      <c r="B15" s="19" t="str">
        <f t="shared" si="1"/>
        <v>II</v>
      </c>
      <c r="C15" s="76">
        <f t="shared" si="2"/>
        <v>45459.744299999998</v>
      </c>
      <c r="D15" t="str">
        <f t="shared" si="3"/>
        <v>vis</v>
      </c>
      <c r="E15">
        <f>VLOOKUP(C15,'Active 2'!C$21:E$963,3,FALSE)</f>
        <v>-18710.020601244236</v>
      </c>
      <c r="F15" s="19" t="s">
        <v>101</v>
      </c>
      <c r="G15" t="str">
        <f t="shared" si="4"/>
        <v>45459.7443</v>
      </c>
      <c r="H15" s="76">
        <f t="shared" si="5"/>
        <v>-17269.5</v>
      </c>
      <c r="I15" s="85" t="s">
        <v>118</v>
      </c>
      <c r="J15" s="86" t="s">
        <v>119</v>
      </c>
      <c r="K15" s="85">
        <v>-17269.5</v>
      </c>
      <c r="L15" s="85" t="s">
        <v>120</v>
      </c>
      <c r="M15" s="86" t="s">
        <v>105</v>
      </c>
      <c r="N15" s="86" t="s">
        <v>106</v>
      </c>
      <c r="O15" s="87" t="s">
        <v>107</v>
      </c>
      <c r="P15" s="87" t="s">
        <v>108</v>
      </c>
    </row>
    <row r="16" spans="1:16" ht="12.75" customHeight="1" x14ac:dyDescent="0.2">
      <c r="A16" s="76" t="str">
        <f t="shared" si="0"/>
        <v> AJ 90.346 </v>
      </c>
      <c r="B16" s="19" t="str">
        <f t="shared" si="1"/>
        <v>I</v>
      </c>
      <c r="C16" s="76">
        <f t="shared" si="2"/>
        <v>45460.763500000001</v>
      </c>
      <c r="D16" t="str">
        <f t="shared" si="3"/>
        <v>vis</v>
      </c>
      <c r="E16">
        <f>VLOOKUP(C16,'Active 2'!C$21:E$963,3,FALSE)</f>
        <v>-18707.52055503066</v>
      </c>
      <c r="F16" s="19" t="s">
        <v>101</v>
      </c>
      <c r="G16" t="str">
        <f t="shared" si="4"/>
        <v>45460.7635</v>
      </c>
      <c r="H16" s="76">
        <f t="shared" si="5"/>
        <v>-17267</v>
      </c>
      <c r="I16" s="85" t="s">
        <v>121</v>
      </c>
      <c r="J16" s="86" t="s">
        <v>122</v>
      </c>
      <c r="K16" s="85">
        <v>-17267</v>
      </c>
      <c r="L16" s="85" t="s">
        <v>120</v>
      </c>
      <c r="M16" s="86" t="s">
        <v>105</v>
      </c>
      <c r="N16" s="86" t="s">
        <v>106</v>
      </c>
      <c r="O16" s="87" t="s">
        <v>107</v>
      </c>
      <c r="P16" s="87" t="s">
        <v>108</v>
      </c>
    </row>
    <row r="17" spans="1:16" ht="12.75" customHeight="1" x14ac:dyDescent="0.2">
      <c r="A17" s="76" t="str">
        <f t="shared" si="0"/>
        <v> AJ 90.346 </v>
      </c>
      <c r="B17" s="19" t="str">
        <f t="shared" si="1"/>
        <v>II</v>
      </c>
      <c r="C17" s="76">
        <f t="shared" si="2"/>
        <v>45461.782599999999</v>
      </c>
      <c r="D17" t="str">
        <f t="shared" si="3"/>
        <v>vis</v>
      </c>
      <c r="E17">
        <f>VLOOKUP(C17,'Active 2'!C$21:E$963,3,FALSE)</f>
        <v>-18705.020754112054</v>
      </c>
      <c r="F17" s="19" t="s">
        <v>101</v>
      </c>
      <c r="G17" t="str">
        <f t="shared" si="4"/>
        <v>45461.7826</v>
      </c>
      <c r="H17" s="76">
        <f t="shared" si="5"/>
        <v>-17264.5</v>
      </c>
      <c r="I17" s="85" t="s">
        <v>123</v>
      </c>
      <c r="J17" s="86" t="s">
        <v>124</v>
      </c>
      <c r="K17" s="85">
        <v>-17264.5</v>
      </c>
      <c r="L17" s="85" t="s">
        <v>125</v>
      </c>
      <c r="M17" s="86" t="s">
        <v>105</v>
      </c>
      <c r="N17" s="86" t="s">
        <v>106</v>
      </c>
      <c r="O17" s="87" t="s">
        <v>107</v>
      </c>
      <c r="P17" s="87" t="s">
        <v>108</v>
      </c>
    </row>
    <row r="18" spans="1:16" ht="12.75" customHeight="1" x14ac:dyDescent="0.2">
      <c r="A18" s="76" t="str">
        <f t="shared" si="0"/>
        <v> AJ 90.346 </v>
      </c>
      <c r="B18" s="19" t="str">
        <f t="shared" si="1"/>
        <v>I</v>
      </c>
      <c r="C18" s="76">
        <f t="shared" si="2"/>
        <v>45469.733099999998</v>
      </c>
      <c r="D18" t="str">
        <f t="shared" si="3"/>
        <v>vis</v>
      </c>
      <c r="E18">
        <f>VLOOKUP(C18,'Active 2'!C$21:E$963,3,FALSE)</f>
        <v>-18685.518578463521</v>
      </c>
      <c r="F18" s="19" t="s">
        <v>101</v>
      </c>
      <c r="G18" t="str">
        <f t="shared" si="4"/>
        <v>45469.7331</v>
      </c>
      <c r="H18" s="76">
        <f t="shared" si="5"/>
        <v>-17245</v>
      </c>
      <c r="I18" s="85" t="s">
        <v>126</v>
      </c>
      <c r="J18" s="86" t="s">
        <v>127</v>
      </c>
      <c r="K18" s="85">
        <v>-17245</v>
      </c>
      <c r="L18" s="85" t="s">
        <v>128</v>
      </c>
      <c r="M18" s="86" t="s">
        <v>105</v>
      </c>
      <c r="N18" s="86" t="s">
        <v>106</v>
      </c>
      <c r="O18" s="87" t="s">
        <v>107</v>
      </c>
      <c r="P18" s="87" t="s">
        <v>108</v>
      </c>
    </row>
    <row r="19" spans="1:16" ht="12.75" customHeight="1" x14ac:dyDescent="0.2">
      <c r="A19" s="76" t="str">
        <f t="shared" si="0"/>
        <v> AJ 90.346 </v>
      </c>
      <c r="B19" s="19" t="str">
        <f t="shared" si="1"/>
        <v>II</v>
      </c>
      <c r="C19" s="76">
        <f t="shared" si="2"/>
        <v>45470.751400000001</v>
      </c>
      <c r="D19" t="str">
        <f t="shared" si="3"/>
        <v>vis</v>
      </c>
      <c r="E19">
        <f>VLOOKUP(C19,'Active 2'!C$21:E$963,3,FALSE)</f>
        <v>-18683.020739904565</v>
      </c>
      <c r="F19" s="19" t="s">
        <v>101</v>
      </c>
      <c r="G19" t="str">
        <f t="shared" si="4"/>
        <v>45470.7514</v>
      </c>
      <c r="H19" s="76">
        <f t="shared" si="5"/>
        <v>-17242.5</v>
      </c>
      <c r="I19" s="85" t="s">
        <v>129</v>
      </c>
      <c r="J19" s="86" t="s">
        <v>130</v>
      </c>
      <c r="K19" s="85">
        <v>-17242.5</v>
      </c>
      <c r="L19" s="85" t="s">
        <v>125</v>
      </c>
      <c r="M19" s="86" t="s">
        <v>105</v>
      </c>
      <c r="N19" s="86" t="s">
        <v>106</v>
      </c>
      <c r="O19" s="87" t="s">
        <v>107</v>
      </c>
      <c r="P19" s="87" t="s">
        <v>108</v>
      </c>
    </row>
    <row r="20" spans="1:16" ht="12.75" customHeight="1" x14ac:dyDescent="0.2">
      <c r="A20" s="76" t="str">
        <f t="shared" si="0"/>
        <v> AJ 90.346 </v>
      </c>
      <c r="B20" s="19" t="str">
        <f t="shared" si="1"/>
        <v>I</v>
      </c>
      <c r="C20" s="76">
        <f t="shared" si="2"/>
        <v>45471.771000000001</v>
      </c>
      <c r="D20" t="str">
        <f t="shared" si="3"/>
        <v>vis</v>
      </c>
      <c r="E20">
        <f>VLOOKUP(C20,'Active 2'!C$21:E$963,3,FALSE)</f>
        <v>-18680.519712511163</v>
      </c>
      <c r="F20" s="19" t="s">
        <v>101</v>
      </c>
      <c r="G20" t="str">
        <f t="shared" si="4"/>
        <v>45471.7710</v>
      </c>
      <c r="H20" s="76">
        <f t="shared" si="5"/>
        <v>-17240</v>
      </c>
      <c r="I20" s="85" t="s">
        <v>131</v>
      </c>
      <c r="J20" s="86" t="s">
        <v>132</v>
      </c>
      <c r="K20" s="85">
        <v>-17240</v>
      </c>
      <c r="L20" s="85" t="s">
        <v>133</v>
      </c>
      <c r="M20" s="86" t="s">
        <v>105</v>
      </c>
      <c r="N20" s="86" t="s">
        <v>106</v>
      </c>
      <c r="O20" s="87" t="s">
        <v>107</v>
      </c>
      <c r="P20" s="87" t="s">
        <v>108</v>
      </c>
    </row>
    <row r="21" spans="1:16" ht="12.75" customHeight="1" x14ac:dyDescent="0.2">
      <c r="A21" s="76" t="str">
        <f t="shared" si="0"/>
        <v>BAVM 56 </v>
      </c>
      <c r="B21" s="19" t="str">
        <f t="shared" si="1"/>
        <v>II</v>
      </c>
      <c r="C21" s="76">
        <f t="shared" si="2"/>
        <v>48013.399799999999</v>
      </c>
      <c r="D21" t="str">
        <f t="shared" si="3"/>
        <v>vis</v>
      </c>
      <c r="E21">
        <f>VLOOKUP(C21,'Active 2'!C$21:E$963,3,FALSE)</f>
        <v>-12446.032410960184</v>
      </c>
      <c r="F21" s="19" t="s">
        <v>101</v>
      </c>
      <c r="G21" t="str">
        <f t="shared" si="4"/>
        <v>48013.3998</v>
      </c>
      <c r="H21" s="76">
        <f t="shared" si="5"/>
        <v>-11005.5</v>
      </c>
      <c r="I21" s="85" t="s">
        <v>134</v>
      </c>
      <c r="J21" s="86" t="s">
        <v>135</v>
      </c>
      <c r="K21" s="85">
        <v>-11005.5</v>
      </c>
      <c r="L21" s="85" t="s">
        <v>136</v>
      </c>
      <c r="M21" s="86" t="s">
        <v>105</v>
      </c>
      <c r="N21" s="86" t="s">
        <v>101</v>
      </c>
      <c r="O21" s="87" t="s">
        <v>137</v>
      </c>
      <c r="P21" s="88" t="s">
        <v>138</v>
      </c>
    </row>
    <row r="22" spans="1:16" ht="12.75" customHeight="1" x14ac:dyDescent="0.2">
      <c r="A22" s="76" t="str">
        <f t="shared" si="0"/>
        <v>BAVM 59 </v>
      </c>
      <c r="B22" s="19" t="str">
        <f t="shared" si="1"/>
        <v>I</v>
      </c>
      <c r="C22" s="76">
        <f t="shared" si="2"/>
        <v>48380.509400000003</v>
      </c>
      <c r="D22" t="str">
        <f t="shared" si="3"/>
        <v>vis</v>
      </c>
      <c r="E22">
        <f>VLOOKUP(C22,'Active 2'!C$21:E$963,3,FALSE)</f>
        <v>-11545.531071237609</v>
      </c>
      <c r="F22" s="19" t="s">
        <v>101</v>
      </c>
      <c r="G22" t="str">
        <f t="shared" si="4"/>
        <v>48380.5094</v>
      </c>
      <c r="H22" s="76">
        <f t="shared" si="5"/>
        <v>-10105</v>
      </c>
      <c r="I22" s="85" t="s">
        <v>139</v>
      </c>
      <c r="J22" s="86" t="s">
        <v>140</v>
      </c>
      <c r="K22" s="85">
        <v>-10105</v>
      </c>
      <c r="L22" s="85" t="s">
        <v>141</v>
      </c>
      <c r="M22" s="86" t="s">
        <v>105</v>
      </c>
      <c r="N22" s="86" t="s">
        <v>101</v>
      </c>
      <c r="O22" s="87" t="s">
        <v>137</v>
      </c>
      <c r="P22" s="88" t="s">
        <v>142</v>
      </c>
    </row>
    <row r="23" spans="1:16" ht="12.75" customHeight="1" x14ac:dyDescent="0.2">
      <c r="A23" s="76" t="str">
        <f t="shared" si="0"/>
        <v>BAVM 60 </v>
      </c>
      <c r="B23" s="19" t="str">
        <f t="shared" si="1"/>
        <v>I</v>
      </c>
      <c r="C23" s="76">
        <f t="shared" si="2"/>
        <v>48760.460899999998</v>
      </c>
      <c r="D23" t="str">
        <f t="shared" si="3"/>
        <v>vis</v>
      </c>
      <c r="E23">
        <f>VLOOKUP(C23,'Active 2'!C$21:E$963,3,FALSE)</f>
        <v>-10613.52919828306</v>
      </c>
      <c r="F23" s="19" t="s">
        <v>101</v>
      </c>
      <c r="G23" t="str">
        <f t="shared" si="4"/>
        <v>48760.4609</v>
      </c>
      <c r="H23" s="76">
        <f t="shared" si="5"/>
        <v>-9173</v>
      </c>
      <c r="I23" s="85" t="s">
        <v>143</v>
      </c>
      <c r="J23" s="86" t="s">
        <v>144</v>
      </c>
      <c r="K23" s="85">
        <v>-9173</v>
      </c>
      <c r="L23" s="85" t="s">
        <v>145</v>
      </c>
      <c r="M23" s="86" t="s">
        <v>105</v>
      </c>
      <c r="N23" s="86" t="s">
        <v>101</v>
      </c>
      <c r="O23" s="87" t="s">
        <v>137</v>
      </c>
      <c r="P23" s="88" t="s">
        <v>146</v>
      </c>
    </row>
    <row r="24" spans="1:16" ht="12.75" customHeight="1" x14ac:dyDescent="0.2">
      <c r="A24" s="76" t="str">
        <f t="shared" si="0"/>
        <v>IBVS 5606 </v>
      </c>
      <c r="B24" s="19" t="str">
        <f t="shared" si="1"/>
        <v>I</v>
      </c>
      <c r="C24" s="76">
        <f t="shared" si="2"/>
        <v>52722.6397</v>
      </c>
      <c r="D24" t="str">
        <f t="shared" si="3"/>
        <v>vis</v>
      </c>
      <c r="E24">
        <f>VLOOKUP(C24,'Active 2'!C$21:E$963,3,FALSE)</f>
        <v>-894.50436858545993</v>
      </c>
      <c r="F24" s="19" t="s">
        <v>101</v>
      </c>
      <c r="G24" t="str">
        <f t="shared" si="4"/>
        <v>52722.6397</v>
      </c>
      <c r="H24" s="76">
        <f t="shared" si="5"/>
        <v>546</v>
      </c>
      <c r="I24" s="85" t="s">
        <v>147</v>
      </c>
      <c r="J24" s="86" t="s">
        <v>148</v>
      </c>
      <c r="K24" s="85">
        <v>546</v>
      </c>
      <c r="L24" s="85" t="s">
        <v>149</v>
      </c>
      <c r="M24" s="86" t="s">
        <v>105</v>
      </c>
      <c r="N24" s="86" t="s">
        <v>150</v>
      </c>
      <c r="O24" s="87" t="s">
        <v>151</v>
      </c>
      <c r="P24" s="88" t="s">
        <v>152</v>
      </c>
    </row>
    <row r="25" spans="1:16" ht="12.75" customHeight="1" x14ac:dyDescent="0.2">
      <c r="A25" s="76" t="str">
        <f t="shared" si="0"/>
        <v>IBVS 5583 </v>
      </c>
      <c r="B25" s="19" t="str">
        <f t="shared" si="1"/>
        <v>II</v>
      </c>
      <c r="C25" s="76">
        <f t="shared" si="2"/>
        <v>52751.3701</v>
      </c>
      <c r="D25" t="str">
        <f t="shared" si="3"/>
        <v>vis</v>
      </c>
      <c r="E25">
        <f>VLOOKUP(C25,'Active 2'!C$21:E$963,3,FALSE)</f>
        <v>-824.03014592616262</v>
      </c>
      <c r="F25" s="19" t="s">
        <v>101</v>
      </c>
      <c r="G25" t="str">
        <f t="shared" si="4"/>
        <v>52751.3701</v>
      </c>
      <c r="H25" s="76">
        <f t="shared" si="5"/>
        <v>616.5</v>
      </c>
      <c r="I25" s="85" t="s">
        <v>153</v>
      </c>
      <c r="J25" s="86" t="s">
        <v>154</v>
      </c>
      <c r="K25" s="85">
        <v>616.5</v>
      </c>
      <c r="L25" s="85" t="s">
        <v>155</v>
      </c>
      <c r="M25" s="86" t="s">
        <v>105</v>
      </c>
      <c r="N25" s="86" t="s">
        <v>106</v>
      </c>
      <c r="O25" s="87" t="s">
        <v>156</v>
      </c>
      <c r="P25" s="88" t="s">
        <v>157</v>
      </c>
    </row>
    <row r="26" spans="1:16" ht="12.75" customHeight="1" x14ac:dyDescent="0.2">
      <c r="A26" s="76" t="str">
        <f t="shared" si="0"/>
        <v>IBVS 5583 </v>
      </c>
      <c r="B26" s="19" t="str">
        <f t="shared" si="1"/>
        <v>I</v>
      </c>
      <c r="C26" s="76">
        <f t="shared" si="2"/>
        <v>52751.576000000001</v>
      </c>
      <c r="D26" t="str">
        <f t="shared" si="3"/>
        <v>vis</v>
      </c>
      <c r="E26">
        <f>VLOOKUP(C26,'Active 2'!C$21:E$963,3,FALSE)</f>
        <v>-823.52508360730837</v>
      </c>
      <c r="F26" s="19" t="s">
        <v>101</v>
      </c>
      <c r="G26" t="str">
        <f t="shared" si="4"/>
        <v>52751.5760</v>
      </c>
      <c r="H26" s="76">
        <f t="shared" si="5"/>
        <v>617</v>
      </c>
      <c r="I26" s="85" t="s">
        <v>158</v>
      </c>
      <c r="J26" s="86" t="s">
        <v>159</v>
      </c>
      <c r="K26" s="85">
        <v>617</v>
      </c>
      <c r="L26" s="85" t="s">
        <v>160</v>
      </c>
      <c r="M26" s="86" t="s">
        <v>105</v>
      </c>
      <c r="N26" s="86" t="s">
        <v>106</v>
      </c>
      <c r="O26" s="87" t="s">
        <v>156</v>
      </c>
      <c r="P26" s="88" t="s">
        <v>157</v>
      </c>
    </row>
    <row r="27" spans="1:16" ht="12.75" customHeight="1" x14ac:dyDescent="0.2">
      <c r="A27" s="76" t="str">
        <f t="shared" si="0"/>
        <v>IBVS 5583 </v>
      </c>
      <c r="B27" s="19" t="str">
        <f t="shared" si="1"/>
        <v>I</v>
      </c>
      <c r="C27" s="76">
        <f t="shared" si="2"/>
        <v>52765.436800000003</v>
      </c>
      <c r="D27" t="str">
        <f t="shared" si="3"/>
        <v>vis</v>
      </c>
      <c r="E27">
        <f>VLOOKUP(C27,'Active 2'!C$21:E$963,3,FALSE)</f>
        <v>-789.52524004661552</v>
      </c>
      <c r="F27" s="19" t="s">
        <v>101</v>
      </c>
      <c r="G27" t="str">
        <f t="shared" si="4"/>
        <v>52765.4368</v>
      </c>
      <c r="H27" s="76">
        <f t="shared" si="5"/>
        <v>651</v>
      </c>
      <c r="I27" s="85" t="s">
        <v>161</v>
      </c>
      <c r="J27" s="86" t="s">
        <v>162</v>
      </c>
      <c r="K27" s="85">
        <v>651</v>
      </c>
      <c r="L27" s="85" t="s">
        <v>163</v>
      </c>
      <c r="M27" s="86" t="s">
        <v>105</v>
      </c>
      <c r="N27" s="86" t="s">
        <v>164</v>
      </c>
      <c r="O27" s="87" t="s">
        <v>156</v>
      </c>
      <c r="P27" s="88" t="s">
        <v>157</v>
      </c>
    </row>
    <row r="28" spans="1:16" ht="12.75" customHeight="1" x14ac:dyDescent="0.2">
      <c r="A28" s="76" t="str">
        <f t="shared" si="0"/>
        <v>IBVS 5583 </v>
      </c>
      <c r="B28" s="19" t="str">
        <f t="shared" si="1"/>
        <v>II</v>
      </c>
      <c r="C28" s="76">
        <f t="shared" si="2"/>
        <v>53068.542600000001</v>
      </c>
      <c r="D28" t="str">
        <f t="shared" si="3"/>
        <v>vis</v>
      </c>
      <c r="E28">
        <f>VLOOKUP(C28,'Active 2'!C$21:E$963,3,FALSE)</f>
        <v>-46.021994755077927</v>
      </c>
      <c r="F28" s="19" t="s">
        <v>101</v>
      </c>
      <c r="G28" t="str">
        <f t="shared" si="4"/>
        <v>53068.5426</v>
      </c>
      <c r="H28" s="76">
        <f t="shared" si="5"/>
        <v>1394.5</v>
      </c>
      <c r="I28" s="85" t="s">
        <v>165</v>
      </c>
      <c r="J28" s="86" t="s">
        <v>166</v>
      </c>
      <c r="K28" s="85">
        <v>1394.5</v>
      </c>
      <c r="L28" s="85" t="s">
        <v>167</v>
      </c>
      <c r="M28" s="86" t="s">
        <v>105</v>
      </c>
      <c r="N28" s="86" t="s">
        <v>164</v>
      </c>
      <c r="O28" s="87" t="s">
        <v>156</v>
      </c>
      <c r="P28" s="88" t="s">
        <v>157</v>
      </c>
    </row>
    <row r="29" spans="1:16" ht="12.75" customHeight="1" x14ac:dyDescent="0.2">
      <c r="A29" s="76" t="str">
        <f t="shared" si="0"/>
        <v>IBVS 5592 </v>
      </c>
      <c r="B29" s="19" t="str">
        <f t="shared" si="1"/>
        <v>I</v>
      </c>
      <c r="C29" s="76">
        <f t="shared" si="2"/>
        <v>53087.508300000001</v>
      </c>
      <c r="D29" t="str">
        <f t="shared" si="3"/>
        <v>vis</v>
      </c>
      <c r="E29">
        <f>VLOOKUP(C29,'Active 2'!C$21:E$963,3,FALSE)</f>
        <v>0.49991112473801258</v>
      </c>
      <c r="F29" s="19" t="s">
        <v>101</v>
      </c>
      <c r="G29" t="str">
        <f t="shared" si="4"/>
        <v>53087.5083</v>
      </c>
      <c r="H29" s="76">
        <f t="shared" si="5"/>
        <v>1441</v>
      </c>
      <c r="I29" s="85" t="s">
        <v>168</v>
      </c>
      <c r="J29" s="86" t="s">
        <v>169</v>
      </c>
      <c r="K29" s="85">
        <v>1441</v>
      </c>
      <c r="L29" s="85" t="s">
        <v>170</v>
      </c>
      <c r="M29" s="86" t="s">
        <v>105</v>
      </c>
      <c r="N29" s="86" t="s">
        <v>106</v>
      </c>
      <c r="O29" s="87" t="s">
        <v>171</v>
      </c>
      <c r="P29" s="88" t="s">
        <v>172</v>
      </c>
    </row>
    <row r="30" spans="1:16" ht="12.75" customHeight="1" x14ac:dyDescent="0.2">
      <c r="A30" s="76" t="str">
        <f t="shared" si="0"/>
        <v>IBVS 5623 </v>
      </c>
      <c r="B30" s="19" t="str">
        <f t="shared" si="1"/>
        <v>I</v>
      </c>
      <c r="C30" s="76">
        <f t="shared" si="2"/>
        <v>53140.505100000002</v>
      </c>
      <c r="D30" t="str">
        <f t="shared" si="3"/>
        <v>vis</v>
      </c>
      <c r="E30">
        <f>VLOOKUP(C30,'Active 2'!C$21:E$963,3,FALSE)</f>
        <v>130.49838951105551</v>
      </c>
      <c r="F30" s="19" t="s">
        <v>101</v>
      </c>
      <c r="G30" t="str">
        <f t="shared" si="4"/>
        <v>53140.5051</v>
      </c>
      <c r="H30" s="76">
        <f t="shared" si="5"/>
        <v>1571</v>
      </c>
      <c r="I30" s="85" t="s">
        <v>173</v>
      </c>
      <c r="J30" s="86" t="s">
        <v>174</v>
      </c>
      <c r="K30" s="85">
        <v>1571</v>
      </c>
      <c r="L30" s="85" t="s">
        <v>175</v>
      </c>
      <c r="M30" s="86" t="s">
        <v>105</v>
      </c>
      <c r="N30" s="86" t="s">
        <v>106</v>
      </c>
      <c r="O30" s="87" t="s">
        <v>176</v>
      </c>
      <c r="P30" s="88" t="s">
        <v>177</v>
      </c>
    </row>
    <row r="31" spans="1:16" ht="12.75" customHeight="1" x14ac:dyDescent="0.2">
      <c r="A31" s="76" t="str">
        <f t="shared" si="0"/>
        <v>IBVS 5690 </v>
      </c>
      <c r="B31" s="19" t="str">
        <f t="shared" si="1"/>
        <v>II</v>
      </c>
      <c r="C31" s="76">
        <f t="shared" si="2"/>
        <v>53437.902900000001</v>
      </c>
      <c r="D31" t="str">
        <f t="shared" si="3"/>
        <v>vis</v>
      </c>
      <c r="E31">
        <f>VLOOKUP(C31,'Active 2'!C$21:E$963,3,FALSE)</f>
        <v>860.00019859080442</v>
      </c>
      <c r="F31" s="19" t="s">
        <v>101</v>
      </c>
      <c r="G31" t="str">
        <f t="shared" si="4"/>
        <v>53437.9029</v>
      </c>
      <c r="H31" s="76">
        <f t="shared" si="5"/>
        <v>2300.5</v>
      </c>
      <c r="I31" s="85" t="s">
        <v>178</v>
      </c>
      <c r="J31" s="86" t="s">
        <v>179</v>
      </c>
      <c r="K31" s="85">
        <v>2300.5</v>
      </c>
      <c r="L31" s="85" t="s">
        <v>180</v>
      </c>
      <c r="M31" s="86" t="s">
        <v>105</v>
      </c>
      <c r="N31" s="86" t="s">
        <v>106</v>
      </c>
      <c r="O31" s="87" t="s">
        <v>181</v>
      </c>
      <c r="P31" s="88" t="s">
        <v>182</v>
      </c>
    </row>
    <row r="32" spans="1:16" ht="12.75" customHeight="1" x14ac:dyDescent="0.2">
      <c r="A32" s="76" t="str">
        <f t="shared" si="0"/>
        <v>IBVS 5668 </v>
      </c>
      <c r="B32" s="19" t="str">
        <f t="shared" si="1"/>
        <v>I</v>
      </c>
      <c r="C32" s="76">
        <f t="shared" si="2"/>
        <v>53520.456899999997</v>
      </c>
      <c r="D32" t="str">
        <f t="shared" si="3"/>
        <v>vis</v>
      </c>
      <c r="E32">
        <f>VLOOKUP(C32,'Active 2'!C$21:E$963,3,FALSE)</f>
        <v>1062.5009983504774</v>
      </c>
      <c r="F32" s="19" t="s">
        <v>101</v>
      </c>
      <c r="G32" t="str">
        <f t="shared" si="4"/>
        <v>53520.4569</v>
      </c>
      <c r="H32" s="76">
        <f t="shared" si="5"/>
        <v>2503</v>
      </c>
      <c r="I32" s="85" t="s">
        <v>183</v>
      </c>
      <c r="J32" s="86" t="s">
        <v>184</v>
      </c>
      <c r="K32" s="85">
        <v>2503</v>
      </c>
      <c r="L32" s="85" t="s">
        <v>185</v>
      </c>
      <c r="M32" s="86" t="s">
        <v>105</v>
      </c>
      <c r="N32" s="86" t="s">
        <v>106</v>
      </c>
      <c r="O32" s="87" t="s">
        <v>186</v>
      </c>
      <c r="P32" s="88" t="s">
        <v>187</v>
      </c>
    </row>
    <row r="33" spans="1:16" ht="12.75" customHeight="1" x14ac:dyDescent="0.2">
      <c r="A33" s="76" t="str">
        <f t="shared" si="0"/>
        <v>OEJV 0074 </v>
      </c>
      <c r="B33" s="19" t="str">
        <f t="shared" si="1"/>
        <v>II</v>
      </c>
      <c r="C33" s="76">
        <f t="shared" si="2"/>
        <v>54210.441610000002</v>
      </c>
      <c r="D33" t="str">
        <f t="shared" si="3"/>
        <v>vis</v>
      </c>
      <c r="E33">
        <f>VLOOKUP(C33,'Active 2'!C$21:E$963,3,FALSE)</f>
        <v>2754.9987040576852</v>
      </c>
      <c r="F33" s="19" t="s">
        <v>101</v>
      </c>
      <c r="G33" t="str">
        <f t="shared" si="4"/>
        <v>54210.44161</v>
      </c>
      <c r="H33" s="76">
        <f t="shared" si="5"/>
        <v>4195.5</v>
      </c>
      <c r="I33" s="85" t="s">
        <v>188</v>
      </c>
      <c r="J33" s="86" t="s">
        <v>189</v>
      </c>
      <c r="K33" s="85">
        <v>4195.5</v>
      </c>
      <c r="L33" s="85" t="s">
        <v>190</v>
      </c>
      <c r="M33" s="86" t="s">
        <v>191</v>
      </c>
      <c r="N33" s="86" t="s">
        <v>164</v>
      </c>
      <c r="O33" s="87" t="s">
        <v>192</v>
      </c>
      <c r="P33" s="88" t="s">
        <v>193</v>
      </c>
    </row>
    <row r="34" spans="1:16" ht="12.75" customHeight="1" x14ac:dyDescent="0.2">
      <c r="A34" s="76" t="str">
        <f t="shared" si="0"/>
        <v>IBVS 5938 </v>
      </c>
      <c r="B34" s="19" t="str">
        <f t="shared" si="1"/>
        <v>I</v>
      </c>
      <c r="C34" s="76">
        <f t="shared" si="2"/>
        <v>54909.801500000001</v>
      </c>
      <c r="D34" t="str">
        <f t="shared" si="3"/>
        <v>vis</v>
      </c>
      <c r="E34">
        <f>VLOOKUP(C34,'Active 2'!C$21:E$963,3,FALSE)</f>
        <v>4470.4932536233373</v>
      </c>
      <c r="F34" s="19" t="s">
        <v>101</v>
      </c>
      <c r="G34" t="str">
        <f t="shared" si="4"/>
        <v>54909.8015</v>
      </c>
      <c r="H34" s="76">
        <f t="shared" si="5"/>
        <v>5911</v>
      </c>
      <c r="I34" s="85" t="s">
        <v>194</v>
      </c>
      <c r="J34" s="86" t="s">
        <v>195</v>
      </c>
      <c r="K34" s="85">
        <v>5911</v>
      </c>
      <c r="L34" s="85" t="s">
        <v>175</v>
      </c>
      <c r="M34" s="86" t="s">
        <v>191</v>
      </c>
      <c r="N34" s="86" t="s">
        <v>101</v>
      </c>
      <c r="O34" s="87" t="s">
        <v>196</v>
      </c>
      <c r="P34" s="88" t="s">
        <v>197</v>
      </c>
    </row>
    <row r="35" spans="1:16" ht="12.75" customHeight="1" x14ac:dyDescent="0.2">
      <c r="A35" s="76" t="str">
        <f t="shared" si="0"/>
        <v>OEJV 0107 </v>
      </c>
      <c r="B35" s="19" t="str">
        <f t="shared" si="1"/>
        <v>II</v>
      </c>
      <c r="C35" s="76">
        <f t="shared" si="2"/>
        <v>54912.451000000001</v>
      </c>
      <c r="D35" t="str">
        <f t="shared" si="3"/>
        <v>vis</v>
      </c>
      <c r="E35">
        <f>VLOOKUP(C35,'Active 2'!C$21:E$963,3,FALSE)</f>
        <v>4476.9923435397941</v>
      </c>
      <c r="F35" s="19" t="s">
        <v>101</v>
      </c>
      <c r="G35" t="str">
        <f t="shared" si="4"/>
        <v>54912.4510</v>
      </c>
      <c r="H35" s="76">
        <f t="shared" si="5"/>
        <v>5917.5</v>
      </c>
      <c r="I35" s="85" t="s">
        <v>198</v>
      </c>
      <c r="J35" s="86" t="s">
        <v>199</v>
      </c>
      <c r="K35" s="85">
        <v>5917.5</v>
      </c>
      <c r="L35" s="85" t="s">
        <v>200</v>
      </c>
      <c r="M35" s="86" t="s">
        <v>191</v>
      </c>
      <c r="N35" s="86" t="s">
        <v>56</v>
      </c>
      <c r="O35" s="87" t="s">
        <v>201</v>
      </c>
      <c r="P35" s="88" t="s">
        <v>202</v>
      </c>
    </row>
    <row r="36" spans="1:16" ht="12.75" customHeight="1" x14ac:dyDescent="0.2">
      <c r="A36" s="76" t="str">
        <f t="shared" si="0"/>
        <v>OEJV 0107 </v>
      </c>
      <c r="B36" s="19" t="str">
        <f t="shared" si="1"/>
        <v>II</v>
      </c>
      <c r="C36" s="76">
        <f t="shared" si="2"/>
        <v>54912.4522</v>
      </c>
      <c r="D36" t="str">
        <f t="shared" si="3"/>
        <v>vis</v>
      </c>
      <c r="E36">
        <f>VLOOKUP(C36,'Active 2'!C$21:E$963,3,FALSE)</f>
        <v>4476.9952870792895</v>
      </c>
      <c r="F36" s="19" t="s">
        <v>101</v>
      </c>
      <c r="G36" t="str">
        <f t="shared" si="4"/>
        <v>54912.4522</v>
      </c>
      <c r="H36" s="76">
        <f t="shared" si="5"/>
        <v>5917.5</v>
      </c>
      <c r="I36" s="85" t="s">
        <v>203</v>
      </c>
      <c r="J36" s="86" t="s">
        <v>204</v>
      </c>
      <c r="K36" s="85">
        <v>5917.5</v>
      </c>
      <c r="L36" s="85" t="s">
        <v>205</v>
      </c>
      <c r="M36" s="86" t="s">
        <v>191</v>
      </c>
      <c r="N36" s="86" t="s">
        <v>164</v>
      </c>
      <c r="O36" s="87" t="s">
        <v>201</v>
      </c>
      <c r="P36" s="88" t="s">
        <v>202</v>
      </c>
    </row>
    <row r="37" spans="1:16" ht="12.75" customHeight="1" x14ac:dyDescent="0.2">
      <c r="A37" s="76" t="str">
        <f t="shared" si="0"/>
        <v>OEJV 0107 </v>
      </c>
      <c r="B37" s="19" t="str">
        <f t="shared" si="1"/>
        <v>II</v>
      </c>
      <c r="C37" s="76">
        <f t="shared" si="2"/>
        <v>54912.452599999997</v>
      </c>
      <c r="D37" t="str">
        <f t="shared" si="3"/>
        <v>vis</v>
      </c>
      <c r="E37">
        <f>VLOOKUP(C37,'Active 2'!C$21:E$963,3,FALSE)</f>
        <v>4476.9962682591149</v>
      </c>
      <c r="F37" s="19" t="s">
        <v>101</v>
      </c>
      <c r="G37" t="str">
        <f t="shared" si="4"/>
        <v>54912.4526</v>
      </c>
      <c r="H37" s="76">
        <f t="shared" si="5"/>
        <v>5917.5</v>
      </c>
      <c r="I37" s="85" t="s">
        <v>206</v>
      </c>
      <c r="J37" s="86" t="s">
        <v>204</v>
      </c>
      <c r="K37" s="85">
        <v>5917.5</v>
      </c>
      <c r="L37" s="85" t="s">
        <v>207</v>
      </c>
      <c r="M37" s="86" t="s">
        <v>191</v>
      </c>
      <c r="N37" s="86" t="s">
        <v>101</v>
      </c>
      <c r="O37" s="87" t="s">
        <v>201</v>
      </c>
      <c r="P37" s="88" t="s">
        <v>202</v>
      </c>
    </row>
    <row r="38" spans="1:16" ht="12.75" customHeight="1" x14ac:dyDescent="0.2">
      <c r="A38" s="76" t="str">
        <f t="shared" si="0"/>
        <v>IBVS 5917 </v>
      </c>
      <c r="B38" s="19" t="str">
        <f t="shared" si="1"/>
        <v>II</v>
      </c>
      <c r="C38" s="76">
        <f t="shared" si="2"/>
        <v>54974.417999999998</v>
      </c>
      <c r="D38" t="str">
        <f t="shared" si="3"/>
        <v>vis</v>
      </c>
      <c r="E38">
        <f>VLOOKUP(C38,'Active 2'!C$21:E$963,3,FALSE)</f>
        <v>4628.9942702630005</v>
      </c>
      <c r="F38" s="19" t="s">
        <v>101</v>
      </c>
      <c r="G38" t="str">
        <f t="shared" si="4"/>
        <v>54974.418</v>
      </c>
      <c r="H38" s="76">
        <f t="shared" si="5"/>
        <v>6069.5</v>
      </c>
      <c r="I38" s="85" t="s">
        <v>208</v>
      </c>
      <c r="J38" s="86" t="s">
        <v>209</v>
      </c>
      <c r="K38" s="85">
        <v>6069.5</v>
      </c>
      <c r="L38" s="85" t="s">
        <v>210</v>
      </c>
      <c r="M38" s="86" t="s">
        <v>191</v>
      </c>
      <c r="N38" s="86" t="s">
        <v>211</v>
      </c>
      <c r="O38" s="87" t="s">
        <v>212</v>
      </c>
      <c r="P38" s="88" t="s">
        <v>213</v>
      </c>
    </row>
    <row r="39" spans="1:16" ht="12.75" customHeight="1" x14ac:dyDescent="0.2">
      <c r="A39" s="76" t="str">
        <f t="shared" si="0"/>
        <v>IBVS 6007 </v>
      </c>
      <c r="B39" s="19" t="str">
        <f t="shared" si="1"/>
        <v>II</v>
      </c>
      <c r="C39" s="76">
        <f t="shared" si="2"/>
        <v>55578.588080000001</v>
      </c>
      <c r="D39" t="str">
        <f t="shared" si="3"/>
        <v>vis</v>
      </c>
      <c r="E39">
        <f>VLOOKUP(C39,'Active 2'!C$21:E$963,3,FALSE)</f>
        <v>6110.9930152162615</v>
      </c>
      <c r="F39" s="19" t="s">
        <v>101</v>
      </c>
      <c r="G39" t="str">
        <f t="shared" si="4"/>
        <v>55578.58808</v>
      </c>
      <c r="H39" s="76">
        <f t="shared" si="5"/>
        <v>7551.5</v>
      </c>
      <c r="I39" s="85" t="s">
        <v>214</v>
      </c>
      <c r="J39" s="86" t="s">
        <v>215</v>
      </c>
      <c r="K39" s="85">
        <v>7551.5</v>
      </c>
      <c r="L39" s="85" t="s">
        <v>216</v>
      </c>
      <c r="M39" s="86" t="s">
        <v>191</v>
      </c>
      <c r="N39" s="86" t="s">
        <v>164</v>
      </c>
      <c r="O39" s="87" t="s">
        <v>217</v>
      </c>
      <c r="P39" s="88" t="s">
        <v>218</v>
      </c>
    </row>
    <row r="40" spans="1:16" ht="12.75" customHeight="1" x14ac:dyDescent="0.2">
      <c r="A40" s="76" t="str">
        <f t="shared" si="0"/>
        <v>BAVM 215 </v>
      </c>
      <c r="B40" s="19" t="str">
        <f t="shared" si="1"/>
        <v>I</v>
      </c>
      <c r="C40" s="76">
        <f t="shared" si="2"/>
        <v>55599.583100000003</v>
      </c>
      <c r="D40" t="str">
        <f t="shared" si="3"/>
        <v>vis</v>
      </c>
      <c r="E40">
        <f>VLOOKUP(C40,'Active 2'!C$21:E$963,3,FALSE)</f>
        <v>6162.4927407410205</v>
      </c>
      <c r="F40" s="19" t="s">
        <v>101</v>
      </c>
      <c r="G40" t="str">
        <f t="shared" si="4"/>
        <v>55599.5831</v>
      </c>
      <c r="H40" s="76">
        <f t="shared" si="5"/>
        <v>7603</v>
      </c>
      <c r="I40" s="85" t="s">
        <v>219</v>
      </c>
      <c r="J40" s="86" t="s">
        <v>220</v>
      </c>
      <c r="K40" s="85">
        <v>7603</v>
      </c>
      <c r="L40" s="85" t="s">
        <v>170</v>
      </c>
      <c r="M40" s="86" t="s">
        <v>191</v>
      </c>
      <c r="N40" s="86" t="s">
        <v>221</v>
      </c>
      <c r="O40" s="87" t="s">
        <v>222</v>
      </c>
      <c r="P40" s="88" t="s">
        <v>223</v>
      </c>
    </row>
    <row r="41" spans="1:16" ht="12.75" customHeight="1" x14ac:dyDescent="0.2">
      <c r="A41" s="76" t="str">
        <f t="shared" si="0"/>
        <v>IBVS 6007 </v>
      </c>
      <c r="B41" s="19" t="str">
        <f t="shared" si="1"/>
        <v>I</v>
      </c>
      <c r="C41" s="76">
        <f t="shared" si="2"/>
        <v>55599.584540000003</v>
      </c>
      <c r="D41" t="str">
        <f t="shared" si="3"/>
        <v>vis</v>
      </c>
      <c r="E41">
        <f>VLOOKUP(C41,'Active 2'!C$21:E$963,3,FALSE)</f>
        <v>6162.4962729884182</v>
      </c>
      <c r="F41" s="19" t="s">
        <v>101</v>
      </c>
      <c r="G41" t="str">
        <f t="shared" si="4"/>
        <v>55599.58454</v>
      </c>
      <c r="H41" s="76">
        <f t="shared" si="5"/>
        <v>7603</v>
      </c>
      <c r="I41" s="85" t="s">
        <v>224</v>
      </c>
      <c r="J41" s="86" t="s">
        <v>225</v>
      </c>
      <c r="K41" s="85">
        <v>7603</v>
      </c>
      <c r="L41" s="85" t="s">
        <v>226</v>
      </c>
      <c r="M41" s="86" t="s">
        <v>191</v>
      </c>
      <c r="N41" s="86" t="s">
        <v>164</v>
      </c>
      <c r="O41" s="87" t="s">
        <v>217</v>
      </c>
      <c r="P41" s="88" t="s">
        <v>218</v>
      </c>
    </row>
    <row r="42" spans="1:16" ht="12.75" customHeight="1" x14ac:dyDescent="0.2">
      <c r="A42" s="76" t="str">
        <f t="shared" si="0"/>
        <v> JAAVSO 39;177 </v>
      </c>
      <c r="B42" s="19" t="str">
        <f t="shared" si="1"/>
        <v>II</v>
      </c>
      <c r="C42" s="76">
        <f t="shared" si="2"/>
        <v>55631.584699999999</v>
      </c>
      <c r="D42" t="str">
        <f t="shared" si="3"/>
        <v>vis</v>
      </c>
      <c r="E42">
        <f>VLOOKUP(C42,'Active 2'!C$21:E$963,3,FALSE)</f>
        <v>6240.9910520716476</v>
      </c>
      <c r="F42" s="19" t="s">
        <v>101</v>
      </c>
      <c r="G42" t="str">
        <f t="shared" si="4"/>
        <v>55631.5847</v>
      </c>
      <c r="H42" s="76">
        <f t="shared" si="5"/>
        <v>7681.5</v>
      </c>
      <c r="I42" s="85" t="s">
        <v>227</v>
      </c>
      <c r="J42" s="86" t="s">
        <v>228</v>
      </c>
      <c r="K42" s="85">
        <v>7681.5</v>
      </c>
      <c r="L42" s="85" t="s">
        <v>175</v>
      </c>
      <c r="M42" s="86" t="s">
        <v>191</v>
      </c>
      <c r="N42" s="86" t="s">
        <v>164</v>
      </c>
      <c r="O42" s="87" t="s">
        <v>229</v>
      </c>
      <c r="P42" s="87" t="s">
        <v>230</v>
      </c>
    </row>
    <row r="43" spans="1:16" ht="12.75" customHeight="1" x14ac:dyDescent="0.2">
      <c r="A43" s="76" t="str">
        <f t="shared" ref="A43:A79" si="6">P43</f>
        <v>OEJV 0160 </v>
      </c>
      <c r="B43" s="19" t="str">
        <f t="shared" ref="B43:B79" si="7">IF(H43=INT(H43),"I","II")</f>
        <v>II</v>
      </c>
      <c r="C43" s="76">
        <f t="shared" ref="C43:C79" si="8">1*G43</f>
        <v>55667.4611</v>
      </c>
      <c r="D43" t="str">
        <f t="shared" ref="D43:D79" si="9">VLOOKUP(F43,I$1:J$5,2,FALSE)</f>
        <v>vis</v>
      </c>
      <c r="E43">
        <f>VLOOKUP(C43,'Active 2'!C$21:E$963,3,FALSE)</f>
        <v>6328.994052441084</v>
      </c>
      <c r="F43" s="19" t="s">
        <v>101</v>
      </c>
      <c r="G43" t="str">
        <f t="shared" ref="G43:G79" si="10">MID(I43,3,LEN(I43)-3)</f>
        <v>55667.4611</v>
      </c>
      <c r="H43" s="76">
        <f t="shared" ref="H43:H79" si="11">1*K43</f>
        <v>7769.5</v>
      </c>
      <c r="I43" s="85" t="s">
        <v>231</v>
      </c>
      <c r="J43" s="86" t="s">
        <v>232</v>
      </c>
      <c r="K43" s="85">
        <v>7769.5</v>
      </c>
      <c r="L43" s="85" t="s">
        <v>207</v>
      </c>
      <c r="M43" s="86" t="s">
        <v>191</v>
      </c>
      <c r="N43" s="86" t="s">
        <v>96</v>
      </c>
      <c r="O43" s="87" t="s">
        <v>233</v>
      </c>
      <c r="P43" s="88" t="s">
        <v>234</v>
      </c>
    </row>
    <row r="44" spans="1:16" ht="12.75" customHeight="1" x14ac:dyDescent="0.2">
      <c r="A44" s="76" t="str">
        <f t="shared" si="6"/>
        <v>IBVS 6007 </v>
      </c>
      <c r="B44" s="19" t="str">
        <f t="shared" si="7"/>
        <v>II</v>
      </c>
      <c r="C44" s="76">
        <f t="shared" si="8"/>
        <v>55672.35252</v>
      </c>
      <c r="D44" t="str">
        <f t="shared" si="9"/>
        <v>vis</v>
      </c>
      <c r="E44">
        <f>VLOOKUP(C44,'Active 2'!C$21:E$963,3,FALSE)</f>
        <v>6340.9924590835299</v>
      </c>
      <c r="F44" s="19" t="s">
        <v>101</v>
      </c>
      <c r="G44" t="str">
        <f t="shared" si="10"/>
        <v>55672.35252</v>
      </c>
      <c r="H44" s="76">
        <f t="shared" si="11"/>
        <v>7781.5</v>
      </c>
      <c r="I44" s="85" t="s">
        <v>235</v>
      </c>
      <c r="J44" s="86" t="s">
        <v>236</v>
      </c>
      <c r="K44" s="85">
        <v>7781.5</v>
      </c>
      <c r="L44" s="85" t="s">
        <v>237</v>
      </c>
      <c r="M44" s="86" t="s">
        <v>191</v>
      </c>
      <c r="N44" s="86" t="s">
        <v>164</v>
      </c>
      <c r="O44" s="87" t="s">
        <v>217</v>
      </c>
      <c r="P44" s="88" t="s">
        <v>218</v>
      </c>
    </row>
    <row r="45" spans="1:16" ht="12.75" customHeight="1" x14ac:dyDescent="0.2">
      <c r="A45" s="76" t="str">
        <f t="shared" si="6"/>
        <v>IBVS 6007 </v>
      </c>
      <c r="B45" s="19" t="str">
        <f t="shared" si="7"/>
        <v>I</v>
      </c>
      <c r="C45" s="76">
        <f t="shared" si="8"/>
        <v>55672.558499999999</v>
      </c>
      <c r="D45" t="str">
        <f t="shared" si="9"/>
        <v>vis</v>
      </c>
      <c r="E45">
        <f>VLOOKUP(C45,'Active 2'!C$21:E$963,3,FALSE)</f>
        <v>6341.4977176383463</v>
      </c>
      <c r="F45" s="19" t="s">
        <v>101</v>
      </c>
      <c r="G45" t="str">
        <f t="shared" si="10"/>
        <v>55672.55850</v>
      </c>
      <c r="H45" s="76">
        <f t="shared" si="11"/>
        <v>7782</v>
      </c>
      <c r="I45" s="85" t="s">
        <v>238</v>
      </c>
      <c r="J45" s="86" t="s">
        <v>239</v>
      </c>
      <c r="K45" s="85">
        <v>7782</v>
      </c>
      <c r="L45" s="85" t="s">
        <v>240</v>
      </c>
      <c r="M45" s="86" t="s">
        <v>191</v>
      </c>
      <c r="N45" s="86" t="s">
        <v>164</v>
      </c>
      <c r="O45" s="87" t="s">
        <v>217</v>
      </c>
      <c r="P45" s="88" t="s">
        <v>218</v>
      </c>
    </row>
    <row r="46" spans="1:16" ht="12.75" customHeight="1" x14ac:dyDescent="0.2">
      <c r="A46" s="76" t="str">
        <f t="shared" si="6"/>
        <v>OEJV 0160 </v>
      </c>
      <c r="B46" s="19" t="str">
        <f t="shared" si="7"/>
        <v>II</v>
      </c>
      <c r="C46" s="76">
        <f t="shared" si="8"/>
        <v>55707.413820000002</v>
      </c>
      <c r="D46" t="str">
        <f t="shared" si="9"/>
        <v>vis</v>
      </c>
      <c r="E46">
        <f>VLOOKUP(C46,'Active 2'!C$21:E$963,3,FALSE)</f>
        <v>6426.9960602490019</v>
      </c>
      <c r="F46" s="19" t="s">
        <v>101</v>
      </c>
      <c r="G46" t="str">
        <f t="shared" si="10"/>
        <v>55707.41382</v>
      </c>
      <c r="H46" s="76">
        <f t="shared" si="11"/>
        <v>7867.5</v>
      </c>
      <c r="I46" s="85" t="s">
        <v>241</v>
      </c>
      <c r="J46" s="86" t="s">
        <v>242</v>
      </c>
      <c r="K46" s="85">
        <v>7867.5</v>
      </c>
      <c r="L46" s="85" t="s">
        <v>243</v>
      </c>
      <c r="M46" s="86" t="s">
        <v>191</v>
      </c>
      <c r="N46" s="86" t="s">
        <v>164</v>
      </c>
      <c r="O46" s="87" t="s">
        <v>201</v>
      </c>
      <c r="P46" s="88" t="s">
        <v>234</v>
      </c>
    </row>
    <row r="47" spans="1:16" ht="12.75" customHeight="1" x14ac:dyDescent="0.2">
      <c r="A47" s="76" t="str">
        <f t="shared" si="6"/>
        <v>OEJV 0160 </v>
      </c>
      <c r="B47" s="19" t="str">
        <f t="shared" si="7"/>
        <v>II</v>
      </c>
      <c r="C47" s="76">
        <f t="shared" si="8"/>
        <v>55707.414019999997</v>
      </c>
      <c r="D47" t="str">
        <f t="shared" si="9"/>
        <v>vis</v>
      </c>
      <c r="E47">
        <f>VLOOKUP(C47,'Active 2'!C$21:E$963,3,FALSE)</f>
        <v>6426.9965508389059</v>
      </c>
      <c r="F47" s="19" t="s">
        <v>101</v>
      </c>
      <c r="G47" t="str">
        <f t="shared" si="10"/>
        <v>55707.41402</v>
      </c>
      <c r="H47" s="76">
        <f t="shared" si="11"/>
        <v>7867.5</v>
      </c>
      <c r="I47" s="85" t="s">
        <v>244</v>
      </c>
      <c r="J47" s="86" t="s">
        <v>245</v>
      </c>
      <c r="K47" s="85">
        <v>7867.5</v>
      </c>
      <c r="L47" s="85" t="s">
        <v>246</v>
      </c>
      <c r="M47" s="86" t="s">
        <v>191</v>
      </c>
      <c r="N47" s="86" t="s">
        <v>101</v>
      </c>
      <c r="O47" s="87" t="s">
        <v>201</v>
      </c>
      <c r="P47" s="88" t="s">
        <v>234</v>
      </c>
    </row>
    <row r="48" spans="1:16" ht="12.75" customHeight="1" x14ac:dyDescent="0.2">
      <c r="A48" s="76" t="str">
        <f t="shared" si="6"/>
        <v>OEJV 0160 </v>
      </c>
      <c r="B48" s="19" t="str">
        <f t="shared" si="7"/>
        <v>II</v>
      </c>
      <c r="C48" s="76">
        <f t="shared" si="8"/>
        <v>55707.414120000001</v>
      </c>
      <c r="D48" t="str">
        <f t="shared" si="9"/>
        <v>vis</v>
      </c>
      <c r="E48">
        <f>VLOOKUP(C48,'Active 2'!C$21:E$963,3,FALSE)</f>
        <v>6426.9967961338762</v>
      </c>
      <c r="F48" s="19" t="s">
        <v>101</v>
      </c>
      <c r="G48" t="str">
        <f t="shared" si="10"/>
        <v>55707.41412</v>
      </c>
      <c r="H48" s="76">
        <f t="shared" si="11"/>
        <v>7867.5</v>
      </c>
      <c r="I48" s="85" t="s">
        <v>247</v>
      </c>
      <c r="J48" s="86" t="s">
        <v>245</v>
      </c>
      <c r="K48" s="85">
        <v>7867.5</v>
      </c>
      <c r="L48" s="85" t="s">
        <v>248</v>
      </c>
      <c r="M48" s="86" t="s">
        <v>191</v>
      </c>
      <c r="N48" s="86" t="s">
        <v>56</v>
      </c>
      <c r="O48" s="87" t="s">
        <v>201</v>
      </c>
      <c r="P48" s="88" t="s">
        <v>234</v>
      </c>
    </row>
    <row r="49" spans="1:16" ht="12.75" customHeight="1" x14ac:dyDescent="0.2">
      <c r="A49" s="76" t="str">
        <f t="shared" si="6"/>
        <v>OEJV 0147 </v>
      </c>
      <c r="B49" s="19" t="str">
        <f t="shared" si="7"/>
        <v>I</v>
      </c>
      <c r="C49" s="76">
        <f t="shared" si="8"/>
        <v>55943.66</v>
      </c>
      <c r="D49" t="str">
        <f t="shared" si="9"/>
        <v>vis</v>
      </c>
      <c r="E49">
        <f>VLOOKUP(C49,'Active 2'!C$21:E$963,3,FALSE)</f>
        <v>7006.4960286353926</v>
      </c>
      <c r="F49" s="19" t="s">
        <v>101</v>
      </c>
      <c r="G49" t="str">
        <f t="shared" si="10"/>
        <v>55943.66</v>
      </c>
      <c r="H49" s="76">
        <f t="shared" si="11"/>
        <v>8447</v>
      </c>
      <c r="I49" s="85" t="s">
        <v>249</v>
      </c>
      <c r="J49" s="86" t="s">
        <v>250</v>
      </c>
      <c r="K49" s="85">
        <v>8447</v>
      </c>
      <c r="L49" s="85" t="s">
        <v>251</v>
      </c>
      <c r="M49" s="86" t="s">
        <v>191</v>
      </c>
      <c r="N49" s="86" t="s">
        <v>221</v>
      </c>
      <c r="O49" s="87" t="s">
        <v>252</v>
      </c>
      <c r="P49" s="88" t="s">
        <v>253</v>
      </c>
    </row>
    <row r="50" spans="1:16" ht="12.75" customHeight="1" x14ac:dyDescent="0.2">
      <c r="A50" s="76" t="str">
        <f t="shared" si="6"/>
        <v>OEJV 0160 </v>
      </c>
      <c r="B50" s="19" t="str">
        <f t="shared" si="7"/>
        <v>II</v>
      </c>
      <c r="C50" s="76">
        <f t="shared" si="8"/>
        <v>56002.566980000003</v>
      </c>
      <c r="D50" t="str">
        <f t="shared" si="9"/>
        <v>vis</v>
      </c>
      <c r="E50">
        <f>VLOOKUP(C50,'Active 2'!C$21:E$963,3,FALSE)</f>
        <v>7150.991880579908</v>
      </c>
      <c r="F50" s="19" t="s">
        <v>101</v>
      </c>
      <c r="G50" t="str">
        <f t="shared" si="10"/>
        <v>56002.56698</v>
      </c>
      <c r="H50" s="76">
        <f t="shared" si="11"/>
        <v>8591.5</v>
      </c>
      <c r="I50" s="85" t="s">
        <v>254</v>
      </c>
      <c r="J50" s="86" t="s">
        <v>255</v>
      </c>
      <c r="K50" s="85">
        <v>8591.5</v>
      </c>
      <c r="L50" s="85" t="s">
        <v>256</v>
      </c>
      <c r="M50" s="86" t="s">
        <v>191</v>
      </c>
      <c r="N50" s="86" t="s">
        <v>96</v>
      </c>
      <c r="O50" s="87" t="s">
        <v>233</v>
      </c>
      <c r="P50" s="88" t="s">
        <v>234</v>
      </c>
    </row>
    <row r="51" spans="1:16" ht="12.75" customHeight="1" x14ac:dyDescent="0.2">
      <c r="A51" s="76" t="str">
        <f t="shared" si="6"/>
        <v>OEJV 0160 </v>
      </c>
      <c r="B51" s="19" t="str">
        <f t="shared" si="7"/>
        <v>II</v>
      </c>
      <c r="C51" s="76">
        <f t="shared" si="8"/>
        <v>56027.43449</v>
      </c>
      <c r="D51" t="str">
        <f t="shared" si="9"/>
        <v>vis</v>
      </c>
      <c r="E51">
        <f>VLOOKUP(C51,'Active 2'!C$21:E$963,3,FALSE)</f>
        <v>7211.9906288299153</v>
      </c>
      <c r="F51" s="19" t="s">
        <v>101</v>
      </c>
      <c r="G51" t="str">
        <f t="shared" si="10"/>
        <v>56027.43449</v>
      </c>
      <c r="H51" s="76">
        <f t="shared" si="11"/>
        <v>8652.5</v>
      </c>
      <c r="I51" s="85" t="s">
        <v>257</v>
      </c>
      <c r="J51" s="86" t="s">
        <v>258</v>
      </c>
      <c r="K51" s="85">
        <v>8652.5</v>
      </c>
      <c r="L51" s="85" t="s">
        <v>259</v>
      </c>
      <c r="M51" s="86" t="s">
        <v>191</v>
      </c>
      <c r="N51" s="86" t="s">
        <v>96</v>
      </c>
      <c r="O51" s="87" t="s">
        <v>201</v>
      </c>
      <c r="P51" s="88" t="s">
        <v>234</v>
      </c>
    </row>
    <row r="52" spans="1:16" ht="12.75" customHeight="1" x14ac:dyDescent="0.2">
      <c r="A52" s="76" t="str">
        <f t="shared" si="6"/>
        <v>OEJV 0160 </v>
      </c>
      <c r="B52" s="19" t="str">
        <f t="shared" si="7"/>
        <v>I</v>
      </c>
      <c r="C52" s="76">
        <f t="shared" si="8"/>
        <v>56035.38478</v>
      </c>
      <c r="D52" t="str">
        <f t="shared" si="9"/>
        <v>vis</v>
      </c>
      <c r="E52">
        <f>VLOOKUP(C52,'Active 2'!C$21:E$963,3,FALSE)</f>
        <v>7231.4922893590428</v>
      </c>
      <c r="F52" s="19" t="s">
        <v>101</v>
      </c>
      <c r="G52" t="str">
        <f t="shared" si="10"/>
        <v>56035.38478</v>
      </c>
      <c r="H52" s="76">
        <f t="shared" si="11"/>
        <v>8672</v>
      </c>
      <c r="I52" s="85" t="s">
        <v>260</v>
      </c>
      <c r="J52" s="86" t="s">
        <v>261</v>
      </c>
      <c r="K52" s="85">
        <v>8672</v>
      </c>
      <c r="L52" s="85" t="s">
        <v>262</v>
      </c>
      <c r="M52" s="86" t="s">
        <v>191</v>
      </c>
      <c r="N52" s="86" t="s">
        <v>96</v>
      </c>
      <c r="O52" s="87" t="s">
        <v>201</v>
      </c>
      <c r="P52" s="88" t="s">
        <v>234</v>
      </c>
    </row>
    <row r="53" spans="1:16" ht="12.75" customHeight="1" x14ac:dyDescent="0.2">
      <c r="A53" s="76" t="str">
        <f t="shared" si="6"/>
        <v>OEJV 0160 </v>
      </c>
      <c r="B53" s="19" t="str">
        <f t="shared" si="7"/>
        <v>II</v>
      </c>
      <c r="C53" s="76">
        <f t="shared" si="8"/>
        <v>56045.37012</v>
      </c>
      <c r="D53" t="str">
        <f t="shared" si="9"/>
        <v>vis</v>
      </c>
      <c r="E53">
        <f>VLOOKUP(C53,'Active 2'!C$21:E$963,3,FALSE)</f>
        <v>7255.9858249342078</v>
      </c>
      <c r="F53" s="19" t="s">
        <v>101</v>
      </c>
      <c r="G53" t="str">
        <f t="shared" si="10"/>
        <v>56045.37012</v>
      </c>
      <c r="H53" s="76">
        <f t="shared" si="11"/>
        <v>8696.5</v>
      </c>
      <c r="I53" s="85" t="s">
        <v>263</v>
      </c>
      <c r="J53" s="86" t="s">
        <v>264</v>
      </c>
      <c r="K53" s="85">
        <v>8696.5</v>
      </c>
      <c r="L53" s="85" t="s">
        <v>265</v>
      </c>
      <c r="M53" s="86" t="s">
        <v>191</v>
      </c>
      <c r="N53" s="86" t="s">
        <v>96</v>
      </c>
      <c r="O53" s="87" t="s">
        <v>201</v>
      </c>
      <c r="P53" s="88" t="s">
        <v>234</v>
      </c>
    </row>
    <row r="54" spans="1:16" ht="12.75" customHeight="1" x14ac:dyDescent="0.2">
      <c r="A54" s="76" t="str">
        <f t="shared" si="6"/>
        <v>OEJV 0160 </v>
      </c>
      <c r="B54" s="19" t="str">
        <f t="shared" si="7"/>
        <v>II</v>
      </c>
      <c r="C54" s="76">
        <f t="shared" si="8"/>
        <v>56056.378859999997</v>
      </c>
      <c r="D54" t="str">
        <f t="shared" si="9"/>
        <v>vis</v>
      </c>
      <c r="E54">
        <f>VLOOKUP(C54,'Active 2'!C$21:E$963,3,FALSE)</f>
        <v>7282.9897091111816</v>
      </c>
      <c r="F54" s="19" t="s">
        <v>101</v>
      </c>
      <c r="G54" t="str">
        <f t="shared" si="10"/>
        <v>56056.37886</v>
      </c>
      <c r="H54" s="76">
        <f t="shared" si="11"/>
        <v>8723.5</v>
      </c>
      <c r="I54" s="85" t="s">
        <v>266</v>
      </c>
      <c r="J54" s="86" t="s">
        <v>267</v>
      </c>
      <c r="K54" s="85">
        <v>8723.5</v>
      </c>
      <c r="L54" s="85" t="s">
        <v>268</v>
      </c>
      <c r="M54" s="86" t="s">
        <v>191</v>
      </c>
      <c r="N54" s="86" t="s">
        <v>96</v>
      </c>
      <c r="O54" s="87" t="s">
        <v>201</v>
      </c>
      <c r="P54" s="88" t="s">
        <v>234</v>
      </c>
    </row>
    <row r="55" spans="1:16" ht="12.75" customHeight="1" x14ac:dyDescent="0.2">
      <c r="A55" s="76" t="str">
        <f t="shared" si="6"/>
        <v>IBVS 6114 </v>
      </c>
      <c r="B55" s="19" t="str">
        <f t="shared" si="7"/>
        <v>II</v>
      </c>
      <c r="C55" s="76">
        <f t="shared" si="8"/>
        <v>56367.434009999997</v>
      </c>
      <c r="D55" t="str">
        <f t="shared" si="9"/>
        <v>vis</v>
      </c>
      <c r="E55">
        <f>VLOOKUP(C55,'Active 2'!C$21:E$963,3,FALSE)</f>
        <v>8045.9923091592436</v>
      </c>
      <c r="F55" s="19" t="s">
        <v>101</v>
      </c>
      <c r="G55" t="str">
        <f t="shared" si="10"/>
        <v>56367.43401</v>
      </c>
      <c r="H55" s="76">
        <f t="shared" si="11"/>
        <v>9486.5</v>
      </c>
      <c r="I55" s="85" t="s">
        <v>269</v>
      </c>
      <c r="J55" s="86" t="s">
        <v>270</v>
      </c>
      <c r="K55" s="85">
        <v>9486.5</v>
      </c>
      <c r="L55" s="85" t="s">
        <v>271</v>
      </c>
      <c r="M55" s="86" t="s">
        <v>191</v>
      </c>
      <c r="N55" s="86" t="s">
        <v>164</v>
      </c>
      <c r="O55" s="87" t="s">
        <v>217</v>
      </c>
      <c r="P55" s="88" t="s">
        <v>272</v>
      </c>
    </row>
    <row r="56" spans="1:16" ht="12.75" customHeight="1" x14ac:dyDescent="0.2">
      <c r="A56" s="76" t="str">
        <f t="shared" si="6"/>
        <v>OEJV 0160 </v>
      </c>
      <c r="B56" s="19" t="str">
        <f t="shared" si="7"/>
        <v>I</v>
      </c>
      <c r="C56" s="76">
        <f t="shared" si="8"/>
        <v>56404.317539999996</v>
      </c>
      <c r="D56" t="str">
        <f t="shared" si="9"/>
        <v>vis</v>
      </c>
      <c r="E56" t="e">
        <f>VLOOKUP(C56,'Active 2'!C$21:E$963,3,FALSE)</f>
        <v>#N/A</v>
      </c>
      <c r="F56" s="19" t="s">
        <v>101</v>
      </c>
      <c r="G56" t="str">
        <f t="shared" si="10"/>
        <v>56404.31754</v>
      </c>
      <c r="H56" s="76">
        <f t="shared" si="11"/>
        <v>9577</v>
      </c>
      <c r="I56" s="85" t="s">
        <v>273</v>
      </c>
      <c r="J56" s="86" t="s">
        <v>274</v>
      </c>
      <c r="K56" s="85">
        <v>9577</v>
      </c>
      <c r="L56" s="85" t="s">
        <v>275</v>
      </c>
      <c r="M56" s="86" t="s">
        <v>191</v>
      </c>
      <c r="N56" s="86" t="s">
        <v>96</v>
      </c>
      <c r="O56" s="87" t="s">
        <v>276</v>
      </c>
      <c r="P56" s="88" t="s">
        <v>234</v>
      </c>
    </row>
    <row r="57" spans="1:16" ht="12.75" customHeight="1" x14ac:dyDescent="0.2">
      <c r="A57" s="76" t="str">
        <f t="shared" si="6"/>
        <v>OEJV 0160 </v>
      </c>
      <c r="B57" s="19" t="str">
        <f t="shared" si="7"/>
        <v>II</v>
      </c>
      <c r="C57" s="76">
        <f t="shared" si="8"/>
        <v>56407.375310000003</v>
      </c>
      <c r="D57" t="str">
        <f t="shared" si="9"/>
        <v>vis</v>
      </c>
      <c r="E57" t="e">
        <f>VLOOKUP(C57,'Active 2'!C$21:E$963,3,FALSE)</f>
        <v>#N/A</v>
      </c>
      <c r="F57" s="19" t="s">
        <v>101</v>
      </c>
      <c r="G57" t="str">
        <f t="shared" si="10"/>
        <v>56407.37531</v>
      </c>
      <c r="H57" s="76">
        <f t="shared" si="11"/>
        <v>9584.5</v>
      </c>
      <c r="I57" s="85" t="s">
        <v>277</v>
      </c>
      <c r="J57" s="86" t="s">
        <v>278</v>
      </c>
      <c r="K57" s="85">
        <v>9584.5</v>
      </c>
      <c r="L57" s="85" t="s">
        <v>279</v>
      </c>
      <c r="M57" s="86" t="s">
        <v>191</v>
      </c>
      <c r="N57" s="86" t="s">
        <v>96</v>
      </c>
      <c r="O57" s="87" t="s">
        <v>276</v>
      </c>
      <c r="P57" s="88" t="s">
        <v>234</v>
      </c>
    </row>
    <row r="58" spans="1:16" ht="12.75" customHeight="1" x14ac:dyDescent="0.2">
      <c r="A58" s="76" t="str">
        <f t="shared" si="6"/>
        <v>IBVS 6114 </v>
      </c>
      <c r="B58" s="19" t="str">
        <f t="shared" si="7"/>
        <v>II</v>
      </c>
      <c r="C58" s="76">
        <f t="shared" si="8"/>
        <v>56449.376029999999</v>
      </c>
      <c r="D58" t="str">
        <f t="shared" si="9"/>
        <v>vis</v>
      </c>
      <c r="E58">
        <f>VLOOKUP(C58,'Active 2'!C$21:E$963,3,FALSE)</f>
        <v>8246.9919528339815</v>
      </c>
      <c r="F58" s="19" t="s">
        <v>101</v>
      </c>
      <c r="G58" t="str">
        <f t="shared" si="10"/>
        <v>56449.37603</v>
      </c>
      <c r="H58" s="76">
        <f t="shared" si="11"/>
        <v>9687.5</v>
      </c>
      <c r="I58" s="85" t="s">
        <v>280</v>
      </c>
      <c r="J58" s="86" t="s">
        <v>281</v>
      </c>
      <c r="K58" s="85">
        <v>9687.5</v>
      </c>
      <c r="L58" s="85" t="s">
        <v>282</v>
      </c>
      <c r="M58" s="86" t="s">
        <v>191</v>
      </c>
      <c r="N58" s="86" t="s">
        <v>96</v>
      </c>
      <c r="O58" s="87" t="s">
        <v>217</v>
      </c>
      <c r="P58" s="88" t="s">
        <v>272</v>
      </c>
    </row>
    <row r="59" spans="1:16" ht="12.75" customHeight="1" x14ac:dyDescent="0.2">
      <c r="A59" s="76" t="str">
        <f t="shared" si="6"/>
        <v>IBVS 6114 </v>
      </c>
      <c r="B59" s="19" t="str">
        <f t="shared" si="7"/>
        <v>II</v>
      </c>
      <c r="C59" s="76">
        <f t="shared" si="8"/>
        <v>56713.54838</v>
      </c>
      <c r="D59" t="str">
        <f t="shared" si="9"/>
        <v>vis</v>
      </c>
      <c r="E59">
        <f>VLOOKUP(C59,'Active 2'!C$21:E$963,3,FALSE)</f>
        <v>8894.9934082376531</v>
      </c>
      <c r="F59" s="19" t="s">
        <v>101</v>
      </c>
      <c r="G59" t="str">
        <f t="shared" si="10"/>
        <v>56713.54838</v>
      </c>
      <c r="H59" s="76">
        <f t="shared" si="11"/>
        <v>10335.5</v>
      </c>
      <c r="I59" s="85" t="s">
        <v>283</v>
      </c>
      <c r="J59" s="86" t="s">
        <v>284</v>
      </c>
      <c r="K59" s="85">
        <v>10335.5</v>
      </c>
      <c r="L59" s="85" t="s">
        <v>285</v>
      </c>
      <c r="M59" s="86" t="s">
        <v>191</v>
      </c>
      <c r="N59" s="86" t="s">
        <v>164</v>
      </c>
      <c r="O59" s="87" t="s">
        <v>217</v>
      </c>
      <c r="P59" s="88" t="s">
        <v>272</v>
      </c>
    </row>
    <row r="60" spans="1:16" ht="12.75" customHeight="1" x14ac:dyDescent="0.2">
      <c r="A60" s="76" t="str">
        <f t="shared" si="6"/>
        <v>IBVS 6114 </v>
      </c>
      <c r="B60" s="19" t="str">
        <f t="shared" si="7"/>
        <v>I</v>
      </c>
      <c r="C60" s="76">
        <f t="shared" si="8"/>
        <v>56727.613039999997</v>
      </c>
      <c r="D60" t="str">
        <f t="shared" si="9"/>
        <v>vis</v>
      </c>
      <c r="E60">
        <f>VLOOKUP(C60,'Active 2'!C$21:E$963,3,FALSE)</f>
        <v>8929.493310100037</v>
      </c>
      <c r="F60" s="19" t="s">
        <v>101</v>
      </c>
      <c r="G60" t="str">
        <f t="shared" si="10"/>
        <v>56727.61304</v>
      </c>
      <c r="H60" s="76">
        <f t="shared" si="11"/>
        <v>10370</v>
      </c>
      <c r="I60" s="85" t="s">
        <v>286</v>
      </c>
      <c r="J60" s="86" t="s">
        <v>287</v>
      </c>
      <c r="K60" s="85">
        <v>10370</v>
      </c>
      <c r="L60" s="85" t="s">
        <v>288</v>
      </c>
      <c r="M60" s="86" t="s">
        <v>191</v>
      </c>
      <c r="N60" s="86" t="s">
        <v>164</v>
      </c>
      <c r="O60" s="87" t="s">
        <v>217</v>
      </c>
      <c r="P60" s="88" t="s">
        <v>272</v>
      </c>
    </row>
    <row r="61" spans="1:16" ht="12.75" customHeight="1" x14ac:dyDescent="0.2">
      <c r="A61" s="76" t="str">
        <f t="shared" si="6"/>
        <v>IBVS 6114 </v>
      </c>
      <c r="B61" s="19" t="str">
        <f t="shared" si="7"/>
        <v>I</v>
      </c>
      <c r="C61" s="76">
        <f t="shared" si="8"/>
        <v>56790.39604</v>
      </c>
      <c r="D61" t="str">
        <f t="shared" si="9"/>
        <v>CCD</v>
      </c>
      <c r="E61">
        <f>VLOOKUP(C61,'Active 2'!C$21:E$963,3,FALSE)</f>
        <v>9083.4968436818472</v>
      </c>
      <c r="F61" s="19" t="str">
        <f>LEFT(M61,1)</f>
        <v>C</v>
      </c>
      <c r="G61" t="str">
        <f t="shared" si="10"/>
        <v>56790.39604</v>
      </c>
      <c r="H61" s="76">
        <f t="shared" si="11"/>
        <v>10524</v>
      </c>
      <c r="I61" s="85" t="s">
        <v>289</v>
      </c>
      <c r="J61" s="86" t="s">
        <v>290</v>
      </c>
      <c r="K61" s="85">
        <v>10524</v>
      </c>
      <c r="L61" s="85" t="s">
        <v>291</v>
      </c>
      <c r="M61" s="86" t="s">
        <v>191</v>
      </c>
      <c r="N61" s="86" t="s">
        <v>164</v>
      </c>
      <c r="O61" s="87" t="s">
        <v>217</v>
      </c>
      <c r="P61" s="88" t="s">
        <v>272</v>
      </c>
    </row>
    <row r="62" spans="1:16" ht="12.75" customHeight="1" x14ac:dyDescent="0.2">
      <c r="A62" s="76" t="str">
        <f t="shared" si="6"/>
        <v>VSB 43 </v>
      </c>
      <c r="B62" s="19" t="str">
        <f t="shared" si="7"/>
        <v>I</v>
      </c>
      <c r="C62" s="76">
        <f t="shared" si="8"/>
        <v>53040.2192</v>
      </c>
      <c r="D62" t="str">
        <f t="shared" si="9"/>
        <v>vis</v>
      </c>
      <c r="E62">
        <f>VLOOKUP(C62,'Active 2'!C$21:E$963,3,FALSE)</f>
        <v>-115.49786693466454</v>
      </c>
      <c r="F62" s="19" t="s">
        <v>101</v>
      </c>
      <c r="G62" t="str">
        <f t="shared" si="10"/>
        <v>53040.2192</v>
      </c>
      <c r="H62" s="76">
        <f t="shared" si="11"/>
        <v>1325</v>
      </c>
      <c r="I62" s="85" t="s">
        <v>292</v>
      </c>
      <c r="J62" s="86" t="s">
        <v>293</v>
      </c>
      <c r="K62" s="85">
        <v>1325</v>
      </c>
      <c r="L62" s="85" t="s">
        <v>294</v>
      </c>
      <c r="M62" s="86" t="s">
        <v>105</v>
      </c>
      <c r="N62" s="86" t="s">
        <v>106</v>
      </c>
      <c r="O62" s="87" t="s">
        <v>295</v>
      </c>
      <c r="P62" s="88" t="s">
        <v>59</v>
      </c>
    </row>
    <row r="63" spans="1:16" ht="12.75" customHeight="1" x14ac:dyDescent="0.2">
      <c r="A63" s="76" t="str">
        <f t="shared" si="6"/>
        <v>VSB 43 </v>
      </c>
      <c r="B63" s="19" t="str">
        <f t="shared" si="7"/>
        <v>I</v>
      </c>
      <c r="C63" s="76">
        <f t="shared" si="8"/>
        <v>53040.219899999996</v>
      </c>
      <c r="D63" t="str">
        <f t="shared" si="9"/>
        <v>vis</v>
      </c>
      <c r="E63">
        <f>VLOOKUP(C63,'Active 2'!C$21:E$963,3,FALSE)</f>
        <v>-115.49614986996511</v>
      </c>
      <c r="F63" s="19" t="s">
        <v>101</v>
      </c>
      <c r="G63" t="str">
        <f t="shared" si="10"/>
        <v>53040.2199</v>
      </c>
      <c r="H63" s="76">
        <f t="shared" si="11"/>
        <v>1325</v>
      </c>
      <c r="I63" s="85" t="s">
        <v>296</v>
      </c>
      <c r="J63" s="86" t="s">
        <v>297</v>
      </c>
      <c r="K63" s="85">
        <v>1325</v>
      </c>
      <c r="L63" s="85" t="s">
        <v>298</v>
      </c>
      <c r="M63" s="86" t="s">
        <v>105</v>
      </c>
      <c r="N63" s="86" t="s">
        <v>106</v>
      </c>
      <c r="O63" s="87" t="s">
        <v>295</v>
      </c>
      <c r="P63" s="88" t="s">
        <v>59</v>
      </c>
    </row>
    <row r="64" spans="1:16" ht="12.75" customHeight="1" x14ac:dyDescent="0.2">
      <c r="A64" s="76" t="str">
        <f t="shared" si="6"/>
        <v>VSB 44 </v>
      </c>
      <c r="B64" s="19" t="str">
        <f t="shared" si="7"/>
        <v>I</v>
      </c>
      <c r="C64" s="76">
        <f t="shared" si="8"/>
        <v>53491.103499999997</v>
      </c>
      <c r="D64" t="str">
        <f t="shared" si="9"/>
        <v>vis</v>
      </c>
      <c r="E64">
        <f>VLOOKUP(C64,'Active 2'!C$21:E$963,3,FALSE)</f>
        <v>990.49858810184207</v>
      </c>
      <c r="F64" s="19" t="s">
        <v>101</v>
      </c>
      <c r="G64" t="str">
        <f t="shared" si="10"/>
        <v>53491.1035</v>
      </c>
      <c r="H64" s="76">
        <f t="shared" si="11"/>
        <v>2431</v>
      </c>
      <c r="I64" s="85" t="s">
        <v>299</v>
      </c>
      <c r="J64" s="86" t="s">
        <v>300</v>
      </c>
      <c r="K64" s="85">
        <v>2431</v>
      </c>
      <c r="L64" s="85" t="s">
        <v>301</v>
      </c>
      <c r="M64" s="86" t="s">
        <v>105</v>
      </c>
      <c r="N64" s="86" t="s">
        <v>106</v>
      </c>
      <c r="O64" s="87" t="s">
        <v>302</v>
      </c>
      <c r="P64" s="88" t="s">
        <v>64</v>
      </c>
    </row>
    <row r="65" spans="1:16" ht="12.75" customHeight="1" x14ac:dyDescent="0.2">
      <c r="A65" s="76" t="str">
        <f t="shared" si="6"/>
        <v>VSB 45 </v>
      </c>
      <c r="B65" s="19" t="str">
        <f t="shared" si="7"/>
        <v>II</v>
      </c>
      <c r="C65" s="76">
        <f t="shared" si="8"/>
        <v>53798.285100000001</v>
      </c>
      <c r="D65" t="str">
        <f t="shared" si="9"/>
        <v>vis</v>
      </c>
      <c r="E65">
        <f>VLOOKUP(C65,'Active 2'!C$21:E$963,3,FALSE)</f>
        <v>1743.9995652980933</v>
      </c>
      <c r="F65" s="19" t="s">
        <v>101</v>
      </c>
      <c r="G65" t="str">
        <f t="shared" si="10"/>
        <v>53798.2851</v>
      </c>
      <c r="H65" s="76">
        <f t="shared" si="11"/>
        <v>3184.5</v>
      </c>
      <c r="I65" s="85" t="s">
        <v>303</v>
      </c>
      <c r="J65" s="86" t="s">
        <v>304</v>
      </c>
      <c r="K65" s="85">
        <v>3184.5</v>
      </c>
      <c r="L65" s="85" t="s">
        <v>207</v>
      </c>
      <c r="M65" s="86" t="s">
        <v>105</v>
      </c>
      <c r="N65" s="86" t="s">
        <v>106</v>
      </c>
      <c r="O65" s="87" t="s">
        <v>305</v>
      </c>
      <c r="P65" s="88" t="s">
        <v>66</v>
      </c>
    </row>
    <row r="66" spans="1:16" ht="12.75" customHeight="1" x14ac:dyDescent="0.2">
      <c r="A66" s="76" t="str">
        <f t="shared" si="6"/>
        <v>VSB 45 </v>
      </c>
      <c r="B66" s="19" t="str">
        <f t="shared" si="7"/>
        <v>II</v>
      </c>
      <c r="C66" s="76">
        <f t="shared" si="8"/>
        <v>53834.159099999997</v>
      </c>
      <c r="D66" t="str">
        <f t="shared" si="9"/>
        <v>vis</v>
      </c>
      <c r="E66">
        <f>VLOOKUP(C66,'Active 2'!C$21:E$963,3,FALSE)</f>
        <v>1831.9966785885217</v>
      </c>
      <c r="F66" s="19" t="s">
        <v>101</v>
      </c>
      <c r="G66" t="str">
        <f t="shared" si="10"/>
        <v>53834.1591</v>
      </c>
      <c r="H66" s="76">
        <f t="shared" si="11"/>
        <v>3272.5</v>
      </c>
      <c r="I66" s="85" t="s">
        <v>306</v>
      </c>
      <c r="J66" s="86" t="s">
        <v>307</v>
      </c>
      <c r="K66" s="85">
        <v>3272.5</v>
      </c>
      <c r="L66" s="85" t="s">
        <v>308</v>
      </c>
      <c r="M66" s="86" t="s">
        <v>105</v>
      </c>
      <c r="N66" s="86" t="s">
        <v>106</v>
      </c>
      <c r="O66" s="87" t="s">
        <v>305</v>
      </c>
      <c r="P66" s="88" t="s">
        <v>66</v>
      </c>
    </row>
    <row r="67" spans="1:16" ht="12.75" customHeight="1" x14ac:dyDescent="0.2">
      <c r="A67" s="76" t="str">
        <f t="shared" si="6"/>
        <v>OEJV 0094 </v>
      </c>
      <c r="B67" s="19" t="str">
        <f t="shared" si="7"/>
        <v>II</v>
      </c>
      <c r="C67" s="76">
        <f t="shared" si="8"/>
        <v>54577.346599999997</v>
      </c>
      <c r="D67" t="str">
        <f t="shared" si="9"/>
        <v>vis</v>
      </c>
      <c r="E67" t="e">
        <f>VLOOKUP(C67,'Active 2'!C$21:E$963,3,FALSE)</f>
        <v>#N/A</v>
      </c>
      <c r="F67" s="19" t="s">
        <v>101</v>
      </c>
      <c r="G67" t="str">
        <f t="shared" si="10"/>
        <v>54577.3466</v>
      </c>
      <c r="H67" s="76">
        <f t="shared" si="11"/>
        <v>5095.5</v>
      </c>
      <c r="I67" s="85" t="s">
        <v>309</v>
      </c>
      <c r="J67" s="86" t="s">
        <v>310</v>
      </c>
      <c r="K67" s="85">
        <v>5095.5</v>
      </c>
      <c r="L67" s="85" t="s">
        <v>311</v>
      </c>
      <c r="M67" s="86" t="s">
        <v>191</v>
      </c>
      <c r="N67" s="86" t="s">
        <v>164</v>
      </c>
      <c r="O67" s="87" t="s">
        <v>201</v>
      </c>
      <c r="P67" s="88" t="s">
        <v>312</v>
      </c>
    </row>
    <row r="68" spans="1:16" ht="12.75" customHeight="1" x14ac:dyDescent="0.2">
      <c r="A68" s="76" t="str">
        <f t="shared" si="6"/>
        <v>OEJV 0094 </v>
      </c>
      <c r="B68" s="19" t="str">
        <f t="shared" si="7"/>
        <v>II</v>
      </c>
      <c r="C68" s="76">
        <f t="shared" si="8"/>
        <v>54577.346899999997</v>
      </c>
      <c r="D68" t="str">
        <f t="shared" si="9"/>
        <v>vis</v>
      </c>
      <c r="E68" t="e">
        <f>VLOOKUP(C68,'Active 2'!C$21:E$963,3,FALSE)</f>
        <v>#N/A</v>
      </c>
      <c r="F68" s="19" t="s">
        <v>101</v>
      </c>
      <c r="G68" t="str">
        <f t="shared" si="10"/>
        <v>54577.3469</v>
      </c>
      <c r="H68" s="76">
        <f t="shared" si="11"/>
        <v>5095.5</v>
      </c>
      <c r="I68" s="85" t="s">
        <v>313</v>
      </c>
      <c r="J68" s="86" t="s">
        <v>310</v>
      </c>
      <c r="K68" s="85">
        <v>5095.5</v>
      </c>
      <c r="L68" s="85" t="s">
        <v>314</v>
      </c>
      <c r="M68" s="86" t="s">
        <v>191</v>
      </c>
      <c r="N68" s="86" t="s">
        <v>56</v>
      </c>
      <c r="O68" s="87" t="s">
        <v>201</v>
      </c>
      <c r="P68" s="88" t="s">
        <v>312</v>
      </c>
    </row>
    <row r="69" spans="1:16" ht="12.75" customHeight="1" x14ac:dyDescent="0.2">
      <c r="A69" s="76" t="str">
        <f t="shared" si="6"/>
        <v>OEJV 0094 </v>
      </c>
      <c r="B69" s="19" t="str">
        <f t="shared" si="7"/>
        <v>II</v>
      </c>
      <c r="C69" s="76">
        <f t="shared" si="8"/>
        <v>54577.348299999998</v>
      </c>
      <c r="D69" t="str">
        <f t="shared" si="9"/>
        <v>vis</v>
      </c>
      <c r="E69" t="e">
        <f>VLOOKUP(C69,'Active 2'!C$21:E$963,3,FALSE)</f>
        <v>#N/A</v>
      </c>
      <c r="F69" s="19" t="s">
        <v>101</v>
      </c>
      <c r="G69" t="str">
        <f t="shared" si="10"/>
        <v>54577.3483</v>
      </c>
      <c r="H69" s="76">
        <f t="shared" si="11"/>
        <v>5095.5</v>
      </c>
      <c r="I69" s="85" t="s">
        <v>315</v>
      </c>
      <c r="J69" s="86" t="s">
        <v>316</v>
      </c>
      <c r="K69" s="85">
        <v>5095.5</v>
      </c>
      <c r="L69" s="85" t="s">
        <v>317</v>
      </c>
      <c r="M69" s="86" t="s">
        <v>191</v>
      </c>
      <c r="N69" s="86" t="s">
        <v>101</v>
      </c>
      <c r="O69" s="87" t="s">
        <v>201</v>
      </c>
      <c r="P69" s="88" t="s">
        <v>312</v>
      </c>
    </row>
    <row r="70" spans="1:16" ht="12.75" customHeight="1" x14ac:dyDescent="0.2">
      <c r="A70" s="76" t="str">
        <f t="shared" si="6"/>
        <v>VSB 48 </v>
      </c>
      <c r="B70" s="19" t="str">
        <f t="shared" si="7"/>
        <v>II</v>
      </c>
      <c r="C70" s="76">
        <f t="shared" si="8"/>
        <v>54587.1299</v>
      </c>
      <c r="D70" t="str">
        <f t="shared" si="9"/>
        <v>vis</v>
      </c>
      <c r="E70">
        <f>VLOOKUP(C70,'Active 2'!C$21:E$963,3,FALSE)</f>
        <v>3678.9960874080557</v>
      </c>
      <c r="F70" s="19" t="s">
        <v>101</v>
      </c>
      <c r="G70" t="str">
        <f t="shared" si="10"/>
        <v>54587.1299</v>
      </c>
      <c r="H70" s="76">
        <f t="shared" si="11"/>
        <v>5119.5</v>
      </c>
      <c r="I70" s="85" t="s">
        <v>318</v>
      </c>
      <c r="J70" s="86" t="s">
        <v>319</v>
      </c>
      <c r="K70" s="85">
        <v>5119.5</v>
      </c>
      <c r="L70" s="85" t="s">
        <v>320</v>
      </c>
      <c r="M70" s="86" t="s">
        <v>191</v>
      </c>
      <c r="N70" s="86" t="s">
        <v>321</v>
      </c>
      <c r="O70" s="87" t="s">
        <v>322</v>
      </c>
      <c r="P70" s="88" t="s">
        <v>69</v>
      </c>
    </row>
    <row r="71" spans="1:16" ht="12.75" customHeight="1" x14ac:dyDescent="0.2">
      <c r="A71" s="76" t="str">
        <f t="shared" si="6"/>
        <v>OEJV 0094 </v>
      </c>
      <c r="B71" s="19" t="str">
        <f t="shared" si="7"/>
        <v>II</v>
      </c>
      <c r="C71" s="76">
        <f t="shared" si="8"/>
        <v>54599.359600000003</v>
      </c>
      <c r="D71" t="str">
        <f t="shared" si="9"/>
        <v>vis</v>
      </c>
      <c r="E71" t="e">
        <f>VLOOKUP(C71,'Active 2'!C$21:E$963,3,FALSE)</f>
        <v>#N/A</v>
      </c>
      <c r="F71" s="19" t="s">
        <v>101</v>
      </c>
      <c r="G71" t="str">
        <f t="shared" si="10"/>
        <v>54599.3596</v>
      </c>
      <c r="H71" s="76">
        <f t="shared" si="11"/>
        <v>5149.5</v>
      </c>
      <c r="I71" s="85" t="s">
        <v>323</v>
      </c>
      <c r="J71" s="86" t="s">
        <v>324</v>
      </c>
      <c r="K71" s="85">
        <v>5149.5</v>
      </c>
      <c r="L71" s="85" t="s">
        <v>325</v>
      </c>
      <c r="M71" s="86" t="s">
        <v>191</v>
      </c>
      <c r="N71" s="86" t="s">
        <v>164</v>
      </c>
      <c r="O71" s="87" t="s">
        <v>201</v>
      </c>
      <c r="P71" s="88" t="s">
        <v>312</v>
      </c>
    </row>
    <row r="72" spans="1:16" ht="12.75" customHeight="1" x14ac:dyDescent="0.2">
      <c r="A72" s="76" t="str">
        <f t="shared" si="6"/>
        <v>OEJV 0094 </v>
      </c>
      <c r="B72" s="19" t="str">
        <f t="shared" si="7"/>
        <v>II</v>
      </c>
      <c r="C72" s="76">
        <f t="shared" si="8"/>
        <v>54599.359900000003</v>
      </c>
      <c r="D72" t="str">
        <f t="shared" si="9"/>
        <v>vis</v>
      </c>
      <c r="E72" t="e">
        <f>VLOOKUP(C72,'Active 2'!C$21:E$963,3,FALSE)</f>
        <v>#N/A</v>
      </c>
      <c r="F72" s="19" t="s">
        <v>101</v>
      </c>
      <c r="G72" t="str">
        <f t="shared" si="10"/>
        <v>54599.3599</v>
      </c>
      <c r="H72" s="76">
        <f t="shared" si="11"/>
        <v>5149.5</v>
      </c>
      <c r="I72" s="85" t="s">
        <v>326</v>
      </c>
      <c r="J72" s="86" t="s">
        <v>327</v>
      </c>
      <c r="K72" s="85">
        <v>5149.5</v>
      </c>
      <c r="L72" s="85" t="s">
        <v>170</v>
      </c>
      <c r="M72" s="86" t="s">
        <v>191</v>
      </c>
      <c r="N72" s="86" t="s">
        <v>56</v>
      </c>
      <c r="O72" s="87" t="s">
        <v>201</v>
      </c>
      <c r="P72" s="88" t="s">
        <v>312</v>
      </c>
    </row>
    <row r="73" spans="1:16" ht="12.75" customHeight="1" x14ac:dyDescent="0.2">
      <c r="A73" s="76" t="str">
        <f t="shared" si="6"/>
        <v>OEJV 0137 </v>
      </c>
      <c r="B73" s="19" t="str">
        <f t="shared" si="7"/>
        <v>II</v>
      </c>
      <c r="C73" s="76">
        <f t="shared" si="8"/>
        <v>55312.375999999997</v>
      </c>
      <c r="D73" t="str">
        <f t="shared" si="9"/>
        <v>vis</v>
      </c>
      <c r="E73" t="e">
        <f>VLOOKUP(C73,'Active 2'!C$21:E$963,3,FALSE)</f>
        <v>#N/A</v>
      </c>
      <c r="F73" s="19" t="s">
        <v>101</v>
      </c>
      <c r="G73" t="str">
        <f t="shared" si="10"/>
        <v>55312.3760</v>
      </c>
      <c r="H73" s="76">
        <f t="shared" si="11"/>
        <v>6898.5</v>
      </c>
      <c r="I73" s="85" t="s">
        <v>328</v>
      </c>
      <c r="J73" s="86" t="s">
        <v>329</v>
      </c>
      <c r="K73" s="85">
        <v>6898.5</v>
      </c>
      <c r="L73" s="85" t="s">
        <v>149</v>
      </c>
      <c r="M73" s="86" t="s">
        <v>191</v>
      </c>
      <c r="N73" s="86" t="s">
        <v>164</v>
      </c>
      <c r="O73" s="87" t="s">
        <v>201</v>
      </c>
      <c r="P73" s="88" t="s">
        <v>330</v>
      </c>
    </row>
    <row r="74" spans="1:16" ht="12.75" customHeight="1" x14ac:dyDescent="0.2">
      <c r="A74" s="76" t="str">
        <f t="shared" si="6"/>
        <v>OEJV 0137 </v>
      </c>
      <c r="B74" s="19" t="str">
        <f t="shared" si="7"/>
        <v>II</v>
      </c>
      <c r="C74" s="76">
        <f t="shared" si="8"/>
        <v>55312.376700000001</v>
      </c>
      <c r="D74" t="str">
        <f t="shared" si="9"/>
        <v>vis</v>
      </c>
      <c r="E74" t="e">
        <f>VLOOKUP(C74,'Active 2'!C$21:E$963,3,FALSE)</f>
        <v>#N/A</v>
      </c>
      <c r="F74" s="19" t="s">
        <v>101</v>
      </c>
      <c r="G74" t="str">
        <f t="shared" si="10"/>
        <v>55312.3767</v>
      </c>
      <c r="H74" s="76">
        <f t="shared" si="11"/>
        <v>6898.5</v>
      </c>
      <c r="I74" s="85" t="s">
        <v>331</v>
      </c>
      <c r="J74" s="86" t="s">
        <v>332</v>
      </c>
      <c r="K74" s="85">
        <v>6898.5</v>
      </c>
      <c r="L74" s="85" t="s">
        <v>333</v>
      </c>
      <c r="M74" s="86" t="s">
        <v>191</v>
      </c>
      <c r="N74" s="86" t="s">
        <v>56</v>
      </c>
      <c r="O74" s="87" t="s">
        <v>201</v>
      </c>
      <c r="P74" s="88" t="s">
        <v>330</v>
      </c>
    </row>
    <row r="75" spans="1:16" ht="12.75" customHeight="1" x14ac:dyDescent="0.2">
      <c r="A75" s="76" t="str">
        <f t="shared" si="6"/>
        <v>VSB 53 </v>
      </c>
      <c r="B75" s="19" t="str">
        <f t="shared" si="7"/>
        <v>II</v>
      </c>
      <c r="C75" s="76">
        <f t="shared" si="8"/>
        <v>55676.022100000002</v>
      </c>
      <c r="D75" t="str">
        <f t="shared" si="9"/>
        <v>vis</v>
      </c>
      <c r="E75">
        <f>VLOOKUP(C75,'Active 2'!C$21:E$963,3,FALSE)</f>
        <v>6349.9937538091945</v>
      </c>
      <c r="F75" s="19" t="s">
        <v>101</v>
      </c>
      <c r="G75" t="str">
        <f t="shared" si="10"/>
        <v>55676.0221</v>
      </c>
      <c r="H75" s="76">
        <f t="shared" si="11"/>
        <v>7790.5</v>
      </c>
      <c r="I75" s="85" t="s">
        <v>334</v>
      </c>
      <c r="J75" s="86" t="s">
        <v>335</v>
      </c>
      <c r="K75" s="85">
        <v>7790.5</v>
      </c>
      <c r="L75" s="85" t="s">
        <v>180</v>
      </c>
      <c r="M75" s="86" t="s">
        <v>191</v>
      </c>
      <c r="N75" s="86" t="s">
        <v>321</v>
      </c>
      <c r="O75" s="87" t="s">
        <v>322</v>
      </c>
      <c r="P75" s="88" t="s">
        <v>78</v>
      </c>
    </row>
    <row r="76" spans="1:16" ht="12.75" customHeight="1" x14ac:dyDescent="0.2">
      <c r="A76" s="76" t="str">
        <f t="shared" si="6"/>
        <v>VSB 56 </v>
      </c>
      <c r="B76" s="19" t="str">
        <f t="shared" si="7"/>
        <v>II</v>
      </c>
      <c r="C76" s="76">
        <f t="shared" si="8"/>
        <v>56411.053899999999</v>
      </c>
      <c r="D76" t="str">
        <f t="shared" si="9"/>
        <v>vis</v>
      </c>
      <c r="E76">
        <f>VLOOKUP(C76,'Active 2'!C$21:E$963,3,FALSE)</f>
        <v>8152.9897000843321</v>
      </c>
      <c r="F76" s="19" t="s">
        <v>101</v>
      </c>
      <c r="G76" t="str">
        <f t="shared" si="10"/>
        <v>56411.0539</v>
      </c>
      <c r="H76" s="76">
        <f t="shared" si="11"/>
        <v>9593.5</v>
      </c>
      <c r="I76" s="85" t="s">
        <v>336</v>
      </c>
      <c r="J76" s="86" t="s">
        <v>337</v>
      </c>
      <c r="K76" s="85">
        <v>9593.5</v>
      </c>
      <c r="L76" s="85" t="s">
        <v>338</v>
      </c>
      <c r="M76" s="86" t="s">
        <v>191</v>
      </c>
      <c r="N76" s="86" t="s">
        <v>150</v>
      </c>
      <c r="O76" s="87" t="s">
        <v>322</v>
      </c>
      <c r="P76" s="88" t="s">
        <v>82</v>
      </c>
    </row>
    <row r="77" spans="1:16" ht="12.75" customHeight="1" x14ac:dyDescent="0.2">
      <c r="A77" s="76" t="str">
        <f t="shared" si="6"/>
        <v>VSB 56 </v>
      </c>
      <c r="B77" s="19" t="str">
        <f t="shared" si="7"/>
        <v>II</v>
      </c>
      <c r="C77" s="76">
        <f t="shared" si="8"/>
        <v>56411.054300000003</v>
      </c>
      <c r="D77" t="str">
        <f t="shared" si="9"/>
        <v>vis</v>
      </c>
      <c r="E77">
        <f>VLOOKUP(C77,'Active 2'!C$21:E$963,3,FALSE)</f>
        <v>8152.9906812641748</v>
      </c>
      <c r="F77" s="19" t="s">
        <v>101</v>
      </c>
      <c r="G77" t="str">
        <f t="shared" si="10"/>
        <v>56411.0543</v>
      </c>
      <c r="H77" s="76">
        <f t="shared" si="11"/>
        <v>9593.5</v>
      </c>
      <c r="I77" s="85" t="s">
        <v>339</v>
      </c>
      <c r="J77" s="86" t="s">
        <v>340</v>
      </c>
      <c r="K77" s="85">
        <v>9593.5</v>
      </c>
      <c r="L77" s="85" t="s">
        <v>320</v>
      </c>
      <c r="M77" s="86" t="s">
        <v>191</v>
      </c>
      <c r="N77" s="86" t="s">
        <v>84</v>
      </c>
      <c r="O77" s="87" t="s">
        <v>322</v>
      </c>
      <c r="P77" s="88" t="s">
        <v>82</v>
      </c>
    </row>
    <row r="78" spans="1:16" ht="12.75" customHeight="1" x14ac:dyDescent="0.2">
      <c r="A78" s="76" t="str">
        <f t="shared" si="6"/>
        <v>VSB 56 </v>
      </c>
      <c r="B78" s="19" t="str">
        <f t="shared" si="7"/>
        <v>II</v>
      </c>
      <c r="C78" s="76">
        <f t="shared" si="8"/>
        <v>56411.054600000003</v>
      </c>
      <c r="D78" t="str">
        <f t="shared" si="9"/>
        <v>vis</v>
      </c>
      <c r="E78">
        <f>VLOOKUP(C78,'Active 2'!C$21:E$963,3,FALSE)</f>
        <v>8152.9914171490491</v>
      </c>
      <c r="F78" s="19" t="s">
        <v>101</v>
      </c>
      <c r="G78" t="str">
        <f t="shared" si="10"/>
        <v>56411.0546</v>
      </c>
      <c r="H78" s="76">
        <f t="shared" si="11"/>
        <v>9593.5</v>
      </c>
      <c r="I78" s="85" t="s">
        <v>341</v>
      </c>
      <c r="J78" s="86" t="s">
        <v>340</v>
      </c>
      <c r="K78" s="85">
        <v>9593.5</v>
      </c>
      <c r="L78" s="85" t="s">
        <v>180</v>
      </c>
      <c r="M78" s="86" t="s">
        <v>191</v>
      </c>
      <c r="N78" s="86" t="s">
        <v>101</v>
      </c>
      <c r="O78" s="87" t="s">
        <v>322</v>
      </c>
      <c r="P78" s="88" t="s">
        <v>82</v>
      </c>
    </row>
    <row r="79" spans="1:16" ht="12.75" customHeight="1" x14ac:dyDescent="0.2">
      <c r="A79" s="76" t="str">
        <f t="shared" si="6"/>
        <v>VSB 59 </v>
      </c>
      <c r="B79" s="19" t="str">
        <f t="shared" si="7"/>
        <v>I</v>
      </c>
      <c r="C79" s="76">
        <f t="shared" si="8"/>
        <v>56763.076500000003</v>
      </c>
      <c r="D79" t="str">
        <f t="shared" si="9"/>
        <v>CCD</v>
      </c>
      <c r="E79">
        <f>VLOOKUP(C79,'Active 2'!C$21:E$963,3,FALSE)</f>
        <v>9016.4833894692583</v>
      </c>
      <c r="F79" s="19" t="str">
        <f>LEFT(M79,1)</f>
        <v>C</v>
      </c>
      <c r="G79" t="str">
        <f t="shared" si="10"/>
        <v>56763.0765</v>
      </c>
      <c r="H79" s="76">
        <f t="shared" si="11"/>
        <v>10457</v>
      </c>
      <c r="I79" s="85" t="s">
        <v>342</v>
      </c>
      <c r="J79" s="86" t="s">
        <v>343</v>
      </c>
      <c r="K79" s="85">
        <v>10457</v>
      </c>
      <c r="L79" s="85" t="s">
        <v>344</v>
      </c>
      <c r="M79" s="86" t="s">
        <v>191</v>
      </c>
      <c r="N79" s="86" t="s">
        <v>84</v>
      </c>
      <c r="O79" s="87" t="s">
        <v>322</v>
      </c>
      <c r="P79" s="88" t="s">
        <v>85</v>
      </c>
    </row>
  </sheetData>
  <sheetProtection selectLockedCells="1" selectUnlockedCells="1"/>
  <hyperlinks>
    <hyperlink ref="P21" r:id="rId1"/>
    <hyperlink ref="P22" r:id="rId2"/>
    <hyperlink ref="P23" r:id="rId3"/>
    <hyperlink ref="P24" r:id="rId4"/>
    <hyperlink ref="P25" r:id="rId5"/>
    <hyperlink ref="P26" r:id="rId6"/>
    <hyperlink ref="P27" r:id="rId7"/>
    <hyperlink ref="P28" r:id="rId8"/>
    <hyperlink ref="P29" r:id="rId9"/>
    <hyperlink ref="P30" r:id="rId10"/>
    <hyperlink ref="P31" r:id="rId11"/>
    <hyperlink ref="P32" r:id="rId12"/>
    <hyperlink ref="P33" r:id="rId13"/>
    <hyperlink ref="P34" r:id="rId14"/>
    <hyperlink ref="P35" r:id="rId15"/>
    <hyperlink ref="P36" r:id="rId16"/>
    <hyperlink ref="P37" r:id="rId17"/>
    <hyperlink ref="P38" r:id="rId18"/>
    <hyperlink ref="P39" r:id="rId19"/>
    <hyperlink ref="P40" r:id="rId20"/>
    <hyperlink ref="P41" r:id="rId21"/>
    <hyperlink ref="P43" r:id="rId22"/>
    <hyperlink ref="P44" r:id="rId23"/>
    <hyperlink ref="P45" r:id="rId24"/>
    <hyperlink ref="P46" r:id="rId25"/>
    <hyperlink ref="P47" r:id="rId26"/>
    <hyperlink ref="P48" r:id="rId27"/>
    <hyperlink ref="P49" r:id="rId28"/>
    <hyperlink ref="P50" r:id="rId29"/>
    <hyperlink ref="P51" r:id="rId30"/>
    <hyperlink ref="P52" r:id="rId31"/>
    <hyperlink ref="P53" r:id="rId32"/>
    <hyperlink ref="P54" r:id="rId33"/>
    <hyperlink ref="P55" r:id="rId34"/>
    <hyperlink ref="P56" r:id="rId35"/>
    <hyperlink ref="P57" r:id="rId36"/>
    <hyperlink ref="P58" r:id="rId37"/>
    <hyperlink ref="P59" r:id="rId38"/>
    <hyperlink ref="P60" r:id="rId39"/>
    <hyperlink ref="P61" r:id="rId40"/>
    <hyperlink ref="P62" r:id="rId41"/>
    <hyperlink ref="P63" r:id="rId42"/>
    <hyperlink ref="P64" r:id="rId43"/>
    <hyperlink ref="P65" r:id="rId44"/>
    <hyperlink ref="P66" r:id="rId45"/>
    <hyperlink ref="P67" r:id="rId46"/>
    <hyperlink ref="P68" r:id="rId47"/>
    <hyperlink ref="P69" r:id="rId48"/>
    <hyperlink ref="P70" r:id="rId49"/>
    <hyperlink ref="P71" r:id="rId50"/>
    <hyperlink ref="P72" r:id="rId51"/>
    <hyperlink ref="P73" r:id="rId52"/>
    <hyperlink ref="P74" r:id="rId53"/>
    <hyperlink ref="P75" r:id="rId54"/>
    <hyperlink ref="P76" r:id="rId55"/>
    <hyperlink ref="P77" r:id="rId56"/>
    <hyperlink ref="P78" r:id="rId57"/>
    <hyperlink ref="P79" r:id="rId5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2023-01-25T23:39:11Z</dcterms:created>
  <dcterms:modified xsi:type="dcterms:W3CDTF">2023-01-25T23:39:36Z</dcterms:modified>
</cp:coreProperties>
</file>