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20C3C29A-DEE7-43D1-ACDC-B3F3687801A4}" xr6:coauthVersionLast="47" xr6:coauthVersionMax="47" xr10:uidLastSave="{00000000-0000-0000-0000-000000000000}"/>
  <bookViews>
    <workbookView xWindow="13710" yWindow="1455" windowWidth="13230" windowHeight="1426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I23" i="1" s="1"/>
  <c r="Q23" i="1"/>
  <c r="E24" i="1"/>
  <c r="F24" i="1"/>
  <c r="G24" i="1" s="1"/>
  <c r="I24" i="1" s="1"/>
  <c r="Q24" i="1"/>
  <c r="E22" i="1"/>
  <c r="F22" i="1"/>
  <c r="G22" i="1"/>
  <c r="I22" i="1"/>
  <c r="Q22" i="1"/>
  <c r="G11" i="1"/>
  <c r="F11" i="1"/>
  <c r="E21" i="1"/>
  <c r="F21" i="1"/>
  <c r="G21" i="1"/>
  <c r="H21" i="1"/>
  <c r="E14" i="1"/>
  <c r="E15" i="1" s="1"/>
  <c r="C17" i="1"/>
  <c r="Q21" i="1"/>
  <c r="C11" i="1"/>
  <c r="C12" i="1"/>
  <c r="O24" i="1" l="1"/>
  <c r="O23" i="1"/>
  <c r="C16" i="1"/>
  <c r="D18" i="1" s="1"/>
  <c r="C15" i="1"/>
  <c r="E16" i="1" s="1"/>
  <c r="O22" i="1"/>
  <c r="O21" i="1"/>
  <c r="E17" i="1" l="1"/>
  <c r="C18" i="1"/>
</calcChain>
</file>

<file path=xl/sharedStrings.xml><?xml version="1.0" encoding="utf-8"?>
<sst xmlns="http://schemas.openxmlformats.org/spreadsheetml/2006/main" count="56" uniqueCount="50">
  <si>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</si>
  <si>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</si>
  <si>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</si>
  <si>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</si>
  <si>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</si>
  <si>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</si>
  <si>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</si>
  <si>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</si>
  <si>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</si>
  <si>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</si>
  <si>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</si>
  <si>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</si>
  <si>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</si>
  <si>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</si>
  <si>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</si>
  <si>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</si>
  <si>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</si>
  <si>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</si>
  <si>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</si>
  <si>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</si>
  <si>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</si>
  <si>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</si>
  <si>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</si>
  <si>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</si>
  <si>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</si>
  <si>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</si>
  <si>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</si>
  <si>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</si>
  <si>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</si>
  <si>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</si>
  <si>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</si>
  <si>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</si>
  <si>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</si>
  <si>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</si>
  <si>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</si>
  <si>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</si>
  <si>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</si>
  <si>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</si>
  <si>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</si>
  <si>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</si>
  <si>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</si>
  <si>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</si>
  <si>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</si>
  <si>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IM Vir / GSC 4955-0912</t>
  </si>
  <si>
    <t>EA/RS</t>
  </si>
  <si>
    <t>IBVS 5843</t>
  </si>
  <si>
    <t>I</t>
  </si>
  <si>
    <t>JBAV, 55</t>
  </si>
  <si>
    <t>JBAV, 63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</si>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</sst>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172" fontId="16" fillId="0" borderId="0" xfId="0" applyNumberFormat="1" applyFont="1" applyAlignment="1">
      <alignment vertical="center" wrapText="1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IM Vir - O-C Diagr.</a:t>
            </a:r>
          </a:p>
        </c:rich>
      </c:tx>
      <c:layout>
        <c:manualLayout>
          <c:xMode val="edge"/>
          <c:yMode val="edge"/>
          <c:x val="0.3969924812030075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7969924812031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5.0000000000000001E-4</c:v>
                  </c:pt>
                  <c:pt idx="2">
                    <c:v>6.0000000000000001E-3</c:v>
                  </c:pt>
                  <c:pt idx="3">
                    <c:v>1E-3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5.0000000000000001E-4</c:v>
                  </c:pt>
                  <c:pt idx="2">
                    <c:v>6.0000000000000001E-3</c:v>
                  </c:pt>
                  <c:pt idx="3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819</c:v>
                </c:pt>
                <c:pt idx="2">
                  <c:v>5316</c:v>
                </c:pt>
                <c:pt idx="3">
                  <c:v>5569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CF-4D97-AB0B-DEBF53C7158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6.0000000000000001E-3</c:v>
                  </c:pt>
                  <c:pt idx="3">
                    <c:v>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6.0000000000000001E-3</c:v>
                  </c:pt>
                  <c:pt idx="3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819</c:v>
                </c:pt>
                <c:pt idx="2">
                  <c:v>5316</c:v>
                </c:pt>
                <c:pt idx="3">
                  <c:v>5569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1">
                  <c:v>-4.6042999747442082E-4</c:v>
                </c:pt>
                <c:pt idx="2">
                  <c:v>-3.8052009767852724E-4</c:v>
                </c:pt>
                <c:pt idx="3">
                  <c:v>3.0320699952426367E-3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FCF-4D97-AB0B-DEBF53C7158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6.0000000000000001E-3</c:v>
                  </c:pt>
                  <c:pt idx="3">
                    <c:v>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6.0000000000000001E-3</c:v>
                  </c:pt>
                  <c:pt idx="3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819</c:v>
                </c:pt>
                <c:pt idx="2">
                  <c:v>5316</c:v>
                </c:pt>
                <c:pt idx="3">
                  <c:v>5569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FCF-4D97-AB0B-DEBF53C7158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6.0000000000000001E-3</c:v>
                  </c:pt>
                  <c:pt idx="3">
                    <c:v>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6.0000000000000001E-3</c:v>
                  </c:pt>
                  <c:pt idx="3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819</c:v>
                </c:pt>
                <c:pt idx="2">
                  <c:v>5316</c:v>
                </c:pt>
                <c:pt idx="3">
                  <c:v>5569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FCF-4D97-AB0B-DEBF53C7158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6.0000000000000001E-3</c:v>
                  </c:pt>
                  <c:pt idx="3">
                    <c:v>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6.0000000000000001E-3</c:v>
                  </c:pt>
                  <c:pt idx="3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819</c:v>
                </c:pt>
                <c:pt idx="2">
                  <c:v>5316</c:v>
                </c:pt>
                <c:pt idx="3">
                  <c:v>5569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FCF-4D97-AB0B-DEBF53C7158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6.0000000000000001E-3</c:v>
                  </c:pt>
                  <c:pt idx="3">
                    <c:v>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6.0000000000000001E-3</c:v>
                  </c:pt>
                  <c:pt idx="3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819</c:v>
                </c:pt>
                <c:pt idx="2">
                  <c:v>5316</c:v>
                </c:pt>
                <c:pt idx="3">
                  <c:v>5569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FCF-4D97-AB0B-DEBF53C7158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6.0000000000000001E-3</c:v>
                  </c:pt>
                  <c:pt idx="3">
                    <c:v>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6.0000000000000001E-3</c:v>
                  </c:pt>
                  <c:pt idx="3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819</c:v>
                </c:pt>
                <c:pt idx="2">
                  <c:v>5316</c:v>
                </c:pt>
                <c:pt idx="3">
                  <c:v>5569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FCF-4D97-AB0B-DEBF53C7158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819</c:v>
                </c:pt>
                <c:pt idx="2">
                  <c:v>5316</c:v>
                </c:pt>
                <c:pt idx="3">
                  <c:v>5569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-3.7156733922975101E-4</c:v>
                </c:pt>
                <c:pt idx="1">
                  <c:v>-1.1423806705868821E-4</c:v>
                </c:pt>
                <c:pt idx="2">
                  <c:v>1.2987164347157557E-3</c:v>
                </c:pt>
                <c:pt idx="3">
                  <c:v>1.3782088716623722E-3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FCF-4D97-AB0B-DEBF53C71584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819</c:v>
                </c:pt>
                <c:pt idx="2">
                  <c:v>5316</c:v>
                </c:pt>
                <c:pt idx="3">
                  <c:v>5569</c:v>
                </c:pt>
              </c:numCache>
            </c:numRef>
          </c:xVal>
          <c:yVal>
            <c:numRef>
              <c:f>Active!$R$21:$R$998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FCF-4D97-AB0B-DEBF53C71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900416"/>
        <c:axId val="1"/>
      </c:scatterChart>
      <c:valAx>
        <c:axId val="8469004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68421052631579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9004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75366568914952"/>
          <c:w val="0.7338345864661652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0E6EA87-5D45-4094-BE29-B98AA0FE48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39"/>
  <sheetViews>
    <sheetView tabSelected="1" workbookViewId="0">
      <selection activeCell="E5" sqref="E5"/>
    </sheetView>
  </sheetViews>
  <sheetFormatPr defaultColWidth="10.28515625" defaultRowHeight="12.75" x14ac:dyDescent="0.2"/>
  <cols>
    <col min="1" max="1" width="14.8554687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43</v>
      </c>
    </row>
    <row r="2" spans="1:7" x14ac:dyDescent="0.2">
      <c r="A2" t="s">
        <v>24</v>
      </c>
      <c r="B2" t="s">
        <v>44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28" t="s">
        <v>41</v>
      </c>
      <c r="D4" s="29" t="s">
        <v>41</v>
      </c>
    </row>
    <row r="6" spans="1:7" x14ac:dyDescent="0.2">
      <c r="A6" s="5" t="s">
        <v>1</v>
      </c>
    </row>
    <row r="7" spans="1:7" x14ac:dyDescent="0.2">
      <c r="A7" t="s">
        <v>2</v>
      </c>
      <c r="C7" s="8">
        <v>52402.874199999998</v>
      </c>
      <c r="D7" s="30" t="s">
        <v>42</v>
      </c>
    </row>
    <row r="8" spans="1:7" x14ac:dyDescent="0.2">
      <c r="A8" t="s">
        <v>3</v>
      </c>
      <c r="C8" s="8">
        <v>1.30861497</v>
      </c>
      <c r="D8" s="30" t="s">
        <v>42</v>
      </c>
    </row>
    <row r="9" spans="1:7" x14ac:dyDescent="0.2">
      <c r="A9" s="9" t="s">
        <v>31</v>
      </c>
      <c r="B9" s="10"/>
      <c r="C9" s="11">
        <v>-9.5</v>
      </c>
      <c r="D9" s="10" t="s">
        <v>32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INTERCEPT(INDIRECT($G$11):G991,INDIRECT($F$11):F991)</f>
        <v>-3.7156733922975101E-4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SLOPE(INDIRECT($G$11):G991,INDIRECT($F$11):F991)</f>
        <v>3.1419935552022322E-7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38</v>
      </c>
      <c r="E13" s="11">
        <v>1</v>
      </c>
    </row>
    <row r="14" spans="1:7" x14ac:dyDescent="0.2">
      <c r="A14" s="10"/>
      <c r="B14" s="10"/>
      <c r="C14" s="10"/>
      <c r="D14" s="14" t="s">
        <v>33</v>
      </c>
      <c r="E14" s="15">
        <f ca="1">NOW()+15018.5+$C$9/24</f>
        <v>59970.534402777776</v>
      </c>
    </row>
    <row r="15" spans="1:7" x14ac:dyDescent="0.2">
      <c r="A15" s="12" t="s">
        <v>17</v>
      </c>
      <c r="B15" s="10"/>
      <c r="C15" s="13">
        <f ca="1">(C7+C11)+(C8+C12)*INT(MAX(F21:F3532))</f>
        <v>59690.552346138873</v>
      </c>
      <c r="D15" s="14" t="s">
        <v>39</v>
      </c>
      <c r="E15" s="15">
        <f ca="1">ROUND(2*(E14-$C$7)/$C$8,0)/2+E13</f>
        <v>5784</v>
      </c>
    </row>
    <row r="16" spans="1:7" x14ac:dyDescent="0.2">
      <c r="A16" s="16" t="s">
        <v>4</v>
      </c>
      <c r="B16" s="10"/>
      <c r="C16" s="17">
        <f ca="1">+C8+C12</f>
        <v>1.3086152841993555</v>
      </c>
      <c r="D16" s="14" t="s">
        <v>40</v>
      </c>
      <c r="E16" s="24">
        <f ca="1">ROUND(2*(E14-$C$15)/$C$16,0)/2+E13</f>
        <v>215</v>
      </c>
    </row>
    <row r="17" spans="1:18" ht="13.5" thickBot="1" x14ac:dyDescent="0.25">
      <c r="A17" s="14" t="s">
        <v>30</v>
      </c>
      <c r="B17" s="10"/>
      <c r="C17" s="10">
        <f>COUNT(C21:C2190)</f>
        <v>4</v>
      </c>
      <c r="D17" s="14" t="s">
        <v>34</v>
      </c>
      <c r="E17" s="18">
        <f ca="1">+$C$15+$C$16*E16-15018.5-$C$9/24</f>
        <v>44953.80046557507</v>
      </c>
    </row>
    <row r="18" spans="1:18" ht="14.25" thickTop="1" thickBot="1" x14ac:dyDescent="0.25">
      <c r="A18" s="16" t="s">
        <v>5</v>
      </c>
      <c r="B18" s="10"/>
      <c r="C18" s="19">
        <f ca="1">+C15</f>
        <v>59690.552346138873</v>
      </c>
      <c r="D18" s="20">
        <f ca="1">+C16</f>
        <v>1.3086152841993555</v>
      </c>
      <c r="E18" s="21" t="s">
        <v>35</v>
      </c>
    </row>
    <row r="19" spans="1:18" ht="13.5" thickTop="1" x14ac:dyDescent="0.2">
      <c r="A19" s="25" t="s">
        <v>36</v>
      </c>
      <c r="E19" s="26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42</v>
      </c>
      <c r="I20" s="7" t="s">
        <v>29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37</v>
      </c>
    </row>
    <row r="21" spans="1:18" x14ac:dyDescent="0.2">
      <c r="A21" t="s">
        <v>42</v>
      </c>
      <c r="C21" s="8">
        <v>52402.874199999998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-3.7156733922975101E-4</v>
      </c>
      <c r="Q21" s="2">
        <f>+C21-15018.5</f>
        <v>37384.374199999998</v>
      </c>
    </row>
    <row r="22" spans="1:18" x14ac:dyDescent="0.2">
      <c r="A22" s="31" t="s">
        <v>45</v>
      </c>
      <c r="B22" s="32" t="s">
        <v>46</v>
      </c>
      <c r="C22" s="31">
        <v>53474.629399999998</v>
      </c>
      <c r="D22" s="31">
        <v>5.0000000000000001E-4</v>
      </c>
      <c r="E22">
        <f>+(C22-C$7)/C$8</f>
        <v>818.99964815472003</v>
      </c>
      <c r="F22">
        <f>ROUND(2*E22,0)/2</f>
        <v>819</v>
      </c>
      <c r="G22">
        <f>+C22-(C$7+F22*C$8)</f>
        <v>-4.6042999747442082E-4</v>
      </c>
      <c r="I22">
        <f>+G22</f>
        <v>-4.6042999747442082E-4</v>
      </c>
      <c r="O22">
        <f ca="1">+C$11+C$12*$F22</f>
        <v>-1.1423806705868821E-4</v>
      </c>
      <c r="Q22" s="2">
        <f>+C22-15018.5</f>
        <v>38456.129399999998</v>
      </c>
    </row>
    <row r="23" spans="1:18" x14ac:dyDescent="0.2">
      <c r="A23" s="33" t="s">
        <v>47</v>
      </c>
      <c r="B23" s="34" t="s">
        <v>46</v>
      </c>
      <c r="C23" s="35">
        <v>59359.470999999903</v>
      </c>
      <c r="D23" s="33">
        <v>6.0000000000000001E-3</v>
      </c>
      <c r="E23">
        <f t="shared" ref="E23:E24" si="0">+(C23-C$7)/C$8</f>
        <v>5315.9997092192098</v>
      </c>
      <c r="F23">
        <f t="shared" ref="F23:F24" si="1">ROUND(2*E23,0)/2</f>
        <v>5316</v>
      </c>
      <c r="G23">
        <f t="shared" ref="G23:G24" si="2">+C23-(C$7+F23*C$8)</f>
        <v>-3.8052009767852724E-4</v>
      </c>
      <c r="I23">
        <f t="shared" ref="I23:I24" si="3">+G23</f>
        <v>-3.8052009767852724E-4</v>
      </c>
      <c r="O23">
        <f t="shared" ref="O23:O24" ca="1" si="4">+C$11+C$12*$F23</f>
        <v>1.2987164347157557E-3</v>
      </c>
      <c r="Q23" s="2">
        <f t="shared" ref="Q23:Q24" si="5">+C23-15018.5</f>
        <v>44340.970999999903</v>
      </c>
    </row>
    <row r="24" spans="1:18" x14ac:dyDescent="0.2">
      <c r="A24" s="33" t="s">
        <v>48</v>
      </c>
      <c r="B24" s="34" t="s">
        <v>49</v>
      </c>
      <c r="C24" s="35">
        <v>59690.553999999996</v>
      </c>
      <c r="D24" s="33">
        <v>1E-3</v>
      </c>
      <c r="E24">
        <f t="shared" si="0"/>
        <v>5569.0023170069635</v>
      </c>
      <c r="F24">
        <f t="shared" si="1"/>
        <v>5569</v>
      </c>
      <c r="G24">
        <f t="shared" si="2"/>
        <v>3.0320699952426367E-3</v>
      </c>
      <c r="I24">
        <f t="shared" si="3"/>
        <v>3.0320699952426367E-3</v>
      </c>
      <c r="O24">
        <f t="shared" ca="1" si="4"/>
        <v>1.3782088716623722E-3</v>
      </c>
      <c r="Q24" s="2">
        <f t="shared" si="5"/>
        <v>44672.053999999996</v>
      </c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4" x14ac:dyDescent="0.2">
      <c r="C33" s="8"/>
      <c r="D33" s="8"/>
    </row>
    <row r="34" spans="3:4" x14ac:dyDescent="0.2">
      <c r="C34" s="8"/>
      <c r="D34" s="8"/>
    </row>
    <row r="35" spans="3:4" x14ac:dyDescent="0.2">
      <c r="C35" s="8"/>
      <c r="D35" s="8"/>
    </row>
    <row r="36" spans="3:4" x14ac:dyDescent="0.2">
      <c r="C36" s="8"/>
      <c r="D36" s="8"/>
    </row>
    <row r="37" spans="3:4" x14ac:dyDescent="0.2">
      <c r="C37" s="8"/>
      <c r="D37" s="8"/>
    </row>
    <row r="38" spans="3:4" x14ac:dyDescent="0.2">
      <c r="C38" s="8"/>
      <c r="D38" s="8"/>
    </row>
    <row r="39" spans="3:4" x14ac:dyDescent="0.2">
      <c r="C39" s="8"/>
      <c r="D39" s="8"/>
    </row>
    <row r="40" spans="3:4" x14ac:dyDescent="0.2">
      <c r="C40" s="8"/>
      <c r="D40" s="8"/>
    </row>
    <row r="41" spans="3:4" x14ac:dyDescent="0.2">
      <c r="C41" s="8"/>
      <c r="D41" s="8"/>
    </row>
    <row r="42" spans="3:4" x14ac:dyDescent="0.2">
      <c r="C42" s="8"/>
      <c r="D42" s="8"/>
    </row>
    <row r="43" spans="3:4" x14ac:dyDescent="0.2">
      <c r="C43" s="8"/>
      <c r="D43" s="8"/>
    </row>
    <row r="44" spans="3:4" x14ac:dyDescent="0.2">
      <c r="C44" s="8"/>
      <c r="D44" s="8"/>
    </row>
    <row r="45" spans="3:4" x14ac:dyDescent="0.2">
      <c r="C45" s="8"/>
      <c r="D45" s="8"/>
    </row>
    <row r="46" spans="3:4" x14ac:dyDescent="0.2">
      <c r="C46" s="8"/>
      <c r="D46" s="8"/>
    </row>
    <row r="47" spans="3:4" x14ac:dyDescent="0.2">
      <c r="C47" s="8"/>
      <c r="D47" s="8"/>
    </row>
    <row r="48" spans="3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2023-01-25T23:49:32Z</dcterms:modified>
</cp:coreProperties>
</file>