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0C3C29A-DEE7-43D1-ACDC-B3F3687801A4}" xr6:coauthVersionLast="47" xr6:coauthVersionMax="47" xr10:uidLastSave="{00000000-0000-0000-0000-000000000000}"/>
  <bookViews>
    <workbookView xWindow="13710" yWindow="1455" windowWidth="13230" windowHeight="142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/>
  <c r="G24" i="1" s="1"/>
  <c r="I24" i="1" s="1"/>
  <c r="Q24" i="1"/>
  <c r="E22" i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/>
  <c r="O24" i="1" l="1"/>
  <c r="O23" i="1"/>
  <c r="C16" i="1"/>
  <c r="D18" i="1" s="1"/>
  <c r="C15" i="1"/>
  <c r="E16" i="1" s="1"/>
  <c r="O22" i="1"/>
  <c r="O21" i="1"/>
  <c r="E17" i="1" l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<sst xmlns="http://schemas.openxmlformats.org/spreadsheetml/2006/main" count="56" uniqueCount="50">
  <si>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</si>
  <si>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</si>
  <si>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</si>
  <si>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</si>
  <si>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</si>
  <si>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</si>
  <si>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</si>
  <si>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</si>
  <si>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</si>
  <si>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</si>
  <si>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</si>
  <si>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</si>
  <si>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</si>
  <si>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</si>
  <si>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</si>
  <si>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</si>
  <si>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</si>
  <si>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</si>
  <si>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</si>
  <si>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</si>
  <si>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</si>
  <si>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</si>
  <si>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</si>
  <si>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</si>
  <si>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</si>
  <si>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</si>
  <si>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</si>
  <si>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</si>
  <si>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</si>
  <si>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</si>
  <si>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</si>
  <si>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</si>
  <si>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</si>
  <si>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</si>
  <si>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</si>
  <si>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</si>
  <si>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</si>
  <si>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</si>
  <si>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</si>
  <si>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</si>
  <si>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</si>
  <si>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</si>
  <si>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</si>
  <si>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IM Vir / GSC 4955-0912</t>
  </si>
  <si>
    <t>EA/RS</t>
  </si>
  <si>
    <t>IBVS 5843</t>
  </si>
  <si>
    <t>I</t>
  </si>
  <si>
    <t>JBAV, 55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</si>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</sst>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Vir - O-C Diagr.</a:t>
            </a:r>
          </a:p>
        </c:rich>
      </c:tx>
      <c:layout>
        <c:manualLayout>
          <c:xMode val="edge"/>
          <c:yMode val="edge"/>
          <c:x val="0.396992481203007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CF-4D97-AB0B-DEBF53C715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-4.6042999747442082E-4</c:v>
                </c:pt>
                <c:pt idx="2">
                  <c:v>-3.8052009767852724E-4</c:v>
                </c:pt>
                <c:pt idx="3">
                  <c:v>3.0320699952426367E-3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CF-4D97-AB0B-DEBF53C715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CF-4D97-AB0B-DEBF53C715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CF-4D97-AB0B-DEBF53C715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CF-4D97-AB0B-DEBF53C715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CF-4D97-AB0B-DEBF53C715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CF-4D97-AB0B-DEBF53C715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-3.7156733922975101E-4</c:v>
                </c:pt>
                <c:pt idx="1">
                  <c:v>-1.1423806705868821E-4</c:v>
                </c:pt>
                <c:pt idx="2">
                  <c:v>1.2987164347157557E-3</c:v>
                </c:pt>
                <c:pt idx="3">
                  <c:v>1.3782088716623722E-3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CF-4D97-AB0B-DEBF53C7158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CF-4D97-AB0B-DEBF53C71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0416"/>
        <c:axId val="1"/>
      </c:scatterChart>
      <c:valAx>
        <c:axId val="846900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0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0E6EA87-5D45-4094-BE29-B98AA0FE4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8554687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52402.874199999998</v>
      </c>
      <c r="D7" s="30" t="s">
        <v>42</v>
      </c>
    </row>
    <row r="8" spans="1:7" x14ac:dyDescent="0.2">
      <c r="A8" t="s">
        <v>3</v>
      </c>
      <c r="C8" s="8">
        <v>1.30861497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-3.7156733922975101E-4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3.1419935552022322E-7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59970.534402777776</v>
      </c>
    </row>
    <row r="15" spans="1:7" x14ac:dyDescent="0.2">
      <c r="A15" s="12" t="s">
        <v>17</v>
      </c>
      <c r="B15" s="10"/>
      <c r="C15" s="13">
        <f ca="1">(C7+C11)+(C8+C12)*INT(MAX(F21:F3532))</f>
        <v>59690.552346138873</v>
      </c>
      <c r="D15" s="14" t="s">
        <v>39</v>
      </c>
      <c r="E15" s="15">
        <f ca="1">ROUND(2*(E14-$C$7)/$C$8,0)/2+E13</f>
        <v>5784</v>
      </c>
    </row>
    <row r="16" spans="1:7" x14ac:dyDescent="0.2">
      <c r="A16" s="16" t="s">
        <v>4</v>
      </c>
      <c r="B16" s="10"/>
      <c r="C16" s="17">
        <f ca="1">+C8+C12</f>
        <v>1.3086152841993555</v>
      </c>
      <c r="D16" s="14" t="s">
        <v>40</v>
      </c>
      <c r="E16" s="24">
        <f ca="1">ROUND(2*(E14-$C$15)/$C$16,0)/2+E13</f>
        <v>215</v>
      </c>
    </row>
    <row r="17" spans="1:18" ht="13.5" thickBot="1" x14ac:dyDescent="0.25">
      <c r="A17" s="14" t="s">
        <v>30</v>
      </c>
      <c r="B17" s="10"/>
      <c r="C17" s="10">
        <f>COUNT(C21:C2190)</f>
        <v>4</v>
      </c>
      <c r="D17" s="14" t="s">
        <v>34</v>
      </c>
      <c r="E17" s="18">
        <f ca="1">+$C$15+$C$16*E16-15018.5-$C$9/24</f>
        <v>44953.80046557507</v>
      </c>
    </row>
    <row r="18" spans="1:18" ht="14.25" thickTop="1" thickBot="1" x14ac:dyDescent="0.25">
      <c r="A18" s="16" t="s">
        <v>5</v>
      </c>
      <c r="B18" s="10"/>
      <c r="C18" s="19">
        <f ca="1">+C15</f>
        <v>59690.552346138873</v>
      </c>
      <c r="D18" s="20">
        <f ca="1">+C16</f>
        <v>1.3086152841993555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42</v>
      </c>
      <c r="C21" s="8">
        <v>52402.874199999998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-3.7156733922975101E-4</v>
      </c>
      <c r="Q21" s="2">
        <f>+C21-15018.5</f>
        <v>37384.374199999998</v>
      </c>
    </row>
    <row r="22" spans="1:18" x14ac:dyDescent="0.2">
      <c r="A22" s="31" t="s">
        <v>45</v>
      </c>
      <c r="B22" s="32" t="s">
        <v>46</v>
      </c>
      <c r="C22" s="31">
        <v>53474.629399999998</v>
      </c>
      <c r="D22" s="31">
        <v>5.0000000000000001E-4</v>
      </c>
      <c r="E22">
        <f>+(C22-C$7)/C$8</f>
        <v>818.99964815472003</v>
      </c>
      <c r="F22">
        <f>ROUND(2*E22,0)/2</f>
        <v>819</v>
      </c>
      <c r="G22">
        <f>+C22-(C$7+F22*C$8)</f>
        <v>-4.6042999747442082E-4</v>
      </c>
      <c r="I22">
        <f>+G22</f>
        <v>-4.6042999747442082E-4</v>
      </c>
      <c r="O22">
        <f ca="1">+C$11+C$12*$F22</f>
        <v>-1.1423806705868821E-4</v>
      </c>
      <c r="Q22" s="2">
        <f>+C22-15018.5</f>
        <v>38456.129399999998</v>
      </c>
    </row>
    <row r="23" spans="1:18" x14ac:dyDescent="0.2">
      <c r="A23" s="33" t="s">
        <v>47</v>
      </c>
      <c r="B23" s="34" t="s">
        <v>46</v>
      </c>
      <c r="C23" s="35">
        <v>59359.470999999903</v>
      </c>
      <c r="D23" s="33">
        <v>6.0000000000000001E-3</v>
      </c>
      <c r="E23">
        <f t="shared" ref="E23:E24" si="0">+(C23-C$7)/C$8</f>
        <v>5315.9997092192098</v>
      </c>
      <c r="F23">
        <f t="shared" ref="F23:F24" si="1">ROUND(2*E23,0)/2</f>
        <v>5316</v>
      </c>
      <c r="G23">
        <f t="shared" ref="G23:G24" si="2">+C23-(C$7+F23*C$8)</f>
        <v>-3.8052009767852724E-4</v>
      </c>
      <c r="I23">
        <f t="shared" ref="I23:I24" si="3">+G23</f>
        <v>-3.8052009767852724E-4</v>
      </c>
      <c r="O23">
        <f t="shared" ref="O23:O24" ca="1" si="4">+C$11+C$12*$F23</f>
        <v>1.2987164347157557E-3</v>
      </c>
      <c r="Q23" s="2">
        <f t="shared" ref="Q23:Q24" si="5">+C23-15018.5</f>
        <v>44340.970999999903</v>
      </c>
    </row>
    <row r="24" spans="1:18" x14ac:dyDescent="0.2">
      <c r="A24" s="33" t="s">
        <v>48</v>
      </c>
      <c r="B24" s="34" t="s">
        <v>49</v>
      </c>
      <c r="C24" s="35">
        <v>59690.553999999996</v>
      </c>
      <c r="D24" s="33">
        <v>1E-3</v>
      </c>
      <c r="E24">
        <f t="shared" si="0"/>
        <v>5569.0023170069635</v>
      </c>
      <c r="F24">
        <f t="shared" si="1"/>
        <v>5569</v>
      </c>
      <c r="G24">
        <f t="shared" si="2"/>
        <v>3.0320699952426367E-3</v>
      </c>
      <c r="I24">
        <f t="shared" si="3"/>
        <v>3.0320699952426367E-3</v>
      </c>
      <c r="O24">
        <f t="shared" ca="1" si="4"/>
        <v>1.3782088716623722E-3</v>
      </c>
      <c r="Q24" s="2">
        <f t="shared" si="5"/>
        <v>44672.053999999996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2023-01-25T23:49:32Z</dcterms:modified>
</cp:coreProperties>
</file>