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A601205-B8F6-4E93-97E9-31618B97F6E8}" xr6:coauthVersionLast="47" xr6:coauthVersionMax="47" xr10:uidLastSave="{00000000-0000-0000-0000-000000000000}"/>
  <bookViews>
    <workbookView xWindow="13770" yWindow="76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Q50" i="1"/>
  <c r="E40" i="1"/>
  <c r="F40" i="1"/>
  <c r="G40" i="1"/>
  <c r="K40" i="1"/>
  <c r="E41" i="1"/>
  <c r="F41" i="1"/>
  <c r="G41" i="1"/>
  <c r="K41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29" i="1"/>
  <c r="F29" i="1"/>
  <c r="G29" i="1"/>
  <c r="K29" i="1"/>
  <c r="E30" i="1"/>
  <c r="F30" i="1"/>
  <c r="G30" i="1"/>
  <c r="I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I35" i="1"/>
  <c r="E36" i="1"/>
  <c r="F36" i="1"/>
  <c r="G36" i="1"/>
  <c r="I36" i="1"/>
  <c r="E37" i="1"/>
  <c r="F37" i="1"/>
  <c r="G37" i="1"/>
  <c r="K37" i="1"/>
  <c r="E38" i="1"/>
  <c r="F38" i="1"/>
  <c r="G38" i="1"/>
  <c r="K38" i="1"/>
  <c r="E39" i="1"/>
  <c r="F39" i="1"/>
  <c r="G39" i="1"/>
  <c r="K39" i="1"/>
  <c r="E42" i="1"/>
  <c r="F42" i="1"/>
  <c r="G42" i="1"/>
  <c r="K42" i="1"/>
  <c r="E43" i="1"/>
  <c r="F43" i="1"/>
  <c r="G43" i="1"/>
  <c r="I43" i="1"/>
  <c r="E44" i="1"/>
  <c r="F44" i="1"/>
  <c r="G44" i="1"/>
  <c r="I44" i="1"/>
  <c r="E45" i="1"/>
  <c r="F45" i="1"/>
  <c r="G45" i="1"/>
  <c r="I45" i="1"/>
  <c r="Q49" i="1"/>
  <c r="Q48" i="1"/>
  <c r="Q47" i="1"/>
  <c r="Q46" i="1"/>
  <c r="Q41" i="1"/>
  <c r="Q40" i="1"/>
  <c r="E28" i="1"/>
  <c r="F28" i="1"/>
  <c r="G28" i="1"/>
  <c r="K28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I24" i="1"/>
  <c r="E25" i="1"/>
  <c r="F25" i="1"/>
  <c r="G25" i="1"/>
  <c r="K25" i="1"/>
  <c r="E26" i="1"/>
  <c r="F26" i="1"/>
  <c r="G26" i="1"/>
  <c r="K26" i="1"/>
  <c r="E27" i="1"/>
  <c r="F27" i="1"/>
  <c r="G27" i="1"/>
  <c r="K27" i="1"/>
  <c r="Q45" i="1"/>
  <c r="Q42" i="1"/>
  <c r="Q39" i="1"/>
  <c r="Q38" i="1"/>
  <c r="Q37" i="1"/>
  <c r="Q36" i="1"/>
  <c r="Q35" i="1"/>
  <c r="Q34" i="1"/>
  <c r="Q33" i="1"/>
  <c r="Q30" i="1"/>
  <c r="Q27" i="1"/>
  <c r="Q26" i="1"/>
  <c r="Q25" i="1"/>
  <c r="Q24" i="1"/>
  <c r="Q23" i="1"/>
  <c r="Q21" i="1"/>
  <c r="Q22" i="1"/>
  <c r="G19" i="2"/>
  <c r="C19" i="2"/>
  <c r="E19" i="2"/>
  <c r="G18" i="2"/>
  <c r="C18" i="2"/>
  <c r="E18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17" i="2"/>
  <c r="C17" i="2"/>
  <c r="E17" i="2"/>
  <c r="G51" i="2"/>
  <c r="C51" i="2"/>
  <c r="E51" i="2"/>
  <c r="G16" i="2"/>
  <c r="C16" i="2"/>
  <c r="E16" i="2"/>
  <c r="G50" i="2"/>
  <c r="C50" i="2"/>
  <c r="E50" i="2"/>
  <c r="G49" i="2"/>
  <c r="C49" i="2"/>
  <c r="E49" i="2"/>
  <c r="G15" i="2"/>
  <c r="C15" i="2"/>
  <c r="E15" i="2"/>
  <c r="G48" i="2"/>
  <c r="C48" i="2"/>
  <c r="E48" i="2"/>
  <c r="G14" i="2"/>
  <c r="C14" i="2"/>
  <c r="E14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3" i="2"/>
  <c r="C13" i="2"/>
  <c r="E13" i="2"/>
  <c r="G20" i="2"/>
  <c r="C20" i="2"/>
  <c r="E20" i="2"/>
  <c r="G12" i="2"/>
  <c r="C12" i="2"/>
  <c r="E12" i="2"/>
  <c r="G11" i="2"/>
  <c r="C11" i="2"/>
  <c r="E11" i="2"/>
  <c r="H19" i="2"/>
  <c r="B19" i="2"/>
  <c r="D19" i="2"/>
  <c r="A19" i="2"/>
  <c r="H18" i="2"/>
  <c r="B18" i="2"/>
  <c r="D18" i="2"/>
  <c r="A18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17" i="2"/>
  <c r="B17" i="2"/>
  <c r="D17" i="2"/>
  <c r="A17" i="2"/>
  <c r="H51" i="2"/>
  <c r="B51" i="2"/>
  <c r="D51" i="2"/>
  <c r="A51" i="2"/>
  <c r="H16" i="2"/>
  <c r="B16" i="2"/>
  <c r="D16" i="2"/>
  <c r="A16" i="2"/>
  <c r="H50" i="2"/>
  <c r="B50" i="2"/>
  <c r="D50" i="2"/>
  <c r="A50" i="2"/>
  <c r="H49" i="2"/>
  <c r="B49" i="2"/>
  <c r="D49" i="2"/>
  <c r="A49" i="2"/>
  <c r="H15" i="2"/>
  <c r="B15" i="2"/>
  <c r="D15" i="2"/>
  <c r="A15" i="2"/>
  <c r="H48" i="2"/>
  <c r="B48" i="2"/>
  <c r="D48" i="2"/>
  <c r="A48" i="2"/>
  <c r="H14" i="2"/>
  <c r="B14" i="2"/>
  <c r="D14" i="2"/>
  <c r="A14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3" i="2"/>
  <c r="B13" i="2"/>
  <c r="D13" i="2"/>
  <c r="A13" i="2"/>
  <c r="H20" i="2"/>
  <c r="B20" i="2"/>
  <c r="D20" i="2"/>
  <c r="A20" i="2"/>
  <c r="H12" i="2"/>
  <c r="B12" i="2"/>
  <c r="D12" i="2"/>
  <c r="A12" i="2"/>
  <c r="H11" i="2"/>
  <c r="B11" i="2"/>
  <c r="D11" i="2"/>
  <c r="A11" i="2"/>
  <c r="Q44" i="1"/>
  <c r="Q43" i="1"/>
  <c r="F16" i="1"/>
  <c r="F17" i="1" s="1"/>
  <c r="C17" i="1"/>
  <c r="Q28" i="1"/>
  <c r="Q29" i="1"/>
  <c r="Q31" i="1"/>
  <c r="Q32" i="1"/>
  <c r="C12" i="1"/>
  <c r="C11" i="1"/>
  <c r="O51" i="1" l="1"/>
  <c r="O46" i="1"/>
  <c r="O45" i="1"/>
  <c r="O50" i="1"/>
  <c r="O30" i="1"/>
  <c r="O24" i="1"/>
  <c r="O26" i="1"/>
  <c r="O43" i="1"/>
  <c r="O25" i="1"/>
  <c r="O34" i="1"/>
  <c r="O47" i="1"/>
  <c r="C15" i="1"/>
  <c r="O44" i="1"/>
  <c r="O32" i="1"/>
  <c r="O35" i="1"/>
  <c r="O33" i="1"/>
  <c r="O49" i="1"/>
  <c r="O29" i="1"/>
  <c r="O41" i="1"/>
  <c r="O40" i="1"/>
  <c r="O39" i="1"/>
  <c r="O38" i="1"/>
  <c r="O37" i="1"/>
  <c r="O21" i="1"/>
  <c r="O27" i="1"/>
  <c r="O22" i="1"/>
  <c r="O23" i="1"/>
  <c r="O42" i="1"/>
  <c r="O28" i="1"/>
  <c r="O48" i="1"/>
  <c r="O31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<sst xmlns="http://schemas.openxmlformats.org/spreadsheetml/2006/main" count="679" uniqueCount="310">
  <si>
    <t>IBVS 6244</t>
  </si>
  <si>
    <t>OEJV 0191</t>
  </si>
  <si>
    <t>VSB-059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</si>
  <si>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</si>
  <si>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</si>
  <si>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</si>
  <si>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</si>
  <si>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</si>
  <si>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</si>
  <si>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</si>
  <si>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</si>
  <si>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</si>
  <si>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</si>
  <si>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</si>
  <si>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</si>
  <si>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</si>
  <si>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</si>
  <si>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</si>
  <si>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</si>
  <si>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</si>
  <si>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</si>
  <si>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</si>
  <si>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</si>
  <si>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</si>
  <si>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</si>
  <si>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</si>
  <si>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</si>
  <si>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</si>
  <si>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</si>
  <si>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</si>
  <si>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</si>
  <si>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</si>
  <si>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</si>
  <si>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</si>
  <si>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</si>
  <si>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</si>
  <si>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</si>
  <si>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</si>
  <si>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</si>
  <si>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LU Vir / GSC 4965-0736</t>
  </si>
  <si>
    <t>E</t>
  </si>
  <si>
    <t>not avail.</t>
  </si>
  <si>
    <t>OEJV 0094</t>
  </si>
  <si>
    <t>Add cycle</t>
  </si>
  <si>
    <t>Old Cycle</t>
  </si>
  <si>
    <t>II</t>
  </si>
  <si>
    <t>OEJV 0172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</si>
  <si>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</si>
  <si>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</si>
  <si>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</si>
  <si>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</si>
  <si>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</si>
  <si>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</si>
  <si>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</si>
  <si>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</si>
  <si>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</si>
  <si>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</si>
  <si>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2448085.7456 </t>
  </si>
  <si>
    <t> 13.07.1990 05:53 </t>
  </si>
  <si>
    <t> 0.0072 </t>
  </si>
  <si>
    <t>C </t>
  </si>
  <si>
    <t>ns</t>
  </si>
  <si>
    <t> P.Zasche (Hipparcos) </t>
  </si>
  <si>
    <t>IBVS 5991 </t>
  </si>
  <si>
    <t>2448085.9734 </t>
  </si>
  <si>
    <t> 13.07.1990 11:21 </t>
  </si>
  <si>
    <t> -0.0111 </t>
  </si>
  <si>
    <t>2448727.6352 </t>
  </si>
  <si>
    <t> 15.04.1992 03:14 </t>
  </si>
  <si>
    <t> 0.0148 </t>
  </si>
  <si>
    <t>2448727.8604 </t>
  </si>
  <si>
    <t> 15.04.1992 08:38 </t>
  </si>
  <si>
    <t> -0.0061 </t>
  </si>
  <si>
    <t>2452017.7684 </t>
  </si>
  <si>
    <t> 18.04.2001 06:26 </t>
  </si>
  <si>
    <t> 0.0105 </t>
  </si>
  <si>
    <t> P.Zasche (ASAS) </t>
  </si>
  <si>
    <t>2452017.9935 </t>
  </si>
  <si>
    <t> 18.04.2001 11:50 </t>
  </si>
  <si>
    <t> -0.0105 </t>
  </si>
  <si>
    <t>2452399.992 </t>
  </si>
  <si>
    <t> 05.05.2002 11:48 </t>
  </si>
  <si>
    <t> 0.009 </t>
  </si>
  <si>
    <t>Rc</t>
  </si>
  <si>
    <t> K. Nagai </t>
  </si>
  <si>
    <t>VSB 40 </t>
  </si>
  <si>
    <t>2452671.9499 </t>
  </si>
  <si>
    <t> 01.02.2003 10:47 </t>
  </si>
  <si>
    <t> 0.0040 </t>
  </si>
  <si>
    <t>2452672.1780 </t>
  </si>
  <si>
    <t> 01.02.2003 16:16 </t>
  </si>
  <si>
    <t> -0.0140 </t>
  </si>
  <si>
    <t>2452707.1302 </t>
  </si>
  <si>
    <t> 08.03.2003 15:07 </t>
  </si>
  <si>
    <t> -0.0109 </t>
  </si>
  <si>
    <t>VSB 42 </t>
  </si>
  <si>
    <t>2453071.1684 </t>
  </si>
  <si>
    <t> 06.03.2004 16:02 </t>
  </si>
  <si>
    <t> 0.0152 </t>
  </si>
  <si>
    <t>VSB 43 </t>
  </si>
  <si>
    <t>2453092.8184 </t>
  </si>
  <si>
    <t> 28.03.2004 07:38 </t>
  </si>
  <si>
    <t> 0.0066 </t>
  </si>
  <si>
    <t>2453093.0408 </t>
  </si>
  <si>
    <t> 28.03.2004 12:58 </t>
  </si>
  <si>
    <t> -0.0171 </t>
  </si>
  <si>
    <t>2453425.8030 </t>
  </si>
  <si>
    <t> 24.02.2005 07:16 </t>
  </si>
  <si>
    <t> -0.0097 </t>
  </si>
  <si>
    <t> P.Zasche (PiOfTheSky) </t>
  </si>
  <si>
    <t>2453470.5992 </t>
  </si>
  <si>
    <t> 10.04.2005 02:22 </t>
  </si>
  <si>
    <t> -0.0074 </t>
  </si>
  <si>
    <t>2453471.5865 </t>
  </si>
  <si>
    <t> 11.04.2005 02:04 </t>
  </si>
  <si>
    <t> -0.0046 </t>
  </si>
  <si>
    <t>2453471.8443 </t>
  </si>
  <si>
    <t> 11.04.2005 08:15 </t>
  </si>
  <si>
    <t> 0.0071 </t>
  </si>
  <si>
    <t>2453472.5729 </t>
  </si>
  <si>
    <t> 12.04.2005 01:44 </t>
  </si>
  <si>
    <t> -0.0027 </t>
  </si>
  <si>
    <t>2453472.8372 </t>
  </si>
  <si>
    <t> 12.04.2005 08:05 </t>
  </si>
  <si>
    <t> 0.0155 </t>
  </si>
  <si>
    <t>2453473.5559 </t>
  </si>
  <si>
    <t> 13.04.2005 01:20 </t>
  </si>
  <si>
    <t> -0.0042 </t>
  </si>
  <si>
    <t>2453473.8222 </t>
  </si>
  <si>
    <t> 13.04.2005 07:43 </t>
  </si>
  <si>
    <t> 0.0160 </t>
  </si>
  <si>
    <t>2453474.8007 </t>
  </si>
  <si>
    <t> 14.04.2005 07:13 </t>
  </si>
  <si>
    <t> 0.0100 </t>
  </si>
  <si>
    <t>2453475.7822 </t>
  </si>
  <si>
    <t> 15.04.2005 06:46 </t>
  </si>
  <si>
    <t>2453477.7533 </t>
  </si>
  <si>
    <t> 17.04.2005 06:04 </t>
  </si>
  <si>
    <t> 0.0092 </t>
  </si>
  <si>
    <t>2453478.7444 </t>
  </si>
  <si>
    <t> 18.04.2005 05:51 </t>
  </si>
  <si>
    <t> 0.0158 </t>
  </si>
  <si>
    <t>2453479.7229 </t>
  </si>
  <si>
    <t> 19.04.2005 05:20 </t>
  </si>
  <si>
    <t> 0.0098 </t>
  </si>
  <si>
    <t>2453480.7117 </t>
  </si>
  <si>
    <t> 20.04.2005 05:04 </t>
  </si>
  <si>
    <t> 0.0141 </t>
  </si>
  <si>
    <t>2453488.0923 </t>
  </si>
  <si>
    <t> 27.04.2005 14:12 </t>
  </si>
  <si>
    <t> 0.0111 </t>
  </si>
  <si>
    <t>2453488.3213 </t>
  </si>
  <si>
    <t> 27.04.2005 19:42 </t>
  </si>
  <si>
    <t> -0.0060 </t>
  </si>
  <si>
    <t>2453490.5531 </t>
  </si>
  <si>
    <t> 30.04.2005 01:16 </t>
  </si>
  <si>
    <t> 0.0107 </t>
  </si>
  <si>
    <t>2453490.7861 </t>
  </si>
  <si>
    <t> 30.04.2005 06:51 </t>
  </si>
  <si>
    <t> -0.0024 </t>
  </si>
  <si>
    <t>2453490.8006 </t>
  </si>
  <si>
    <t> 30.04.2005 07:12 </t>
  </si>
  <si>
    <t> 0.0121 </t>
  </si>
  <si>
    <t>-I</t>
  </si>
  <si>
    <t> W.Ogloza et al. </t>
  </si>
  <si>
    <t>IBVS 5843 </t>
  </si>
  <si>
    <t>2453492.7536 </t>
  </si>
  <si>
    <t> 02.05.2005 06:05 </t>
  </si>
  <si>
    <t>2016</t>
  </si>
  <si>
    <t> -0.0039 </t>
  </si>
  <si>
    <t>2453492.7543 </t>
  </si>
  <si>
    <t> 02.05.2005 06:06 </t>
  </si>
  <si>
    <t> -0.0032 </t>
  </si>
  <si>
    <t>2453495.7026 </t>
  </si>
  <si>
    <t> 05.05.2005 04:51 </t>
  </si>
  <si>
    <t>2022</t>
  </si>
  <si>
    <t> -0.0083 </t>
  </si>
  <si>
    <t>2453496.6893 </t>
  </si>
  <si>
    <t> 06.05.2005 04:32 </t>
  </si>
  <si>
    <t>2024</t>
  </si>
  <si>
    <t>2453496.6907 </t>
  </si>
  <si>
    <t> 06.05.2005 04:34 </t>
  </si>
  <si>
    <t> -0.0047 </t>
  </si>
  <si>
    <t>2453497.6735 </t>
  </si>
  <si>
    <t> 07.05.2005 04:09 </t>
  </si>
  <si>
    <t>2026</t>
  </si>
  <si>
    <t> -0.0064 </t>
  </si>
  <si>
    <t>2453497.6759 </t>
  </si>
  <si>
    <t> 07.05.2005 04:13 </t>
  </si>
  <si>
    <t> -0.0040 </t>
  </si>
  <si>
    <t>2453499.6422 </t>
  </si>
  <si>
    <t> 09.05.2005 03:24 </t>
  </si>
  <si>
    <t>2030</t>
  </si>
  <si>
    <t> -0.0066 </t>
  </si>
  <si>
    <t>2453756.8483 </t>
  </si>
  <si>
    <t> 21.01.2006 08:21 </t>
  </si>
  <si>
    <t>2552.5</t>
  </si>
  <si>
    <t> 0.0037 </t>
  </si>
  <si>
    <t>2453757.0790 </t>
  </si>
  <si>
    <t> 21.01.2006 13:53 </t>
  </si>
  <si>
    <t>2553</t>
  </si>
  <si>
    <t> -0.0118 </t>
  </si>
  <si>
    <t>2454160.2181 </t>
  </si>
  <si>
    <t> 28.02.2007 17:14 </t>
  </si>
  <si>
    <t>3372</t>
  </si>
  <si>
    <t> -0.0179 </t>
  </si>
  <si>
    <t>Ic</t>
  </si>
  <si>
    <t> K.Nakajima </t>
  </si>
  <si>
    <t>VSB 46 </t>
  </si>
  <si>
    <t>2454224.4761 </t>
  </si>
  <si>
    <t> 03.05.2007 23:25 </t>
  </si>
  <si>
    <t>3502.5</t>
  </si>
  <si>
    <t> 0.0027 </t>
  </si>
  <si>
    <t>2454224.7044 </t>
  </si>
  <si>
    <t> 04.05.2007 04:54 </t>
  </si>
  <si>
    <t>3503</t>
  </si>
  <si>
    <t> -0.0151 </t>
  </si>
  <si>
    <t>2454557.4667 </t>
  </si>
  <si>
    <t> 31.03.2008 23:12 </t>
  </si>
  <si>
    <t>4179</t>
  </si>
  <si>
    <t> -0.0076 </t>
  </si>
  <si>
    <t> L.Šmelcer </t>
  </si>
  <si>
    <t>OEJV 0094 </t>
  </si>
  <si>
    <t>2454557.4670 </t>
  </si>
  <si>
    <t> -0.0073 </t>
  </si>
  <si>
    <t>R;I</t>
  </si>
  <si>
    <t> P.Zasche (OEJV) </t>
  </si>
  <si>
    <t>2454557.4672 </t>
  </si>
  <si>
    <t> -0.0071 </t>
  </si>
  <si>
    <t>R</t>
  </si>
  <si>
    <t>2454563.1432 </t>
  </si>
  <si>
    <t> 06.04.2008 15:26 </t>
  </si>
  <si>
    <t>4190.5</t>
  </si>
  <si>
    <t> 0.0081 </t>
  </si>
  <si>
    <t>VSB 48 </t>
  </si>
  <si>
    <t>2454581.8482 </t>
  </si>
  <si>
    <t> 25.04.2008 08:21 </t>
  </si>
  <si>
    <t>4228.5</t>
  </si>
  <si>
    <t> 0.0080 </t>
  </si>
  <si>
    <t>2454582.0776 </t>
  </si>
  <si>
    <t> 25.04.2008 13:51 </t>
  </si>
  <si>
    <t>4229</t>
  </si>
  <si>
    <t> -0.0087 </t>
  </si>
  <si>
    <t>2454594.3780 </t>
  </si>
  <si>
    <t> 07.05.2008 21:04 </t>
  </si>
  <si>
    <t>4254</t>
  </si>
  <si>
    <t> -0.0144 </t>
  </si>
  <si>
    <t>2454594.3782 </t>
  </si>
  <si>
    <t> -0.0142 </t>
  </si>
  <si>
    <t>2454943.6473 </t>
  </si>
  <si>
    <t> 22.04.2009 03:32 </t>
  </si>
  <si>
    <t>4963.5</t>
  </si>
  <si>
    <t> 0.0101 </t>
  </si>
  <si>
    <t>2454943.8718 </t>
  </si>
  <si>
    <t> 22.04.2009 08:55 </t>
  </si>
  <si>
    <t>4964</t>
  </si>
  <si>
    <t> -0.0115 </t>
  </si>
  <si>
    <t>2454950.0381 </t>
  </si>
  <si>
    <t> 28.04.2009 12:54 </t>
  </si>
  <si>
    <t>4976.5</t>
  </si>
  <si>
    <t> 0.0018 </t>
  </si>
  <si>
    <t> K.Nagai </t>
  </si>
  <si>
    <t>VSB 50 </t>
  </si>
  <si>
    <t>2455317.9833 </t>
  </si>
  <si>
    <t> 01.05.2010 11:35 </t>
  </si>
  <si>
    <t>5724</t>
  </si>
  <si>
    <t> -0.0030 </t>
  </si>
  <si>
    <t>VSB 51 </t>
  </si>
  <si>
    <t>2455665.014 </t>
  </si>
  <si>
    <t> 13.04.2011 12:20 </t>
  </si>
  <si>
    <t>6429</t>
  </si>
  <si>
    <t> -0.002 </t>
  </si>
  <si>
    <t>cG</t>
  </si>
  <si>
    <t>VSB 53 </t>
  </si>
  <si>
    <t>2455666.023 </t>
  </si>
  <si>
    <t> 14.04.2011 12:33 </t>
  </si>
  <si>
    <t>6431</t>
  </si>
  <si>
    <t> 0.022 </t>
  </si>
  <si>
    <t>2455674.3536 </t>
  </si>
  <si>
    <t> 22.04.2011 20:29 </t>
  </si>
  <si>
    <t>6448</t>
  </si>
  <si>
    <t>o</t>
  </si>
  <si>
    <t> P.Frank </t>
  </si>
  <si>
    <t>BAVM 225 </t>
  </si>
  <si>
    <t>2456411.0034 </t>
  </si>
  <si>
    <t> 28.04.2013 12:04 </t>
  </si>
  <si>
    <t>7944.5</t>
  </si>
  <si>
    <t> -0.0036 </t>
  </si>
  <si>
    <t>VSB 56 </t>
  </si>
  <si>
    <t>2456738.0876 </t>
  </si>
  <si>
    <t> 21.03.2014 14:06 </t>
  </si>
  <si>
    <t>8609</t>
  </si>
  <si>
    <t> -0.0134 </t>
  </si>
  <si>
    <t>VSB 59 </t>
  </si>
  <si>
    <t>2456738.0892 </t>
  </si>
  <si>
    <t> 21.03.2014 14:08 </t>
  </si>
  <si>
    <t>2457037.628 </t>
  </si>
  <si>
    <t> 15.01.2015 03:04 </t>
  </si>
  <si>
    <t>9217.5</t>
  </si>
  <si>
    <t> A.Paschke </t>
  </si>
  <si>
    <t>OEJV 0172 </t>
  </si>
  <si>
    <t>2457050.666 </t>
  </si>
  <si>
    <t> 28.01.2015 03:59 </t>
  </si>
  <si>
    <t>9244</t>
  </si>
  <si>
    <t> -0.008 </t>
  </si>
  <si>
    <t>MISTAKES</t>
  </si>
  <si>
    <t>Period confirmed by ToMcat 2016-10-13</t>
  </si>
  <si>
    <t>OEJV 0181</t>
  </si>
  <si>
    <t>Period confirmes by ToMcat 2017-12-05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</si>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</sst>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7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10" fillId="0" borderId="0" xfId="0" applyFont="1" applyAlignment="1"/>
    <xf numFmtId="0" fontId="36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Vir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Active!$D$21:$D$191</c:f>
                <c:numCache>
                  <c:formatCode>General</c:formatCode>
                  <c:ptCount val="17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plus>
            <c:minus>
              <c:numRef>
                <c:f>Active!$D$21:$D$191</c:f>
                <c:numCache>
                  <c:formatCode>General</c:formatCode>
                  <c:ptCount val="17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</c:numCache>
            </c:numRef>
          </c:xVal>
          <c:yVal>
            <c:numRef>
              <c:f>Active!$H$21:$H$951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A-4159-B4B9-FA728E0A76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</c:numCache>
            </c:numRef>
          </c:xVal>
          <c:yVal>
            <c:numRef>
              <c:f>Active!$I$21:$I$951</c:f>
              <c:numCache>
                <c:formatCode>General</c:formatCode>
                <c:ptCount val="931"/>
                <c:pt idx="3">
                  <c:v>-2.9860564027330838E-3</c:v>
                </c:pt>
                <c:pt idx="9">
                  <c:v>-3.9839242526795715E-3</c:v>
                </c:pt>
                <c:pt idx="14">
                  <c:v>-1.4215879462426528E-2</c:v>
                </c:pt>
                <c:pt idx="15">
                  <c:v>1.0302519505785313E-2</c:v>
                </c:pt>
                <c:pt idx="22">
                  <c:v>-1.3688118517166004E-2</c:v>
                </c:pt>
                <c:pt idx="23">
                  <c:v>-2.0069332189450506E-2</c:v>
                </c:pt>
                <c:pt idx="24">
                  <c:v>-1.8269783438881859E-2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A-4159-B4B9-FA728E0A76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</c:numCache>
            </c:numRef>
          </c:xVal>
          <c:yVal>
            <c:numRef>
              <c:f>Active!$J$21:$J$951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8A-4159-B4B9-FA728E0A76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</c:numCache>
            </c:numRef>
          </c:xVal>
          <c:yVal>
            <c:numRef>
              <c:f>Active!$K$21:$K$951</c:f>
              <c:numCache>
                <c:formatCode>General</c:formatCode>
                <c:ptCount val="931"/>
                <c:pt idx="0">
                  <c:v>-4.8899333414738066E-3</c:v>
                </c:pt>
                <c:pt idx="1">
                  <c:v>-2.3210333594761323E-2</c:v>
                </c:pt>
                <c:pt idx="2">
                  <c:v>-1.821420655323891E-2</c:v>
                </c:pt>
                <c:pt idx="4">
                  <c:v>-2.3045578425808344E-2</c:v>
                </c:pt>
                <c:pt idx="5">
                  <c:v>3.0824399436824024E-3</c:v>
                </c:pt>
                <c:pt idx="6">
                  <c:v>-2.9988701855472755E-2</c:v>
                </c:pt>
                <c:pt idx="7">
                  <c:v>-1.9644718318886589E-2</c:v>
                </c:pt>
                <c:pt idx="8">
                  <c:v>-1.9144718316965736E-2</c:v>
                </c:pt>
                <c:pt idx="10">
                  <c:v>-2.63847570240614E-2</c:v>
                </c:pt>
                <c:pt idx="11">
                  <c:v>-2.6184757021837868E-2</c:v>
                </c:pt>
                <c:pt idx="12">
                  <c:v>-1.0353129880968481E-2</c:v>
                </c:pt>
                <c:pt idx="13">
                  <c:v>-1.5151515639445279E-2</c:v>
                </c:pt>
                <c:pt idx="16">
                  <c:v>-2.7191089269763324E-2</c:v>
                </c:pt>
                <c:pt idx="17">
                  <c:v>-1.5749061560200062E-2</c:v>
                </c:pt>
                <c:pt idx="18">
                  <c:v>-2.5561004491464701E-2</c:v>
                </c:pt>
                <c:pt idx="19">
                  <c:v>-2.5561004287737887E-2</c:v>
                </c:pt>
                <c:pt idx="20">
                  <c:v>-2.3961004677403253E-2</c:v>
                </c:pt>
                <c:pt idx="21">
                  <c:v>-2.3961004488228355E-2</c:v>
                </c:pt>
                <c:pt idx="25">
                  <c:v>-2.8948608465725556E-2</c:v>
                </c:pt>
                <c:pt idx="26">
                  <c:v>-3.0875012598698959E-2</c:v>
                </c:pt>
                <c:pt idx="27">
                  <c:v>-2.044576750631677E-2</c:v>
                </c:pt>
                <c:pt idx="28">
                  <c:v>-1.6945767863944639E-2</c:v>
                </c:pt>
                <c:pt idx="29">
                  <c:v>-1.5645767743990291E-2</c:v>
                </c:pt>
                <c:pt idx="30">
                  <c:v>-2.5126141073997132E-2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8A-4159-B4B9-FA728E0A76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</c:numCache>
            </c:numRef>
          </c:xVal>
          <c:yVal>
            <c:numRef>
              <c:f>Active!$L$21:$L$951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8A-4159-B4B9-FA728E0A76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</c:numCache>
            </c:numRef>
          </c:xVal>
          <c:yVal>
            <c:numRef>
              <c:f>Active!$M$21:$M$951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8A-4159-B4B9-FA728E0A76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</c:numCache>
            </c:numRef>
          </c:xVal>
          <c:yVal>
            <c:numRef>
              <c:f>Active!$N$21:$N$951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8A-4159-B4B9-FA728E0A76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</c:numCache>
            </c:numRef>
          </c:xVal>
          <c:yVal>
            <c:numRef>
              <c:f>Active!$O$21:$O$951</c:f>
              <c:numCache>
                <c:formatCode>General</c:formatCode>
                <c:ptCount val="931"/>
                <c:pt idx="0">
                  <c:v>-1.1306775811204969E-2</c:v>
                </c:pt>
                <c:pt idx="1">
                  <c:v>-1.1307003797320303E-2</c:v>
                </c:pt>
                <c:pt idx="2">
                  <c:v>-1.1901591586109574E-2</c:v>
                </c:pt>
                <c:pt idx="3">
                  <c:v>-1.5303144426882541E-2</c:v>
                </c:pt>
                <c:pt idx="4">
                  <c:v>-1.5587671098818512E-2</c:v>
                </c:pt>
                <c:pt idx="5">
                  <c:v>-1.5924862563396473E-2</c:v>
                </c:pt>
                <c:pt idx="6">
                  <c:v>-1.6933701123746366E-2</c:v>
                </c:pt>
                <c:pt idx="7">
                  <c:v>-1.7301670713894327E-2</c:v>
                </c:pt>
                <c:pt idx="8">
                  <c:v>-1.7301670713894327E-2</c:v>
                </c:pt>
                <c:pt idx="9">
                  <c:v>-1.7306914394546992E-2</c:v>
                </c:pt>
                <c:pt idx="10">
                  <c:v>-1.7335868631194323E-2</c:v>
                </c:pt>
                <c:pt idx="11">
                  <c:v>-1.7335868631194323E-2</c:v>
                </c:pt>
                <c:pt idx="12">
                  <c:v>-1.7665308567850955E-2</c:v>
                </c:pt>
                <c:pt idx="13">
                  <c:v>-1.8006147810274251E-2</c:v>
                </c:pt>
                <c:pt idx="14">
                  <c:v>-1.8327608232894217E-2</c:v>
                </c:pt>
                <c:pt idx="15">
                  <c:v>-1.8328520177355551E-2</c:v>
                </c:pt>
                <c:pt idx="16">
                  <c:v>-1.8336271705276883E-2</c:v>
                </c:pt>
                <c:pt idx="17">
                  <c:v>-1.9018634148469476E-2</c:v>
                </c:pt>
                <c:pt idx="18">
                  <c:v>-1.9321627695747443E-2</c:v>
                </c:pt>
                <c:pt idx="19">
                  <c:v>-1.9321627695747443E-2</c:v>
                </c:pt>
                <c:pt idx="20">
                  <c:v>-1.9321627695747443E-2</c:v>
                </c:pt>
                <c:pt idx="21">
                  <c:v>-1.9321627695747443E-2</c:v>
                </c:pt>
                <c:pt idx="22">
                  <c:v>-1.9599086798108081E-2</c:v>
                </c:pt>
                <c:pt idx="23">
                  <c:v>-1.9611170062220747E-2</c:v>
                </c:pt>
                <c:pt idx="24">
                  <c:v>-2.0363296256705334E-2</c:v>
                </c:pt>
                <c:pt idx="25">
                  <c:v>-2.0385410909892661E-2</c:v>
                </c:pt>
                <c:pt idx="26">
                  <c:v>-2.0389058687737997E-2</c:v>
                </c:pt>
                <c:pt idx="27">
                  <c:v>-2.0702767582436631E-2</c:v>
                </c:pt>
                <c:pt idx="28">
                  <c:v>-2.0702767582436631E-2</c:v>
                </c:pt>
                <c:pt idx="29">
                  <c:v>-2.0702767582436631E-2</c:v>
                </c:pt>
                <c:pt idx="30">
                  <c:v>-2.1739648434972517E-2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8A-4159-B4B9-FA728E0A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7280"/>
        <c:axId val="1"/>
      </c:scatterChart>
      <c:valAx>
        <c:axId val="84684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38100</xdr:rowOff>
    </xdr:from>
    <xdr:to>
      <xdr:col>17</xdr:col>
      <xdr:colOff>200025</xdr:colOff>
      <xdr:row>19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156A95-DB00-852B-2FB4-FA3A4E8E1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91" TargetMode="External"/><Relationship Id="rId18" Type="http://schemas.openxmlformats.org/officeDocument/2006/relationships/hyperlink" Target="http://www.konkoly.hu/cgi-bin/IBVS?5991" TargetMode="External"/><Relationship Id="rId26" Type="http://schemas.openxmlformats.org/officeDocument/2006/relationships/hyperlink" Target="http://www.konkoly.hu/cgi-bin/IBVS?5991" TargetMode="External"/><Relationship Id="rId39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www.konkoly.hu/cgi-bin/IBVS?5991" TargetMode="External"/><Relationship Id="rId34" Type="http://schemas.openxmlformats.org/officeDocument/2006/relationships/hyperlink" Target="http://www.konkoly.hu/cgi-bin/IBVS?5843" TargetMode="External"/><Relationship Id="rId42" Type="http://schemas.openxmlformats.org/officeDocument/2006/relationships/hyperlink" Target="http://www.konkoly.hu/cgi-bin/IBVS?5991" TargetMode="External"/><Relationship Id="rId47" Type="http://schemas.openxmlformats.org/officeDocument/2006/relationships/hyperlink" Target="http://www.konkoly.hu/cgi-bin/IBVS?5991" TargetMode="External"/><Relationship Id="rId50" Type="http://schemas.openxmlformats.org/officeDocument/2006/relationships/hyperlink" Target="http://www.konkoly.hu/cgi-bin/IBVS?5991" TargetMode="External"/><Relationship Id="rId55" Type="http://schemas.openxmlformats.org/officeDocument/2006/relationships/hyperlink" Target="http://www.konkoly.hu/cgi-bin/IBVS?5991" TargetMode="External"/><Relationship Id="rId63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0.pdf" TargetMode="External"/><Relationship Id="rId2" Type="http://schemas.openxmlformats.org/officeDocument/2006/relationships/hyperlink" Target="http://www.konkoly.hu/cgi-bin/IBVS?5991" TargetMode="External"/><Relationship Id="rId16" Type="http://schemas.openxmlformats.org/officeDocument/2006/relationships/hyperlink" Target="http://www.konkoly.hu/cgi-bin/IBVS?5991" TargetMode="External"/><Relationship Id="rId20" Type="http://schemas.openxmlformats.org/officeDocument/2006/relationships/hyperlink" Target="http://www.konkoly.hu/cgi-bin/IBVS?5991" TargetMode="External"/><Relationship Id="rId29" Type="http://schemas.openxmlformats.org/officeDocument/2006/relationships/hyperlink" Target="http://www.konkoly.hu/cgi-bin/IBVS?5991" TargetMode="External"/><Relationship Id="rId41" Type="http://schemas.openxmlformats.org/officeDocument/2006/relationships/hyperlink" Target="http://www.konkoly.hu/cgi-bin/IBVS?5991" TargetMode="External"/><Relationship Id="rId54" Type="http://schemas.openxmlformats.org/officeDocument/2006/relationships/hyperlink" Target="http://www.konkoly.hu/cgi-bin/IBVS?5991" TargetMode="External"/><Relationship Id="rId6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991" TargetMode="External"/><Relationship Id="rId6" Type="http://schemas.openxmlformats.org/officeDocument/2006/relationships/hyperlink" Target="http://www.konkoly.hu/cgi-bin/IBVS?5991" TargetMode="External"/><Relationship Id="rId11" Type="http://schemas.openxmlformats.org/officeDocument/2006/relationships/hyperlink" Target="http://vsolj.cetus-net.org/no43.pdf" TargetMode="External"/><Relationship Id="rId24" Type="http://schemas.openxmlformats.org/officeDocument/2006/relationships/hyperlink" Target="http://www.konkoly.hu/cgi-bin/IBVS?5991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5991" TargetMode="External"/><Relationship Id="rId45" Type="http://schemas.openxmlformats.org/officeDocument/2006/relationships/hyperlink" Target="http://www.konkoly.hu/cgi-bin/IBVS?5991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991" TargetMode="External"/><Relationship Id="rId15" Type="http://schemas.openxmlformats.org/officeDocument/2006/relationships/hyperlink" Target="http://www.konkoly.hu/cgi-bin/IBVS?5991" TargetMode="External"/><Relationship Id="rId23" Type="http://schemas.openxmlformats.org/officeDocument/2006/relationships/hyperlink" Target="http://www.konkoly.hu/cgi-bin/IBVS?5991" TargetMode="External"/><Relationship Id="rId28" Type="http://schemas.openxmlformats.org/officeDocument/2006/relationships/hyperlink" Target="http://www.konkoly.hu/cgi-bin/IBVS?5991" TargetMode="External"/><Relationship Id="rId36" Type="http://schemas.openxmlformats.org/officeDocument/2006/relationships/hyperlink" Target="http://www.konkoly.hu/cgi-bin/IBVS?5991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2.pdf" TargetMode="External"/><Relationship Id="rId19" Type="http://schemas.openxmlformats.org/officeDocument/2006/relationships/hyperlink" Target="http://www.konkoly.hu/cgi-bin/IBVS?5991" TargetMode="External"/><Relationship Id="rId31" Type="http://schemas.openxmlformats.org/officeDocument/2006/relationships/hyperlink" Target="http://www.konkoly.hu/cgi-bin/IBVS?5991" TargetMode="External"/><Relationship Id="rId44" Type="http://schemas.openxmlformats.org/officeDocument/2006/relationships/hyperlink" Target="http://www.konkoly.hu/cgi-bin/IBVS?5991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www.bav-astro.de/sfs/BAVM_link.php?BAVMnr=225" TargetMode="External"/><Relationship Id="rId65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www.konkoly.hu/cgi-bin/IBVS?5991" TargetMode="External"/><Relationship Id="rId9" Type="http://schemas.openxmlformats.org/officeDocument/2006/relationships/hyperlink" Target="http://www.konkoly.hu/cgi-bin/IBVS?5991" TargetMode="External"/><Relationship Id="rId14" Type="http://schemas.openxmlformats.org/officeDocument/2006/relationships/hyperlink" Target="http://www.konkoly.hu/cgi-bin/IBVS?5991" TargetMode="External"/><Relationship Id="rId22" Type="http://schemas.openxmlformats.org/officeDocument/2006/relationships/hyperlink" Target="http://www.konkoly.hu/cgi-bin/IBVS?5991" TargetMode="External"/><Relationship Id="rId27" Type="http://schemas.openxmlformats.org/officeDocument/2006/relationships/hyperlink" Target="http://www.konkoly.hu/cgi-bin/IBVS?5991" TargetMode="External"/><Relationship Id="rId30" Type="http://schemas.openxmlformats.org/officeDocument/2006/relationships/hyperlink" Target="http://www.konkoly.hu/cgi-bin/IBVS?5991" TargetMode="External"/><Relationship Id="rId35" Type="http://schemas.openxmlformats.org/officeDocument/2006/relationships/hyperlink" Target="http://www.konkoly.hu/cgi-bin/IBVS?5991" TargetMode="External"/><Relationship Id="rId43" Type="http://schemas.openxmlformats.org/officeDocument/2006/relationships/hyperlink" Target="http://vsolj.cetus-net.org/no46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solj.cetus-net.org/vsoljno50.pdf" TargetMode="External"/><Relationship Id="rId64" Type="http://schemas.openxmlformats.org/officeDocument/2006/relationships/hyperlink" Target="http://var.astro.cz/oejv/issues/oejv0172.pdf" TargetMode="External"/><Relationship Id="rId8" Type="http://schemas.openxmlformats.org/officeDocument/2006/relationships/hyperlink" Target="http://www.konkoly.hu/cgi-bin/IBVS?5991" TargetMode="External"/><Relationship Id="rId51" Type="http://schemas.openxmlformats.org/officeDocument/2006/relationships/hyperlink" Target="http://www.konkoly.hu/cgi-bin/IBVS?5991" TargetMode="External"/><Relationship Id="rId3" Type="http://schemas.openxmlformats.org/officeDocument/2006/relationships/hyperlink" Target="http://www.konkoly.hu/cgi-bin/IBVS?5991" TargetMode="External"/><Relationship Id="rId12" Type="http://schemas.openxmlformats.org/officeDocument/2006/relationships/hyperlink" Target="http://www.konkoly.hu/cgi-bin/IBVS?5991" TargetMode="External"/><Relationship Id="rId17" Type="http://schemas.openxmlformats.org/officeDocument/2006/relationships/hyperlink" Target="http://www.konkoly.hu/cgi-bin/IBVS?5991" TargetMode="External"/><Relationship Id="rId25" Type="http://schemas.openxmlformats.org/officeDocument/2006/relationships/hyperlink" Target="http://www.konkoly.hu/cgi-bin/IBVS?5991" TargetMode="External"/><Relationship Id="rId33" Type="http://schemas.openxmlformats.org/officeDocument/2006/relationships/hyperlink" Target="http://www.konkoly.hu/cgi-bin/IBVS?5991" TargetMode="External"/><Relationship Id="rId38" Type="http://schemas.openxmlformats.org/officeDocument/2006/relationships/hyperlink" Target="http://www.konkoly.hu/cgi-bin/IBVS?5991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92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27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41</v>
      </c>
      <c r="D4" s="9" t="s">
        <v>41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  <c r="C6" s="30" t="s">
        <v>306</v>
      </c>
    </row>
    <row r="7" spans="1:6" x14ac:dyDescent="0.2">
      <c r="A7" t="s">
        <v>6</v>
      </c>
      <c r="C7">
        <v>53490.800600000002</v>
      </c>
    </row>
    <row r="8" spans="1:6" x14ac:dyDescent="0.2">
      <c r="A8" t="s">
        <v>7</v>
      </c>
      <c r="C8">
        <v>0.49224080051606578</v>
      </c>
      <c r="D8" s="55" t="s">
        <v>308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INTERCEPT(INDIRECT($D$9):G945,INDIRECT($C$9):F945)</f>
        <v>-1.6313578890039766E-2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SLOPE(INDIRECT($D$9):G945,INDIRECT($C$9):F945)</f>
        <v>-4.5597223066661775E-7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(C7+C11)+(C8+C12)*INT(MAX(F21:F3486))</f>
        <v>59348.444386492753</v>
      </c>
      <c r="E15" s="16" t="s">
        <v>43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0.49224034454383514</v>
      </c>
      <c r="E16" s="16" t="s">
        <v>34</v>
      </c>
      <c r="F16" s="17">
        <f ca="1">NOW()+15018.5+$C$5/24</f>
        <v>59970.536366666667</v>
      </c>
    </row>
    <row r="17" spans="1:17" ht="13.5" thickBot="1" x14ac:dyDescent="0.25">
      <c r="A17" s="16" t="s">
        <v>31</v>
      </c>
      <c r="B17" s="12"/>
      <c r="C17" s="12">
        <f>COUNT(C21:C2144)</f>
        <v>31</v>
      </c>
      <c r="E17" s="16" t="s">
        <v>44</v>
      </c>
      <c r="F17" s="17">
        <f ca="1">ROUND(2*(F16-$C$7)/$C$8,0)/2+F15</f>
        <v>13165</v>
      </c>
    </row>
    <row r="18" spans="1:17" ht="14.25" thickTop="1" thickBot="1" x14ac:dyDescent="0.25">
      <c r="A18" s="18" t="s">
        <v>9</v>
      </c>
      <c r="B18" s="12"/>
      <c r="C18" s="21">
        <f ca="1">+C15</f>
        <v>59348.444386492753</v>
      </c>
      <c r="D18" s="22">
        <f ca="1">+C16</f>
        <v>0.49224034454383514</v>
      </c>
      <c r="E18" s="16" t="s">
        <v>35</v>
      </c>
      <c r="F18" s="25">
        <f ca="1">ROUND(2*(F16-$C$15)/$C$16,0)/2+F15</f>
        <v>1265</v>
      </c>
    </row>
    <row r="19" spans="1:17" ht="13.5" thickTop="1" x14ac:dyDescent="0.2">
      <c r="E19" s="16" t="s">
        <v>36</v>
      </c>
      <c r="F19" s="20">
        <f ca="1">+$C$15+$C$16*F18-15018.5-$C$5/24</f>
        <v>44953.024255674041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53</v>
      </c>
      <c r="I20" s="7" t="s">
        <v>56</v>
      </c>
      <c r="J20" s="7" t="s">
        <v>50</v>
      </c>
      <c r="K20" s="7" t="s">
        <v>49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47" t="s">
        <v>63</v>
      </c>
      <c r="B21" s="48" t="s">
        <v>45</v>
      </c>
      <c r="C21" s="50">
        <v>48085.745600000002</v>
      </c>
      <c r="D21" s="48">
        <v>2.0999999999999999E-3</v>
      </c>
      <c r="E21">
        <f t="shared" ref="E21:E50" si="0">+(C21-C$7)/C$8</f>
        <v>-10980.509934026872</v>
      </c>
      <c r="F21">
        <f t="shared" ref="F21:F50" si="1">ROUND(2*E21,0)/2</f>
        <v>-10980.5</v>
      </c>
      <c r="G21">
        <f t="shared" ref="G21:G50" si="2">+C21-(C$7+F21*C$8)</f>
        <v>-4.8899333414738066E-3</v>
      </c>
      <c r="K21">
        <f>+G21</f>
        <v>-4.8899333414738066E-3</v>
      </c>
      <c r="O21">
        <f t="shared" ref="O21:O50" ca="1" si="3">+C$11+C$12*$F21</f>
        <v>-1.1306775811204969E-2</v>
      </c>
      <c r="Q21" s="2">
        <f t="shared" ref="Q21:Q50" si="4">+C21-15018.5</f>
        <v>33067.245600000002</v>
      </c>
    </row>
    <row r="22" spans="1:17" x14ac:dyDescent="0.2">
      <c r="A22" s="47" t="s">
        <v>63</v>
      </c>
      <c r="B22" s="48" t="s">
        <v>38</v>
      </c>
      <c r="C22" s="50">
        <v>48085.973400000003</v>
      </c>
      <c r="D22" s="48">
        <v>2.3E-3</v>
      </c>
      <c r="E22">
        <f t="shared" si="0"/>
        <v>-10980.047152396903</v>
      </c>
      <c r="F22">
        <f t="shared" si="1"/>
        <v>-10980</v>
      </c>
      <c r="G22">
        <f t="shared" si="2"/>
        <v>-2.3210333594761323E-2</v>
      </c>
      <c r="K22">
        <f>+G22</f>
        <v>-2.3210333594761323E-2</v>
      </c>
      <c r="O22">
        <f t="shared" ca="1" si="3"/>
        <v>-1.1307003797320303E-2</v>
      </c>
      <c r="Q22" s="2">
        <f t="shared" si="4"/>
        <v>33067.473400000003</v>
      </c>
    </row>
    <row r="23" spans="1:17" x14ac:dyDescent="0.2">
      <c r="A23" s="47" t="s">
        <v>63</v>
      </c>
      <c r="B23" s="48" t="s">
        <v>38</v>
      </c>
      <c r="C23" s="50">
        <v>48727.860399999998</v>
      </c>
      <c r="D23" s="48">
        <v>2.5000000000000001E-3</v>
      </c>
      <c r="E23">
        <f t="shared" si="0"/>
        <v>-9676.0370026347537</v>
      </c>
      <c r="F23">
        <f t="shared" si="1"/>
        <v>-9676</v>
      </c>
      <c r="G23">
        <f t="shared" si="2"/>
        <v>-1.821420655323891E-2</v>
      </c>
      <c r="K23">
        <f>+G23</f>
        <v>-1.821420655323891E-2</v>
      </c>
      <c r="O23">
        <f t="shared" ca="1" si="3"/>
        <v>-1.1901591586109574E-2</v>
      </c>
      <c r="Q23" s="2">
        <f t="shared" si="4"/>
        <v>33709.360399999998</v>
      </c>
    </row>
    <row r="24" spans="1:17" x14ac:dyDescent="0.2">
      <c r="A24" s="44" t="s">
        <v>85</v>
      </c>
      <c r="B24" s="46" t="s">
        <v>38</v>
      </c>
      <c r="C24" s="45">
        <v>52399.991999999998</v>
      </c>
      <c r="D24" s="10"/>
      <c r="E24">
        <f t="shared" si="0"/>
        <v>-2216.0060662513124</v>
      </c>
      <c r="F24">
        <f t="shared" si="1"/>
        <v>-2216</v>
      </c>
      <c r="G24">
        <f t="shared" si="2"/>
        <v>-2.9860564027330838E-3</v>
      </c>
      <c r="I24">
        <f>+G24</f>
        <v>-2.9860564027330838E-3</v>
      </c>
      <c r="O24">
        <f t="shared" ca="1" si="3"/>
        <v>-1.5303144426882541E-2</v>
      </c>
      <c r="Q24" s="2">
        <f t="shared" si="4"/>
        <v>37381.491999999998</v>
      </c>
    </row>
    <row r="25" spans="1:17" x14ac:dyDescent="0.2">
      <c r="A25" s="44" t="s">
        <v>95</v>
      </c>
      <c r="B25" s="46" t="s">
        <v>38</v>
      </c>
      <c r="C25" s="45">
        <v>52707.1302</v>
      </c>
      <c r="D25" s="10"/>
      <c r="E25">
        <f t="shared" si="0"/>
        <v>-1592.0468176924826</v>
      </c>
      <c r="F25">
        <f t="shared" si="1"/>
        <v>-1592</v>
      </c>
      <c r="G25">
        <f t="shared" si="2"/>
        <v>-2.3045578425808344E-2</v>
      </c>
      <c r="K25">
        <f>+G25</f>
        <v>-2.3045578425808344E-2</v>
      </c>
      <c r="O25">
        <f t="shared" ca="1" si="3"/>
        <v>-1.5587671098818512E-2</v>
      </c>
      <c r="Q25" s="2">
        <f t="shared" si="4"/>
        <v>37688.6302</v>
      </c>
    </row>
    <row r="26" spans="1:17" x14ac:dyDescent="0.2">
      <c r="A26" s="44" t="s">
        <v>99</v>
      </c>
      <c r="B26" s="46" t="s">
        <v>45</v>
      </c>
      <c r="C26" s="45">
        <v>53071.168400000002</v>
      </c>
      <c r="D26" s="10"/>
      <c r="E26">
        <f t="shared" si="0"/>
        <v>-852.49373794300914</v>
      </c>
      <c r="F26">
        <f t="shared" si="1"/>
        <v>-852.5</v>
      </c>
      <c r="G26">
        <f t="shared" si="2"/>
        <v>3.0824399436824024E-3</v>
      </c>
      <c r="K26">
        <f>+G26</f>
        <v>3.0824399436824024E-3</v>
      </c>
      <c r="O26">
        <f t="shared" ca="1" si="3"/>
        <v>-1.5924862563396473E-2</v>
      </c>
      <c r="Q26" s="2">
        <f t="shared" si="4"/>
        <v>38052.668400000002</v>
      </c>
    </row>
    <row r="27" spans="1:17" x14ac:dyDescent="0.2">
      <c r="A27" s="44" t="s">
        <v>208</v>
      </c>
      <c r="B27" s="46" t="s">
        <v>38</v>
      </c>
      <c r="C27" s="45">
        <v>54160.218099999998</v>
      </c>
      <c r="D27" s="10"/>
      <c r="E27">
        <f t="shared" si="0"/>
        <v>1359.9390771715346</v>
      </c>
      <c r="F27">
        <f t="shared" si="1"/>
        <v>1360</v>
      </c>
      <c r="G27">
        <f t="shared" si="2"/>
        <v>-2.9988701855472755E-2</v>
      </c>
      <c r="K27">
        <f>+G27</f>
        <v>-2.9988701855472755E-2</v>
      </c>
      <c r="O27">
        <f t="shared" ca="1" si="3"/>
        <v>-1.6933701123746366E-2</v>
      </c>
      <c r="Q27" s="2">
        <f t="shared" si="4"/>
        <v>39141.718099999998</v>
      </c>
    </row>
    <row r="28" spans="1:17" x14ac:dyDescent="0.2">
      <c r="A28" s="29" t="s">
        <v>42</v>
      </c>
      <c r="B28" s="28" t="s">
        <v>38</v>
      </c>
      <c r="C28" s="29">
        <v>54557.466769999999</v>
      </c>
      <c r="D28" s="29">
        <v>1E-3</v>
      </c>
      <c r="E28">
        <f t="shared" si="0"/>
        <v>2166.9600912433566</v>
      </c>
      <c r="F28">
        <f t="shared" si="1"/>
        <v>2167</v>
      </c>
      <c r="G28">
        <f t="shared" si="2"/>
        <v>-1.9644718318886589E-2</v>
      </c>
      <c r="K28">
        <f>+G28</f>
        <v>-1.9644718318886589E-2</v>
      </c>
      <c r="O28">
        <f t="shared" ca="1" si="3"/>
        <v>-1.7301670713894327E-2</v>
      </c>
      <c r="Q28" s="2">
        <f t="shared" si="4"/>
        <v>39538.966769999999</v>
      </c>
    </row>
    <row r="29" spans="1:17" x14ac:dyDescent="0.2">
      <c r="A29" s="29" t="s">
        <v>42</v>
      </c>
      <c r="B29" s="28" t="s">
        <v>38</v>
      </c>
      <c r="C29" s="29">
        <v>54557.467270000001</v>
      </c>
      <c r="D29" s="29">
        <v>1E-3</v>
      </c>
      <c r="E29">
        <f t="shared" si="0"/>
        <v>2166.9611070063761</v>
      </c>
      <c r="F29">
        <f t="shared" si="1"/>
        <v>2167</v>
      </c>
      <c r="G29">
        <f t="shared" si="2"/>
        <v>-1.9144718316965736E-2</v>
      </c>
      <c r="K29">
        <f>+G29</f>
        <v>-1.9144718316965736E-2</v>
      </c>
      <c r="O29">
        <f t="shared" ca="1" si="3"/>
        <v>-1.7301670713894327E-2</v>
      </c>
      <c r="Q29" s="2">
        <f t="shared" si="4"/>
        <v>39538.967270000001</v>
      </c>
    </row>
    <row r="30" spans="1:17" x14ac:dyDescent="0.2">
      <c r="A30" s="44" t="s">
        <v>234</v>
      </c>
      <c r="B30" s="46" t="s">
        <v>45</v>
      </c>
      <c r="C30" s="45">
        <v>54563.143199999999</v>
      </c>
      <c r="D30" s="10"/>
      <c r="E30">
        <f t="shared" si="0"/>
        <v>2178.4919065541726</v>
      </c>
      <c r="F30">
        <f t="shared" si="1"/>
        <v>2178.5</v>
      </c>
      <c r="G30">
        <f t="shared" si="2"/>
        <v>-3.9839242526795715E-3</v>
      </c>
      <c r="I30">
        <f>+G30</f>
        <v>-3.9839242526795715E-3</v>
      </c>
      <c r="O30">
        <f t="shared" ca="1" si="3"/>
        <v>-1.7306914394546992E-2</v>
      </c>
      <c r="Q30" s="2">
        <f t="shared" si="4"/>
        <v>39544.643199999999</v>
      </c>
    </row>
    <row r="31" spans="1:17" x14ac:dyDescent="0.2">
      <c r="A31" s="29" t="s">
        <v>42</v>
      </c>
      <c r="B31" s="28" t="s">
        <v>38</v>
      </c>
      <c r="C31" s="29">
        <v>54594.378089999998</v>
      </c>
      <c r="D31" s="29">
        <v>5.0000000000000001E-4</v>
      </c>
      <c r="E31">
        <f t="shared" si="0"/>
        <v>2241.946398679273</v>
      </c>
      <c r="F31">
        <f t="shared" si="1"/>
        <v>2242</v>
      </c>
      <c r="G31">
        <f t="shared" si="2"/>
        <v>-2.63847570240614E-2</v>
      </c>
      <c r="K31">
        <f>+G31</f>
        <v>-2.63847570240614E-2</v>
      </c>
      <c r="O31">
        <f t="shared" ca="1" si="3"/>
        <v>-1.7335868631194323E-2</v>
      </c>
      <c r="Q31" s="2">
        <f t="shared" si="4"/>
        <v>39575.878089999998</v>
      </c>
    </row>
    <row r="32" spans="1:17" x14ac:dyDescent="0.2">
      <c r="A32" s="29" t="s">
        <v>42</v>
      </c>
      <c r="B32" s="28" t="s">
        <v>38</v>
      </c>
      <c r="C32" s="29">
        <v>54594.378290000001</v>
      </c>
      <c r="D32" s="29">
        <v>8.0000000000000004E-4</v>
      </c>
      <c r="E32">
        <f t="shared" si="0"/>
        <v>2241.9468049844836</v>
      </c>
      <c r="F32">
        <f t="shared" si="1"/>
        <v>2242</v>
      </c>
      <c r="G32">
        <f t="shared" si="2"/>
        <v>-2.6184757021837868E-2</v>
      </c>
      <c r="K32">
        <f>+G32</f>
        <v>-2.6184757021837868E-2</v>
      </c>
      <c r="O32">
        <f t="shared" ca="1" si="3"/>
        <v>-1.7335868631194323E-2</v>
      </c>
      <c r="Q32" s="2">
        <f t="shared" si="4"/>
        <v>39575.878290000001</v>
      </c>
    </row>
    <row r="33" spans="1:17" x14ac:dyDescent="0.2">
      <c r="A33" s="44" t="s">
        <v>262</v>
      </c>
      <c r="B33" s="46" t="s">
        <v>45</v>
      </c>
      <c r="C33" s="45">
        <v>54950.038099999998</v>
      </c>
      <c r="D33" s="10"/>
      <c r="E33">
        <f t="shared" si="0"/>
        <v>2964.4789673471387</v>
      </c>
      <c r="F33">
        <f t="shared" si="1"/>
        <v>2964.5</v>
      </c>
      <c r="G33">
        <f t="shared" si="2"/>
        <v>-1.0353129880968481E-2</v>
      </c>
      <c r="K33">
        <f>+G33</f>
        <v>-1.0353129880968481E-2</v>
      </c>
      <c r="O33">
        <f t="shared" ca="1" si="3"/>
        <v>-1.7665308567850955E-2</v>
      </c>
      <c r="Q33" s="2">
        <f t="shared" si="4"/>
        <v>39931.538099999998</v>
      </c>
    </row>
    <row r="34" spans="1:17" x14ac:dyDescent="0.2">
      <c r="A34" s="44" t="s">
        <v>267</v>
      </c>
      <c r="B34" s="46" t="s">
        <v>38</v>
      </c>
      <c r="C34" s="45">
        <v>55317.9833</v>
      </c>
      <c r="D34" s="10"/>
      <c r="E34">
        <f t="shared" si="0"/>
        <v>3711.969219301564</v>
      </c>
      <c r="F34">
        <f t="shared" si="1"/>
        <v>3712</v>
      </c>
      <c r="G34">
        <f t="shared" si="2"/>
        <v>-1.5151515639445279E-2</v>
      </c>
      <c r="K34">
        <f>+G34</f>
        <v>-1.5151515639445279E-2</v>
      </c>
      <c r="O34">
        <f t="shared" ca="1" si="3"/>
        <v>-1.8006147810274251E-2</v>
      </c>
      <c r="Q34" s="2">
        <f t="shared" si="4"/>
        <v>40299.4833</v>
      </c>
    </row>
    <row r="35" spans="1:17" x14ac:dyDescent="0.2">
      <c r="A35" s="44" t="s">
        <v>273</v>
      </c>
      <c r="B35" s="46" t="s">
        <v>38</v>
      </c>
      <c r="C35" s="45">
        <v>55665.014000000003</v>
      </c>
      <c r="D35" s="10"/>
      <c r="E35">
        <f t="shared" si="0"/>
        <v>4416.9711200708125</v>
      </c>
      <c r="F35">
        <f t="shared" si="1"/>
        <v>4417</v>
      </c>
      <c r="G35">
        <f t="shared" si="2"/>
        <v>-1.4215879462426528E-2</v>
      </c>
      <c r="I35">
        <f>+G35</f>
        <v>-1.4215879462426528E-2</v>
      </c>
      <c r="O35">
        <f t="shared" ca="1" si="3"/>
        <v>-1.8327608232894217E-2</v>
      </c>
      <c r="Q35" s="2">
        <f t="shared" si="4"/>
        <v>40646.514000000003</v>
      </c>
    </row>
    <row r="36" spans="1:17" x14ac:dyDescent="0.2">
      <c r="A36" s="44" t="s">
        <v>273</v>
      </c>
      <c r="B36" s="46" t="s">
        <v>38</v>
      </c>
      <c r="C36" s="45">
        <v>55666.023000000001</v>
      </c>
      <c r="D36" s="10"/>
      <c r="E36">
        <f t="shared" si="0"/>
        <v>4419.0209298365626</v>
      </c>
      <c r="F36">
        <f t="shared" si="1"/>
        <v>4419</v>
      </c>
      <c r="G36">
        <f t="shared" si="2"/>
        <v>1.0302519505785313E-2</v>
      </c>
      <c r="I36">
        <f>+G36</f>
        <v>1.0302519505785313E-2</v>
      </c>
      <c r="O36">
        <f t="shared" ca="1" si="3"/>
        <v>-1.8328520177355551E-2</v>
      </c>
      <c r="Q36" s="2">
        <f t="shared" si="4"/>
        <v>40647.523000000001</v>
      </c>
    </row>
    <row r="37" spans="1:17" x14ac:dyDescent="0.2">
      <c r="A37" s="44" t="s">
        <v>283</v>
      </c>
      <c r="B37" s="46" t="s">
        <v>38</v>
      </c>
      <c r="C37" s="45">
        <v>55674.353600000002</v>
      </c>
      <c r="D37" s="10"/>
      <c r="E37">
        <f t="shared" si="0"/>
        <v>4435.9447605943278</v>
      </c>
      <c r="F37">
        <f t="shared" si="1"/>
        <v>4436</v>
      </c>
      <c r="G37">
        <f t="shared" si="2"/>
        <v>-2.7191089269763324E-2</v>
      </c>
      <c r="K37">
        <f t="shared" ref="K37:K42" si="5">+G37</f>
        <v>-2.7191089269763324E-2</v>
      </c>
      <c r="O37">
        <f t="shared" ca="1" si="3"/>
        <v>-1.8336271705276883E-2</v>
      </c>
      <c r="Q37" s="2">
        <f t="shared" si="4"/>
        <v>40655.853600000002</v>
      </c>
    </row>
    <row r="38" spans="1:17" x14ac:dyDescent="0.2">
      <c r="A38" s="44" t="s">
        <v>288</v>
      </c>
      <c r="B38" s="46" t="s">
        <v>45</v>
      </c>
      <c r="C38" s="45">
        <v>56411.003400000001</v>
      </c>
      <c r="D38" s="10"/>
      <c r="E38">
        <f t="shared" si="0"/>
        <v>5932.4680053714674</v>
      </c>
      <c r="F38">
        <f t="shared" si="1"/>
        <v>5932.5</v>
      </c>
      <c r="G38">
        <f t="shared" si="2"/>
        <v>-1.5749061560200062E-2</v>
      </c>
      <c r="K38">
        <f t="shared" si="5"/>
        <v>-1.5749061560200062E-2</v>
      </c>
      <c r="O38">
        <f t="shared" ca="1" si="3"/>
        <v>-1.9018634148469476E-2</v>
      </c>
      <c r="Q38" s="2">
        <f t="shared" si="4"/>
        <v>41392.503400000001</v>
      </c>
    </row>
    <row r="39" spans="1:17" x14ac:dyDescent="0.2">
      <c r="A39" s="44" t="s">
        <v>293</v>
      </c>
      <c r="B39" s="46" t="s">
        <v>38</v>
      </c>
      <c r="C39" s="45">
        <v>56738.087599999999</v>
      </c>
      <c r="D39" s="10"/>
      <c r="E39">
        <f t="shared" si="0"/>
        <v>6596.9480721539894</v>
      </c>
      <c r="F39">
        <f t="shared" si="1"/>
        <v>6597</v>
      </c>
      <c r="G39">
        <f t="shared" si="2"/>
        <v>-2.5561004491464701E-2</v>
      </c>
      <c r="K39">
        <f t="shared" si="5"/>
        <v>-2.5561004491464701E-2</v>
      </c>
      <c r="O39">
        <f t="shared" ca="1" si="3"/>
        <v>-1.9321627695747443E-2</v>
      </c>
      <c r="Q39" s="2">
        <f t="shared" si="4"/>
        <v>41719.587599999999</v>
      </c>
    </row>
    <row r="40" spans="1:17" x14ac:dyDescent="0.2">
      <c r="A40" s="59" t="s">
        <v>2</v>
      </c>
      <c r="B40" s="60" t="s">
        <v>38</v>
      </c>
      <c r="C40" s="59">
        <v>56738.087600000203</v>
      </c>
      <c r="D40" s="59" t="s">
        <v>55</v>
      </c>
      <c r="E40">
        <f t="shared" si="0"/>
        <v>6596.9480721544032</v>
      </c>
      <c r="F40">
        <f t="shared" si="1"/>
        <v>6597</v>
      </c>
      <c r="G40">
        <f t="shared" si="2"/>
        <v>-2.5561004287737887E-2</v>
      </c>
      <c r="K40">
        <f t="shared" si="5"/>
        <v>-2.5561004287737887E-2</v>
      </c>
      <c r="O40">
        <f t="shared" ca="1" si="3"/>
        <v>-1.9321627695747443E-2</v>
      </c>
      <c r="Q40" s="2">
        <f t="shared" si="4"/>
        <v>41719.587600000203</v>
      </c>
    </row>
    <row r="41" spans="1:17" x14ac:dyDescent="0.2">
      <c r="A41" s="59" t="s">
        <v>2</v>
      </c>
      <c r="B41" s="60" t="s">
        <v>38</v>
      </c>
      <c r="C41" s="59">
        <v>56738.089199999813</v>
      </c>
      <c r="D41" s="59" t="s">
        <v>206</v>
      </c>
      <c r="E41">
        <f t="shared" si="0"/>
        <v>6596.9513225952624</v>
      </c>
      <c r="F41">
        <f t="shared" si="1"/>
        <v>6597</v>
      </c>
      <c r="G41">
        <f t="shared" si="2"/>
        <v>-2.3961004677403253E-2</v>
      </c>
      <c r="K41">
        <f t="shared" si="5"/>
        <v>-2.3961004677403253E-2</v>
      </c>
      <c r="O41">
        <f t="shared" ca="1" si="3"/>
        <v>-1.9321627695747443E-2</v>
      </c>
      <c r="Q41" s="2">
        <f t="shared" si="4"/>
        <v>41719.589199999813</v>
      </c>
    </row>
    <row r="42" spans="1:17" x14ac:dyDescent="0.2">
      <c r="A42" s="44" t="s">
        <v>293</v>
      </c>
      <c r="B42" s="46" t="s">
        <v>38</v>
      </c>
      <c r="C42" s="45">
        <v>56738.089200000002</v>
      </c>
      <c r="D42" s="10"/>
      <c r="E42">
        <f t="shared" si="0"/>
        <v>6596.9513225956462</v>
      </c>
      <c r="F42">
        <f t="shared" si="1"/>
        <v>6597</v>
      </c>
      <c r="G42">
        <f t="shared" si="2"/>
        <v>-2.3961004488228355E-2</v>
      </c>
      <c r="K42">
        <f t="shared" si="5"/>
        <v>-2.3961004488228355E-2</v>
      </c>
      <c r="O42">
        <f t="shared" ca="1" si="3"/>
        <v>-1.9321627695747443E-2</v>
      </c>
      <c r="Q42" s="2">
        <f t="shared" si="4"/>
        <v>41719.589200000002</v>
      </c>
    </row>
    <row r="43" spans="1:17" x14ac:dyDescent="0.2">
      <c r="A43" s="56" t="s">
        <v>46</v>
      </c>
      <c r="B43" s="57" t="s">
        <v>45</v>
      </c>
      <c r="C43" s="58">
        <v>57037.627999999997</v>
      </c>
      <c r="D43" s="58">
        <v>8.0000000000000002E-3</v>
      </c>
      <c r="E43">
        <f t="shared" si="0"/>
        <v>7205.47219223091</v>
      </c>
      <c r="F43">
        <f t="shared" si="1"/>
        <v>7205.5</v>
      </c>
      <c r="G43">
        <f t="shared" si="2"/>
        <v>-1.3688118517166004E-2</v>
      </c>
      <c r="I43">
        <f>+G43</f>
        <v>-1.3688118517166004E-2</v>
      </c>
      <c r="O43">
        <f t="shared" ca="1" si="3"/>
        <v>-1.9599086798108081E-2</v>
      </c>
      <c r="Q43" s="2">
        <f t="shared" si="4"/>
        <v>42019.127999999997</v>
      </c>
    </row>
    <row r="44" spans="1:17" x14ac:dyDescent="0.2">
      <c r="A44" s="56" t="s">
        <v>46</v>
      </c>
      <c r="B44" s="57" t="s">
        <v>38</v>
      </c>
      <c r="C44" s="58">
        <v>57050.665999999997</v>
      </c>
      <c r="D44" s="58">
        <v>7.0000000000000001E-3</v>
      </c>
      <c r="E44">
        <f t="shared" si="0"/>
        <v>7231.9592286292163</v>
      </c>
      <c r="F44">
        <f t="shared" si="1"/>
        <v>7232</v>
      </c>
      <c r="G44">
        <f t="shared" si="2"/>
        <v>-2.0069332189450506E-2</v>
      </c>
      <c r="I44">
        <f>+G44</f>
        <v>-2.0069332189450506E-2</v>
      </c>
      <c r="O44">
        <f t="shared" ca="1" si="3"/>
        <v>-1.9611170062220747E-2</v>
      </c>
      <c r="Q44" s="2">
        <f t="shared" si="4"/>
        <v>42032.165999999997</v>
      </c>
    </row>
    <row r="45" spans="1:17" x14ac:dyDescent="0.2">
      <c r="A45" s="51" t="s">
        <v>307</v>
      </c>
      <c r="B45" s="52" t="s">
        <v>45</v>
      </c>
      <c r="C45" s="53">
        <v>57862.618999999999</v>
      </c>
      <c r="D45" s="54">
        <v>6.0000000000000001E-3</v>
      </c>
      <c r="E45">
        <f t="shared" si="0"/>
        <v>8881.4628844593481</v>
      </c>
      <c r="F45">
        <f t="shared" si="1"/>
        <v>8881.5</v>
      </c>
      <c r="G45">
        <f t="shared" si="2"/>
        <v>-1.8269783438881859E-2</v>
      </c>
      <c r="I45">
        <f>+G45</f>
        <v>-1.8269783438881859E-2</v>
      </c>
      <c r="O45">
        <f t="shared" ca="1" si="3"/>
        <v>-2.0363296256705334E-2</v>
      </c>
      <c r="Q45" s="2">
        <f t="shared" si="4"/>
        <v>42844.118999999999</v>
      </c>
    </row>
    <row r="46" spans="1:17" x14ac:dyDescent="0.2">
      <c r="A46" s="61" t="s">
        <v>1</v>
      </c>
      <c r="B46" s="62" t="s">
        <v>38</v>
      </c>
      <c r="C46" s="59">
        <v>57886.482000000004</v>
      </c>
      <c r="D46" s="59">
        <v>7.0000000000000001E-3</v>
      </c>
      <c r="E46">
        <f t="shared" si="0"/>
        <v>8929.9411901483254</v>
      </c>
      <c r="F46">
        <f t="shared" si="1"/>
        <v>8930</v>
      </c>
      <c r="G46">
        <f t="shared" si="2"/>
        <v>-2.8948608465725556E-2</v>
      </c>
      <c r="K46">
        <f>+G46</f>
        <v>-2.8948608465725556E-2</v>
      </c>
      <c r="O46">
        <f t="shared" ca="1" si="3"/>
        <v>-2.0385410909892661E-2</v>
      </c>
      <c r="Q46" s="2">
        <f t="shared" si="4"/>
        <v>42867.982000000004</v>
      </c>
    </row>
    <row r="47" spans="1:17" x14ac:dyDescent="0.2">
      <c r="A47" s="59" t="s">
        <v>0</v>
      </c>
      <c r="B47" s="63" t="s">
        <v>38</v>
      </c>
      <c r="C47" s="64">
        <v>57890.417999999998</v>
      </c>
      <c r="D47" s="64">
        <v>1.1999999999999999E-3</v>
      </c>
      <c r="E47">
        <f t="shared" si="0"/>
        <v>8937.9372766081797</v>
      </c>
      <c r="F47">
        <f t="shared" si="1"/>
        <v>8938</v>
      </c>
      <c r="G47">
        <f t="shared" si="2"/>
        <v>-3.0875012598698959E-2</v>
      </c>
      <c r="K47">
        <f>+G47</f>
        <v>-3.0875012598698959E-2</v>
      </c>
      <c r="O47">
        <f t="shared" ca="1" si="3"/>
        <v>-2.0389058687737997E-2</v>
      </c>
      <c r="Q47" s="2">
        <f t="shared" si="4"/>
        <v>42871.917999999998</v>
      </c>
    </row>
    <row r="48" spans="1:17" x14ac:dyDescent="0.2">
      <c r="A48" s="59" t="s">
        <v>3</v>
      </c>
      <c r="B48" s="60" t="s">
        <v>38</v>
      </c>
      <c r="C48" s="59">
        <v>58229.090100000147</v>
      </c>
      <c r="D48" s="59" t="s">
        <v>17</v>
      </c>
      <c r="E48">
        <f t="shared" si="0"/>
        <v>9625.9584638910801</v>
      </c>
      <c r="F48">
        <f t="shared" si="1"/>
        <v>9626</v>
      </c>
      <c r="G48">
        <f t="shared" si="2"/>
        <v>-2.044576750631677E-2</v>
      </c>
      <c r="K48">
        <f>+G48</f>
        <v>-2.044576750631677E-2</v>
      </c>
      <c r="O48">
        <f t="shared" ca="1" si="3"/>
        <v>-2.0702767582436631E-2</v>
      </c>
      <c r="Q48" s="2">
        <f t="shared" si="4"/>
        <v>43210.590100000147</v>
      </c>
    </row>
    <row r="49" spans="1:17" x14ac:dyDescent="0.2">
      <c r="A49" s="59" t="s">
        <v>3</v>
      </c>
      <c r="B49" s="60" t="s">
        <v>38</v>
      </c>
      <c r="C49" s="59">
        <v>58229.093599999789</v>
      </c>
      <c r="D49" s="59" t="s">
        <v>17</v>
      </c>
      <c r="E49">
        <f t="shared" si="0"/>
        <v>9625.9655742314644</v>
      </c>
      <c r="F49">
        <f t="shared" si="1"/>
        <v>9626</v>
      </c>
      <c r="G49">
        <f t="shared" si="2"/>
        <v>-1.6945767863944639E-2</v>
      </c>
      <c r="K49">
        <f>+G49</f>
        <v>-1.6945767863944639E-2</v>
      </c>
      <c r="O49">
        <f t="shared" ca="1" si="3"/>
        <v>-2.0702767582436631E-2</v>
      </c>
      <c r="Q49" s="2">
        <f t="shared" si="4"/>
        <v>43210.593599999789</v>
      </c>
    </row>
    <row r="50" spans="1:17" x14ac:dyDescent="0.2">
      <c r="A50" s="59" t="s">
        <v>3</v>
      </c>
      <c r="B50" s="60" t="s">
        <v>38</v>
      </c>
      <c r="C50" s="59">
        <v>58229.094899999909</v>
      </c>
      <c r="D50" s="59" t="s">
        <v>17</v>
      </c>
      <c r="E50">
        <f t="shared" si="0"/>
        <v>9625.9682152155492</v>
      </c>
      <c r="F50">
        <f t="shared" si="1"/>
        <v>9626</v>
      </c>
      <c r="G50">
        <f t="shared" si="2"/>
        <v>-1.5645767743990291E-2</v>
      </c>
      <c r="K50">
        <f>+G50</f>
        <v>-1.5645767743990291E-2</v>
      </c>
      <c r="O50">
        <f t="shared" ca="1" si="3"/>
        <v>-2.0702767582436631E-2</v>
      </c>
      <c r="Q50" s="2">
        <f t="shared" si="4"/>
        <v>43210.594899999909</v>
      </c>
    </row>
    <row r="51" spans="1:17" x14ac:dyDescent="0.2">
      <c r="A51" s="65" t="s">
        <v>309</v>
      </c>
      <c r="B51" s="66" t="s">
        <v>38</v>
      </c>
      <c r="C51" s="67">
        <v>59348.441000000108</v>
      </c>
      <c r="D51" s="65">
        <v>8.0000000000000002E-3</v>
      </c>
      <c r="E51">
        <f t="shared" ref="E51" si="6">+(C51-C$7)/C$8</f>
        <v>11899.948955590331</v>
      </c>
      <c r="F51">
        <f t="shared" ref="F51" si="7">ROUND(2*E51,0)/2</f>
        <v>11900</v>
      </c>
      <c r="G51">
        <f t="shared" ref="G51" si="8">+C51-(C$7+F51*C$8)</f>
        <v>-2.5126141073997132E-2</v>
      </c>
      <c r="K51">
        <f>+G51</f>
        <v>-2.5126141073997132E-2</v>
      </c>
      <c r="O51">
        <f t="shared" ref="O51" ca="1" si="9">+C$11+C$12*$F51</f>
        <v>-2.1739648434972517E-2</v>
      </c>
      <c r="Q51" s="2">
        <f t="shared" ref="Q51" si="10">+C51-15018.5</f>
        <v>44329.941000000108</v>
      </c>
    </row>
    <row r="52" spans="1:17" x14ac:dyDescent="0.2">
      <c r="B52" s="3"/>
      <c r="C52" s="10"/>
      <c r="D52" s="10"/>
    </row>
    <row r="53" spans="1:17" x14ac:dyDescent="0.2">
      <c r="B53" s="3"/>
      <c r="C53" s="10"/>
      <c r="D53" s="10"/>
    </row>
    <row r="54" spans="1:17" x14ac:dyDescent="0.2">
      <c r="B54" s="3"/>
      <c r="C54" s="10"/>
      <c r="D54" s="10"/>
    </row>
    <row r="55" spans="1:17" x14ac:dyDescent="0.2">
      <c r="B55" s="3"/>
      <c r="C55" s="10"/>
      <c r="D55" s="10"/>
    </row>
    <row r="56" spans="1:17" x14ac:dyDescent="0.2">
      <c r="B56" s="3"/>
      <c r="C56" s="10"/>
      <c r="D56" s="10"/>
    </row>
    <row r="57" spans="1:17" x14ac:dyDescent="0.2">
      <c r="B57" s="3"/>
      <c r="C57" s="10"/>
      <c r="D57" s="10"/>
    </row>
    <row r="58" spans="1:17" x14ac:dyDescent="0.2">
      <c r="B58" s="3"/>
      <c r="C58" s="10"/>
      <c r="D58" s="10"/>
    </row>
    <row r="59" spans="1:17" x14ac:dyDescent="0.2">
      <c r="B59" s="3"/>
      <c r="C59" s="10"/>
      <c r="D59" s="10"/>
    </row>
    <row r="60" spans="1:17" x14ac:dyDescent="0.2">
      <c r="B60" s="3"/>
      <c r="C60" s="10"/>
      <c r="D60" s="10"/>
    </row>
    <row r="61" spans="1:17" x14ac:dyDescent="0.2">
      <c r="B61" s="3"/>
      <c r="C61" s="10"/>
      <c r="D61" s="10"/>
    </row>
    <row r="62" spans="1:17" x14ac:dyDescent="0.2">
      <c r="B62" s="3"/>
      <c r="C62" s="10"/>
      <c r="D62" s="10"/>
    </row>
    <row r="63" spans="1:17" x14ac:dyDescent="0.2">
      <c r="B63" s="3"/>
      <c r="C63" s="10"/>
      <c r="D63" s="10"/>
    </row>
    <row r="64" spans="1:17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C213" s="10"/>
      <c r="D213" s="10"/>
    </row>
    <row r="214" spans="2:4" x14ac:dyDescent="0.2">
      <c r="C214" s="10"/>
      <c r="D214" s="10"/>
    </row>
    <row r="215" spans="2:4" x14ac:dyDescent="0.2">
      <c r="C215" s="10"/>
      <c r="D215" s="10"/>
    </row>
    <row r="216" spans="2:4" x14ac:dyDescent="0.2">
      <c r="C216" s="10"/>
      <c r="D216" s="10"/>
    </row>
    <row r="217" spans="2:4" x14ac:dyDescent="0.2">
      <c r="C217" s="10"/>
      <c r="D217" s="10"/>
    </row>
    <row r="218" spans="2:4" x14ac:dyDescent="0.2">
      <c r="C218" s="10"/>
      <c r="D218" s="10"/>
    </row>
    <row r="219" spans="2:4" x14ac:dyDescent="0.2">
      <c r="C219" s="10"/>
      <c r="D219" s="10"/>
    </row>
    <row r="220" spans="2:4" x14ac:dyDescent="0.2">
      <c r="C220" s="10"/>
      <c r="D220" s="10"/>
    </row>
    <row r="221" spans="2:4" x14ac:dyDescent="0.2">
      <c r="C221" s="10"/>
      <c r="D221" s="10"/>
    </row>
    <row r="222" spans="2:4" x14ac:dyDescent="0.2">
      <c r="C222" s="10"/>
      <c r="D222" s="10"/>
    </row>
    <row r="223" spans="2:4" x14ac:dyDescent="0.2">
      <c r="C223" s="10"/>
      <c r="D223" s="10"/>
    </row>
    <row r="224" spans="2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</sheetData>
  <phoneticPr fontId="7" type="noConversion"/>
  <hyperlinks>
    <hyperlink ref="H62147" r:id="rId1" display="http://vsolj.cetus-net.org/bulletin.html"/>
    <hyperlink ref="H62140" r:id="rId2" display="https://www.aavso.org/ejaavso"/>
    <hyperlink ref="I62147" r:id="rId3" display="http://vsolj.cetus-net.org/bulletin.html"/>
    <hyperlink ref="AQ55790" r:id="rId4" display="http://cdsbib.u-strasbg.fr/cgi-bin/cdsbib?1990RMxAA..21..381G"/>
    <hyperlink ref="H62144" r:id="rId5" display="https://www.aavso.org/ejaavso"/>
    <hyperlink ref="AP3154" r:id="rId6" display="http://cdsbib.u-strasbg.fr/cgi-bin/cdsbib?1990RMxAA..21..381G"/>
    <hyperlink ref="AP3157" r:id="rId7" display="http://cdsbib.u-strasbg.fr/cgi-bin/cdsbib?1990RMxAA..21..381G"/>
    <hyperlink ref="AP3155" r:id="rId8" display="http://cdsbib.u-strasbg.fr/cgi-bin/cdsbib?1990RMxAA..21..381G"/>
    <hyperlink ref="AP3139" r:id="rId9" display="http://cdsbib.u-strasbg.fr/cgi-bin/cdsbib?1990RMxAA..21..381G"/>
    <hyperlink ref="AQ3368" r:id="rId10" display="http://cdsbib.u-strasbg.fr/cgi-bin/cdsbib?1990RMxAA..21..381G"/>
    <hyperlink ref="AQ3372" r:id="rId11" display="http://cdsbib.u-strasbg.fr/cgi-bin/cdsbib?1990RMxAA..21..381G"/>
    <hyperlink ref="AQ63060" r:id="rId12" display="http://cdsbib.u-strasbg.fr/cgi-bin/cdsbib?1990RMxAA..21..381G"/>
    <hyperlink ref="I260" r:id="rId13" display="http://vsolj.cetus-net.org/bulletin.html"/>
    <hyperlink ref="H260" r:id="rId14" display="http://vsolj.cetus-net.org/bulletin.html"/>
    <hyperlink ref="AQ63721" r:id="rId15" display="http://cdsbib.u-strasbg.fr/cgi-bin/cdsbib?1990RMxAA..21..381G"/>
    <hyperlink ref="AQ63720" r:id="rId16" display="http://cdsbib.u-strasbg.fr/cgi-bin/cdsbib?1990RMxAA..21..381G"/>
    <hyperlink ref="AP1430" r:id="rId17" display="http://cdsbib.u-strasbg.fr/cgi-bin/cdsbib?1990RMxAA..21..381G"/>
    <hyperlink ref="AP1448" r:id="rId18" display="http://cdsbib.u-strasbg.fr/cgi-bin/cdsbib?1990RMxAA..21..381G"/>
    <hyperlink ref="AP1449" r:id="rId19" display="http://cdsbib.u-strasbg.fr/cgi-bin/cdsbib?1990RMxAA..21..381G"/>
    <hyperlink ref="AP1445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0"/>
  <sheetViews>
    <sheetView workbookViewId="0">
      <selection activeCell="E8" sqref="E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1" t="s">
        <v>47</v>
      </c>
      <c r="I1" s="32" t="s">
        <v>48</v>
      </c>
      <c r="J1" s="33" t="s">
        <v>49</v>
      </c>
    </row>
    <row r="2" spans="1:16" x14ac:dyDescent="0.2">
      <c r="I2" s="34" t="s">
        <v>40</v>
      </c>
      <c r="J2" s="35" t="s">
        <v>50</v>
      </c>
    </row>
    <row r="3" spans="1:16" x14ac:dyDescent="0.2">
      <c r="A3" s="36" t="s">
        <v>51</v>
      </c>
      <c r="I3" s="34" t="s">
        <v>52</v>
      </c>
      <c r="J3" s="35" t="s">
        <v>53</v>
      </c>
    </row>
    <row r="4" spans="1:16" x14ac:dyDescent="0.2">
      <c r="I4" s="34" t="s">
        <v>54</v>
      </c>
      <c r="J4" s="35" t="s">
        <v>53</v>
      </c>
    </row>
    <row r="5" spans="1:16" ht="13.5" thickBot="1" x14ac:dyDescent="0.25">
      <c r="I5" s="37" t="s">
        <v>55</v>
      </c>
      <c r="J5" s="38" t="s">
        <v>56</v>
      </c>
    </row>
    <row r="9" spans="1:16" x14ac:dyDescent="0.2">
      <c r="A9" s="49" t="s">
        <v>305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IBVS 5991 </v>
      </c>
      <c r="B11" s="3" t="str">
        <f t="shared" ref="B11:B42" si="1">IF(H11=INT(H11),"I","II")</f>
        <v>II</v>
      </c>
      <c r="C11" s="10">
        <f t="shared" ref="C11:C42" si="2">1*G11</f>
        <v>48085.745600000002</v>
      </c>
      <c r="D11" s="12" t="str">
        <f t="shared" ref="D11:D42" si="3">VLOOKUP(F11,I$1:J$5,2,FALSE)</f>
        <v>vis</v>
      </c>
      <c r="E11" s="39">
        <f>VLOOKUP(C11,Active!C$21:E$926,3,FALSE)</f>
        <v>-10980.509934026872</v>
      </c>
      <c r="F11" s="3" t="s">
        <v>55</v>
      </c>
      <c r="G11" s="12" t="str">
        <f t="shared" ref="G11:G42" si="4">MID(I11,3,LEN(I11)-3)</f>
        <v>48085.7456</v>
      </c>
      <c r="H11" s="10">
        <f t="shared" ref="H11:H42" si="5">1*K11</f>
        <v>-8968.5</v>
      </c>
      <c r="I11" s="40" t="s">
        <v>57</v>
      </c>
      <c r="J11" s="41" t="s">
        <v>58</v>
      </c>
      <c r="K11" s="40">
        <v>-8968.5</v>
      </c>
      <c r="L11" s="40" t="s">
        <v>59</v>
      </c>
      <c r="M11" s="41" t="s">
        <v>60</v>
      </c>
      <c r="N11" s="41" t="s">
        <v>61</v>
      </c>
      <c r="O11" s="42" t="s">
        <v>62</v>
      </c>
      <c r="P11" s="43" t="s">
        <v>63</v>
      </c>
    </row>
    <row r="12" spans="1:16" ht="12.75" customHeight="1" thickBot="1" x14ac:dyDescent="0.25">
      <c r="A12" s="49" t="str">
        <f t="shared" si="0"/>
        <v>IBVS 5991 </v>
      </c>
      <c r="B12" s="3" t="str">
        <f t="shared" si="1"/>
        <v>I</v>
      </c>
      <c r="C12" s="10">
        <f t="shared" si="2"/>
        <v>48085.973400000003</v>
      </c>
      <c r="D12" s="12" t="str">
        <f t="shared" si="3"/>
        <v>vis</v>
      </c>
      <c r="E12" s="39">
        <f>VLOOKUP(C12,Active!C$21:E$926,3,FALSE)</f>
        <v>-10980.047152396903</v>
      </c>
      <c r="F12" s="3" t="s">
        <v>55</v>
      </c>
      <c r="G12" s="12" t="str">
        <f t="shared" si="4"/>
        <v>48085.9734</v>
      </c>
      <c r="H12" s="10">
        <f t="shared" si="5"/>
        <v>-8968</v>
      </c>
      <c r="I12" s="40" t="s">
        <v>64</v>
      </c>
      <c r="J12" s="41" t="s">
        <v>65</v>
      </c>
      <c r="K12" s="40">
        <v>-8968</v>
      </c>
      <c r="L12" s="40" t="s">
        <v>66</v>
      </c>
      <c r="M12" s="41" t="s">
        <v>60</v>
      </c>
      <c r="N12" s="41" t="s">
        <v>61</v>
      </c>
      <c r="O12" s="42" t="s">
        <v>62</v>
      </c>
      <c r="P12" s="43" t="s">
        <v>63</v>
      </c>
    </row>
    <row r="13" spans="1:16" ht="12.75" customHeight="1" thickBot="1" x14ac:dyDescent="0.25">
      <c r="A13" s="49" t="str">
        <f t="shared" si="0"/>
        <v>IBVS 5991 </v>
      </c>
      <c r="B13" s="3" t="str">
        <f t="shared" si="1"/>
        <v>I</v>
      </c>
      <c r="C13" s="10">
        <f t="shared" si="2"/>
        <v>48727.860399999998</v>
      </c>
      <c r="D13" s="12" t="str">
        <f t="shared" si="3"/>
        <v>vis</v>
      </c>
      <c r="E13" s="39">
        <f>VLOOKUP(C13,Active!C$21:E$926,3,FALSE)</f>
        <v>-9676.0370026347537</v>
      </c>
      <c r="F13" s="3" t="s">
        <v>55</v>
      </c>
      <c r="G13" s="12" t="str">
        <f t="shared" si="4"/>
        <v>48727.8604</v>
      </c>
      <c r="H13" s="10">
        <f t="shared" si="5"/>
        <v>-7664</v>
      </c>
      <c r="I13" s="40" t="s">
        <v>70</v>
      </c>
      <c r="J13" s="41" t="s">
        <v>71</v>
      </c>
      <c r="K13" s="40">
        <v>-7664</v>
      </c>
      <c r="L13" s="40" t="s">
        <v>72</v>
      </c>
      <c r="M13" s="41" t="s">
        <v>60</v>
      </c>
      <c r="N13" s="41" t="s">
        <v>61</v>
      </c>
      <c r="O13" s="42" t="s">
        <v>62</v>
      </c>
      <c r="P13" s="43" t="s">
        <v>63</v>
      </c>
    </row>
    <row r="14" spans="1:16" ht="12.75" customHeight="1" thickBot="1" x14ac:dyDescent="0.25">
      <c r="A14" s="49" t="str">
        <f t="shared" si="0"/>
        <v>IBVS 5843 </v>
      </c>
      <c r="B14" s="3" t="str">
        <f t="shared" si="1"/>
        <v>I</v>
      </c>
      <c r="C14" s="10">
        <f t="shared" si="2"/>
        <v>53490.800600000002</v>
      </c>
      <c r="D14" s="12" t="str">
        <f t="shared" si="3"/>
        <v>vis</v>
      </c>
      <c r="E14" s="39" t="e">
        <f>VLOOKUP(C14,Active!C$21:E$926,3,FALSE)</f>
        <v>#N/A</v>
      </c>
      <c r="F14" s="3" t="s">
        <v>55</v>
      </c>
      <c r="G14" s="12" t="str">
        <f t="shared" si="4"/>
        <v>53490.8006</v>
      </c>
      <c r="H14" s="10">
        <f t="shared" si="5"/>
        <v>2012</v>
      </c>
      <c r="I14" s="40" t="s">
        <v>160</v>
      </c>
      <c r="J14" s="41" t="s">
        <v>161</v>
      </c>
      <c r="K14" s="40">
        <v>2012</v>
      </c>
      <c r="L14" s="40" t="s">
        <v>162</v>
      </c>
      <c r="M14" s="41" t="s">
        <v>60</v>
      </c>
      <c r="N14" s="41" t="s">
        <v>163</v>
      </c>
      <c r="O14" s="42" t="s">
        <v>164</v>
      </c>
      <c r="P14" s="43" t="s">
        <v>165</v>
      </c>
    </row>
    <row r="15" spans="1:16" ht="12.75" customHeight="1" thickBot="1" x14ac:dyDescent="0.25">
      <c r="A15" s="49" t="str">
        <f t="shared" si="0"/>
        <v>IBVS 5843 </v>
      </c>
      <c r="B15" s="3" t="str">
        <f t="shared" si="1"/>
        <v>I</v>
      </c>
      <c r="C15" s="10">
        <f t="shared" si="2"/>
        <v>53492.754300000001</v>
      </c>
      <c r="D15" s="12" t="str">
        <f t="shared" si="3"/>
        <v>vis</v>
      </c>
      <c r="E15" s="39" t="e">
        <f>VLOOKUP(C15,Active!C$21:E$926,3,FALSE)</f>
        <v>#N/A</v>
      </c>
      <c r="F15" s="3" t="s">
        <v>55</v>
      </c>
      <c r="G15" s="12" t="str">
        <f t="shared" si="4"/>
        <v>53492.7543</v>
      </c>
      <c r="H15" s="10">
        <f t="shared" si="5"/>
        <v>2016</v>
      </c>
      <c r="I15" s="40" t="s">
        <v>170</v>
      </c>
      <c r="J15" s="41" t="s">
        <v>171</v>
      </c>
      <c r="K15" s="40" t="s">
        <v>168</v>
      </c>
      <c r="L15" s="40" t="s">
        <v>172</v>
      </c>
      <c r="M15" s="41" t="s">
        <v>60</v>
      </c>
      <c r="N15" s="41" t="s">
        <v>163</v>
      </c>
      <c r="O15" s="42" t="s">
        <v>164</v>
      </c>
      <c r="P15" s="43" t="s">
        <v>165</v>
      </c>
    </row>
    <row r="16" spans="1:16" ht="12.75" customHeight="1" thickBot="1" x14ac:dyDescent="0.25">
      <c r="A16" s="49" t="str">
        <f t="shared" si="0"/>
        <v>IBVS 5843 </v>
      </c>
      <c r="B16" s="3" t="str">
        <f t="shared" si="1"/>
        <v>I</v>
      </c>
      <c r="C16" s="10">
        <f t="shared" si="2"/>
        <v>53496.690699999999</v>
      </c>
      <c r="D16" s="12" t="str">
        <f t="shared" si="3"/>
        <v>vis</v>
      </c>
      <c r="E16" s="39" t="e">
        <f>VLOOKUP(C16,Active!C$21:E$926,3,FALSE)</f>
        <v>#N/A</v>
      </c>
      <c r="F16" s="3" t="s">
        <v>55</v>
      </c>
      <c r="G16" s="12" t="str">
        <f t="shared" si="4"/>
        <v>53496.6907</v>
      </c>
      <c r="H16" s="10">
        <f t="shared" si="5"/>
        <v>2024</v>
      </c>
      <c r="I16" s="40" t="s">
        <v>180</v>
      </c>
      <c r="J16" s="41" t="s">
        <v>181</v>
      </c>
      <c r="K16" s="40" t="s">
        <v>179</v>
      </c>
      <c r="L16" s="40" t="s">
        <v>182</v>
      </c>
      <c r="M16" s="41" t="s">
        <v>60</v>
      </c>
      <c r="N16" s="41" t="s">
        <v>163</v>
      </c>
      <c r="O16" s="42" t="s">
        <v>164</v>
      </c>
      <c r="P16" s="43" t="s">
        <v>165</v>
      </c>
    </row>
    <row r="17" spans="1:16" ht="12.75" customHeight="1" thickBot="1" x14ac:dyDescent="0.25">
      <c r="A17" s="49" t="str">
        <f t="shared" si="0"/>
        <v>IBVS 5843 </v>
      </c>
      <c r="B17" s="3" t="str">
        <f t="shared" si="1"/>
        <v>I</v>
      </c>
      <c r="C17" s="10">
        <f t="shared" si="2"/>
        <v>53497.675900000002</v>
      </c>
      <c r="D17" s="12" t="str">
        <f t="shared" si="3"/>
        <v>vis</v>
      </c>
      <c r="E17" s="39" t="e">
        <f>VLOOKUP(C17,Active!C$21:E$926,3,FALSE)</f>
        <v>#N/A</v>
      </c>
      <c r="F17" s="3" t="s">
        <v>55</v>
      </c>
      <c r="G17" s="12" t="str">
        <f t="shared" si="4"/>
        <v>53497.6759</v>
      </c>
      <c r="H17" s="10">
        <f t="shared" si="5"/>
        <v>2026</v>
      </c>
      <c r="I17" s="40" t="s">
        <v>187</v>
      </c>
      <c r="J17" s="41" t="s">
        <v>188</v>
      </c>
      <c r="K17" s="40" t="s">
        <v>185</v>
      </c>
      <c r="L17" s="40" t="s">
        <v>189</v>
      </c>
      <c r="M17" s="41" t="s">
        <v>60</v>
      </c>
      <c r="N17" s="41" t="s">
        <v>163</v>
      </c>
      <c r="O17" s="42" t="s">
        <v>164</v>
      </c>
      <c r="P17" s="43" t="s">
        <v>165</v>
      </c>
    </row>
    <row r="18" spans="1:16" ht="12.75" customHeight="1" thickBot="1" x14ac:dyDescent="0.25">
      <c r="A18" s="10" t="str">
        <f t="shared" si="0"/>
        <v>OEJV 0172 </v>
      </c>
      <c r="B18" s="3" t="str">
        <f t="shared" si="1"/>
        <v>II</v>
      </c>
      <c r="C18" s="10">
        <f t="shared" si="2"/>
        <v>57037.627999999997</v>
      </c>
      <c r="D18" s="12" t="str">
        <f t="shared" si="3"/>
        <v>vis</v>
      </c>
      <c r="E18" s="39">
        <f>VLOOKUP(C18,Active!C$21:E$926,3,FALSE)</f>
        <v>7205.47219223091</v>
      </c>
      <c r="F18" s="3" t="s">
        <v>55</v>
      </c>
      <c r="G18" s="12" t="str">
        <f t="shared" si="4"/>
        <v>57037.628</v>
      </c>
      <c r="H18" s="10">
        <f t="shared" si="5"/>
        <v>9217.5</v>
      </c>
      <c r="I18" s="40" t="s">
        <v>296</v>
      </c>
      <c r="J18" s="41" t="s">
        <v>297</v>
      </c>
      <c r="K18" s="40" t="s">
        <v>298</v>
      </c>
      <c r="L18" s="40" t="s">
        <v>271</v>
      </c>
      <c r="M18" s="41" t="s">
        <v>60</v>
      </c>
      <c r="N18" s="41" t="s">
        <v>281</v>
      </c>
      <c r="O18" s="42" t="s">
        <v>299</v>
      </c>
      <c r="P18" s="43" t="s">
        <v>300</v>
      </c>
    </row>
    <row r="19" spans="1:16" ht="12.75" customHeight="1" thickBot="1" x14ac:dyDescent="0.25">
      <c r="A19" s="10" t="str">
        <f t="shared" si="0"/>
        <v>OEJV 0172 </v>
      </c>
      <c r="B19" s="3" t="str">
        <f t="shared" si="1"/>
        <v>I</v>
      </c>
      <c r="C19" s="10">
        <f t="shared" si="2"/>
        <v>57050.665999999997</v>
      </c>
      <c r="D19" s="12" t="str">
        <f t="shared" si="3"/>
        <v>vis</v>
      </c>
      <c r="E19" s="39">
        <f>VLOOKUP(C19,Active!C$21:E$926,3,FALSE)</f>
        <v>7231.9592286292163</v>
      </c>
      <c r="F19" s="3" t="s">
        <v>55</v>
      </c>
      <c r="G19" s="12" t="str">
        <f t="shared" si="4"/>
        <v>57050.666</v>
      </c>
      <c r="H19" s="10">
        <f t="shared" si="5"/>
        <v>9244</v>
      </c>
      <c r="I19" s="40" t="s">
        <v>301</v>
      </c>
      <c r="J19" s="41" t="s">
        <v>302</v>
      </c>
      <c r="K19" s="40" t="s">
        <v>303</v>
      </c>
      <c r="L19" s="40" t="s">
        <v>304</v>
      </c>
      <c r="M19" s="41" t="s">
        <v>60</v>
      </c>
      <c r="N19" s="41" t="s">
        <v>281</v>
      </c>
      <c r="O19" s="42" t="s">
        <v>299</v>
      </c>
      <c r="P19" s="43" t="s">
        <v>300</v>
      </c>
    </row>
    <row r="20" spans="1:16" ht="12.75" customHeight="1" thickBot="1" x14ac:dyDescent="0.25">
      <c r="A20" s="49" t="str">
        <f t="shared" si="0"/>
        <v>IBVS 5991 </v>
      </c>
      <c r="B20" s="3" t="str">
        <f t="shared" si="1"/>
        <v>II</v>
      </c>
      <c r="C20" s="10">
        <f t="shared" si="2"/>
        <v>48727.635199999997</v>
      </c>
      <c r="D20" s="12" t="str">
        <f t="shared" si="3"/>
        <v>vis</v>
      </c>
      <c r="E20" s="39" t="e">
        <f>VLOOKUP(C20,Active!C$21:E$926,3,FALSE)</f>
        <v>#N/A</v>
      </c>
      <c r="F20" s="3" t="s">
        <v>55</v>
      </c>
      <c r="G20" s="12" t="str">
        <f t="shared" si="4"/>
        <v>48727.6352</v>
      </c>
      <c r="H20" s="10">
        <f t="shared" si="5"/>
        <v>-7664.5</v>
      </c>
      <c r="I20" s="40" t="s">
        <v>67</v>
      </c>
      <c r="J20" s="41" t="s">
        <v>68</v>
      </c>
      <c r="K20" s="40">
        <v>-7664.5</v>
      </c>
      <c r="L20" s="40" t="s">
        <v>69</v>
      </c>
      <c r="M20" s="41" t="s">
        <v>60</v>
      </c>
      <c r="N20" s="41" t="s">
        <v>61</v>
      </c>
      <c r="O20" s="42" t="s">
        <v>62</v>
      </c>
      <c r="P20" s="43" t="s">
        <v>63</v>
      </c>
    </row>
    <row r="21" spans="1:16" ht="12.75" customHeight="1" thickBot="1" x14ac:dyDescent="0.25">
      <c r="A21" s="49" t="str">
        <f t="shared" si="0"/>
        <v>IBVS 5991 </v>
      </c>
      <c r="B21" s="3" t="str">
        <f t="shared" si="1"/>
        <v>II</v>
      </c>
      <c r="C21" s="10">
        <f t="shared" si="2"/>
        <v>52017.768400000001</v>
      </c>
      <c r="D21" s="12" t="str">
        <f t="shared" si="3"/>
        <v>vis</v>
      </c>
      <c r="E21" s="39" t="e">
        <f>VLOOKUP(C21,Active!C$21:E$926,3,FALSE)</f>
        <v>#N/A</v>
      </c>
      <c r="F21" s="3" t="s">
        <v>55</v>
      </c>
      <c r="G21" s="12" t="str">
        <f t="shared" si="4"/>
        <v>52017.7684</v>
      </c>
      <c r="H21" s="10">
        <f t="shared" si="5"/>
        <v>-980.5</v>
      </c>
      <c r="I21" s="40" t="s">
        <v>73</v>
      </c>
      <c r="J21" s="41" t="s">
        <v>74</v>
      </c>
      <c r="K21" s="40">
        <v>-980.5</v>
      </c>
      <c r="L21" s="40" t="s">
        <v>75</v>
      </c>
      <c r="M21" s="41" t="s">
        <v>60</v>
      </c>
      <c r="N21" s="41" t="s">
        <v>55</v>
      </c>
      <c r="O21" s="42" t="s">
        <v>76</v>
      </c>
      <c r="P21" s="43" t="s">
        <v>63</v>
      </c>
    </row>
    <row r="22" spans="1:16" ht="12.75" customHeight="1" thickBot="1" x14ac:dyDescent="0.25">
      <c r="A22" s="49" t="str">
        <f t="shared" si="0"/>
        <v>IBVS 5991 </v>
      </c>
      <c r="B22" s="3" t="str">
        <f t="shared" si="1"/>
        <v>I</v>
      </c>
      <c r="C22" s="10">
        <f t="shared" si="2"/>
        <v>52017.993499999997</v>
      </c>
      <c r="D22" s="12" t="str">
        <f t="shared" si="3"/>
        <v>vis</v>
      </c>
      <c r="E22" s="39" t="e">
        <f>VLOOKUP(C22,Active!C$21:E$926,3,FALSE)</f>
        <v>#N/A</v>
      </c>
      <c r="F22" s="3" t="s">
        <v>55</v>
      </c>
      <c r="G22" s="12" t="str">
        <f t="shared" si="4"/>
        <v>52017.9935</v>
      </c>
      <c r="H22" s="10">
        <f t="shared" si="5"/>
        <v>-980</v>
      </c>
      <c r="I22" s="40" t="s">
        <v>77</v>
      </c>
      <c r="J22" s="41" t="s">
        <v>78</v>
      </c>
      <c r="K22" s="40">
        <v>-980</v>
      </c>
      <c r="L22" s="40" t="s">
        <v>79</v>
      </c>
      <c r="M22" s="41" t="s">
        <v>60</v>
      </c>
      <c r="N22" s="41" t="s">
        <v>55</v>
      </c>
      <c r="O22" s="42" t="s">
        <v>76</v>
      </c>
      <c r="P22" s="43" t="s">
        <v>63</v>
      </c>
    </row>
    <row r="23" spans="1:16" ht="12.75" customHeight="1" thickBot="1" x14ac:dyDescent="0.25">
      <c r="A23" s="10" t="str">
        <f t="shared" si="0"/>
        <v>VSB 40 </v>
      </c>
      <c r="B23" s="3" t="str">
        <f t="shared" si="1"/>
        <v>I</v>
      </c>
      <c r="C23" s="10">
        <f t="shared" si="2"/>
        <v>52399.991999999998</v>
      </c>
      <c r="D23" s="12" t="str">
        <f t="shared" si="3"/>
        <v>vis</v>
      </c>
      <c r="E23" s="39">
        <f>VLOOKUP(C23,Active!C$21:E$926,3,FALSE)</f>
        <v>-2216.0060662513124</v>
      </c>
      <c r="F23" s="3" t="s">
        <v>55</v>
      </c>
      <c r="G23" s="12" t="str">
        <f t="shared" si="4"/>
        <v>52399.992</v>
      </c>
      <c r="H23" s="10">
        <f t="shared" si="5"/>
        <v>-204</v>
      </c>
      <c r="I23" s="40" t="s">
        <v>80</v>
      </c>
      <c r="J23" s="41" t="s">
        <v>81</v>
      </c>
      <c r="K23" s="40">
        <v>-204</v>
      </c>
      <c r="L23" s="40" t="s">
        <v>82</v>
      </c>
      <c r="M23" s="41" t="s">
        <v>60</v>
      </c>
      <c r="N23" s="41" t="s">
        <v>83</v>
      </c>
      <c r="O23" s="42" t="s">
        <v>84</v>
      </c>
      <c r="P23" s="43" t="s">
        <v>85</v>
      </c>
    </row>
    <row r="24" spans="1:16" ht="12.75" customHeight="1" thickBot="1" x14ac:dyDescent="0.25">
      <c r="A24" s="49" t="str">
        <f t="shared" si="0"/>
        <v>IBVS 5991 </v>
      </c>
      <c r="B24" s="3" t="str">
        <f t="shared" si="1"/>
        <v>II</v>
      </c>
      <c r="C24" s="10">
        <f t="shared" si="2"/>
        <v>52671.9499</v>
      </c>
      <c r="D24" s="12" t="str">
        <f t="shared" si="3"/>
        <v>vis</v>
      </c>
      <c r="E24" s="39" t="e">
        <f>VLOOKUP(C24,Active!C$21:E$926,3,FALSE)</f>
        <v>#N/A</v>
      </c>
      <c r="F24" s="3" t="s">
        <v>55</v>
      </c>
      <c r="G24" s="12" t="str">
        <f t="shared" si="4"/>
        <v>52671.9499</v>
      </c>
      <c r="H24" s="10">
        <f t="shared" si="5"/>
        <v>348.5</v>
      </c>
      <c r="I24" s="40" t="s">
        <v>86</v>
      </c>
      <c r="J24" s="41" t="s">
        <v>87</v>
      </c>
      <c r="K24" s="40">
        <v>348.5</v>
      </c>
      <c r="L24" s="40" t="s">
        <v>88</v>
      </c>
      <c r="M24" s="41" t="s">
        <v>60</v>
      </c>
      <c r="N24" s="41" t="s">
        <v>55</v>
      </c>
      <c r="O24" s="42" t="s">
        <v>76</v>
      </c>
      <c r="P24" s="43" t="s">
        <v>63</v>
      </c>
    </row>
    <row r="25" spans="1:16" ht="12.75" customHeight="1" thickBot="1" x14ac:dyDescent="0.25">
      <c r="A25" s="49" t="str">
        <f t="shared" si="0"/>
        <v>IBVS 5991 </v>
      </c>
      <c r="B25" s="3" t="str">
        <f t="shared" si="1"/>
        <v>I</v>
      </c>
      <c r="C25" s="10">
        <f t="shared" si="2"/>
        <v>52672.178</v>
      </c>
      <c r="D25" s="12" t="str">
        <f t="shared" si="3"/>
        <v>vis</v>
      </c>
      <c r="E25" s="39" t="e">
        <f>VLOOKUP(C25,Active!C$21:E$926,3,FALSE)</f>
        <v>#N/A</v>
      </c>
      <c r="F25" s="3" t="s">
        <v>55</v>
      </c>
      <c r="G25" s="12" t="str">
        <f t="shared" si="4"/>
        <v>52672.1780</v>
      </c>
      <c r="H25" s="10">
        <f t="shared" si="5"/>
        <v>349</v>
      </c>
      <c r="I25" s="40" t="s">
        <v>89</v>
      </c>
      <c r="J25" s="41" t="s">
        <v>90</v>
      </c>
      <c r="K25" s="40">
        <v>349</v>
      </c>
      <c r="L25" s="40" t="s">
        <v>91</v>
      </c>
      <c r="M25" s="41" t="s">
        <v>60</v>
      </c>
      <c r="N25" s="41" t="s">
        <v>55</v>
      </c>
      <c r="O25" s="42" t="s">
        <v>76</v>
      </c>
      <c r="P25" s="43" t="s">
        <v>63</v>
      </c>
    </row>
    <row r="26" spans="1:16" ht="12.75" customHeight="1" thickBot="1" x14ac:dyDescent="0.25">
      <c r="A26" s="10" t="str">
        <f t="shared" si="0"/>
        <v>VSB 42 </v>
      </c>
      <c r="B26" s="3" t="str">
        <f t="shared" si="1"/>
        <v>I</v>
      </c>
      <c r="C26" s="10">
        <f t="shared" si="2"/>
        <v>52707.1302</v>
      </c>
      <c r="D26" s="12" t="str">
        <f t="shared" si="3"/>
        <v>vis</v>
      </c>
      <c r="E26" s="39">
        <f>VLOOKUP(C26,Active!C$21:E$926,3,FALSE)</f>
        <v>-1592.0468176924826</v>
      </c>
      <c r="F26" s="3" t="s">
        <v>55</v>
      </c>
      <c r="G26" s="12" t="str">
        <f t="shared" si="4"/>
        <v>52707.1302</v>
      </c>
      <c r="H26" s="10">
        <f t="shared" si="5"/>
        <v>420</v>
      </c>
      <c r="I26" s="40" t="s">
        <v>92</v>
      </c>
      <c r="J26" s="41" t="s">
        <v>93</v>
      </c>
      <c r="K26" s="40">
        <v>420</v>
      </c>
      <c r="L26" s="40" t="s">
        <v>94</v>
      </c>
      <c r="M26" s="41" t="s">
        <v>60</v>
      </c>
      <c r="N26" s="41" t="s">
        <v>83</v>
      </c>
      <c r="O26" s="42" t="s">
        <v>84</v>
      </c>
      <c r="P26" s="43" t="s">
        <v>95</v>
      </c>
    </row>
    <row r="27" spans="1:16" ht="12.75" customHeight="1" thickBot="1" x14ac:dyDescent="0.25">
      <c r="A27" s="10" t="str">
        <f t="shared" si="0"/>
        <v>VSB 43 </v>
      </c>
      <c r="B27" s="3" t="str">
        <f t="shared" si="1"/>
        <v>II</v>
      </c>
      <c r="C27" s="10">
        <f t="shared" si="2"/>
        <v>53071.168400000002</v>
      </c>
      <c r="D27" s="12" t="str">
        <f t="shared" si="3"/>
        <v>vis</v>
      </c>
      <c r="E27" s="39">
        <f>VLOOKUP(C27,Active!C$21:E$926,3,FALSE)</f>
        <v>-852.49373794300914</v>
      </c>
      <c r="F27" s="3" t="s">
        <v>55</v>
      </c>
      <c r="G27" s="12" t="str">
        <f t="shared" si="4"/>
        <v>53071.1684</v>
      </c>
      <c r="H27" s="10">
        <f t="shared" si="5"/>
        <v>1159.5</v>
      </c>
      <c r="I27" s="40" t="s">
        <v>96</v>
      </c>
      <c r="J27" s="41" t="s">
        <v>97</v>
      </c>
      <c r="K27" s="40">
        <v>1159.5</v>
      </c>
      <c r="L27" s="40" t="s">
        <v>98</v>
      </c>
      <c r="M27" s="41" t="s">
        <v>60</v>
      </c>
      <c r="N27" s="41" t="s">
        <v>83</v>
      </c>
      <c r="O27" s="42" t="s">
        <v>84</v>
      </c>
      <c r="P27" s="43" t="s">
        <v>99</v>
      </c>
    </row>
    <row r="28" spans="1:16" ht="12.75" customHeight="1" thickBot="1" x14ac:dyDescent="0.25">
      <c r="A28" s="49" t="str">
        <f t="shared" si="0"/>
        <v>IBVS 5991 </v>
      </c>
      <c r="B28" s="3" t="str">
        <f t="shared" si="1"/>
        <v>II</v>
      </c>
      <c r="C28" s="10">
        <f t="shared" si="2"/>
        <v>53092.818399999996</v>
      </c>
      <c r="D28" s="12" t="str">
        <f t="shared" si="3"/>
        <v>vis</v>
      </c>
      <c r="E28" s="39" t="e">
        <f>VLOOKUP(C28,Active!C$21:E$926,3,FALSE)</f>
        <v>#N/A</v>
      </c>
      <c r="F28" s="3" t="s">
        <v>55</v>
      </c>
      <c r="G28" s="12" t="str">
        <f t="shared" si="4"/>
        <v>53092.8184</v>
      </c>
      <c r="H28" s="10">
        <f t="shared" si="5"/>
        <v>1203.5</v>
      </c>
      <c r="I28" s="40" t="s">
        <v>100</v>
      </c>
      <c r="J28" s="41" t="s">
        <v>101</v>
      </c>
      <c r="K28" s="40">
        <v>1203.5</v>
      </c>
      <c r="L28" s="40" t="s">
        <v>102</v>
      </c>
      <c r="M28" s="41" t="s">
        <v>60</v>
      </c>
      <c r="N28" s="41" t="s">
        <v>55</v>
      </c>
      <c r="O28" s="42" t="s">
        <v>76</v>
      </c>
      <c r="P28" s="43" t="s">
        <v>63</v>
      </c>
    </row>
    <row r="29" spans="1:16" ht="12.75" customHeight="1" thickBot="1" x14ac:dyDescent="0.25">
      <c r="A29" s="49" t="str">
        <f t="shared" si="0"/>
        <v>IBVS 5991 </v>
      </c>
      <c r="B29" s="3" t="str">
        <f t="shared" si="1"/>
        <v>I</v>
      </c>
      <c r="C29" s="10">
        <f t="shared" si="2"/>
        <v>53093.040800000002</v>
      </c>
      <c r="D29" s="12" t="str">
        <f t="shared" si="3"/>
        <v>vis</v>
      </c>
      <c r="E29" s="39" t="e">
        <f>VLOOKUP(C29,Active!C$21:E$926,3,FALSE)</f>
        <v>#N/A</v>
      </c>
      <c r="F29" s="3" t="s">
        <v>55</v>
      </c>
      <c r="G29" s="12" t="str">
        <f t="shared" si="4"/>
        <v>53093.0408</v>
      </c>
      <c r="H29" s="10">
        <f t="shared" si="5"/>
        <v>1204</v>
      </c>
      <c r="I29" s="40" t="s">
        <v>103</v>
      </c>
      <c r="J29" s="41" t="s">
        <v>104</v>
      </c>
      <c r="K29" s="40">
        <v>1204</v>
      </c>
      <c r="L29" s="40" t="s">
        <v>105</v>
      </c>
      <c r="M29" s="41" t="s">
        <v>60</v>
      </c>
      <c r="N29" s="41" t="s">
        <v>55</v>
      </c>
      <c r="O29" s="42" t="s">
        <v>76</v>
      </c>
      <c r="P29" s="43" t="s">
        <v>63</v>
      </c>
    </row>
    <row r="30" spans="1:16" ht="12.75" customHeight="1" thickBot="1" x14ac:dyDescent="0.25">
      <c r="A30" s="49" t="str">
        <f t="shared" si="0"/>
        <v>IBVS 5991 </v>
      </c>
      <c r="B30" s="3" t="str">
        <f t="shared" si="1"/>
        <v>I</v>
      </c>
      <c r="C30" s="10">
        <f t="shared" si="2"/>
        <v>53425.803</v>
      </c>
      <c r="D30" s="12" t="str">
        <f t="shared" si="3"/>
        <v>vis</v>
      </c>
      <c r="E30" s="39" t="e">
        <f>VLOOKUP(C30,Active!C$21:E$926,3,FALSE)</f>
        <v>#N/A</v>
      </c>
      <c r="F30" s="3" t="s">
        <v>55</v>
      </c>
      <c r="G30" s="12" t="str">
        <f t="shared" si="4"/>
        <v>53425.8030</v>
      </c>
      <c r="H30" s="10">
        <f t="shared" si="5"/>
        <v>1880</v>
      </c>
      <c r="I30" s="40" t="s">
        <v>106</v>
      </c>
      <c r="J30" s="41" t="s">
        <v>107</v>
      </c>
      <c r="K30" s="40">
        <v>1880</v>
      </c>
      <c r="L30" s="40" t="s">
        <v>108</v>
      </c>
      <c r="M30" s="41" t="s">
        <v>60</v>
      </c>
      <c r="N30" s="41" t="s">
        <v>61</v>
      </c>
      <c r="O30" s="42" t="s">
        <v>109</v>
      </c>
      <c r="P30" s="43" t="s">
        <v>63</v>
      </c>
    </row>
    <row r="31" spans="1:16" ht="12.75" customHeight="1" thickBot="1" x14ac:dyDescent="0.25">
      <c r="A31" s="49" t="str">
        <f t="shared" si="0"/>
        <v>IBVS 5991 </v>
      </c>
      <c r="B31" s="3" t="str">
        <f t="shared" si="1"/>
        <v>I</v>
      </c>
      <c r="C31" s="10">
        <f t="shared" si="2"/>
        <v>53470.599199999997</v>
      </c>
      <c r="D31" s="12" t="str">
        <f t="shared" si="3"/>
        <v>vis</v>
      </c>
      <c r="E31" s="39" t="e">
        <f>VLOOKUP(C31,Active!C$21:E$926,3,FALSE)</f>
        <v>#N/A</v>
      </c>
      <c r="F31" s="3" t="s">
        <v>55</v>
      </c>
      <c r="G31" s="12" t="str">
        <f t="shared" si="4"/>
        <v>53470.5992</v>
      </c>
      <c r="H31" s="10">
        <f t="shared" si="5"/>
        <v>1971</v>
      </c>
      <c r="I31" s="40" t="s">
        <v>110</v>
      </c>
      <c r="J31" s="41" t="s">
        <v>111</v>
      </c>
      <c r="K31" s="40">
        <v>1971</v>
      </c>
      <c r="L31" s="40" t="s">
        <v>112</v>
      </c>
      <c r="M31" s="41" t="s">
        <v>60</v>
      </c>
      <c r="N31" s="41" t="s">
        <v>61</v>
      </c>
      <c r="O31" s="42" t="s">
        <v>109</v>
      </c>
      <c r="P31" s="43" t="s">
        <v>63</v>
      </c>
    </row>
    <row r="32" spans="1:16" ht="12.75" customHeight="1" thickBot="1" x14ac:dyDescent="0.25">
      <c r="A32" s="49" t="str">
        <f t="shared" si="0"/>
        <v>IBVS 5991 </v>
      </c>
      <c r="B32" s="3" t="str">
        <f t="shared" si="1"/>
        <v>I</v>
      </c>
      <c r="C32" s="10">
        <f t="shared" si="2"/>
        <v>53471.586499999998</v>
      </c>
      <c r="D32" s="12" t="str">
        <f t="shared" si="3"/>
        <v>vis</v>
      </c>
      <c r="E32" s="39" t="e">
        <f>VLOOKUP(C32,Active!C$21:E$926,3,FALSE)</f>
        <v>#N/A</v>
      </c>
      <c r="F32" s="3" t="s">
        <v>55</v>
      </c>
      <c r="G32" s="12" t="str">
        <f t="shared" si="4"/>
        <v>53471.5865</v>
      </c>
      <c r="H32" s="10">
        <f t="shared" si="5"/>
        <v>1973</v>
      </c>
      <c r="I32" s="40" t="s">
        <v>113</v>
      </c>
      <c r="J32" s="41" t="s">
        <v>114</v>
      </c>
      <c r="K32" s="40">
        <v>1973</v>
      </c>
      <c r="L32" s="40" t="s">
        <v>115</v>
      </c>
      <c r="M32" s="41" t="s">
        <v>60</v>
      </c>
      <c r="N32" s="41" t="s">
        <v>61</v>
      </c>
      <c r="O32" s="42" t="s">
        <v>109</v>
      </c>
      <c r="P32" s="43" t="s">
        <v>63</v>
      </c>
    </row>
    <row r="33" spans="1:16" ht="12.75" customHeight="1" thickBot="1" x14ac:dyDescent="0.25">
      <c r="A33" s="49" t="str">
        <f t="shared" si="0"/>
        <v>IBVS 5991 </v>
      </c>
      <c r="B33" s="3" t="str">
        <f t="shared" si="1"/>
        <v>II</v>
      </c>
      <c r="C33" s="10">
        <f t="shared" si="2"/>
        <v>53471.844299999997</v>
      </c>
      <c r="D33" s="12" t="str">
        <f t="shared" si="3"/>
        <v>vis</v>
      </c>
      <c r="E33" s="39" t="e">
        <f>VLOOKUP(C33,Active!C$21:E$926,3,FALSE)</f>
        <v>#N/A</v>
      </c>
      <c r="F33" s="3" t="s">
        <v>55</v>
      </c>
      <c r="G33" s="12" t="str">
        <f t="shared" si="4"/>
        <v>53471.8443</v>
      </c>
      <c r="H33" s="10">
        <f t="shared" si="5"/>
        <v>1973.5</v>
      </c>
      <c r="I33" s="40" t="s">
        <v>116</v>
      </c>
      <c r="J33" s="41" t="s">
        <v>117</v>
      </c>
      <c r="K33" s="40">
        <v>1973.5</v>
      </c>
      <c r="L33" s="40" t="s">
        <v>118</v>
      </c>
      <c r="M33" s="41" t="s">
        <v>60</v>
      </c>
      <c r="N33" s="41" t="s">
        <v>61</v>
      </c>
      <c r="O33" s="42" t="s">
        <v>109</v>
      </c>
      <c r="P33" s="43" t="s">
        <v>63</v>
      </c>
    </row>
    <row r="34" spans="1:16" ht="12.75" customHeight="1" thickBot="1" x14ac:dyDescent="0.25">
      <c r="A34" s="49" t="str">
        <f t="shared" si="0"/>
        <v>IBVS 5991 </v>
      </c>
      <c r="B34" s="3" t="str">
        <f t="shared" si="1"/>
        <v>I</v>
      </c>
      <c r="C34" s="10">
        <f t="shared" si="2"/>
        <v>53472.572899999999</v>
      </c>
      <c r="D34" s="12" t="str">
        <f t="shared" si="3"/>
        <v>vis</v>
      </c>
      <c r="E34" s="39" t="e">
        <f>VLOOKUP(C34,Active!C$21:E$926,3,FALSE)</f>
        <v>#N/A</v>
      </c>
      <c r="F34" s="3" t="s">
        <v>55</v>
      </c>
      <c r="G34" s="12" t="str">
        <f t="shared" si="4"/>
        <v>53472.5729</v>
      </c>
      <c r="H34" s="10">
        <f t="shared" si="5"/>
        <v>1975</v>
      </c>
      <c r="I34" s="40" t="s">
        <v>119</v>
      </c>
      <c r="J34" s="41" t="s">
        <v>120</v>
      </c>
      <c r="K34" s="40">
        <v>1975</v>
      </c>
      <c r="L34" s="40" t="s">
        <v>121</v>
      </c>
      <c r="M34" s="41" t="s">
        <v>60</v>
      </c>
      <c r="N34" s="41" t="s">
        <v>61</v>
      </c>
      <c r="O34" s="42" t="s">
        <v>109</v>
      </c>
      <c r="P34" s="43" t="s">
        <v>63</v>
      </c>
    </row>
    <row r="35" spans="1:16" ht="12.75" customHeight="1" thickBot="1" x14ac:dyDescent="0.25">
      <c r="A35" s="49" t="str">
        <f t="shared" si="0"/>
        <v>IBVS 5991 </v>
      </c>
      <c r="B35" s="3" t="str">
        <f t="shared" si="1"/>
        <v>II</v>
      </c>
      <c r="C35" s="10">
        <f t="shared" si="2"/>
        <v>53472.837200000002</v>
      </c>
      <c r="D35" s="12" t="str">
        <f t="shared" si="3"/>
        <v>vis</v>
      </c>
      <c r="E35" s="39" t="e">
        <f>VLOOKUP(C35,Active!C$21:E$926,3,FALSE)</f>
        <v>#N/A</v>
      </c>
      <c r="F35" s="3" t="s">
        <v>55</v>
      </c>
      <c r="G35" s="12" t="str">
        <f t="shared" si="4"/>
        <v>53472.8372</v>
      </c>
      <c r="H35" s="10">
        <f t="shared" si="5"/>
        <v>1975.5</v>
      </c>
      <c r="I35" s="40" t="s">
        <v>122</v>
      </c>
      <c r="J35" s="41" t="s">
        <v>123</v>
      </c>
      <c r="K35" s="40">
        <v>1975.5</v>
      </c>
      <c r="L35" s="40" t="s">
        <v>124</v>
      </c>
      <c r="M35" s="41" t="s">
        <v>60</v>
      </c>
      <c r="N35" s="41" t="s">
        <v>61</v>
      </c>
      <c r="O35" s="42" t="s">
        <v>109</v>
      </c>
      <c r="P35" s="43" t="s">
        <v>63</v>
      </c>
    </row>
    <row r="36" spans="1:16" ht="12.75" customHeight="1" thickBot="1" x14ac:dyDescent="0.25">
      <c r="A36" s="49" t="str">
        <f t="shared" si="0"/>
        <v>IBVS 5991 </v>
      </c>
      <c r="B36" s="3" t="str">
        <f t="shared" si="1"/>
        <v>I</v>
      </c>
      <c r="C36" s="10">
        <f t="shared" si="2"/>
        <v>53473.555899999999</v>
      </c>
      <c r="D36" s="12" t="str">
        <f t="shared" si="3"/>
        <v>vis</v>
      </c>
      <c r="E36" s="39" t="e">
        <f>VLOOKUP(C36,Active!C$21:E$926,3,FALSE)</f>
        <v>#N/A</v>
      </c>
      <c r="F36" s="3" t="s">
        <v>55</v>
      </c>
      <c r="G36" s="12" t="str">
        <f t="shared" si="4"/>
        <v>53473.5559</v>
      </c>
      <c r="H36" s="10">
        <f t="shared" si="5"/>
        <v>1977</v>
      </c>
      <c r="I36" s="40" t="s">
        <v>125</v>
      </c>
      <c r="J36" s="41" t="s">
        <v>126</v>
      </c>
      <c r="K36" s="40">
        <v>1977</v>
      </c>
      <c r="L36" s="40" t="s">
        <v>127</v>
      </c>
      <c r="M36" s="41" t="s">
        <v>60</v>
      </c>
      <c r="N36" s="41" t="s">
        <v>61</v>
      </c>
      <c r="O36" s="42" t="s">
        <v>109</v>
      </c>
      <c r="P36" s="43" t="s">
        <v>63</v>
      </c>
    </row>
    <row r="37" spans="1:16" ht="12.75" customHeight="1" thickBot="1" x14ac:dyDescent="0.25">
      <c r="A37" s="49" t="str">
        <f t="shared" si="0"/>
        <v>IBVS 5991 </v>
      </c>
      <c r="B37" s="3" t="str">
        <f t="shared" si="1"/>
        <v>II</v>
      </c>
      <c r="C37" s="10">
        <f t="shared" si="2"/>
        <v>53473.822200000002</v>
      </c>
      <c r="D37" s="12" t="str">
        <f t="shared" si="3"/>
        <v>vis</v>
      </c>
      <c r="E37" s="39" t="e">
        <f>VLOOKUP(C37,Active!C$21:E$926,3,FALSE)</f>
        <v>#N/A</v>
      </c>
      <c r="F37" s="3" t="s">
        <v>55</v>
      </c>
      <c r="G37" s="12" t="str">
        <f t="shared" si="4"/>
        <v>53473.8222</v>
      </c>
      <c r="H37" s="10">
        <f t="shared" si="5"/>
        <v>1977.5</v>
      </c>
      <c r="I37" s="40" t="s">
        <v>128</v>
      </c>
      <c r="J37" s="41" t="s">
        <v>129</v>
      </c>
      <c r="K37" s="40">
        <v>1977.5</v>
      </c>
      <c r="L37" s="40" t="s">
        <v>130</v>
      </c>
      <c r="M37" s="41" t="s">
        <v>60</v>
      </c>
      <c r="N37" s="41" t="s">
        <v>61</v>
      </c>
      <c r="O37" s="42" t="s">
        <v>109</v>
      </c>
      <c r="P37" s="43" t="s">
        <v>63</v>
      </c>
    </row>
    <row r="38" spans="1:16" ht="12.75" customHeight="1" thickBot="1" x14ac:dyDescent="0.25">
      <c r="A38" s="49" t="str">
        <f t="shared" si="0"/>
        <v>IBVS 5991 </v>
      </c>
      <c r="B38" s="3" t="str">
        <f t="shared" si="1"/>
        <v>II</v>
      </c>
      <c r="C38" s="10">
        <f t="shared" si="2"/>
        <v>53474.8007</v>
      </c>
      <c r="D38" s="12" t="str">
        <f t="shared" si="3"/>
        <v>vis</v>
      </c>
      <c r="E38" s="39" t="e">
        <f>VLOOKUP(C38,Active!C$21:E$926,3,FALSE)</f>
        <v>#N/A</v>
      </c>
      <c r="F38" s="3" t="s">
        <v>55</v>
      </c>
      <c r="G38" s="12" t="str">
        <f t="shared" si="4"/>
        <v>53474.8007</v>
      </c>
      <c r="H38" s="10">
        <f t="shared" si="5"/>
        <v>1979.5</v>
      </c>
      <c r="I38" s="40" t="s">
        <v>131</v>
      </c>
      <c r="J38" s="41" t="s">
        <v>132</v>
      </c>
      <c r="K38" s="40">
        <v>1979.5</v>
      </c>
      <c r="L38" s="40" t="s">
        <v>133</v>
      </c>
      <c r="M38" s="41" t="s">
        <v>60</v>
      </c>
      <c r="N38" s="41" t="s">
        <v>61</v>
      </c>
      <c r="O38" s="42" t="s">
        <v>109</v>
      </c>
      <c r="P38" s="43" t="s">
        <v>63</v>
      </c>
    </row>
    <row r="39" spans="1:16" ht="12.75" customHeight="1" thickBot="1" x14ac:dyDescent="0.25">
      <c r="A39" s="49" t="str">
        <f t="shared" si="0"/>
        <v>IBVS 5991 </v>
      </c>
      <c r="B39" s="3" t="str">
        <f t="shared" si="1"/>
        <v>II</v>
      </c>
      <c r="C39" s="10">
        <f t="shared" si="2"/>
        <v>53475.782200000001</v>
      </c>
      <c r="D39" s="12" t="str">
        <f t="shared" si="3"/>
        <v>vis</v>
      </c>
      <c r="E39" s="39" t="e">
        <f>VLOOKUP(C39,Active!C$21:E$926,3,FALSE)</f>
        <v>#N/A</v>
      </c>
      <c r="F39" s="3" t="s">
        <v>55</v>
      </c>
      <c r="G39" s="12" t="str">
        <f t="shared" si="4"/>
        <v>53475.7822</v>
      </c>
      <c r="H39" s="10">
        <f t="shared" si="5"/>
        <v>1981.5</v>
      </c>
      <c r="I39" s="40" t="s">
        <v>134</v>
      </c>
      <c r="J39" s="41" t="s">
        <v>135</v>
      </c>
      <c r="K39" s="40">
        <v>1981.5</v>
      </c>
      <c r="L39" s="40" t="s">
        <v>118</v>
      </c>
      <c r="M39" s="41" t="s">
        <v>60</v>
      </c>
      <c r="N39" s="41" t="s">
        <v>61</v>
      </c>
      <c r="O39" s="42" t="s">
        <v>109</v>
      </c>
      <c r="P39" s="43" t="s">
        <v>63</v>
      </c>
    </row>
    <row r="40" spans="1:16" ht="12.75" customHeight="1" thickBot="1" x14ac:dyDescent="0.25">
      <c r="A40" s="49" t="str">
        <f t="shared" si="0"/>
        <v>IBVS 5991 </v>
      </c>
      <c r="B40" s="3" t="str">
        <f t="shared" si="1"/>
        <v>II</v>
      </c>
      <c r="C40" s="10">
        <f t="shared" si="2"/>
        <v>53477.753299999997</v>
      </c>
      <c r="D40" s="12" t="str">
        <f t="shared" si="3"/>
        <v>vis</v>
      </c>
      <c r="E40" s="39" t="e">
        <f>VLOOKUP(C40,Active!C$21:E$926,3,FALSE)</f>
        <v>#N/A</v>
      </c>
      <c r="F40" s="3" t="s">
        <v>55</v>
      </c>
      <c r="G40" s="12" t="str">
        <f t="shared" si="4"/>
        <v>53477.7533</v>
      </c>
      <c r="H40" s="10">
        <f t="shared" si="5"/>
        <v>1985.5</v>
      </c>
      <c r="I40" s="40" t="s">
        <v>136</v>
      </c>
      <c r="J40" s="41" t="s">
        <v>137</v>
      </c>
      <c r="K40" s="40">
        <v>1985.5</v>
      </c>
      <c r="L40" s="40" t="s">
        <v>138</v>
      </c>
      <c r="M40" s="41" t="s">
        <v>60</v>
      </c>
      <c r="N40" s="41" t="s">
        <v>61</v>
      </c>
      <c r="O40" s="42" t="s">
        <v>109</v>
      </c>
      <c r="P40" s="43" t="s">
        <v>63</v>
      </c>
    </row>
    <row r="41" spans="1:16" ht="12.75" customHeight="1" thickBot="1" x14ac:dyDescent="0.25">
      <c r="A41" s="49" t="str">
        <f t="shared" si="0"/>
        <v>IBVS 5991 </v>
      </c>
      <c r="B41" s="3" t="str">
        <f t="shared" si="1"/>
        <v>II</v>
      </c>
      <c r="C41" s="10">
        <f t="shared" si="2"/>
        <v>53478.744400000003</v>
      </c>
      <c r="D41" s="12" t="str">
        <f t="shared" si="3"/>
        <v>vis</v>
      </c>
      <c r="E41" s="39" t="e">
        <f>VLOOKUP(C41,Active!C$21:E$926,3,FALSE)</f>
        <v>#N/A</v>
      </c>
      <c r="F41" s="3" t="s">
        <v>55</v>
      </c>
      <c r="G41" s="12" t="str">
        <f t="shared" si="4"/>
        <v>53478.7444</v>
      </c>
      <c r="H41" s="10">
        <f t="shared" si="5"/>
        <v>1987.5</v>
      </c>
      <c r="I41" s="40" t="s">
        <v>139</v>
      </c>
      <c r="J41" s="41" t="s">
        <v>140</v>
      </c>
      <c r="K41" s="40">
        <v>1987.5</v>
      </c>
      <c r="L41" s="40" t="s">
        <v>141</v>
      </c>
      <c r="M41" s="41" t="s">
        <v>60</v>
      </c>
      <c r="N41" s="41" t="s">
        <v>61</v>
      </c>
      <c r="O41" s="42" t="s">
        <v>109</v>
      </c>
      <c r="P41" s="43" t="s">
        <v>63</v>
      </c>
    </row>
    <row r="42" spans="1:16" ht="12.75" customHeight="1" thickBot="1" x14ac:dyDescent="0.25">
      <c r="A42" s="49" t="str">
        <f t="shared" si="0"/>
        <v>IBVS 5991 </v>
      </c>
      <c r="B42" s="3" t="str">
        <f t="shared" si="1"/>
        <v>II</v>
      </c>
      <c r="C42" s="10">
        <f t="shared" si="2"/>
        <v>53479.722900000001</v>
      </c>
      <c r="D42" s="12" t="str">
        <f t="shared" si="3"/>
        <v>vis</v>
      </c>
      <c r="E42" s="39" t="e">
        <f>VLOOKUP(C42,Active!C$21:E$926,3,FALSE)</f>
        <v>#N/A</v>
      </c>
      <c r="F42" s="3" t="s">
        <v>55</v>
      </c>
      <c r="G42" s="12" t="str">
        <f t="shared" si="4"/>
        <v>53479.7229</v>
      </c>
      <c r="H42" s="10">
        <f t="shared" si="5"/>
        <v>1989.5</v>
      </c>
      <c r="I42" s="40" t="s">
        <v>142</v>
      </c>
      <c r="J42" s="41" t="s">
        <v>143</v>
      </c>
      <c r="K42" s="40">
        <v>1989.5</v>
      </c>
      <c r="L42" s="40" t="s">
        <v>144</v>
      </c>
      <c r="M42" s="41" t="s">
        <v>60</v>
      </c>
      <c r="N42" s="41" t="s">
        <v>61</v>
      </c>
      <c r="O42" s="42" t="s">
        <v>109</v>
      </c>
      <c r="P42" s="43" t="s">
        <v>63</v>
      </c>
    </row>
    <row r="43" spans="1:16" ht="12.75" customHeight="1" thickBot="1" x14ac:dyDescent="0.25">
      <c r="A43" s="49" t="str">
        <f t="shared" ref="A43:A75" si="6">P43</f>
        <v>IBVS 5991 </v>
      </c>
      <c r="B43" s="3" t="str">
        <f t="shared" ref="B43:B75" si="7">IF(H43=INT(H43),"I","II")</f>
        <v>II</v>
      </c>
      <c r="C43" s="10">
        <f t="shared" ref="C43:C75" si="8">1*G43</f>
        <v>53480.7117</v>
      </c>
      <c r="D43" s="12" t="str">
        <f t="shared" ref="D43:D75" si="9">VLOOKUP(F43,I$1:J$5,2,FALSE)</f>
        <v>vis</v>
      </c>
      <c r="E43" s="39" t="e">
        <f>VLOOKUP(C43,Active!C$21:E$926,3,FALSE)</f>
        <v>#N/A</v>
      </c>
      <c r="F43" s="3" t="s">
        <v>55</v>
      </c>
      <c r="G43" s="12" t="str">
        <f t="shared" ref="G43:G75" si="10">MID(I43,3,LEN(I43)-3)</f>
        <v>53480.7117</v>
      </c>
      <c r="H43" s="10">
        <f t="shared" ref="H43:H75" si="11">1*K43</f>
        <v>1991.5</v>
      </c>
      <c r="I43" s="40" t="s">
        <v>145</v>
      </c>
      <c r="J43" s="41" t="s">
        <v>146</v>
      </c>
      <c r="K43" s="40">
        <v>1991.5</v>
      </c>
      <c r="L43" s="40" t="s">
        <v>147</v>
      </c>
      <c r="M43" s="41" t="s">
        <v>60</v>
      </c>
      <c r="N43" s="41" t="s">
        <v>61</v>
      </c>
      <c r="O43" s="42" t="s">
        <v>109</v>
      </c>
      <c r="P43" s="43" t="s">
        <v>63</v>
      </c>
    </row>
    <row r="44" spans="1:16" ht="12.75" customHeight="1" thickBot="1" x14ac:dyDescent="0.25">
      <c r="A44" s="49" t="str">
        <f t="shared" si="6"/>
        <v>IBVS 5991 </v>
      </c>
      <c r="B44" s="3" t="str">
        <f t="shared" si="7"/>
        <v>II</v>
      </c>
      <c r="C44" s="10">
        <f t="shared" si="8"/>
        <v>53488.092299999997</v>
      </c>
      <c r="D44" s="12" t="str">
        <f t="shared" si="9"/>
        <v>vis</v>
      </c>
      <c r="E44" s="39" t="e">
        <f>VLOOKUP(C44,Active!C$21:E$926,3,FALSE)</f>
        <v>#N/A</v>
      </c>
      <c r="F44" s="3" t="s">
        <v>55</v>
      </c>
      <c r="G44" s="12" t="str">
        <f t="shared" si="10"/>
        <v>53488.0923</v>
      </c>
      <c r="H44" s="10">
        <f t="shared" si="11"/>
        <v>2006.5</v>
      </c>
      <c r="I44" s="40" t="s">
        <v>148</v>
      </c>
      <c r="J44" s="41" t="s">
        <v>149</v>
      </c>
      <c r="K44" s="40">
        <v>2006.5</v>
      </c>
      <c r="L44" s="40" t="s">
        <v>150</v>
      </c>
      <c r="M44" s="41" t="s">
        <v>60</v>
      </c>
      <c r="N44" s="41" t="s">
        <v>55</v>
      </c>
      <c r="O44" s="42" t="s">
        <v>76</v>
      </c>
      <c r="P44" s="43" t="s">
        <v>63</v>
      </c>
    </row>
    <row r="45" spans="1:16" ht="12.75" customHeight="1" thickBot="1" x14ac:dyDescent="0.25">
      <c r="A45" s="49" t="str">
        <f t="shared" si="6"/>
        <v>IBVS 5991 </v>
      </c>
      <c r="B45" s="3" t="str">
        <f t="shared" si="7"/>
        <v>I</v>
      </c>
      <c r="C45" s="10">
        <f t="shared" si="8"/>
        <v>53488.321300000003</v>
      </c>
      <c r="D45" s="12" t="str">
        <f t="shared" si="9"/>
        <v>vis</v>
      </c>
      <c r="E45" s="39" t="e">
        <f>VLOOKUP(C45,Active!C$21:E$926,3,FALSE)</f>
        <v>#N/A</v>
      </c>
      <c r="F45" s="3" t="s">
        <v>55</v>
      </c>
      <c r="G45" s="12" t="str">
        <f t="shared" si="10"/>
        <v>53488.3213</v>
      </c>
      <c r="H45" s="10">
        <f t="shared" si="11"/>
        <v>2007</v>
      </c>
      <c r="I45" s="40" t="s">
        <v>151</v>
      </c>
      <c r="J45" s="41" t="s">
        <v>152</v>
      </c>
      <c r="K45" s="40">
        <v>2007</v>
      </c>
      <c r="L45" s="40" t="s">
        <v>153</v>
      </c>
      <c r="M45" s="41" t="s">
        <v>60</v>
      </c>
      <c r="N45" s="41" t="s">
        <v>55</v>
      </c>
      <c r="O45" s="42" t="s">
        <v>76</v>
      </c>
      <c r="P45" s="43" t="s">
        <v>63</v>
      </c>
    </row>
    <row r="46" spans="1:16" ht="12.75" customHeight="1" thickBot="1" x14ac:dyDescent="0.25">
      <c r="A46" s="49" t="str">
        <f t="shared" si="6"/>
        <v>IBVS 5991 </v>
      </c>
      <c r="B46" s="3" t="str">
        <f t="shared" si="7"/>
        <v>II</v>
      </c>
      <c r="C46" s="10">
        <f t="shared" si="8"/>
        <v>53490.553099999997</v>
      </c>
      <c r="D46" s="12" t="str">
        <f t="shared" si="9"/>
        <v>vis</v>
      </c>
      <c r="E46" s="39" t="e">
        <f>VLOOKUP(C46,Active!C$21:E$926,3,FALSE)</f>
        <v>#N/A</v>
      </c>
      <c r="F46" s="3" t="s">
        <v>55</v>
      </c>
      <c r="G46" s="12" t="str">
        <f t="shared" si="10"/>
        <v>53490.5531</v>
      </c>
      <c r="H46" s="10">
        <f t="shared" si="11"/>
        <v>2011.5</v>
      </c>
      <c r="I46" s="40" t="s">
        <v>154</v>
      </c>
      <c r="J46" s="41" t="s">
        <v>155</v>
      </c>
      <c r="K46" s="40">
        <v>2011.5</v>
      </c>
      <c r="L46" s="40" t="s">
        <v>156</v>
      </c>
      <c r="M46" s="41" t="s">
        <v>60</v>
      </c>
      <c r="N46" s="41" t="s">
        <v>61</v>
      </c>
      <c r="O46" s="42" t="s">
        <v>109</v>
      </c>
      <c r="P46" s="43" t="s">
        <v>63</v>
      </c>
    </row>
    <row r="47" spans="1:16" ht="12.75" customHeight="1" thickBot="1" x14ac:dyDescent="0.25">
      <c r="A47" s="49" t="str">
        <f t="shared" si="6"/>
        <v>IBVS 5991 </v>
      </c>
      <c r="B47" s="3" t="str">
        <f t="shared" si="7"/>
        <v>I</v>
      </c>
      <c r="C47" s="10">
        <f t="shared" si="8"/>
        <v>53490.786099999998</v>
      </c>
      <c r="D47" s="12" t="str">
        <f t="shared" si="9"/>
        <v>vis</v>
      </c>
      <c r="E47" s="39" t="e">
        <f>VLOOKUP(C47,Active!C$21:E$926,3,FALSE)</f>
        <v>#N/A</v>
      </c>
      <c r="F47" s="3" t="s">
        <v>55</v>
      </c>
      <c r="G47" s="12" t="str">
        <f t="shared" si="10"/>
        <v>53490.7861</v>
      </c>
      <c r="H47" s="10">
        <f t="shared" si="11"/>
        <v>2012</v>
      </c>
      <c r="I47" s="40" t="s">
        <v>157</v>
      </c>
      <c r="J47" s="41" t="s">
        <v>158</v>
      </c>
      <c r="K47" s="40">
        <v>2012</v>
      </c>
      <c r="L47" s="40" t="s">
        <v>159</v>
      </c>
      <c r="M47" s="41" t="s">
        <v>60</v>
      </c>
      <c r="N47" s="41" t="s">
        <v>61</v>
      </c>
      <c r="O47" s="42" t="s">
        <v>109</v>
      </c>
      <c r="P47" s="43" t="s">
        <v>63</v>
      </c>
    </row>
    <row r="48" spans="1:16" ht="12.75" customHeight="1" thickBot="1" x14ac:dyDescent="0.25">
      <c r="A48" s="49" t="str">
        <f t="shared" si="6"/>
        <v>IBVS 5991 </v>
      </c>
      <c r="B48" s="3" t="str">
        <f t="shared" si="7"/>
        <v>I</v>
      </c>
      <c r="C48" s="10">
        <f t="shared" si="8"/>
        <v>53492.753599999996</v>
      </c>
      <c r="D48" s="12" t="str">
        <f t="shared" si="9"/>
        <v>vis</v>
      </c>
      <c r="E48" s="39" t="e">
        <f>VLOOKUP(C48,Active!C$21:E$926,3,FALSE)</f>
        <v>#N/A</v>
      </c>
      <c r="F48" s="3" t="s">
        <v>55</v>
      </c>
      <c r="G48" s="12" t="str">
        <f t="shared" si="10"/>
        <v>53492.7536</v>
      </c>
      <c r="H48" s="10">
        <f t="shared" si="11"/>
        <v>2016</v>
      </c>
      <c r="I48" s="40" t="s">
        <v>166</v>
      </c>
      <c r="J48" s="41" t="s">
        <v>167</v>
      </c>
      <c r="K48" s="40" t="s">
        <v>168</v>
      </c>
      <c r="L48" s="40" t="s">
        <v>169</v>
      </c>
      <c r="M48" s="41" t="s">
        <v>60</v>
      </c>
      <c r="N48" s="41" t="s">
        <v>61</v>
      </c>
      <c r="O48" s="42" t="s">
        <v>109</v>
      </c>
      <c r="P48" s="43" t="s">
        <v>63</v>
      </c>
    </row>
    <row r="49" spans="1:16" ht="12.75" customHeight="1" thickBot="1" x14ac:dyDescent="0.25">
      <c r="A49" s="49" t="str">
        <f t="shared" si="6"/>
        <v>IBVS 5991 </v>
      </c>
      <c r="B49" s="3" t="str">
        <f t="shared" si="7"/>
        <v>I</v>
      </c>
      <c r="C49" s="10">
        <f t="shared" si="8"/>
        <v>53495.702599999997</v>
      </c>
      <c r="D49" s="12" t="str">
        <f t="shared" si="9"/>
        <v>vis</v>
      </c>
      <c r="E49" s="39" t="e">
        <f>VLOOKUP(C49,Active!C$21:E$926,3,FALSE)</f>
        <v>#N/A</v>
      </c>
      <c r="F49" s="3" t="s">
        <v>55</v>
      </c>
      <c r="G49" s="12" t="str">
        <f t="shared" si="10"/>
        <v>53495.7026</v>
      </c>
      <c r="H49" s="10">
        <f t="shared" si="11"/>
        <v>2022</v>
      </c>
      <c r="I49" s="40" t="s">
        <v>173</v>
      </c>
      <c r="J49" s="41" t="s">
        <v>174</v>
      </c>
      <c r="K49" s="40" t="s">
        <v>175</v>
      </c>
      <c r="L49" s="40" t="s">
        <v>176</v>
      </c>
      <c r="M49" s="41" t="s">
        <v>60</v>
      </c>
      <c r="N49" s="41" t="s">
        <v>61</v>
      </c>
      <c r="O49" s="42" t="s">
        <v>109</v>
      </c>
      <c r="P49" s="43" t="s">
        <v>63</v>
      </c>
    </row>
    <row r="50" spans="1:16" ht="12.75" customHeight="1" thickBot="1" x14ac:dyDescent="0.25">
      <c r="A50" s="49" t="str">
        <f t="shared" si="6"/>
        <v>IBVS 5991 </v>
      </c>
      <c r="B50" s="3" t="str">
        <f t="shared" si="7"/>
        <v>I</v>
      </c>
      <c r="C50" s="10">
        <f t="shared" si="8"/>
        <v>53496.689299999998</v>
      </c>
      <c r="D50" s="12" t="str">
        <f t="shared" si="9"/>
        <v>vis</v>
      </c>
      <c r="E50" s="39" t="e">
        <f>VLOOKUP(C50,Active!C$21:E$926,3,FALSE)</f>
        <v>#N/A</v>
      </c>
      <c r="F50" s="3" t="s">
        <v>55</v>
      </c>
      <c r="G50" s="12" t="str">
        <f t="shared" si="10"/>
        <v>53496.6893</v>
      </c>
      <c r="H50" s="10">
        <f t="shared" si="11"/>
        <v>2024</v>
      </c>
      <c r="I50" s="40" t="s">
        <v>177</v>
      </c>
      <c r="J50" s="41" t="s">
        <v>178</v>
      </c>
      <c r="K50" s="40" t="s">
        <v>179</v>
      </c>
      <c r="L50" s="40" t="s">
        <v>72</v>
      </c>
      <c r="M50" s="41" t="s">
        <v>60</v>
      </c>
      <c r="N50" s="41" t="s">
        <v>61</v>
      </c>
      <c r="O50" s="42" t="s">
        <v>109</v>
      </c>
      <c r="P50" s="43" t="s">
        <v>63</v>
      </c>
    </row>
    <row r="51" spans="1:16" ht="12.75" customHeight="1" thickBot="1" x14ac:dyDescent="0.25">
      <c r="A51" s="49" t="str">
        <f t="shared" si="6"/>
        <v>IBVS 5991 </v>
      </c>
      <c r="B51" s="3" t="str">
        <f t="shared" si="7"/>
        <v>I</v>
      </c>
      <c r="C51" s="10">
        <f t="shared" si="8"/>
        <v>53497.673499999997</v>
      </c>
      <c r="D51" s="12" t="str">
        <f t="shared" si="9"/>
        <v>vis</v>
      </c>
      <c r="E51" s="39" t="e">
        <f>VLOOKUP(C51,Active!C$21:E$926,3,FALSE)</f>
        <v>#N/A</v>
      </c>
      <c r="F51" s="3" t="s">
        <v>55</v>
      </c>
      <c r="G51" s="12" t="str">
        <f t="shared" si="10"/>
        <v>53497.6735</v>
      </c>
      <c r="H51" s="10">
        <f t="shared" si="11"/>
        <v>2026</v>
      </c>
      <c r="I51" s="40" t="s">
        <v>183</v>
      </c>
      <c r="J51" s="41" t="s">
        <v>184</v>
      </c>
      <c r="K51" s="40" t="s">
        <v>185</v>
      </c>
      <c r="L51" s="40" t="s">
        <v>186</v>
      </c>
      <c r="M51" s="41" t="s">
        <v>60</v>
      </c>
      <c r="N51" s="41" t="s">
        <v>61</v>
      </c>
      <c r="O51" s="42" t="s">
        <v>109</v>
      </c>
      <c r="P51" s="43" t="s">
        <v>63</v>
      </c>
    </row>
    <row r="52" spans="1:16" ht="12.75" customHeight="1" thickBot="1" x14ac:dyDescent="0.25">
      <c r="A52" s="49" t="str">
        <f t="shared" si="6"/>
        <v>IBVS 5991 </v>
      </c>
      <c r="B52" s="3" t="str">
        <f t="shared" si="7"/>
        <v>I</v>
      </c>
      <c r="C52" s="10">
        <f t="shared" si="8"/>
        <v>53499.642200000002</v>
      </c>
      <c r="D52" s="12" t="str">
        <f t="shared" si="9"/>
        <v>vis</v>
      </c>
      <c r="E52" s="39" t="e">
        <f>VLOOKUP(C52,Active!C$21:E$926,3,FALSE)</f>
        <v>#N/A</v>
      </c>
      <c r="F52" s="3" t="s">
        <v>55</v>
      </c>
      <c r="G52" s="12" t="str">
        <f t="shared" si="10"/>
        <v>53499.6422</v>
      </c>
      <c r="H52" s="10">
        <f t="shared" si="11"/>
        <v>2030</v>
      </c>
      <c r="I52" s="40" t="s">
        <v>190</v>
      </c>
      <c r="J52" s="41" t="s">
        <v>191</v>
      </c>
      <c r="K52" s="40" t="s">
        <v>192</v>
      </c>
      <c r="L52" s="40" t="s">
        <v>193</v>
      </c>
      <c r="M52" s="41" t="s">
        <v>60</v>
      </c>
      <c r="N52" s="41" t="s">
        <v>61</v>
      </c>
      <c r="O52" s="42" t="s">
        <v>109</v>
      </c>
      <c r="P52" s="43" t="s">
        <v>63</v>
      </c>
    </row>
    <row r="53" spans="1:16" ht="12.75" customHeight="1" thickBot="1" x14ac:dyDescent="0.25">
      <c r="A53" s="49" t="str">
        <f t="shared" si="6"/>
        <v>IBVS 5991 </v>
      </c>
      <c r="B53" s="3" t="str">
        <f t="shared" si="7"/>
        <v>II</v>
      </c>
      <c r="C53" s="10">
        <f t="shared" si="8"/>
        <v>53756.848299999998</v>
      </c>
      <c r="D53" s="12" t="str">
        <f t="shared" si="9"/>
        <v>vis</v>
      </c>
      <c r="E53" s="39" t="e">
        <f>VLOOKUP(C53,Active!C$21:E$926,3,FALSE)</f>
        <v>#N/A</v>
      </c>
      <c r="F53" s="3" t="s">
        <v>55</v>
      </c>
      <c r="G53" s="12" t="str">
        <f t="shared" si="10"/>
        <v>53756.8483</v>
      </c>
      <c r="H53" s="10">
        <f t="shared" si="11"/>
        <v>2552.5</v>
      </c>
      <c r="I53" s="40" t="s">
        <v>194</v>
      </c>
      <c r="J53" s="41" t="s">
        <v>195</v>
      </c>
      <c r="K53" s="40" t="s">
        <v>196</v>
      </c>
      <c r="L53" s="40" t="s">
        <v>197</v>
      </c>
      <c r="M53" s="41" t="s">
        <v>60</v>
      </c>
      <c r="N53" s="41" t="s">
        <v>55</v>
      </c>
      <c r="O53" s="42" t="s">
        <v>76</v>
      </c>
      <c r="P53" s="43" t="s">
        <v>63</v>
      </c>
    </row>
    <row r="54" spans="1:16" ht="12.75" customHeight="1" thickBot="1" x14ac:dyDescent="0.25">
      <c r="A54" s="49" t="str">
        <f t="shared" si="6"/>
        <v>IBVS 5991 </v>
      </c>
      <c r="B54" s="3" t="str">
        <f t="shared" si="7"/>
        <v>I</v>
      </c>
      <c r="C54" s="10">
        <f t="shared" si="8"/>
        <v>53757.078999999998</v>
      </c>
      <c r="D54" s="12" t="str">
        <f t="shared" si="9"/>
        <v>vis</v>
      </c>
      <c r="E54" s="39" t="e">
        <f>VLOOKUP(C54,Active!C$21:E$926,3,FALSE)</f>
        <v>#N/A</v>
      </c>
      <c r="F54" s="3" t="s">
        <v>55</v>
      </c>
      <c r="G54" s="12" t="str">
        <f t="shared" si="10"/>
        <v>53757.0790</v>
      </c>
      <c r="H54" s="10">
        <f t="shared" si="11"/>
        <v>2553</v>
      </c>
      <c r="I54" s="40" t="s">
        <v>198</v>
      </c>
      <c r="J54" s="41" t="s">
        <v>199</v>
      </c>
      <c r="K54" s="40" t="s">
        <v>200</v>
      </c>
      <c r="L54" s="40" t="s">
        <v>201</v>
      </c>
      <c r="M54" s="41" t="s">
        <v>60</v>
      </c>
      <c r="N54" s="41" t="s">
        <v>55</v>
      </c>
      <c r="O54" s="42" t="s">
        <v>76</v>
      </c>
      <c r="P54" s="43" t="s">
        <v>63</v>
      </c>
    </row>
    <row r="55" spans="1:16" ht="12.75" customHeight="1" thickBot="1" x14ac:dyDescent="0.25">
      <c r="A55" s="10" t="str">
        <f t="shared" si="6"/>
        <v>VSB 46 </v>
      </c>
      <c r="B55" s="3" t="str">
        <f t="shared" si="7"/>
        <v>I</v>
      </c>
      <c r="C55" s="10">
        <f t="shared" si="8"/>
        <v>54160.218099999998</v>
      </c>
      <c r="D55" s="12" t="str">
        <f t="shared" si="9"/>
        <v>vis</v>
      </c>
      <c r="E55" s="39">
        <f>VLOOKUP(C55,Active!C$21:E$926,3,FALSE)</f>
        <v>1359.9390771715346</v>
      </c>
      <c r="F55" s="3" t="s">
        <v>55</v>
      </c>
      <c r="G55" s="12" t="str">
        <f t="shared" si="10"/>
        <v>54160.2181</v>
      </c>
      <c r="H55" s="10">
        <f t="shared" si="11"/>
        <v>3372</v>
      </c>
      <c r="I55" s="40" t="s">
        <v>202</v>
      </c>
      <c r="J55" s="41" t="s">
        <v>203</v>
      </c>
      <c r="K55" s="40" t="s">
        <v>204</v>
      </c>
      <c r="L55" s="40" t="s">
        <v>205</v>
      </c>
      <c r="M55" s="41" t="s">
        <v>60</v>
      </c>
      <c r="N55" s="41" t="s">
        <v>206</v>
      </c>
      <c r="O55" s="42" t="s">
        <v>207</v>
      </c>
      <c r="P55" s="43" t="s">
        <v>208</v>
      </c>
    </row>
    <row r="56" spans="1:16" ht="12.75" customHeight="1" thickBot="1" x14ac:dyDescent="0.25">
      <c r="A56" s="49" t="str">
        <f t="shared" si="6"/>
        <v>IBVS 5991 </v>
      </c>
      <c r="B56" s="3" t="str">
        <f t="shared" si="7"/>
        <v>II</v>
      </c>
      <c r="C56" s="10">
        <f t="shared" si="8"/>
        <v>54224.4761</v>
      </c>
      <c r="D56" s="12" t="str">
        <f t="shared" si="9"/>
        <v>vis</v>
      </c>
      <c r="E56" s="39" t="e">
        <f>VLOOKUP(C56,Active!C$21:E$926,3,FALSE)</f>
        <v>#N/A</v>
      </c>
      <c r="F56" s="3" t="s">
        <v>55</v>
      </c>
      <c r="G56" s="12" t="str">
        <f t="shared" si="10"/>
        <v>54224.4761</v>
      </c>
      <c r="H56" s="10">
        <f t="shared" si="11"/>
        <v>3502.5</v>
      </c>
      <c r="I56" s="40" t="s">
        <v>209</v>
      </c>
      <c r="J56" s="41" t="s">
        <v>210</v>
      </c>
      <c r="K56" s="40" t="s">
        <v>211</v>
      </c>
      <c r="L56" s="40" t="s">
        <v>212</v>
      </c>
      <c r="M56" s="41" t="s">
        <v>60</v>
      </c>
      <c r="N56" s="41" t="s">
        <v>55</v>
      </c>
      <c r="O56" s="42" t="s">
        <v>76</v>
      </c>
      <c r="P56" s="43" t="s">
        <v>63</v>
      </c>
    </row>
    <row r="57" spans="1:16" ht="12.75" customHeight="1" thickBot="1" x14ac:dyDescent="0.25">
      <c r="A57" s="49" t="str">
        <f t="shared" si="6"/>
        <v>IBVS 5991 </v>
      </c>
      <c r="B57" s="3" t="str">
        <f t="shared" si="7"/>
        <v>I</v>
      </c>
      <c r="C57" s="10">
        <f t="shared" si="8"/>
        <v>54224.704400000002</v>
      </c>
      <c r="D57" s="12" t="str">
        <f t="shared" si="9"/>
        <v>vis</v>
      </c>
      <c r="E57" s="39" t="e">
        <f>VLOOKUP(C57,Active!C$21:E$926,3,FALSE)</f>
        <v>#N/A</v>
      </c>
      <c r="F57" s="3" t="s">
        <v>55</v>
      </c>
      <c r="G57" s="12" t="str">
        <f t="shared" si="10"/>
        <v>54224.7044</v>
      </c>
      <c r="H57" s="10">
        <f t="shared" si="11"/>
        <v>3503</v>
      </c>
      <c r="I57" s="40" t="s">
        <v>213</v>
      </c>
      <c r="J57" s="41" t="s">
        <v>214</v>
      </c>
      <c r="K57" s="40" t="s">
        <v>215</v>
      </c>
      <c r="L57" s="40" t="s">
        <v>216</v>
      </c>
      <c r="M57" s="41" t="s">
        <v>60</v>
      </c>
      <c r="N57" s="41" t="s">
        <v>55</v>
      </c>
      <c r="O57" s="42" t="s">
        <v>76</v>
      </c>
      <c r="P57" s="43" t="s">
        <v>63</v>
      </c>
    </row>
    <row r="58" spans="1:16" ht="12.75" customHeight="1" thickBot="1" x14ac:dyDescent="0.25">
      <c r="A58" s="10" t="str">
        <f t="shared" si="6"/>
        <v>OEJV 0094 </v>
      </c>
      <c r="B58" s="3" t="str">
        <f t="shared" si="7"/>
        <v>I</v>
      </c>
      <c r="C58" s="10">
        <f t="shared" si="8"/>
        <v>54557.466699999997</v>
      </c>
      <c r="D58" s="12" t="str">
        <f t="shared" si="9"/>
        <v>vis</v>
      </c>
      <c r="E58" s="39" t="e">
        <f>VLOOKUP(C58,Active!C$21:E$926,3,FALSE)</f>
        <v>#N/A</v>
      </c>
      <c r="F58" s="3" t="s">
        <v>55</v>
      </c>
      <c r="G58" s="12" t="str">
        <f t="shared" si="10"/>
        <v>54557.4667</v>
      </c>
      <c r="H58" s="10">
        <f t="shared" si="11"/>
        <v>4179</v>
      </c>
      <c r="I58" s="40" t="s">
        <v>217</v>
      </c>
      <c r="J58" s="41" t="s">
        <v>218</v>
      </c>
      <c r="K58" s="40" t="s">
        <v>219</v>
      </c>
      <c r="L58" s="40" t="s">
        <v>220</v>
      </c>
      <c r="M58" s="41" t="s">
        <v>60</v>
      </c>
      <c r="N58" s="41" t="s">
        <v>38</v>
      </c>
      <c r="O58" s="42" t="s">
        <v>221</v>
      </c>
      <c r="P58" s="43" t="s">
        <v>222</v>
      </c>
    </row>
    <row r="59" spans="1:16" ht="12.75" customHeight="1" thickBot="1" x14ac:dyDescent="0.25">
      <c r="A59" s="10" t="str">
        <f t="shared" si="6"/>
        <v>IBVS 5991 </v>
      </c>
      <c r="B59" s="3" t="str">
        <f t="shared" si="7"/>
        <v>I</v>
      </c>
      <c r="C59" s="10">
        <f t="shared" si="8"/>
        <v>54557.466999999997</v>
      </c>
      <c r="D59" s="12" t="str">
        <f t="shared" si="9"/>
        <v>vis</v>
      </c>
      <c r="E59" s="39" t="e">
        <f>VLOOKUP(C59,Active!C$21:E$926,3,FALSE)</f>
        <v>#N/A</v>
      </c>
      <c r="F59" s="3" t="s">
        <v>55</v>
      </c>
      <c r="G59" s="12" t="str">
        <f t="shared" si="10"/>
        <v>54557.4670</v>
      </c>
      <c r="H59" s="10">
        <f t="shared" si="11"/>
        <v>4179</v>
      </c>
      <c r="I59" s="40" t="s">
        <v>223</v>
      </c>
      <c r="J59" s="41" t="s">
        <v>218</v>
      </c>
      <c r="K59" s="40" t="s">
        <v>219</v>
      </c>
      <c r="L59" s="40" t="s">
        <v>224</v>
      </c>
      <c r="M59" s="41" t="s">
        <v>60</v>
      </c>
      <c r="N59" s="41" t="s">
        <v>225</v>
      </c>
      <c r="O59" s="42" t="s">
        <v>226</v>
      </c>
      <c r="P59" s="43" t="s">
        <v>63</v>
      </c>
    </row>
    <row r="60" spans="1:16" ht="12.75" customHeight="1" thickBot="1" x14ac:dyDescent="0.25">
      <c r="A60" s="10" t="str">
        <f t="shared" si="6"/>
        <v>OEJV 0094 </v>
      </c>
      <c r="B60" s="3" t="str">
        <f t="shared" si="7"/>
        <v>I</v>
      </c>
      <c r="C60" s="10">
        <f t="shared" si="8"/>
        <v>54557.467199999999</v>
      </c>
      <c r="D60" s="12" t="str">
        <f t="shared" si="9"/>
        <v>vis</v>
      </c>
      <c r="E60" s="39" t="e">
        <f>VLOOKUP(C60,Active!C$21:E$926,3,FALSE)</f>
        <v>#N/A</v>
      </c>
      <c r="F60" s="3" t="s">
        <v>55</v>
      </c>
      <c r="G60" s="12" t="str">
        <f t="shared" si="10"/>
        <v>54557.4672</v>
      </c>
      <c r="H60" s="10">
        <f t="shared" si="11"/>
        <v>4179</v>
      </c>
      <c r="I60" s="40" t="s">
        <v>227</v>
      </c>
      <c r="J60" s="41" t="s">
        <v>218</v>
      </c>
      <c r="K60" s="40" t="s">
        <v>219</v>
      </c>
      <c r="L60" s="40" t="s">
        <v>228</v>
      </c>
      <c r="M60" s="41" t="s">
        <v>60</v>
      </c>
      <c r="N60" s="41" t="s">
        <v>229</v>
      </c>
      <c r="O60" s="42" t="s">
        <v>221</v>
      </c>
      <c r="P60" s="43" t="s">
        <v>222</v>
      </c>
    </row>
    <row r="61" spans="1:16" ht="12.75" customHeight="1" thickBot="1" x14ac:dyDescent="0.25">
      <c r="A61" s="10" t="str">
        <f t="shared" si="6"/>
        <v>VSB 48 </v>
      </c>
      <c r="B61" s="3" t="str">
        <f t="shared" si="7"/>
        <v>II</v>
      </c>
      <c r="C61" s="10">
        <f t="shared" si="8"/>
        <v>54563.143199999999</v>
      </c>
      <c r="D61" s="12" t="str">
        <f t="shared" si="9"/>
        <v>vis</v>
      </c>
      <c r="E61" s="39">
        <f>VLOOKUP(C61,Active!C$21:E$926,3,FALSE)</f>
        <v>2178.4919065541726</v>
      </c>
      <c r="F61" s="3" t="s">
        <v>55</v>
      </c>
      <c r="G61" s="12" t="str">
        <f t="shared" si="10"/>
        <v>54563.1432</v>
      </c>
      <c r="H61" s="10">
        <f t="shared" si="11"/>
        <v>4190.5</v>
      </c>
      <c r="I61" s="40" t="s">
        <v>230</v>
      </c>
      <c r="J61" s="41" t="s">
        <v>231</v>
      </c>
      <c r="K61" s="40" t="s">
        <v>232</v>
      </c>
      <c r="L61" s="40" t="s">
        <v>233</v>
      </c>
      <c r="M61" s="41" t="s">
        <v>60</v>
      </c>
      <c r="N61" s="41" t="s">
        <v>206</v>
      </c>
      <c r="O61" s="42" t="s">
        <v>207</v>
      </c>
      <c r="P61" s="43" t="s">
        <v>234</v>
      </c>
    </row>
    <row r="62" spans="1:16" ht="12.75" customHeight="1" thickBot="1" x14ac:dyDescent="0.25">
      <c r="A62" s="49" t="str">
        <f t="shared" si="6"/>
        <v>IBVS 5991 </v>
      </c>
      <c r="B62" s="3" t="str">
        <f t="shared" si="7"/>
        <v>II</v>
      </c>
      <c r="C62" s="10">
        <f t="shared" si="8"/>
        <v>54581.8482</v>
      </c>
      <c r="D62" s="12" t="str">
        <f t="shared" si="9"/>
        <v>vis</v>
      </c>
      <c r="E62" s="39" t="e">
        <f>VLOOKUP(C62,Active!C$21:E$926,3,FALSE)</f>
        <v>#N/A</v>
      </c>
      <c r="F62" s="3" t="s">
        <v>55</v>
      </c>
      <c r="G62" s="12" t="str">
        <f t="shared" si="10"/>
        <v>54581.8482</v>
      </c>
      <c r="H62" s="10">
        <f t="shared" si="11"/>
        <v>4228.5</v>
      </c>
      <c r="I62" s="40" t="s">
        <v>235</v>
      </c>
      <c r="J62" s="41" t="s">
        <v>236</v>
      </c>
      <c r="K62" s="40" t="s">
        <v>237</v>
      </c>
      <c r="L62" s="40" t="s">
        <v>238</v>
      </c>
      <c r="M62" s="41" t="s">
        <v>60</v>
      </c>
      <c r="N62" s="41" t="s">
        <v>55</v>
      </c>
      <c r="O62" s="42" t="s">
        <v>76</v>
      </c>
      <c r="P62" s="43" t="s">
        <v>63</v>
      </c>
    </row>
    <row r="63" spans="1:16" ht="12.75" customHeight="1" thickBot="1" x14ac:dyDescent="0.25">
      <c r="A63" s="49" t="str">
        <f t="shared" si="6"/>
        <v>IBVS 5991 </v>
      </c>
      <c r="B63" s="3" t="str">
        <f t="shared" si="7"/>
        <v>I</v>
      </c>
      <c r="C63" s="10">
        <f t="shared" si="8"/>
        <v>54582.077599999997</v>
      </c>
      <c r="D63" s="12" t="str">
        <f t="shared" si="9"/>
        <v>vis</v>
      </c>
      <c r="E63" s="39" t="e">
        <f>VLOOKUP(C63,Active!C$21:E$926,3,FALSE)</f>
        <v>#N/A</v>
      </c>
      <c r="F63" s="3" t="s">
        <v>55</v>
      </c>
      <c r="G63" s="12" t="str">
        <f t="shared" si="10"/>
        <v>54582.0776</v>
      </c>
      <c r="H63" s="10">
        <f t="shared" si="11"/>
        <v>4229</v>
      </c>
      <c r="I63" s="40" t="s">
        <v>239</v>
      </c>
      <c r="J63" s="41" t="s">
        <v>240</v>
      </c>
      <c r="K63" s="40" t="s">
        <v>241</v>
      </c>
      <c r="L63" s="40" t="s">
        <v>242</v>
      </c>
      <c r="M63" s="41" t="s">
        <v>60</v>
      </c>
      <c r="N63" s="41" t="s">
        <v>55</v>
      </c>
      <c r="O63" s="42" t="s">
        <v>76</v>
      </c>
      <c r="P63" s="43" t="s">
        <v>63</v>
      </c>
    </row>
    <row r="64" spans="1:16" ht="12.75" customHeight="1" thickBot="1" x14ac:dyDescent="0.25">
      <c r="A64" s="10" t="str">
        <f t="shared" si="6"/>
        <v>OEJV 0094 </v>
      </c>
      <c r="B64" s="3" t="str">
        <f t="shared" si="7"/>
        <v>I</v>
      </c>
      <c r="C64" s="10">
        <f t="shared" si="8"/>
        <v>54594.377999999997</v>
      </c>
      <c r="D64" s="12" t="str">
        <f t="shared" si="9"/>
        <v>vis</v>
      </c>
      <c r="E64" s="39" t="e">
        <f>VLOOKUP(C64,Active!C$21:E$926,3,FALSE)</f>
        <v>#N/A</v>
      </c>
      <c r="F64" s="3" t="s">
        <v>55</v>
      </c>
      <c r="G64" s="12" t="str">
        <f t="shared" si="10"/>
        <v>54594.3780</v>
      </c>
      <c r="H64" s="10">
        <f t="shared" si="11"/>
        <v>4254</v>
      </c>
      <c r="I64" s="40" t="s">
        <v>243</v>
      </c>
      <c r="J64" s="41" t="s">
        <v>244</v>
      </c>
      <c r="K64" s="40" t="s">
        <v>245</v>
      </c>
      <c r="L64" s="40" t="s">
        <v>246</v>
      </c>
      <c r="M64" s="41" t="s">
        <v>60</v>
      </c>
      <c r="N64" s="41" t="s">
        <v>229</v>
      </c>
      <c r="O64" s="42" t="s">
        <v>221</v>
      </c>
      <c r="P64" s="43" t="s">
        <v>222</v>
      </c>
    </row>
    <row r="65" spans="1:16" ht="12.75" customHeight="1" thickBot="1" x14ac:dyDescent="0.25">
      <c r="A65" s="10" t="str">
        <f t="shared" si="6"/>
        <v>OEJV 0094 </v>
      </c>
      <c r="B65" s="3" t="str">
        <f t="shared" si="7"/>
        <v>I</v>
      </c>
      <c r="C65" s="10">
        <f t="shared" si="8"/>
        <v>54594.378199999999</v>
      </c>
      <c r="D65" s="12" t="str">
        <f t="shared" si="9"/>
        <v>vis</v>
      </c>
      <c r="E65" s="39" t="e">
        <f>VLOOKUP(C65,Active!C$21:E$926,3,FALSE)</f>
        <v>#N/A</v>
      </c>
      <c r="F65" s="3" t="s">
        <v>55</v>
      </c>
      <c r="G65" s="12" t="str">
        <f t="shared" si="10"/>
        <v>54594.3782</v>
      </c>
      <c r="H65" s="10">
        <f t="shared" si="11"/>
        <v>4254</v>
      </c>
      <c r="I65" s="40" t="s">
        <v>247</v>
      </c>
      <c r="J65" s="41" t="s">
        <v>244</v>
      </c>
      <c r="K65" s="40" t="s">
        <v>245</v>
      </c>
      <c r="L65" s="40" t="s">
        <v>248</v>
      </c>
      <c r="M65" s="41" t="s">
        <v>60</v>
      </c>
      <c r="N65" s="41" t="s">
        <v>38</v>
      </c>
      <c r="O65" s="42" t="s">
        <v>221</v>
      </c>
      <c r="P65" s="43" t="s">
        <v>222</v>
      </c>
    </row>
    <row r="66" spans="1:16" ht="12.75" customHeight="1" thickBot="1" x14ac:dyDescent="0.25">
      <c r="A66" s="49" t="str">
        <f t="shared" si="6"/>
        <v>IBVS 5991 </v>
      </c>
      <c r="B66" s="3" t="str">
        <f t="shared" si="7"/>
        <v>II</v>
      </c>
      <c r="C66" s="10">
        <f t="shared" si="8"/>
        <v>54943.647299999997</v>
      </c>
      <c r="D66" s="12" t="str">
        <f t="shared" si="9"/>
        <v>vis</v>
      </c>
      <c r="E66" s="39" t="e">
        <f>VLOOKUP(C66,Active!C$21:E$926,3,FALSE)</f>
        <v>#N/A</v>
      </c>
      <c r="F66" s="3" t="s">
        <v>55</v>
      </c>
      <c r="G66" s="12" t="str">
        <f t="shared" si="10"/>
        <v>54943.6473</v>
      </c>
      <c r="H66" s="10">
        <f t="shared" si="11"/>
        <v>4963.5</v>
      </c>
      <c r="I66" s="40" t="s">
        <v>249</v>
      </c>
      <c r="J66" s="41" t="s">
        <v>250</v>
      </c>
      <c r="K66" s="40" t="s">
        <v>251</v>
      </c>
      <c r="L66" s="40" t="s">
        <v>252</v>
      </c>
      <c r="M66" s="41" t="s">
        <v>60</v>
      </c>
      <c r="N66" s="41" t="s">
        <v>55</v>
      </c>
      <c r="O66" s="42" t="s">
        <v>76</v>
      </c>
      <c r="P66" s="43" t="s">
        <v>63</v>
      </c>
    </row>
    <row r="67" spans="1:16" ht="12.75" customHeight="1" thickBot="1" x14ac:dyDescent="0.25">
      <c r="A67" s="49" t="str">
        <f t="shared" si="6"/>
        <v>IBVS 5991 </v>
      </c>
      <c r="B67" s="3" t="str">
        <f t="shared" si="7"/>
        <v>I</v>
      </c>
      <c r="C67" s="10">
        <f t="shared" si="8"/>
        <v>54943.871800000001</v>
      </c>
      <c r="D67" s="12" t="str">
        <f t="shared" si="9"/>
        <v>vis</v>
      </c>
      <c r="E67" s="39" t="e">
        <f>VLOOKUP(C67,Active!C$21:E$926,3,FALSE)</f>
        <v>#N/A</v>
      </c>
      <c r="F67" s="3" t="s">
        <v>55</v>
      </c>
      <c r="G67" s="12" t="str">
        <f t="shared" si="10"/>
        <v>54943.8718</v>
      </c>
      <c r="H67" s="10">
        <f t="shared" si="11"/>
        <v>4964</v>
      </c>
      <c r="I67" s="40" t="s">
        <v>253</v>
      </c>
      <c r="J67" s="41" t="s">
        <v>254</v>
      </c>
      <c r="K67" s="40" t="s">
        <v>255</v>
      </c>
      <c r="L67" s="40" t="s">
        <v>256</v>
      </c>
      <c r="M67" s="41" t="s">
        <v>60</v>
      </c>
      <c r="N67" s="41" t="s">
        <v>55</v>
      </c>
      <c r="O67" s="42" t="s">
        <v>76</v>
      </c>
      <c r="P67" s="43" t="s">
        <v>63</v>
      </c>
    </row>
    <row r="68" spans="1:16" ht="12.75" customHeight="1" thickBot="1" x14ac:dyDescent="0.25">
      <c r="A68" s="10" t="str">
        <f t="shared" si="6"/>
        <v>VSB 50 </v>
      </c>
      <c r="B68" s="3" t="str">
        <f t="shared" si="7"/>
        <v>II</v>
      </c>
      <c r="C68" s="10">
        <f t="shared" si="8"/>
        <v>54950.038099999998</v>
      </c>
      <c r="D68" s="12" t="str">
        <f t="shared" si="9"/>
        <v>vis</v>
      </c>
      <c r="E68" s="39">
        <f>VLOOKUP(C68,Active!C$21:E$926,3,FALSE)</f>
        <v>2964.4789673471387</v>
      </c>
      <c r="F68" s="3" t="s">
        <v>55</v>
      </c>
      <c r="G68" s="12" t="str">
        <f t="shared" si="10"/>
        <v>54950.0381</v>
      </c>
      <c r="H68" s="10">
        <f t="shared" si="11"/>
        <v>4976.5</v>
      </c>
      <c r="I68" s="40" t="s">
        <v>257</v>
      </c>
      <c r="J68" s="41" t="s">
        <v>258</v>
      </c>
      <c r="K68" s="40" t="s">
        <v>259</v>
      </c>
      <c r="L68" s="40" t="s">
        <v>260</v>
      </c>
      <c r="M68" s="41" t="s">
        <v>60</v>
      </c>
      <c r="N68" s="41" t="s">
        <v>206</v>
      </c>
      <c r="O68" s="42" t="s">
        <v>261</v>
      </c>
      <c r="P68" s="43" t="s">
        <v>262</v>
      </c>
    </row>
    <row r="69" spans="1:16" ht="12.75" customHeight="1" thickBot="1" x14ac:dyDescent="0.25">
      <c r="A69" s="10" t="str">
        <f t="shared" si="6"/>
        <v>VSB 51 </v>
      </c>
      <c r="B69" s="3" t="str">
        <f t="shared" si="7"/>
        <v>I</v>
      </c>
      <c r="C69" s="10">
        <f t="shared" si="8"/>
        <v>55317.9833</v>
      </c>
      <c r="D69" s="12" t="str">
        <f t="shared" si="9"/>
        <v>vis</v>
      </c>
      <c r="E69" s="39">
        <f>VLOOKUP(C69,Active!C$21:E$926,3,FALSE)</f>
        <v>3711.969219301564</v>
      </c>
      <c r="F69" s="3" t="s">
        <v>55</v>
      </c>
      <c r="G69" s="12" t="str">
        <f t="shared" si="10"/>
        <v>55317.9833</v>
      </c>
      <c r="H69" s="10">
        <f t="shared" si="11"/>
        <v>5724</v>
      </c>
      <c r="I69" s="40" t="s">
        <v>263</v>
      </c>
      <c r="J69" s="41" t="s">
        <v>264</v>
      </c>
      <c r="K69" s="40" t="s">
        <v>265</v>
      </c>
      <c r="L69" s="40" t="s">
        <v>266</v>
      </c>
      <c r="M69" s="41" t="s">
        <v>60</v>
      </c>
      <c r="N69" s="41" t="s">
        <v>83</v>
      </c>
      <c r="O69" s="42" t="s">
        <v>261</v>
      </c>
      <c r="P69" s="43" t="s">
        <v>267</v>
      </c>
    </row>
    <row r="70" spans="1:16" ht="12.75" customHeight="1" thickBot="1" x14ac:dyDescent="0.25">
      <c r="A70" s="10" t="str">
        <f t="shared" si="6"/>
        <v>VSB 53 </v>
      </c>
      <c r="B70" s="3" t="str">
        <f t="shared" si="7"/>
        <v>I</v>
      </c>
      <c r="C70" s="10">
        <f t="shared" si="8"/>
        <v>55665.014000000003</v>
      </c>
      <c r="D70" s="12" t="str">
        <f t="shared" si="9"/>
        <v>vis</v>
      </c>
      <c r="E70" s="39">
        <f>VLOOKUP(C70,Active!C$21:E$926,3,FALSE)</f>
        <v>4416.9711200708125</v>
      </c>
      <c r="F70" s="3" t="s">
        <v>55</v>
      </c>
      <c r="G70" s="12" t="str">
        <f t="shared" si="10"/>
        <v>55665.014</v>
      </c>
      <c r="H70" s="10">
        <f t="shared" si="11"/>
        <v>6429</v>
      </c>
      <c r="I70" s="40" t="s">
        <v>268</v>
      </c>
      <c r="J70" s="41" t="s">
        <v>269</v>
      </c>
      <c r="K70" s="40" t="s">
        <v>270</v>
      </c>
      <c r="L70" s="40" t="s">
        <v>271</v>
      </c>
      <c r="M70" s="41" t="s">
        <v>60</v>
      </c>
      <c r="N70" s="41" t="s">
        <v>272</v>
      </c>
      <c r="O70" s="42" t="s">
        <v>261</v>
      </c>
      <c r="P70" s="43" t="s">
        <v>273</v>
      </c>
    </row>
    <row r="71" spans="1:16" ht="12.75" customHeight="1" thickBot="1" x14ac:dyDescent="0.25">
      <c r="A71" s="10" t="str">
        <f t="shared" si="6"/>
        <v>VSB 53 </v>
      </c>
      <c r="B71" s="3" t="str">
        <f t="shared" si="7"/>
        <v>I</v>
      </c>
      <c r="C71" s="10">
        <f t="shared" si="8"/>
        <v>55666.023000000001</v>
      </c>
      <c r="D71" s="12" t="str">
        <f t="shared" si="9"/>
        <v>vis</v>
      </c>
      <c r="E71" s="39">
        <f>VLOOKUP(C71,Active!C$21:E$926,3,FALSE)</f>
        <v>4419.0209298365626</v>
      </c>
      <c r="F71" s="3" t="s">
        <v>55</v>
      </c>
      <c r="G71" s="12" t="str">
        <f t="shared" si="10"/>
        <v>55666.023</v>
      </c>
      <c r="H71" s="10">
        <f t="shared" si="11"/>
        <v>6431</v>
      </c>
      <c r="I71" s="40" t="s">
        <v>274</v>
      </c>
      <c r="J71" s="41" t="s">
        <v>275</v>
      </c>
      <c r="K71" s="40" t="s">
        <v>276</v>
      </c>
      <c r="L71" s="40" t="s">
        <v>277</v>
      </c>
      <c r="M71" s="41" t="s">
        <v>60</v>
      </c>
      <c r="N71" s="41" t="s">
        <v>272</v>
      </c>
      <c r="O71" s="42" t="s">
        <v>261</v>
      </c>
      <c r="P71" s="43" t="s">
        <v>273</v>
      </c>
    </row>
    <row r="72" spans="1:16" ht="12.75" customHeight="1" thickBot="1" x14ac:dyDescent="0.25">
      <c r="A72" s="10" t="str">
        <f t="shared" si="6"/>
        <v>BAVM 225 </v>
      </c>
      <c r="B72" s="3" t="str">
        <f t="shared" si="7"/>
        <v>I</v>
      </c>
      <c r="C72" s="10">
        <f t="shared" si="8"/>
        <v>55674.353600000002</v>
      </c>
      <c r="D72" s="12" t="str">
        <f t="shared" si="9"/>
        <v>vis</v>
      </c>
      <c r="E72" s="39">
        <f>VLOOKUP(C72,Active!C$21:E$926,3,FALSE)</f>
        <v>4435.9447605943278</v>
      </c>
      <c r="F72" s="3" t="s">
        <v>55</v>
      </c>
      <c r="G72" s="12" t="str">
        <f t="shared" si="10"/>
        <v>55674.3536</v>
      </c>
      <c r="H72" s="10">
        <f t="shared" si="11"/>
        <v>6448</v>
      </c>
      <c r="I72" s="40" t="s">
        <v>278</v>
      </c>
      <c r="J72" s="41" t="s">
        <v>279</v>
      </c>
      <c r="K72" s="40" t="s">
        <v>280</v>
      </c>
      <c r="L72" s="40" t="s">
        <v>216</v>
      </c>
      <c r="M72" s="41" t="s">
        <v>60</v>
      </c>
      <c r="N72" s="41" t="s">
        <v>281</v>
      </c>
      <c r="O72" s="42" t="s">
        <v>282</v>
      </c>
      <c r="P72" s="43" t="s">
        <v>283</v>
      </c>
    </row>
    <row r="73" spans="1:16" ht="12.75" customHeight="1" thickBot="1" x14ac:dyDescent="0.25">
      <c r="A73" s="10" t="str">
        <f t="shared" si="6"/>
        <v>VSB 56 </v>
      </c>
      <c r="B73" s="3" t="str">
        <f t="shared" si="7"/>
        <v>II</v>
      </c>
      <c r="C73" s="10">
        <f t="shared" si="8"/>
        <v>56411.003400000001</v>
      </c>
      <c r="D73" s="12" t="str">
        <f t="shared" si="9"/>
        <v>vis</v>
      </c>
      <c r="E73" s="39">
        <f>VLOOKUP(C73,Active!C$21:E$926,3,FALSE)</f>
        <v>5932.4680053714674</v>
      </c>
      <c r="F73" s="3" t="s">
        <v>55</v>
      </c>
      <c r="G73" s="12" t="str">
        <f t="shared" si="10"/>
        <v>56411.0034</v>
      </c>
      <c r="H73" s="10">
        <f t="shared" si="11"/>
        <v>7944.5</v>
      </c>
      <c r="I73" s="40" t="s">
        <v>284</v>
      </c>
      <c r="J73" s="41" t="s">
        <v>285</v>
      </c>
      <c r="K73" s="40" t="s">
        <v>286</v>
      </c>
      <c r="L73" s="40" t="s">
        <v>287</v>
      </c>
      <c r="M73" s="41" t="s">
        <v>60</v>
      </c>
      <c r="N73" s="41" t="s">
        <v>206</v>
      </c>
      <c r="O73" s="42" t="s">
        <v>261</v>
      </c>
      <c r="P73" s="43" t="s">
        <v>288</v>
      </c>
    </row>
    <row r="74" spans="1:16" ht="12.75" customHeight="1" thickBot="1" x14ac:dyDescent="0.25">
      <c r="A74" s="10" t="str">
        <f t="shared" si="6"/>
        <v>VSB 59 </v>
      </c>
      <c r="B74" s="3" t="str">
        <f t="shared" si="7"/>
        <v>I</v>
      </c>
      <c r="C74" s="10">
        <f t="shared" si="8"/>
        <v>56738.087599999999</v>
      </c>
      <c r="D74" s="12" t="str">
        <f t="shared" si="9"/>
        <v>vis</v>
      </c>
      <c r="E74" s="39">
        <f>VLOOKUP(C74,Active!C$21:E$926,3,FALSE)</f>
        <v>6596.9480721539894</v>
      </c>
      <c r="F74" s="3" t="s">
        <v>55</v>
      </c>
      <c r="G74" s="12" t="str">
        <f t="shared" si="10"/>
        <v>56738.0876</v>
      </c>
      <c r="H74" s="10">
        <f t="shared" si="11"/>
        <v>8609</v>
      </c>
      <c r="I74" s="40" t="s">
        <v>289</v>
      </c>
      <c r="J74" s="41" t="s">
        <v>290</v>
      </c>
      <c r="K74" s="40" t="s">
        <v>291</v>
      </c>
      <c r="L74" s="40" t="s">
        <v>292</v>
      </c>
      <c r="M74" s="41" t="s">
        <v>60</v>
      </c>
      <c r="N74" s="41" t="s">
        <v>55</v>
      </c>
      <c r="O74" s="42" t="s">
        <v>261</v>
      </c>
      <c r="P74" s="43" t="s">
        <v>293</v>
      </c>
    </row>
    <row r="75" spans="1:16" ht="12.75" customHeight="1" thickBot="1" x14ac:dyDescent="0.25">
      <c r="A75" s="10" t="str">
        <f t="shared" si="6"/>
        <v>VSB 59 </v>
      </c>
      <c r="B75" s="3" t="str">
        <f t="shared" si="7"/>
        <v>I</v>
      </c>
      <c r="C75" s="10">
        <f t="shared" si="8"/>
        <v>56738.089200000002</v>
      </c>
      <c r="D75" s="12" t="str">
        <f t="shared" si="9"/>
        <v>vis</v>
      </c>
      <c r="E75" s="39">
        <f>VLOOKUP(C75,Active!C$21:E$926,3,FALSE)</f>
        <v>6596.9513225956462</v>
      </c>
      <c r="F75" s="3" t="s">
        <v>55</v>
      </c>
      <c r="G75" s="12" t="str">
        <f t="shared" si="10"/>
        <v>56738.0892</v>
      </c>
      <c r="H75" s="10">
        <f t="shared" si="11"/>
        <v>8609</v>
      </c>
      <c r="I75" s="40" t="s">
        <v>294</v>
      </c>
      <c r="J75" s="41" t="s">
        <v>295</v>
      </c>
      <c r="K75" s="40" t="s">
        <v>291</v>
      </c>
      <c r="L75" s="40" t="s">
        <v>201</v>
      </c>
      <c r="M75" s="41" t="s">
        <v>60</v>
      </c>
      <c r="N75" s="41" t="s">
        <v>206</v>
      </c>
      <c r="O75" s="42" t="s">
        <v>261</v>
      </c>
      <c r="P75" s="43" t="s">
        <v>293</v>
      </c>
    </row>
    <row r="76" spans="1:16" x14ac:dyDescent="0.2">
      <c r="B76" s="3"/>
      <c r="E76" s="39"/>
      <c r="F76" s="3"/>
    </row>
    <row r="77" spans="1:16" x14ac:dyDescent="0.2">
      <c r="B77" s="3"/>
      <c r="E77" s="39"/>
      <c r="F77" s="3"/>
    </row>
    <row r="78" spans="1:16" x14ac:dyDescent="0.2">
      <c r="B78" s="3"/>
      <c r="E78" s="39"/>
      <c r="F78" s="3"/>
    </row>
    <row r="79" spans="1:16" x14ac:dyDescent="0.2">
      <c r="B79" s="3"/>
      <c r="E79" s="39"/>
      <c r="F79" s="3"/>
    </row>
    <row r="80" spans="1:16" x14ac:dyDescent="0.2">
      <c r="B80" s="3"/>
      <c r="E80" s="39"/>
      <c r="F80" s="3"/>
    </row>
    <row r="81" spans="2:6" x14ac:dyDescent="0.2">
      <c r="B81" s="3"/>
      <c r="E81" s="39"/>
      <c r="F81" s="3"/>
    </row>
    <row r="82" spans="2:6" x14ac:dyDescent="0.2">
      <c r="B82" s="3"/>
      <c r="E82" s="39"/>
      <c r="F82" s="3"/>
    </row>
    <row r="83" spans="2:6" x14ac:dyDescent="0.2">
      <c r="B83" s="3"/>
      <c r="E83" s="39"/>
      <c r="F83" s="3"/>
    </row>
    <row r="84" spans="2:6" x14ac:dyDescent="0.2">
      <c r="B84" s="3"/>
      <c r="E84" s="39"/>
      <c r="F84" s="3"/>
    </row>
    <row r="85" spans="2:6" x14ac:dyDescent="0.2">
      <c r="B85" s="3"/>
      <c r="E85" s="39"/>
      <c r="F85" s="3"/>
    </row>
    <row r="86" spans="2:6" x14ac:dyDescent="0.2">
      <c r="B86" s="3"/>
      <c r="E86" s="39"/>
      <c r="F86" s="3"/>
    </row>
    <row r="87" spans="2:6" x14ac:dyDescent="0.2">
      <c r="B87" s="3"/>
      <c r="E87" s="39"/>
      <c r="F87" s="3"/>
    </row>
    <row r="88" spans="2:6" x14ac:dyDescent="0.2">
      <c r="B88" s="3"/>
      <c r="E88" s="39"/>
      <c r="F88" s="3"/>
    </row>
    <row r="89" spans="2:6" x14ac:dyDescent="0.2">
      <c r="B89" s="3"/>
      <c r="E89" s="39"/>
      <c r="F89" s="3"/>
    </row>
    <row r="90" spans="2:6" x14ac:dyDescent="0.2">
      <c r="B90" s="3"/>
      <c r="E90" s="39"/>
      <c r="F90" s="3"/>
    </row>
    <row r="91" spans="2:6" x14ac:dyDescent="0.2">
      <c r="B91" s="3"/>
      <c r="E91" s="39"/>
      <c r="F91" s="3"/>
    </row>
    <row r="92" spans="2:6" x14ac:dyDescent="0.2">
      <c r="B92" s="3"/>
      <c r="E92" s="39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</sheetData>
  <phoneticPr fontId="7" type="noConversion"/>
  <hyperlinks>
    <hyperlink ref="P11" r:id="rId1" display="http://www.konkoly.hu/cgi-bin/IBVS?5991"/>
    <hyperlink ref="P12" r:id="rId2" display="http://www.konkoly.hu/cgi-bin/IBVS?5991"/>
    <hyperlink ref="P20" r:id="rId3" display="http://www.konkoly.hu/cgi-bin/IBVS?5991"/>
    <hyperlink ref="P13" r:id="rId4" display="http://www.konkoly.hu/cgi-bin/IBVS?5991"/>
    <hyperlink ref="P21" r:id="rId5" display="http://www.konkoly.hu/cgi-bin/IBVS?5991"/>
    <hyperlink ref="P22" r:id="rId6" display="http://www.konkoly.hu/cgi-bin/IBVS?5991"/>
    <hyperlink ref="P23" r:id="rId7" display="http://vsolj.cetus-net.org/no40.pdf"/>
    <hyperlink ref="P24" r:id="rId8" display="http://www.konkoly.hu/cgi-bin/IBVS?5991"/>
    <hyperlink ref="P25" r:id="rId9" display="http://www.konkoly.hu/cgi-bin/IBVS?5991"/>
    <hyperlink ref="P26" r:id="rId10" display="http://vsolj.cetus-net.org/no42.pdf"/>
    <hyperlink ref="P27" r:id="rId11" display="http://vsolj.cetus-net.org/no43.pdf"/>
    <hyperlink ref="P28" r:id="rId12" display="http://www.konkoly.hu/cgi-bin/IBVS?5991"/>
    <hyperlink ref="P29" r:id="rId13" display="http://www.konkoly.hu/cgi-bin/IBVS?5991"/>
    <hyperlink ref="P30" r:id="rId14" display="http://www.konkoly.hu/cgi-bin/IBVS?5991"/>
    <hyperlink ref="P31" r:id="rId15" display="http://www.konkoly.hu/cgi-bin/IBVS?5991"/>
    <hyperlink ref="P32" r:id="rId16" display="http://www.konkoly.hu/cgi-bin/IBVS?5991"/>
    <hyperlink ref="P33" r:id="rId17" display="http://www.konkoly.hu/cgi-bin/IBVS?5991"/>
    <hyperlink ref="P34" r:id="rId18" display="http://www.konkoly.hu/cgi-bin/IBVS?5991"/>
    <hyperlink ref="P35" r:id="rId19" display="http://www.konkoly.hu/cgi-bin/IBVS?5991"/>
    <hyperlink ref="P36" r:id="rId20" display="http://www.konkoly.hu/cgi-bin/IBVS?5991"/>
    <hyperlink ref="P37" r:id="rId21" display="http://www.konkoly.hu/cgi-bin/IBVS?5991"/>
    <hyperlink ref="P38" r:id="rId22" display="http://www.konkoly.hu/cgi-bin/IBVS?5991"/>
    <hyperlink ref="P39" r:id="rId23" display="http://www.konkoly.hu/cgi-bin/IBVS?5991"/>
    <hyperlink ref="P40" r:id="rId24" display="http://www.konkoly.hu/cgi-bin/IBVS?5991"/>
    <hyperlink ref="P41" r:id="rId25" display="http://www.konkoly.hu/cgi-bin/IBVS?5991"/>
    <hyperlink ref="P42" r:id="rId26" display="http://www.konkoly.hu/cgi-bin/IBVS?5991"/>
    <hyperlink ref="P43" r:id="rId27" display="http://www.konkoly.hu/cgi-bin/IBVS?5991"/>
    <hyperlink ref="P44" r:id="rId28" display="http://www.konkoly.hu/cgi-bin/IBVS?5991"/>
    <hyperlink ref="P45" r:id="rId29" display="http://www.konkoly.hu/cgi-bin/IBVS?5991"/>
    <hyperlink ref="P46" r:id="rId30" display="http://www.konkoly.hu/cgi-bin/IBVS?5991"/>
    <hyperlink ref="P47" r:id="rId31" display="http://www.konkoly.hu/cgi-bin/IBVS?5991"/>
    <hyperlink ref="P14" r:id="rId32" display="http://www.konkoly.hu/cgi-bin/IBVS?5843"/>
    <hyperlink ref="P48" r:id="rId33" display="http://www.konkoly.hu/cgi-bin/IBVS?5991"/>
    <hyperlink ref="P15" r:id="rId34" display="http://www.konkoly.hu/cgi-bin/IBVS?5843"/>
    <hyperlink ref="P49" r:id="rId35" display="http://www.konkoly.hu/cgi-bin/IBVS?5991"/>
    <hyperlink ref="P50" r:id="rId36" display="http://www.konkoly.hu/cgi-bin/IBVS?5991"/>
    <hyperlink ref="P16" r:id="rId37" display="http://www.konkoly.hu/cgi-bin/IBVS?5843"/>
    <hyperlink ref="P51" r:id="rId38" display="http://www.konkoly.hu/cgi-bin/IBVS?5991"/>
    <hyperlink ref="P17" r:id="rId39" display="http://www.konkoly.hu/cgi-bin/IBVS?5843"/>
    <hyperlink ref="P52" r:id="rId40" display="http://www.konkoly.hu/cgi-bin/IBVS?5991"/>
    <hyperlink ref="P53" r:id="rId41" display="http://www.konkoly.hu/cgi-bin/IBVS?5991"/>
    <hyperlink ref="P54" r:id="rId42" display="http://www.konkoly.hu/cgi-bin/IBVS?5991"/>
    <hyperlink ref="P55" r:id="rId43" display="http://vsolj.cetus-net.org/no46.pdf"/>
    <hyperlink ref="P56" r:id="rId44" display="http://www.konkoly.hu/cgi-bin/IBVS?5991"/>
    <hyperlink ref="P57" r:id="rId45" display="http://www.konkoly.hu/cgi-bin/IBVS?5991"/>
    <hyperlink ref="P58" r:id="rId46" display="http://var.astro.cz/oejv/issues/oejv0094.pdf"/>
    <hyperlink ref="P59" r:id="rId47" display="http://www.konkoly.hu/cgi-bin/IBVS?5991"/>
    <hyperlink ref="P60" r:id="rId48" display="http://var.astro.cz/oejv/issues/oejv0094.pdf"/>
    <hyperlink ref="P61" r:id="rId49" display="http://vsolj.cetus-net.org/no48.pdf"/>
    <hyperlink ref="P62" r:id="rId50" display="http://www.konkoly.hu/cgi-bin/IBVS?5991"/>
    <hyperlink ref="P63" r:id="rId51" display="http://www.konkoly.hu/cgi-bin/IBVS?5991"/>
    <hyperlink ref="P64" r:id="rId52" display="http://var.astro.cz/oejv/issues/oejv0094.pdf"/>
    <hyperlink ref="P65" r:id="rId53" display="http://var.astro.cz/oejv/issues/oejv0094.pdf"/>
    <hyperlink ref="P66" r:id="rId54" display="http://www.konkoly.hu/cgi-bin/IBVS?5991"/>
    <hyperlink ref="P67" r:id="rId55" display="http://www.konkoly.hu/cgi-bin/IBVS?5991"/>
    <hyperlink ref="P68" r:id="rId56" display="http://vsolj.cetus-net.org/vsoljno50.pdf"/>
    <hyperlink ref="P69" r:id="rId57" display="http://vsolj.cetus-net.org/vsoljno51.pdf"/>
    <hyperlink ref="P70" r:id="rId58" display="http://vsolj.cetus-net.org/vsoljno53.pdf"/>
    <hyperlink ref="P71" r:id="rId59" display="http://vsolj.cetus-net.org/vsoljno53.pdf"/>
    <hyperlink ref="P72" r:id="rId60" display="http://www.bav-astro.de/sfs/BAVM_link.php?BAVMnr=225"/>
    <hyperlink ref="P73" r:id="rId61" display="http://vsolj.cetus-net.org/vsoljno56.pdf"/>
    <hyperlink ref="P74" r:id="rId62" display="http://vsolj.cetus-net.org/vsoljno59.pdf"/>
    <hyperlink ref="P75" r:id="rId63" display="http://vsolj.cetus-net.org/vsoljno59.pdf"/>
    <hyperlink ref="P18" r:id="rId64" display="http://var.astro.cz/oejv/issues/oejv0172.pdf"/>
    <hyperlink ref="P19" r:id="rId65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2023-01-25T23:52:22Z</dcterms:modified>
</cp:coreProperties>
</file>