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E348EF6-CD99-444D-A108-3438D77D107C}" xr6:coauthVersionLast="47" xr6:coauthVersionMax="47" xr10:uidLastSave="{00000000-0000-0000-0000-000000000000}"/>
  <bookViews>
    <workbookView xWindow="14400" yWindow="735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H42" i="1" s="1"/>
  <c r="Q42" i="1"/>
  <c r="E43" i="1"/>
  <c r="F43" i="1" s="1"/>
  <c r="G43" i="1" s="1"/>
  <c r="H43" i="1" s="1"/>
  <c r="Q43" i="1"/>
  <c r="F11" i="1"/>
  <c r="Q41" i="1"/>
  <c r="Q37" i="1"/>
  <c r="Q38" i="1"/>
  <c r="Q39" i="1"/>
  <c r="Q40" i="1"/>
  <c r="Q36" i="1"/>
  <c r="Q35" i="1"/>
  <c r="E41" i="1"/>
  <c r="F41" i="1"/>
  <c r="G11" i="1"/>
  <c r="Q34" i="1"/>
  <c r="Q32" i="1"/>
  <c r="Q33" i="1"/>
  <c r="Q30" i="1"/>
  <c r="Q31" i="1"/>
  <c r="E14" i="1"/>
  <c r="E15" i="1" s="1"/>
  <c r="C17" i="1"/>
  <c r="Q29" i="1"/>
  <c r="Q26" i="1"/>
  <c r="Q22" i="1"/>
  <c r="Q23" i="1"/>
  <c r="Q24" i="1"/>
  <c r="Q25" i="1"/>
  <c r="Q27" i="1"/>
  <c r="Q28" i="1"/>
  <c r="Q21" i="1"/>
  <c r="E25" i="1"/>
  <c r="F25" i="1" s="1"/>
  <c r="G25" i="1" s="1"/>
  <c r="I25" i="1" s="1"/>
  <c r="E24" i="1"/>
  <c r="F24" i="1"/>
  <c r="E35" i="1"/>
  <c r="F35" i="1"/>
  <c r="G35" i="1" s="1"/>
  <c r="H35" i="1" s="1"/>
  <c r="E31" i="1"/>
  <c r="F31" i="1" s="1"/>
  <c r="G31" i="1" s="1"/>
  <c r="H31" i="1" s="1"/>
  <c r="E29" i="1"/>
  <c r="F29" i="1" s="1"/>
  <c r="G29" i="1" s="1"/>
  <c r="H29" i="1" s="1"/>
  <c r="E38" i="1"/>
  <c r="F38" i="1" s="1"/>
  <c r="G38" i="1" s="1"/>
  <c r="H38" i="1" s="1"/>
  <c r="E36" i="1"/>
  <c r="F36" i="1"/>
  <c r="E23" i="1"/>
  <c r="F23" i="1"/>
  <c r="G23" i="1" s="1"/>
  <c r="I23" i="1" s="1"/>
  <c r="E30" i="1"/>
  <c r="F30" i="1" s="1"/>
  <c r="G30" i="1" s="1"/>
  <c r="H30" i="1" s="1"/>
  <c r="E33" i="1"/>
  <c r="F33" i="1"/>
  <c r="G33" i="1" s="1"/>
  <c r="H33" i="1" s="1"/>
  <c r="E28" i="1"/>
  <c r="F28" i="1"/>
  <c r="G28" i="1" s="1"/>
  <c r="I28" i="1" s="1"/>
  <c r="E39" i="1"/>
  <c r="F39" i="1" s="1"/>
  <c r="G39" i="1" s="1"/>
  <c r="H39" i="1" s="1"/>
  <c r="E21" i="1"/>
  <c r="F21" i="1" s="1"/>
  <c r="G21" i="1" s="1"/>
  <c r="H21" i="1" s="1"/>
  <c r="E22" i="1"/>
  <c r="F22" i="1"/>
  <c r="G22" i="1" s="1"/>
  <c r="I22" i="1" s="1"/>
  <c r="E27" i="1"/>
  <c r="F27" i="1"/>
  <c r="G27" i="1" s="1"/>
  <c r="I27" i="1" s="1"/>
  <c r="G41" i="1"/>
  <c r="H41" i="1" s="1"/>
  <c r="E26" i="1"/>
  <c r="F26" i="1"/>
  <c r="G26" i="1" s="1"/>
  <c r="H26" i="1" s="1"/>
  <c r="G24" i="1"/>
  <c r="I24" i="1" s="1"/>
  <c r="G36" i="1"/>
  <c r="H36" i="1" s="1"/>
  <c r="E37" i="1"/>
  <c r="F37" i="1"/>
  <c r="G37" i="1" s="1"/>
  <c r="H37" i="1" s="1"/>
  <c r="E32" i="1"/>
  <c r="F32" i="1" s="1"/>
  <c r="G32" i="1" s="1"/>
  <c r="H32" i="1" s="1"/>
  <c r="E34" i="1"/>
  <c r="F34" i="1"/>
  <c r="G34" i="1" s="1"/>
  <c r="J34" i="1" s="1"/>
  <c r="E40" i="1"/>
  <c r="F40" i="1" s="1"/>
  <c r="G40" i="1" s="1"/>
  <c r="H40" i="1" s="1"/>
  <c r="C11" i="1"/>
  <c r="C12" i="1"/>
  <c r="O43" i="1" l="1"/>
  <c r="O42" i="1"/>
  <c r="C16" i="1"/>
  <c r="D18" i="1" s="1"/>
  <c r="O34" i="1"/>
  <c r="O36" i="1"/>
  <c r="O24" i="1"/>
  <c r="O35" i="1"/>
  <c r="O23" i="1"/>
  <c r="O29" i="1"/>
  <c r="O40" i="1"/>
  <c r="O37" i="1"/>
  <c r="O41" i="1"/>
  <c r="O33" i="1"/>
  <c r="O30" i="1"/>
  <c r="O25" i="1"/>
  <c r="O39" i="1"/>
  <c r="O27" i="1"/>
  <c r="C15" i="1"/>
  <c r="O38" i="1"/>
  <c r="O26" i="1"/>
  <c r="O28" i="1"/>
  <c r="O22" i="1"/>
  <c r="O31" i="1"/>
  <c r="O32" i="1"/>
  <c r="C18" i="1" l="1"/>
  <c r="E16" i="1"/>
  <c r="E17" i="1" s="1"/>
</calcChain>
</file>

<file path=xl/sharedStrings.xml><?xml version="1.0" encoding="utf-8"?>
<sst xmlns="http://schemas.openxmlformats.org/spreadsheetml/2006/main" count="91" uniqueCount="60">
  <si>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</si>
  <si>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</si>
  <si>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</si>
  <si>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</si>
  <si>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</si>
  <si>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</si>
  <si>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</si>
  <si>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</si>
  <si>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</si>
  <si>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</si>
  <si>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</si>
  <si>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</si>
  <si>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</si>
  <si>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</si>
  <si>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</si>
  <si>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</si>
  <si>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</si>
  <si>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</si>
  <si>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</si>
  <si>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</si>
  <si>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</si>
  <si>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</si>
  <si>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</si>
  <si>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</si>
  <si>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</si>
  <si>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</si>
  <si>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</si>
  <si>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</si>
  <si>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</si>
  <si>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</si>
  <si>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</si>
  <si>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</si>
  <si>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</si>
  <si>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</si>
  <si>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</si>
  <si>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</si>
  <si>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PS Vir / GSC 0279-0321</t>
  </si>
  <si>
    <t>IBVS 5894</t>
  </si>
  <si>
    <t>I</t>
  </si>
  <si>
    <t>OEJV 0094</t>
  </si>
  <si>
    <t>OEJV 0107</t>
  </si>
  <si>
    <t>OEJV</t>
  </si>
  <si>
    <t>EW</t>
  </si>
  <si>
    <t>IBVS 5299 Eph.</t>
  </si>
  <si>
    <t>IBVS 5299</t>
  </si>
  <si>
    <t>IBVS 5945</t>
  </si>
  <si>
    <t>II</t>
  </si>
  <si>
    <t>ToMcat 2010-12-16 says this is the best period</t>
  </si>
  <si>
    <t>But there are many other candidates</t>
  </si>
  <si>
    <t>Add cycle</t>
  </si>
  <si>
    <t>Old Cycle</t>
  </si>
  <si>
    <t>IBVS 5965</t>
  </si>
  <si>
    <t>IBVS 5992</t>
  </si>
  <si>
    <t>Nelson</t>
  </si>
  <si>
    <t>IBVS 6029</t>
  </si>
  <si>
    <t>IBVS 6050</t>
  </si>
  <si>
    <t>OEJV 0211</t>
  </si>
  <si>
    <t>RHN 2021</t>
  </si>
  <si>
    <t>VSB, 91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</si>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</sst>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2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6" fillId="0" borderId="0" xfId="0" applyFont="1" applyAlignment="1"/>
    <xf numFmtId="0" fontId="5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16" fillId="0" borderId="0" xfId="7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2" fontId="19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Vir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5">
                  <c:v>-0.14854249999916647</c:v>
                </c:pt>
                <c:pt idx="8">
                  <c:v>-0.14809699999750592</c:v>
                </c:pt>
                <c:pt idx="9">
                  <c:v>-0.15031849999650149</c:v>
                </c:pt>
                <c:pt idx="10">
                  <c:v>-0.14882200000283774</c:v>
                </c:pt>
                <c:pt idx="11">
                  <c:v>-0.15226600000460166</c:v>
                </c:pt>
                <c:pt idx="12">
                  <c:v>-0.1521020000000135</c:v>
                </c:pt>
                <c:pt idx="14">
                  <c:v>-0.15427500000077998</c:v>
                </c:pt>
                <c:pt idx="15">
                  <c:v>-0.14927149999857647</c:v>
                </c:pt>
                <c:pt idx="16">
                  <c:v>-0.15402250001352513</c:v>
                </c:pt>
                <c:pt idx="17">
                  <c:v>-0.15711200015357463</c:v>
                </c:pt>
                <c:pt idx="18">
                  <c:v>-0.15764599989051931</c:v>
                </c:pt>
                <c:pt idx="19">
                  <c:v>-0.15591050007787999</c:v>
                </c:pt>
                <c:pt idx="20">
                  <c:v>-0.16092399999615736</c:v>
                </c:pt>
                <c:pt idx="21">
                  <c:v>-0.15914399989560479</c:v>
                </c:pt>
                <c:pt idx="22">
                  <c:v>-0.16024750017095357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3-4D7C-800E-F293552BB8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7.0199999754549935E-4</c:v>
                </c:pt>
                <c:pt idx="2">
                  <c:v>7.0199999754549935E-4</c:v>
                </c:pt>
                <c:pt idx="3">
                  <c:v>1.7700000171316788E-4</c:v>
                </c:pt>
                <c:pt idx="4">
                  <c:v>1.7700000171316788E-4</c:v>
                </c:pt>
                <c:pt idx="6">
                  <c:v>-0.14717550000204938</c:v>
                </c:pt>
                <c:pt idx="7">
                  <c:v>-0.14667550000740448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3-4D7C-800E-F293552BB8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3">
                  <c:v>-0.15262999999686144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3-4D7C-800E-F293552BB8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3-4D7C-800E-F293552BB8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93-4D7C-800E-F293552BB8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93-4D7C-800E-F293552BB8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93-4D7C-800E-F293552BB8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10190</c:v>
                </c:pt>
                <c:pt idx="14">
                  <c:v>10025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21632</c:v>
                </c:pt>
                <c:pt idx="21">
                  <c:v>21292</c:v>
                </c:pt>
                <c:pt idx="22">
                  <c:v>21292.5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-9.1370544802938297E-2</c:v>
                </c:pt>
                <c:pt idx="2">
                  <c:v>-9.1370544802938297E-2</c:v>
                </c:pt>
                <c:pt idx="3">
                  <c:v>-9.2292829478132873E-2</c:v>
                </c:pt>
                <c:pt idx="4">
                  <c:v>-9.2292829478132873E-2</c:v>
                </c:pt>
                <c:pt idx="5">
                  <c:v>-9.7706361041320425E-2</c:v>
                </c:pt>
                <c:pt idx="6">
                  <c:v>-9.8874588296566882E-2</c:v>
                </c:pt>
                <c:pt idx="7">
                  <c:v>-9.8874588296566882E-2</c:v>
                </c:pt>
                <c:pt idx="8">
                  <c:v>-0.10549547434364551</c:v>
                </c:pt>
                <c:pt idx="9">
                  <c:v>-0.10647086025771492</c:v>
                </c:pt>
                <c:pt idx="10">
                  <c:v>-0.10647365505976096</c:v>
                </c:pt>
                <c:pt idx="11">
                  <c:v>-0.11201854231911258</c:v>
                </c:pt>
                <c:pt idx="12">
                  <c:v>-0.11340476413395048</c:v>
                </c:pt>
                <c:pt idx="13">
                  <c:v>-0.12013464746082483</c:v>
                </c:pt>
                <c:pt idx="14">
                  <c:v>-0.11921236278563026</c:v>
                </c:pt>
                <c:pt idx="15">
                  <c:v>-0.12032748880200188</c:v>
                </c:pt>
                <c:pt idx="16">
                  <c:v>-0.15432905049417517</c:v>
                </c:pt>
                <c:pt idx="17">
                  <c:v>-0.16119587912130567</c:v>
                </c:pt>
                <c:pt idx="18">
                  <c:v>-0.16154243457501516</c:v>
                </c:pt>
                <c:pt idx="19">
                  <c:v>-0.16156199818933747</c:v>
                </c:pt>
                <c:pt idx="20">
                  <c:v>-0.18409089748249946</c:v>
                </c:pt>
                <c:pt idx="21">
                  <c:v>-0.18219043209118943</c:v>
                </c:pt>
                <c:pt idx="22">
                  <c:v>-0.18219322689323547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93-4D7C-800E-F293552BB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0560"/>
        <c:axId val="1"/>
      </c:scatterChart>
      <c:valAx>
        <c:axId val="84685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857142857142856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9525</xdr:rowOff>
    </xdr:from>
    <xdr:to>
      <xdr:col>18</xdr:col>
      <xdr:colOff>38100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EF924F-D4B2-9431-E4BE-8644C4CDA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G15" sqref="G1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22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43</v>
      </c>
      <c r="C4" s="8">
        <v>53073.732900000003</v>
      </c>
      <c r="D4" s="9">
        <v>0.2898</v>
      </c>
    </row>
    <row r="6" spans="1:7" x14ac:dyDescent="0.2">
      <c r="A6" s="5" t="s">
        <v>0</v>
      </c>
    </row>
    <row r="7" spans="1:7" x14ac:dyDescent="0.2">
      <c r="A7" t="s">
        <v>1</v>
      </c>
      <c r="C7">
        <v>53073.732900000003</v>
      </c>
      <c r="D7" s="33" t="s">
        <v>47</v>
      </c>
    </row>
    <row r="8" spans="1:7" x14ac:dyDescent="0.2">
      <c r="A8" t="s">
        <v>2</v>
      </c>
      <c r="C8">
        <v>0.28980699999999998</v>
      </c>
      <c r="D8" s="33" t="s">
        <v>48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-6.3176581762444783E-2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15</v>
      </c>
      <c r="B12" s="12"/>
      <c r="C12" s="24">
        <f ca="1">SLOPE(INDIRECT($G$11):G992,INDIRECT($F$11):F992)</f>
        <v>-5.5896040920883267E-6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16" t="s">
        <v>49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59970.543689467588</v>
      </c>
    </row>
    <row r="15" spans="1:7" x14ac:dyDescent="0.2">
      <c r="A15" s="14" t="s">
        <v>16</v>
      </c>
      <c r="B15" s="12"/>
      <c r="C15" s="15">
        <f ca="1">(C7+C11)+(C8+C12)*INT(MAX(F21:F3533))</f>
        <v>59342.653833102522</v>
      </c>
      <c r="D15" s="16" t="s">
        <v>50</v>
      </c>
      <c r="E15" s="17">
        <f ca="1">ROUND(2*(E14-$C$7)/$C$8,0)/2+E13</f>
        <v>23799</v>
      </c>
    </row>
    <row r="16" spans="1:7" x14ac:dyDescent="0.2">
      <c r="A16" s="18" t="s">
        <v>3</v>
      </c>
      <c r="B16" s="12"/>
      <c r="C16" s="19">
        <f ca="1">+C8+C12</f>
        <v>0.2898014103959079</v>
      </c>
      <c r="D16" s="16" t="s">
        <v>32</v>
      </c>
      <c r="E16" s="26">
        <f ca="1">ROUND(2*(E14-$C$15)/$C$16,0)/2+E13</f>
        <v>2167.5</v>
      </c>
    </row>
    <row r="17" spans="1:17" ht="13.5" thickBot="1" x14ac:dyDescent="0.25">
      <c r="A17" s="16" t="s">
        <v>28</v>
      </c>
      <c r="B17" s="12"/>
      <c r="C17" s="12">
        <f>COUNT(C21:C2191)</f>
        <v>23</v>
      </c>
      <c r="D17" s="16" t="s">
        <v>33</v>
      </c>
      <c r="E17" s="20">
        <f ca="1">+$C$15+$C$16*E16-15018.5-$C$9/24</f>
        <v>44952.694223468985</v>
      </c>
    </row>
    <row r="18" spans="1:17" ht="14.25" thickTop="1" thickBot="1" x14ac:dyDescent="0.25">
      <c r="A18" s="18" t="s">
        <v>4</v>
      </c>
      <c r="B18" s="12"/>
      <c r="C18" s="21">
        <f ca="1">+C15</f>
        <v>59342.653833102522</v>
      </c>
      <c r="D18" s="22">
        <f ca="1">+C16</f>
        <v>0.2898014103959079</v>
      </c>
      <c r="E18" s="23" t="s">
        <v>34</v>
      </c>
    </row>
    <row r="19" spans="1:17" ht="13.5" thickTop="1" x14ac:dyDescent="0.2">
      <c r="A19" s="27" t="s">
        <v>35</v>
      </c>
      <c r="E19" s="28">
        <v>22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41</v>
      </c>
      <c r="J20" s="7" t="s">
        <v>53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t="s">
        <v>44</v>
      </c>
      <c r="C21" s="10">
        <v>53073.732900000003</v>
      </c>
      <c r="D21" s="10" t="s">
        <v>12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H21">
        <f>+G21</f>
        <v>0</v>
      </c>
      <c r="Q21" s="2">
        <f t="shared" ref="Q21:Q28" si="2">+C21-15018.5</f>
        <v>38055.232900000003</v>
      </c>
    </row>
    <row r="22" spans="1:17" x14ac:dyDescent="0.2">
      <c r="A22" s="30" t="s">
        <v>39</v>
      </c>
      <c r="B22" s="31" t="s">
        <v>38</v>
      </c>
      <c r="C22" s="30">
        <v>54535.520109999998</v>
      </c>
      <c r="D22" s="30">
        <v>2.0000000000000001E-4</v>
      </c>
      <c r="E22">
        <f t="shared" si="0"/>
        <v>5044.0024223017217</v>
      </c>
      <c r="F22">
        <f>ROUND(2*E22,0)/2</f>
        <v>5044</v>
      </c>
      <c r="G22">
        <f t="shared" si="1"/>
        <v>7.0199999754549935E-4</v>
      </c>
      <c r="I22">
        <f>+G22</f>
        <v>7.0199999754549935E-4</v>
      </c>
      <c r="O22">
        <f t="shared" ref="O22:O28" ca="1" si="3">+C$11+C$12*$F22</f>
        <v>-9.1370544802938297E-2</v>
      </c>
      <c r="Q22" s="2">
        <f t="shared" si="2"/>
        <v>39517.020109999998</v>
      </c>
    </row>
    <row r="23" spans="1:17" x14ac:dyDescent="0.2">
      <c r="A23" s="30" t="s">
        <v>39</v>
      </c>
      <c r="B23" s="31" t="s">
        <v>38</v>
      </c>
      <c r="C23" s="30">
        <v>54535.520109999998</v>
      </c>
      <c r="D23" s="30">
        <v>2.0000000000000001E-4</v>
      </c>
      <c r="E23">
        <f t="shared" si="0"/>
        <v>5044.0024223017217</v>
      </c>
      <c r="F23">
        <f>ROUND(2*E23,0)/2</f>
        <v>5044</v>
      </c>
      <c r="G23">
        <f t="shared" si="1"/>
        <v>7.0199999754549935E-4</v>
      </c>
      <c r="I23">
        <f>+G23</f>
        <v>7.0199999754549935E-4</v>
      </c>
      <c r="O23">
        <f t="shared" ca="1" si="3"/>
        <v>-9.1370544802938297E-2</v>
      </c>
      <c r="Q23" s="2">
        <f t="shared" si="2"/>
        <v>39517.020109999998</v>
      </c>
    </row>
    <row r="24" spans="1:17" x14ac:dyDescent="0.2">
      <c r="A24" s="30" t="s">
        <v>39</v>
      </c>
      <c r="B24" s="31" t="s">
        <v>38</v>
      </c>
      <c r="C24" s="30">
        <v>54583.337740000003</v>
      </c>
      <c r="D24" s="30">
        <v>1E-4</v>
      </c>
      <c r="E24">
        <f t="shared" si="0"/>
        <v>5209.0006107512936</v>
      </c>
      <c r="F24">
        <f>ROUND(2*E24,0)/2</f>
        <v>5209</v>
      </c>
      <c r="G24">
        <f t="shared" si="1"/>
        <v>1.7700000171316788E-4</v>
      </c>
      <c r="I24">
        <f>+G24</f>
        <v>1.7700000171316788E-4</v>
      </c>
      <c r="O24">
        <f t="shared" ca="1" si="3"/>
        <v>-9.2292829478132873E-2</v>
      </c>
      <c r="Q24" s="2">
        <f t="shared" si="2"/>
        <v>39564.837740000003</v>
      </c>
    </row>
    <row r="25" spans="1:17" x14ac:dyDescent="0.2">
      <c r="A25" s="30" t="s">
        <v>39</v>
      </c>
      <c r="B25" s="31" t="s">
        <v>38</v>
      </c>
      <c r="C25" s="30">
        <v>54583.337740000003</v>
      </c>
      <c r="D25" s="30">
        <v>2.0000000000000001E-4</v>
      </c>
      <c r="E25">
        <f t="shared" si="0"/>
        <v>5209.0006107512936</v>
      </c>
      <c r="F25">
        <f>ROUND(2*E25,0)/2</f>
        <v>5209</v>
      </c>
      <c r="G25">
        <f t="shared" si="1"/>
        <v>1.7700000171316788E-4</v>
      </c>
      <c r="I25">
        <f>+G25</f>
        <v>1.7700000171316788E-4</v>
      </c>
      <c r="O25">
        <f t="shared" ca="1" si="3"/>
        <v>-9.2292829478132873E-2</v>
      </c>
      <c r="Q25" s="2">
        <f t="shared" si="2"/>
        <v>39564.837740000003</v>
      </c>
    </row>
    <row r="26" spans="1:17" x14ac:dyDescent="0.2">
      <c r="A26" s="30" t="s">
        <v>37</v>
      </c>
      <c r="B26" s="31" t="s">
        <v>38</v>
      </c>
      <c r="C26" s="30">
        <v>54863.867100000003</v>
      </c>
      <c r="D26" s="30">
        <v>2.0000000000000001E-4</v>
      </c>
      <c r="E26">
        <f t="shared" si="0"/>
        <v>6176.987443367484</v>
      </c>
      <c r="F26" s="29">
        <f t="shared" ref="F26:F36" si="4">ROUND(2*E26,0)/2+0.5</f>
        <v>6177.5</v>
      </c>
      <c r="G26">
        <f t="shared" si="1"/>
        <v>-0.14854249999916647</v>
      </c>
      <c r="H26">
        <f>+G26</f>
        <v>-0.14854249999916647</v>
      </c>
      <c r="O26">
        <f t="shared" ca="1" si="3"/>
        <v>-9.7706361041320425E-2</v>
      </c>
      <c r="Q26" s="2">
        <f t="shared" si="2"/>
        <v>39845.367100000003</v>
      </c>
    </row>
    <row r="27" spans="1:17" x14ac:dyDescent="0.2">
      <c r="A27" s="32" t="s">
        <v>40</v>
      </c>
      <c r="B27" s="31" t="s">
        <v>38</v>
      </c>
      <c r="C27" s="30">
        <v>54924.438130000002</v>
      </c>
      <c r="D27" s="30">
        <v>2.9999999999999997E-4</v>
      </c>
      <c r="E27">
        <f t="shared" si="0"/>
        <v>6385.9921602997847</v>
      </c>
      <c r="F27" s="29">
        <f t="shared" si="4"/>
        <v>6386.5</v>
      </c>
      <c r="G27">
        <f t="shared" si="1"/>
        <v>-0.14717550000204938</v>
      </c>
      <c r="I27">
        <f>+G27</f>
        <v>-0.14717550000204938</v>
      </c>
      <c r="O27">
        <f t="shared" ca="1" si="3"/>
        <v>-9.8874588296566882E-2</v>
      </c>
      <c r="Q27" s="2">
        <f t="shared" si="2"/>
        <v>39905.938130000002</v>
      </c>
    </row>
    <row r="28" spans="1:17" x14ac:dyDescent="0.2">
      <c r="A28" s="32" t="s">
        <v>40</v>
      </c>
      <c r="B28" s="31" t="s">
        <v>38</v>
      </c>
      <c r="C28" s="30">
        <v>54924.438629999997</v>
      </c>
      <c r="D28" s="30">
        <v>5.9999999999999995E-4</v>
      </c>
      <c r="E28">
        <f t="shared" si="0"/>
        <v>6385.9938855859045</v>
      </c>
      <c r="F28" s="29">
        <f t="shared" si="4"/>
        <v>6386.5</v>
      </c>
      <c r="G28">
        <f t="shared" si="1"/>
        <v>-0.14667550000740448</v>
      </c>
      <c r="I28">
        <f>+G28</f>
        <v>-0.14667550000740448</v>
      </c>
      <c r="O28">
        <f t="shared" ca="1" si="3"/>
        <v>-9.8874588296566882E-2</v>
      </c>
      <c r="Q28" s="2">
        <f t="shared" si="2"/>
        <v>39905.938629999997</v>
      </c>
    </row>
    <row r="29" spans="1:17" x14ac:dyDescent="0.2">
      <c r="A29" s="34" t="s">
        <v>45</v>
      </c>
      <c r="B29" s="35" t="s">
        <v>46</v>
      </c>
      <c r="C29" s="34">
        <v>55267.713600000003</v>
      </c>
      <c r="D29" s="34">
        <v>2.9999999999999997E-4</v>
      </c>
      <c r="E29">
        <f t="shared" ref="E29:E34" si="5">+(C29-C$7)/C$8</f>
        <v>7570.4889805974326</v>
      </c>
      <c r="F29" s="29">
        <f t="shared" si="4"/>
        <v>7571</v>
      </c>
      <c r="G29">
        <f t="shared" ref="G29:G34" si="6">+C29-(C$7+F29*C$8)</f>
        <v>-0.14809699999750592</v>
      </c>
      <c r="H29">
        <f>+G29</f>
        <v>-0.14809699999750592</v>
      </c>
      <c r="O29">
        <f t="shared" ref="O29:O34" ca="1" si="7">+C$11+C$12*$F29</f>
        <v>-0.10549547434364551</v>
      </c>
      <c r="Q29" s="2">
        <f t="shared" ref="Q29:Q34" si="8">+C29-15018.5</f>
        <v>40249.213600000003</v>
      </c>
    </row>
    <row r="30" spans="1:17" x14ac:dyDescent="0.2">
      <c r="A30" s="36" t="s">
        <v>51</v>
      </c>
      <c r="B30" s="37" t="s">
        <v>38</v>
      </c>
      <c r="C30" s="38">
        <v>55318.282700000003</v>
      </c>
      <c r="D30" s="38">
        <v>1E-4</v>
      </c>
      <c r="E30">
        <f t="shared" si="5"/>
        <v>7744.9813151511207</v>
      </c>
      <c r="F30" s="29">
        <f t="shared" si="4"/>
        <v>7745.5</v>
      </c>
      <c r="G30">
        <f t="shared" si="6"/>
        <v>-0.15031849999650149</v>
      </c>
      <c r="H30">
        <f>+G30</f>
        <v>-0.15031849999650149</v>
      </c>
      <c r="O30">
        <f t="shared" ca="1" si="7"/>
        <v>-0.10647086025771492</v>
      </c>
      <c r="Q30" s="2">
        <f t="shared" si="8"/>
        <v>40299.782700000003</v>
      </c>
    </row>
    <row r="31" spans="1:17" x14ac:dyDescent="0.2">
      <c r="A31" s="36" t="s">
        <v>51</v>
      </c>
      <c r="B31" s="37" t="s">
        <v>46</v>
      </c>
      <c r="C31" s="38">
        <v>55318.429100000001</v>
      </c>
      <c r="D31" s="38">
        <v>1E-4</v>
      </c>
      <c r="E31">
        <f t="shared" si="5"/>
        <v>7745.4864789325266</v>
      </c>
      <c r="F31" s="29">
        <f t="shared" si="4"/>
        <v>7746</v>
      </c>
      <c r="G31">
        <f t="shared" si="6"/>
        <v>-0.14882200000283774</v>
      </c>
      <c r="H31">
        <f>+G31</f>
        <v>-0.14882200000283774</v>
      </c>
      <c r="O31">
        <f t="shared" ca="1" si="7"/>
        <v>-0.10647365505976096</v>
      </c>
      <c r="Q31" s="2">
        <f t="shared" si="8"/>
        <v>40299.929100000001</v>
      </c>
    </row>
    <row r="32" spans="1:17" x14ac:dyDescent="0.2">
      <c r="A32" s="34" t="s">
        <v>52</v>
      </c>
      <c r="B32" s="35" t="s">
        <v>46</v>
      </c>
      <c r="C32" s="34">
        <v>55605.914199999999</v>
      </c>
      <c r="D32" s="34">
        <v>1.5E-3</v>
      </c>
      <c r="E32">
        <f t="shared" si="5"/>
        <v>8737.4745951615969</v>
      </c>
      <c r="F32" s="29">
        <f t="shared" si="4"/>
        <v>8738</v>
      </c>
      <c r="G32">
        <f t="shared" si="6"/>
        <v>-0.15226600000460166</v>
      </c>
      <c r="H32">
        <f>+G32</f>
        <v>-0.15226600000460166</v>
      </c>
      <c r="O32">
        <f t="shared" ca="1" si="7"/>
        <v>-0.11201854231911258</v>
      </c>
      <c r="Q32" s="2">
        <f t="shared" si="8"/>
        <v>40587.414199999999</v>
      </c>
    </row>
    <row r="33" spans="1:17" x14ac:dyDescent="0.2">
      <c r="A33" s="34" t="s">
        <v>52</v>
      </c>
      <c r="B33" s="35" t="s">
        <v>46</v>
      </c>
      <c r="C33" s="34">
        <v>55677.786500000002</v>
      </c>
      <c r="D33" s="34">
        <v>2.9999999999999997E-4</v>
      </c>
      <c r="E33">
        <f t="shared" si="5"/>
        <v>8985.4751610554595</v>
      </c>
      <c r="F33" s="29">
        <f t="shared" si="4"/>
        <v>8986</v>
      </c>
      <c r="G33">
        <f t="shared" si="6"/>
        <v>-0.1521020000000135</v>
      </c>
      <c r="H33">
        <f>+G33</f>
        <v>-0.1521020000000135</v>
      </c>
      <c r="O33">
        <f t="shared" ca="1" si="7"/>
        <v>-0.11340476413395048</v>
      </c>
      <c r="Q33" s="2">
        <f t="shared" si="8"/>
        <v>40659.286500000002</v>
      </c>
    </row>
    <row r="34" spans="1:17" x14ac:dyDescent="0.2">
      <c r="A34" s="39" t="s">
        <v>55</v>
      </c>
      <c r="B34" s="40"/>
      <c r="C34" s="30">
        <v>56026.713600000003</v>
      </c>
      <c r="D34" s="30">
        <v>2.0000000000000001E-4</v>
      </c>
      <c r="E34">
        <f t="shared" si="5"/>
        <v>10189.473339153299</v>
      </c>
      <c r="F34" s="29">
        <f t="shared" si="4"/>
        <v>10190</v>
      </c>
      <c r="G34">
        <f t="shared" si="6"/>
        <v>-0.15262999999686144</v>
      </c>
      <c r="J34">
        <f>+G34</f>
        <v>-0.15262999999686144</v>
      </c>
      <c r="O34">
        <f t="shared" ca="1" si="7"/>
        <v>-0.12013464746082483</v>
      </c>
      <c r="Q34" s="2">
        <f t="shared" si="8"/>
        <v>41008.213600000003</v>
      </c>
    </row>
    <row r="35" spans="1:17" x14ac:dyDescent="0.2">
      <c r="A35" s="41" t="s">
        <v>54</v>
      </c>
      <c r="B35" s="42" t="s">
        <v>46</v>
      </c>
      <c r="C35" s="41">
        <v>55978.893799999998</v>
      </c>
      <c r="D35" s="41">
        <v>5.0000000000000001E-4</v>
      </c>
      <c r="E35">
        <f t="shared" ref="E35:E40" si="9">+(C35-C$7)/C$8</f>
        <v>10024.467662961886</v>
      </c>
      <c r="F35" s="29">
        <f t="shared" si="4"/>
        <v>10025</v>
      </c>
      <c r="G35">
        <f t="shared" ref="G35:G40" si="10">+C35-(C$7+F35*C$8)</f>
        <v>-0.15427500000077998</v>
      </c>
      <c r="H35">
        <f t="shared" ref="H35:H41" si="11">+G35</f>
        <v>-0.15427500000077998</v>
      </c>
      <c r="O35">
        <f t="shared" ref="O35:O40" ca="1" si="12">+C$11+C$12*$F35</f>
        <v>-0.11921236278563026</v>
      </c>
      <c r="Q35" s="2">
        <f t="shared" ref="Q35:Q40" si="13">+C35-15018.5</f>
        <v>40960.393799999998</v>
      </c>
    </row>
    <row r="36" spans="1:17" x14ac:dyDescent="0.2">
      <c r="A36" s="41" t="s">
        <v>54</v>
      </c>
      <c r="B36" s="42" t="s">
        <v>38</v>
      </c>
      <c r="C36" s="41">
        <v>56036.715300000003</v>
      </c>
      <c r="D36" s="41">
        <v>5.9999999999999995E-4</v>
      </c>
      <c r="E36">
        <f t="shared" si="9"/>
        <v>10223.984927900296</v>
      </c>
      <c r="F36" s="29">
        <f t="shared" si="4"/>
        <v>10224.5</v>
      </c>
      <c r="G36">
        <f t="shared" si="10"/>
        <v>-0.14927149999857647</v>
      </c>
      <c r="H36">
        <f t="shared" si="11"/>
        <v>-0.14927149999857647</v>
      </c>
      <c r="O36">
        <f t="shared" ca="1" si="12"/>
        <v>-0.12032748880200188</v>
      </c>
      <c r="Q36" s="2">
        <f t="shared" si="13"/>
        <v>41018.215300000003</v>
      </c>
    </row>
    <row r="37" spans="1:17" x14ac:dyDescent="0.2">
      <c r="A37" s="43" t="s">
        <v>56</v>
      </c>
      <c r="B37" s="44" t="s">
        <v>38</v>
      </c>
      <c r="C37" s="45">
        <v>57799.60652999999</v>
      </c>
      <c r="D37" s="45">
        <v>1E-4</v>
      </c>
      <c r="E37">
        <f t="shared" si="9"/>
        <v>16306.968534231359</v>
      </c>
      <c r="F37" s="29">
        <f>ROUND(2*E37,0)/2+0.5</f>
        <v>16307.5</v>
      </c>
      <c r="G37">
        <f t="shared" si="10"/>
        <v>-0.15402250001352513</v>
      </c>
      <c r="H37">
        <f t="shared" si="11"/>
        <v>-0.15402250001352513</v>
      </c>
      <c r="O37">
        <f t="shared" ca="1" si="12"/>
        <v>-0.15432905049417517</v>
      </c>
      <c r="Q37" s="2">
        <f t="shared" si="13"/>
        <v>42781.10652999999</v>
      </c>
    </row>
    <row r="38" spans="1:17" x14ac:dyDescent="0.2">
      <c r="A38" s="43" t="s">
        <v>56</v>
      </c>
      <c r="B38" s="44" t="s">
        <v>46</v>
      </c>
      <c r="C38" s="45">
        <v>58155.631339999847</v>
      </c>
      <c r="D38" s="45">
        <v>2.0000000000000001E-4</v>
      </c>
      <c r="E38">
        <f t="shared" si="9"/>
        <v>17535.457873687814</v>
      </c>
      <c r="F38" s="29">
        <f>ROUND(2*E38,0)/2+0.5</f>
        <v>17536</v>
      </c>
      <c r="G38">
        <f t="shared" si="10"/>
        <v>-0.15711200015357463</v>
      </c>
      <c r="H38">
        <f t="shared" si="11"/>
        <v>-0.15711200015357463</v>
      </c>
      <c r="O38">
        <f t="shared" ca="1" si="12"/>
        <v>-0.16119587912130567</v>
      </c>
      <c r="Q38" s="2">
        <f t="shared" si="13"/>
        <v>43137.131339999847</v>
      </c>
    </row>
    <row r="39" spans="1:17" x14ac:dyDescent="0.2">
      <c r="A39" s="43" t="s">
        <v>56</v>
      </c>
      <c r="B39" s="44" t="s">
        <v>46</v>
      </c>
      <c r="C39" s="45">
        <v>58173.598840000108</v>
      </c>
      <c r="D39" s="45">
        <v>1E-4</v>
      </c>
      <c r="E39">
        <f t="shared" si="9"/>
        <v>17597.456031083118</v>
      </c>
      <c r="F39" s="29">
        <f>ROUND(2*E39,0)/2+0.5</f>
        <v>17598</v>
      </c>
      <c r="G39">
        <f t="shared" si="10"/>
        <v>-0.15764599989051931</v>
      </c>
      <c r="H39">
        <f t="shared" si="11"/>
        <v>-0.15764599989051931</v>
      </c>
      <c r="O39">
        <f t="shared" ca="1" si="12"/>
        <v>-0.16154243457501516</v>
      </c>
      <c r="Q39" s="2">
        <f t="shared" si="13"/>
        <v>43155.098840000108</v>
      </c>
    </row>
    <row r="40" spans="1:17" x14ac:dyDescent="0.2">
      <c r="A40" s="43" t="s">
        <v>56</v>
      </c>
      <c r="B40" s="44" t="s">
        <v>38</v>
      </c>
      <c r="C40" s="45">
        <v>58174.614899999928</v>
      </c>
      <c r="D40" s="45">
        <v>1E-4</v>
      </c>
      <c r="E40">
        <f t="shared" si="9"/>
        <v>17600.962019550683</v>
      </c>
      <c r="F40" s="29">
        <f>ROUND(2*E40,0)/2+0.5</f>
        <v>17601.5</v>
      </c>
      <c r="G40">
        <f t="shared" si="10"/>
        <v>-0.15591050007787999</v>
      </c>
      <c r="H40">
        <f t="shared" si="11"/>
        <v>-0.15591050007787999</v>
      </c>
      <c r="O40">
        <f t="shared" ca="1" si="12"/>
        <v>-0.16156199818933747</v>
      </c>
      <c r="Q40" s="2">
        <f t="shared" si="13"/>
        <v>43156.114899999928</v>
      </c>
    </row>
    <row r="41" spans="1:17" x14ac:dyDescent="0.2">
      <c r="A41" s="46" t="s">
        <v>57</v>
      </c>
      <c r="C41" s="10">
        <v>59342.677000000003</v>
      </c>
      <c r="D41" s="10">
        <v>2.9999999999999997E-4</v>
      </c>
      <c r="E41">
        <f>+(C41-C$7)/C$8</f>
        <v>21631.444720106832</v>
      </c>
      <c r="F41" s="29">
        <f>ROUND(2*E41,0)/2+0.5</f>
        <v>21632</v>
      </c>
      <c r="G41">
        <f>+C41-(C$7+F41*C$8)</f>
        <v>-0.16092399999615736</v>
      </c>
      <c r="H41">
        <f t="shared" si="11"/>
        <v>-0.16092399999615736</v>
      </c>
      <c r="O41">
        <f ca="1">+C$11+C$12*$F41</f>
        <v>-0.18409089748249946</v>
      </c>
      <c r="Q41" s="2">
        <f>+C41-15018.5</f>
        <v>44324.177000000003</v>
      </c>
    </row>
    <row r="42" spans="1:17" x14ac:dyDescent="0.2">
      <c r="A42" s="47" t="s">
        <v>58</v>
      </c>
      <c r="B42" s="48" t="s">
        <v>38</v>
      </c>
      <c r="C42" s="49">
        <v>59244.144400000107</v>
      </c>
      <c r="D42" s="47" t="s">
        <v>59</v>
      </c>
      <c r="E42">
        <f t="shared" ref="E42:E43" si="14">+(C42-C$7)/C$8</f>
        <v>21291.450862125843</v>
      </c>
      <c r="F42" s="29">
        <f t="shared" ref="F42:F43" si="15">ROUND(2*E42,0)/2+0.5</f>
        <v>21292</v>
      </c>
      <c r="G42">
        <f t="shared" ref="G42:G43" si="16">+C42-(C$7+F42*C$8)</f>
        <v>-0.15914399989560479</v>
      </c>
      <c r="H42">
        <f t="shared" ref="H42:H43" si="17">+G42</f>
        <v>-0.15914399989560479</v>
      </c>
      <c r="O42">
        <f t="shared" ref="O42:O43" ca="1" si="18">+C$11+C$12*$F42</f>
        <v>-0.18219043209118943</v>
      </c>
      <c r="Q42" s="2">
        <f t="shared" ref="Q42:Q43" si="19">+C42-15018.5</f>
        <v>44225.644400000107</v>
      </c>
    </row>
    <row r="43" spans="1:17" x14ac:dyDescent="0.2">
      <c r="A43" s="47" t="s">
        <v>58</v>
      </c>
      <c r="B43" s="48" t="s">
        <v>38</v>
      </c>
      <c r="C43" s="49">
        <v>59244.288199999835</v>
      </c>
      <c r="D43" s="47" t="s">
        <v>59</v>
      </c>
      <c r="E43">
        <f t="shared" si="14"/>
        <v>21291.947054418401</v>
      </c>
      <c r="F43" s="29">
        <f t="shared" si="15"/>
        <v>21292.5</v>
      </c>
      <c r="G43">
        <f t="shared" si="16"/>
        <v>-0.16024750017095357</v>
      </c>
      <c r="H43">
        <f t="shared" si="17"/>
        <v>-0.16024750017095357</v>
      </c>
      <c r="O43">
        <f t="shared" ca="1" si="18"/>
        <v>-0.18219322689323547</v>
      </c>
      <c r="Q43" s="2">
        <f t="shared" si="19"/>
        <v>44225.788199999835</v>
      </c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7:D4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2023-01-26T00:02:54Z</dcterms:modified>
</cp:coreProperties>
</file>