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0F2C51F9-5E5E-4FE2-82E6-9913B6DBF0AE}" xr6:coauthVersionLast="47" xr6:coauthVersionMax="47" xr10:uidLastSave="{00000000-0000-0000-0000-000000000000}"/>
  <bookViews>
    <workbookView xWindow="14220" yWindow="1110" windowWidth="13230" windowHeight="1426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I25" i="1" s="1"/>
  <c r="Q25" i="1"/>
  <c r="E26" i="1"/>
  <c r="F26" i="1" s="1"/>
  <c r="G26" i="1" s="1"/>
  <c r="I26" i="1" s="1"/>
  <c r="Q26" i="1"/>
  <c r="E27" i="1"/>
  <c r="F27" i="1"/>
  <c r="G27" i="1" s="1"/>
  <c r="I27" i="1" s="1"/>
  <c r="Q27" i="1"/>
  <c r="E22" i="1"/>
  <c r="F22" i="1"/>
  <c r="G22" i="1"/>
  <c r="I22" i="1"/>
  <c r="E23" i="1"/>
  <c r="F23" i="1"/>
  <c r="G23" i="1"/>
  <c r="I23" i="1"/>
  <c r="E24" i="1"/>
  <c r="F24" i="1"/>
  <c r="G24" i="1"/>
  <c r="I24" i="1"/>
  <c r="Q22" i="1"/>
  <c r="Q23" i="1"/>
  <c r="Q24" i="1"/>
  <c r="F11" i="1"/>
  <c r="C21" i="1"/>
  <c r="E21" i="1"/>
  <c r="F21" i="1"/>
  <c r="A21" i="1"/>
  <c r="H20" i="1"/>
  <c r="G11" i="1"/>
  <c r="E14" i="1"/>
  <c r="E15" i="1" s="1"/>
  <c r="C17" i="1"/>
  <c r="Q21" i="1"/>
  <c r="G21" i="1"/>
  <c r="H21" i="1"/>
  <c r="C11" i="1"/>
  <c r="C12" i="1"/>
  <c r="O27" i="1" l="1"/>
  <c r="S27" i="1" s="1"/>
  <c r="O26" i="1"/>
  <c r="S26" i="1" s="1"/>
  <c r="O25" i="1"/>
  <c r="S25" i="1" s="1"/>
  <c r="C16" i="1"/>
  <c r="D18" i="1" s="1"/>
  <c r="O24" i="1"/>
  <c r="S24" i="1" s="1"/>
  <c r="C15" i="1"/>
  <c r="O22" i="1"/>
  <c r="S22" i="1" s="1"/>
  <c r="O23" i="1"/>
  <c r="S23" i="1" s="1"/>
  <c r="O21" i="1"/>
  <c r="S21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<sst xmlns="http://schemas.openxmlformats.org/spreadsheetml/2006/main" count="68" uniqueCount="59">
  <si>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</si>
  <si>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</si>
  <si>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</si>
  <si>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</si>
  <si>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</si>
  <si>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</si>
  <si>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</si>
  <si>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</si>
  <si>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</si>
  <si>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</si>
  <si>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</si>
  <si>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</si>
  <si>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</si>
  <si>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</si>
  <si>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</si>
  <si>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</si>
  <si>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</si>
  <si>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</si>
  <si>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</si>
  <si>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</si>
  <si>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</si>
  <si>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</si>
  <si>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</si>
  <si>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</si>
  <si>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</si>
  <si>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</si>
  <si>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</si>
  <si>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</si>
  <si>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</si>
  <si>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</si>
  <si>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</si>
  <si>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</si>
  <si>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</si>
  <si>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</si>
  <si>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</si>
  <si>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</si>
  <si>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</si>
  <si>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</si>
  <si>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</si>
  <si>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</si>
  <si>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</si>
  <si>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</si>
  <si>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</si>
  <si>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G4980-0656</t>
  </si>
  <si>
    <t>G4980-0656_Vir.xls</t>
  </si>
  <si>
    <t>EC</t>
  </si>
  <si>
    <t>Vir</t>
  </si>
  <si>
    <t>VSX</t>
  </si>
  <si>
    <t>IBVS 5992</t>
  </si>
  <si>
    <t>I</t>
  </si>
  <si>
    <t>IBVS 6029</t>
  </si>
  <si>
    <t>II</t>
  </si>
  <si>
    <t>This is a better period</t>
  </si>
  <si>
    <t>ToMcat</t>
  </si>
  <si>
    <t>VSB, 91</t>
  </si>
  <si>
    <t>B</t>
  </si>
  <si>
    <t>Ic</t>
  </si>
  <si>
    <t>V</t>
  </si>
  <si>
    <t>V0733 Vir / GSC 4980-0656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</si>
</sst>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/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72" fontId="17" fillId="0" borderId="0" xfId="0" applyNumberFormat="1" applyFont="1" applyAlignment="1">
      <alignment vertical="center" wrapText="1"/>
    </xf>
    <xf numFmtId="0" fontId="18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4980-0656 -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14898</c:v>
                </c:pt>
                <c:pt idx="2">
                  <c:v>16346.5</c:v>
                </c:pt>
                <c:pt idx="3">
                  <c:v>16629</c:v>
                </c:pt>
                <c:pt idx="4">
                  <c:v>29299.5</c:v>
                </c:pt>
                <c:pt idx="5">
                  <c:v>29299.5</c:v>
                </c:pt>
                <c:pt idx="6">
                  <c:v>29299.5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3F-460B-B108-5D4B084BE4C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14898</c:v>
                </c:pt>
                <c:pt idx="2">
                  <c:v>16346.5</c:v>
                </c:pt>
                <c:pt idx="3">
                  <c:v>16629</c:v>
                </c:pt>
                <c:pt idx="4">
                  <c:v>29299.5</c:v>
                </c:pt>
                <c:pt idx="5">
                  <c:v>29299.5</c:v>
                </c:pt>
                <c:pt idx="6">
                  <c:v>29299.5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5.7440000149654225E-2</c:v>
                </c:pt>
                <c:pt idx="2">
                  <c:v>6.237000014516525E-2</c:v>
                </c:pt>
                <c:pt idx="3">
                  <c:v>6.4020000150776468E-2</c:v>
                </c:pt>
                <c:pt idx="4">
                  <c:v>0.15271000022039516</c:v>
                </c:pt>
                <c:pt idx="5">
                  <c:v>0.15571000024647219</c:v>
                </c:pt>
                <c:pt idx="6">
                  <c:v>0.15761000027850969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3F-460B-B108-5D4B084BE4C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14898</c:v>
                </c:pt>
                <c:pt idx="2">
                  <c:v>16346.5</c:v>
                </c:pt>
                <c:pt idx="3">
                  <c:v>16629</c:v>
                </c:pt>
                <c:pt idx="4">
                  <c:v>29299.5</c:v>
                </c:pt>
                <c:pt idx="5">
                  <c:v>29299.5</c:v>
                </c:pt>
                <c:pt idx="6">
                  <c:v>29299.5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3F-460B-B108-5D4B084BE4C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14898</c:v>
                </c:pt>
                <c:pt idx="2">
                  <c:v>16346.5</c:v>
                </c:pt>
                <c:pt idx="3">
                  <c:v>16629</c:v>
                </c:pt>
                <c:pt idx="4">
                  <c:v>29299.5</c:v>
                </c:pt>
                <c:pt idx="5">
                  <c:v>29299.5</c:v>
                </c:pt>
                <c:pt idx="6">
                  <c:v>29299.5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A3F-460B-B108-5D4B084BE4C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14898</c:v>
                </c:pt>
                <c:pt idx="2">
                  <c:v>16346.5</c:v>
                </c:pt>
                <c:pt idx="3">
                  <c:v>16629</c:v>
                </c:pt>
                <c:pt idx="4">
                  <c:v>29299.5</c:v>
                </c:pt>
                <c:pt idx="5">
                  <c:v>29299.5</c:v>
                </c:pt>
                <c:pt idx="6">
                  <c:v>29299.5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A3F-460B-B108-5D4B084BE4C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14898</c:v>
                </c:pt>
                <c:pt idx="2">
                  <c:v>16346.5</c:v>
                </c:pt>
                <c:pt idx="3">
                  <c:v>16629</c:v>
                </c:pt>
                <c:pt idx="4">
                  <c:v>29299.5</c:v>
                </c:pt>
                <c:pt idx="5">
                  <c:v>29299.5</c:v>
                </c:pt>
                <c:pt idx="6">
                  <c:v>29299.5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A3F-460B-B108-5D4B084BE4C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14898</c:v>
                </c:pt>
                <c:pt idx="2">
                  <c:v>16346.5</c:v>
                </c:pt>
                <c:pt idx="3">
                  <c:v>16629</c:v>
                </c:pt>
                <c:pt idx="4">
                  <c:v>29299.5</c:v>
                </c:pt>
                <c:pt idx="5">
                  <c:v>29299.5</c:v>
                </c:pt>
                <c:pt idx="6">
                  <c:v>29299.5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A3F-460B-B108-5D4B084BE4C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14898</c:v>
                </c:pt>
                <c:pt idx="2">
                  <c:v>16346.5</c:v>
                </c:pt>
                <c:pt idx="3">
                  <c:v>16629</c:v>
                </c:pt>
                <c:pt idx="4">
                  <c:v>29299.5</c:v>
                </c:pt>
                <c:pt idx="5">
                  <c:v>29299.5</c:v>
                </c:pt>
                <c:pt idx="6">
                  <c:v>29299.5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-1.6517548811951221E-2</c:v>
                </c:pt>
                <c:pt idx="1">
                  <c:v>6.7477408860810911E-2</c:v>
                </c:pt>
                <c:pt idx="2">
                  <c:v>7.5644055134740026E-2</c:v>
                </c:pt>
                <c:pt idx="3">
                  <c:v>7.7236790773252254E-2</c:v>
                </c:pt>
                <c:pt idx="4">
                  <c:v>0.14867309841137366</c:v>
                </c:pt>
                <c:pt idx="5">
                  <c:v>0.14867309841137366</c:v>
                </c:pt>
                <c:pt idx="6">
                  <c:v>0.14867309841137366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A3F-460B-B108-5D4B084BE4C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14898</c:v>
                </c:pt>
                <c:pt idx="2">
                  <c:v>16346.5</c:v>
                </c:pt>
                <c:pt idx="3">
                  <c:v>16629</c:v>
                </c:pt>
                <c:pt idx="4">
                  <c:v>29299.5</c:v>
                </c:pt>
                <c:pt idx="5">
                  <c:v>29299.5</c:v>
                </c:pt>
                <c:pt idx="6">
                  <c:v>29299.5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A3F-460B-B108-5D4B084BE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643040"/>
        <c:axId val="1"/>
      </c:scatterChart>
      <c:valAx>
        <c:axId val="842643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2643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"/>
          <c:y val="0.92375366568914952"/>
          <c:w val="0.7338345864661655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DDA452E-8323-0A0D-1EAC-610BB99A2F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40" t="s">
        <v>58</v>
      </c>
      <c r="E1" t="s">
        <v>44</v>
      </c>
    </row>
    <row r="2" spans="1:7" x14ac:dyDescent="0.2">
      <c r="A2" t="s">
        <v>24</v>
      </c>
      <c r="B2" t="s">
        <v>45</v>
      </c>
      <c r="C2" s="30" t="s">
        <v>42</v>
      </c>
      <c r="D2" s="2" t="s">
        <v>46</v>
      </c>
      <c r="E2" s="31" t="s">
        <v>43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41</v>
      </c>
      <c r="D4" s="28" t="s">
        <v>41</v>
      </c>
    </row>
    <row r="6" spans="1:7" x14ac:dyDescent="0.2">
      <c r="A6" s="4" t="s">
        <v>1</v>
      </c>
      <c r="C6" s="36" t="s">
        <v>52</v>
      </c>
    </row>
    <row r="7" spans="1:7" x14ac:dyDescent="0.2">
      <c r="A7" t="s">
        <v>2</v>
      </c>
      <c r="C7" s="7">
        <v>51907.089999999851</v>
      </c>
      <c r="D7" s="29" t="s">
        <v>47</v>
      </c>
    </row>
    <row r="8" spans="1:7" x14ac:dyDescent="0.2">
      <c r="A8" t="s">
        <v>3</v>
      </c>
      <c r="C8" s="7">
        <v>0.25062000000000001</v>
      </c>
      <c r="D8" s="29" t="s">
        <v>53</v>
      </c>
    </row>
    <row r="9" spans="1:7" x14ac:dyDescent="0.2">
      <c r="A9" s="8" t="s">
        <v>31</v>
      </c>
      <c r="B9" s="9"/>
      <c r="C9" s="10">
        <v>-9.5</v>
      </c>
      <c r="D9" s="9" t="s">
        <v>32</v>
      </c>
      <c r="E9" s="9"/>
    </row>
    <row r="10" spans="1:7" ht="13.5" thickBot="1" x14ac:dyDescent="0.25">
      <c r="A10" s="9"/>
      <c r="B10" s="9"/>
      <c r="C10" s="3" t="s">
        <v>20</v>
      </c>
      <c r="D10" s="3" t="s">
        <v>21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-1.6517548811951221E-2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5.6380022602203067E-6</v>
      </c>
      <c r="D12" s="2"/>
      <c r="E12" s="9"/>
    </row>
    <row r="13" spans="1:7" x14ac:dyDescent="0.2">
      <c r="A13" s="9" t="s">
        <v>19</v>
      </c>
      <c r="B13" s="9"/>
      <c r="C13" s="2" t="s">
        <v>13</v>
      </c>
      <c r="D13" s="13" t="s">
        <v>38</v>
      </c>
      <c r="E13" s="10">
        <v>1</v>
      </c>
    </row>
    <row r="14" spans="1:7" x14ac:dyDescent="0.2">
      <c r="A14" s="9"/>
      <c r="B14" s="9"/>
      <c r="C14" s="9"/>
      <c r="D14" s="13" t="s">
        <v>33</v>
      </c>
      <c r="E14" s="14">
        <f ca="1">NOW()+15018.5+$C$9/24</f>
        <v>59970.557425462961</v>
      </c>
    </row>
    <row r="15" spans="1:7" x14ac:dyDescent="0.2">
      <c r="A15" s="11" t="s">
        <v>17</v>
      </c>
      <c r="B15" s="9"/>
      <c r="C15" s="12">
        <f ca="1">(C7+C11)+(C8+C12)*INT(MAX(F21:F3533))</f>
        <v>59250.154050279256</v>
      </c>
      <c r="D15" s="13" t="s">
        <v>39</v>
      </c>
      <c r="E15" s="14">
        <f ca="1">ROUND(2*(E14-$C$7)/$C$8,0)/2+E13</f>
        <v>32175</v>
      </c>
    </row>
    <row r="16" spans="1:7" x14ac:dyDescent="0.2">
      <c r="A16" s="15" t="s">
        <v>4</v>
      </c>
      <c r="B16" s="9"/>
      <c r="C16" s="16">
        <f ca="1">+C8+C12</f>
        <v>0.25062563800226023</v>
      </c>
      <c r="D16" s="13" t="s">
        <v>40</v>
      </c>
      <c r="E16" s="23">
        <f ca="1">ROUND(2*(E14-$C$15)/$C$16,0)/2+E13</f>
        <v>2875.5</v>
      </c>
    </row>
    <row r="17" spans="1:19" ht="13.5" thickBot="1" x14ac:dyDescent="0.25">
      <c r="A17" s="13" t="s">
        <v>30</v>
      </c>
      <c r="B17" s="9"/>
      <c r="C17" s="9">
        <f>COUNT(C21:C2191)</f>
        <v>7</v>
      </c>
      <c r="D17" s="13" t="s">
        <v>34</v>
      </c>
      <c r="E17" s="17">
        <f ca="1">+$C$15+$C$16*E16-15018.5-$C$9/24</f>
        <v>44952.723905688094</v>
      </c>
    </row>
    <row r="18" spans="1:19" ht="14.25" thickTop="1" thickBot="1" x14ac:dyDescent="0.25">
      <c r="A18" s="15" t="s">
        <v>5</v>
      </c>
      <c r="B18" s="9"/>
      <c r="C18" s="18">
        <f ca="1">+C15</f>
        <v>59250.154050279256</v>
      </c>
      <c r="D18" s="19">
        <f ca="1">+C16</f>
        <v>0.25062563800226023</v>
      </c>
      <c r="E18" s="20" t="s">
        <v>35</v>
      </c>
    </row>
    <row r="19" spans="1:19" ht="13.5" thickTop="1" x14ac:dyDescent="0.2">
      <c r="A19" s="24" t="s">
        <v>36</v>
      </c>
      <c r="E19" s="25">
        <v>21</v>
      </c>
      <c r="S19">
        <f ca="1">SQRT(SUM(S21:S50)/(COUNT(S21:S50)-1))</f>
        <v>1.2042603962944281E-2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29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26" t="s">
        <v>37</v>
      </c>
    </row>
    <row r="21" spans="1:19" x14ac:dyDescent="0.2">
      <c r="A21" t="str">
        <f>D7</f>
        <v>VSX</v>
      </c>
      <c r="C21" s="7">
        <f>C$7</f>
        <v>51907.089999999851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-1.6517548811951221E-2</v>
      </c>
      <c r="Q21" s="1">
        <f>+C21-15018.5</f>
        <v>36888.589999999851</v>
      </c>
      <c r="S21">
        <f ca="1">+(O21-G21)^2</f>
        <v>2.7282941875519121E-4</v>
      </c>
    </row>
    <row r="22" spans="1:19" x14ac:dyDescent="0.2">
      <c r="A22" s="32" t="s">
        <v>48</v>
      </c>
      <c r="B22" s="33" t="s">
        <v>49</v>
      </c>
      <c r="C22" s="32">
        <v>55640.8842</v>
      </c>
      <c r="D22" s="32">
        <v>8.0000000000000004E-4</v>
      </c>
      <c r="E22">
        <f>+(C22-C$7)/C$8</f>
        <v>14898.229191605416</v>
      </c>
      <c r="F22">
        <f>ROUND(2*E22,0)/2</f>
        <v>14898</v>
      </c>
      <c r="G22">
        <f>+C22-(C$7+F22*C$8)</f>
        <v>5.7440000149654225E-2</v>
      </c>
      <c r="I22">
        <f>+G22</f>
        <v>5.7440000149654225E-2</v>
      </c>
      <c r="O22">
        <f ca="1">+C$11+C$12*$F22</f>
        <v>6.7477408860810911E-2</v>
      </c>
      <c r="Q22" s="1">
        <f>+C22-15018.5</f>
        <v>40622.3842</v>
      </c>
      <c r="S22">
        <f ca="1">+(O22-G22)^2</f>
        <v>1.0074957363480413E-4</v>
      </c>
    </row>
    <row r="23" spans="1:19" x14ac:dyDescent="0.2">
      <c r="A23" s="34" t="s">
        <v>50</v>
      </c>
      <c r="B23" s="35" t="s">
        <v>51</v>
      </c>
      <c r="C23" s="34">
        <v>56003.912199999999</v>
      </c>
      <c r="D23" s="34">
        <v>4.0000000000000002E-4</v>
      </c>
      <c r="E23">
        <f>+(C23-C$7)/C$8</f>
        <v>16346.748862820796</v>
      </c>
      <c r="F23">
        <f>ROUND(2*E23,0)/2</f>
        <v>16346.5</v>
      </c>
      <c r="G23">
        <f>+C23-(C$7+F23*C$8)</f>
        <v>6.237000014516525E-2</v>
      </c>
      <c r="I23">
        <f>+G23</f>
        <v>6.237000014516525E-2</v>
      </c>
      <c r="O23">
        <f ca="1">+C$11+C$12*$F23</f>
        <v>7.5644055134740026E-2</v>
      </c>
      <c r="Q23" s="1">
        <f>+C23-15018.5</f>
        <v>40985.412199999999</v>
      </c>
      <c r="S23">
        <f ca="1">+(O23-G23)^2</f>
        <v>1.7620053586625502E-4</v>
      </c>
    </row>
    <row r="24" spans="1:19" x14ac:dyDescent="0.2">
      <c r="A24" s="34" t="s">
        <v>50</v>
      </c>
      <c r="B24" s="35" t="s">
        <v>49</v>
      </c>
      <c r="C24" s="34">
        <v>56074.714</v>
      </c>
      <c r="D24" s="34">
        <v>4.0000000000000002E-4</v>
      </c>
      <c r="E24">
        <f>+(C24-C$7)/C$8</f>
        <v>16629.255446493291</v>
      </c>
      <c r="F24">
        <f>ROUND(2*E24,0)/2-0.5</f>
        <v>16629</v>
      </c>
      <c r="G24">
        <f>+C24-(C$7+F24*C$8)</f>
        <v>6.4020000150776468E-2</v>
      </c>
      <c r="I24">
        <f>+G24</f>
        <v>6.4020000150776468E-2</v>
      </c>
      <c r="O24">
        <f ca="1">+C$11+C$12*$F24</f>
        <v>7.7236790773252254E-2</v>
      </c>
      <c r="Q24" s="1">
        <f>+C24-15018.5</f>
        <v>41056.214</v>
      </c>
      <c r="S24">
        <f ca="1">+(O24-G24)^2</f>
        <v>1.7468355435836387E-4</v>
      </c>
    </row>
    <row r="25" spans="1:19" x14ac:dyDescent="0.2">
      <c r="A25" s="37" t="s">
        <v>54</v>
      </c>
      <c r="B25" s="38" t="s">
        <v>49</v>
      </c>
      <c r="C25" s="39">
        <v>59250.283400000073</v>
      </c>
      <c r="D25" s="37" t="s">
        <v>55</v>
      </c>
      <c r="E25">
        <f t="shared" ref="E25:E27" si="0">+(C25-C$7)/C$8</f>
        <v>29300.109328865303</v>
      </c>
      <c r="F25">
        <f t="shared" ref="F25:F27" si="1">ROUND(2*E25,0)/2-0.5</f>
        <v>29299.5</v>
      </c>
      <c r="G25">
        <f t="shared" ref="G25:G27" si="2">+C25-(C$7+F25*C$8)</f>
        <v>0.15271000022039516</v>
      </c>
      <c r="I25">
        <f t="shared" ref="I25:I27" si="3">+G25</f>
        <v>0.15271000022039516</v>
      </c>
      <c r="O25">
        <f t="shared" ref="O25:O27" ca="1" si="4">+C$11+C$12*$F25</f>
        <v>0.14867309841137366</v>
      </c>
      <c r="Q25" s="1">
        <f t="shared" ref="Q25:Q27" si="5">+C25-15018.5</f>
        <v>44231.783400000073</v>
      </c>
      <c r="S25">
        <f t="shared" ref="S25:S27" ca="1" si="6">+(O25-G25)^2</f>
        <v>1.6296576215681043E-5</v>
      </c>
    </row>
    <row r="26" spans="1:19" x14ac:dyDescent="0.2">
      <c r="A26" s="37" t="s">
        <v>54</v>
      </c>
      <c r="B26" s="38" t="s">
        <v>49</v>
      </c>
      <c r="C26" s="39">
        <v>59250.286400000099</v>
      </c>
      <c r="D26" s="37" t="s">
        <v>56</v>
      </c>
      <c r="E26">
        <f t="shared" si="0"/>
        <v>29300.121299179027</v>
      </c>
      <c r="F26">
        <f t="shared" si="1"/>
        <v>29299.5</v>
      </c>
      <c r="G26">
        <f t="shared" si="2"/>
        <v>0.15571000024647219</v>
      </c>
      <c r="I26">
        <f t="shared" si="3"/>
        <v>0.15571000024647219</v>
      </c>
      <c r="O26">
        <f t="shared" ca="1" si="4"/>
        <v>0.14867309841137366</v>
      </c>
      <c r="Q26" s="1">
        <f t="shared" si="5"/>
        <v>44231.786400000099</v>
      </c>
      <c r="S26">
        <f t="shared" ca="1" si="6"/>
        <v>4.9517987436813062E-5</v>
      </c>
    </row>
    <row r="27" spans="1:19" x14ac:dyDescent="0.2">
      <c r="A27" s="37" t="s">
        <v>54</v>
      </c>
      <c r="B27" s="38" t="s">
        <v>49</v>
      </c>
      <c r="C27" s="39">
        <v>59250.288300000131</v>
      </c>
      <c r="D27" s="37" t="s">
        <v>57</v>
      </c>
      <c r="E27">
        <f t="shared" si="0"/>
        <v>29300.128880377782</v>
      </c>
      <c r="F27">
        <f t="shared" si="1"/>
        <v>29299.5</v>
      </c>
      <c r="G27">
        <f t="shared" si="2"/>
        <v>0.15761000027850969</v>
      </c>
      <c r="I27">
        <f t="shared" si="3"/>
        <v>0.15761000027850969</v>
      </c>
      <c r="O27">
        <f t="shared" ca="1" si="4"/>
        <v>0.14867309841137366</v>
      </c>
      <c r="Q27" s="1">
        <f t="shared" si="5"/>
        <v>44231.788300000131</v>
      </c>
      <c r="S27">
        <f t="shared" ca="1" si="6"/>
        <v>7.9868214982819404E-5</v>
      </c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2023-01-26T00:22:41Z</dcterms:modified>
</cp:coreProperties>
</file>