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CAEAE5F5-5B8B-4E34-90AC-CA7C402B55FD}" xr6:coauthVersionLast="47" xr6:coauthVersionMax="47" xr10:uidLastSave="{00000000-0000-0000-0000-000000000000}"/>
  <bookViews>
    <workbookView xWindow="14355" yWindow="109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E21" i="1"/>
  <c r="F21" i="1"/>
  <c r="G21" i="1"/>
  <c r="I21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G74" i="2"/>
  <c r="D74" i="2"/>
  <c r="C74" i="2"/>
  <c r="B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G71" i="2"/>
  <c r="C71" i="2"/>
  <c r="D71" i="2"/>
  <c r="B71" i="2"/>
  <c r="A71" i="2"/>
  <c r="H70" i="2"/>
  <c r="G70" i="2"/>
  <c r="D70" i="2"/>
  <c r="C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C67" i="2"/>
  <c r="D67" i="2"/>
  <c r="B67" i="2"/>
  <c r="A67" i="2"/>
  <c r="H66" i="2"/>
  <c r="G66" i="2"/>
  <c r="D66" i="2"/>
  <c r="C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C63" i="2"/>
  <c r="D63" i="2"/>
  <c r="B63" i="2"/>
  <c r="A63" i="2"/>
  <c r="H62" i="2"/>
  <c r="G62" i="2"/>
  <c r="D62" i="2"/>
  <c r="C62" i="2"/>
  <c r="B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G59" i="2"/>
  <c r="C59" i="2"/>
  <c r="D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G55" i="2"/>
  <c r="C55" i="2"/>
  <c r="D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D9" i="1"/>
  <c r="E9" i="1"/>
  <c r="F16" i="1"/>
  <c r="F17" i="1" s="1"/>
  <c r="C17" i="1"/>
  <c r="Q21" i="1"/>
  <c r="C12" i="1"/>
  <c r="C11" i="1"/>
  <c r="O22" i="1" l="1"/>
  <c r="O21" i="1"/>
  <c r="C15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<sst xmlns="http://schemas.openxmlformats.org/spreadsheetml/2006/main" count="422" uniqueCount="62">
  <si>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</si>
  <si>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</si>
  <si>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</si>
  <si>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</si>
  <si>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</si>
  <si>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</si>
  <si>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</si>
  <si>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</si>
  <si>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</si>
  <si>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</si>
  <si>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</si>
  <si>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</si>
  <si>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</si>
  <si>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</si>
  <si>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</si>
  <si>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</si>
  <si>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</si>
  <si>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</si>
  <si>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</si>
  <si>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</si>
  <si>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</si>
  <si>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</si>
  <si>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</si>
  <si>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</si>
  <si>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</si>
  <si>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</si>
  <si>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</si>
  <si>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</si>
  <si>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</si>
  <si>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</si>
  <si>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</si>
  <si>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</si>
  <si>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</si>
  <si>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</si>
  <si>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</si>
  <si>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</si>
  <si>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</si>
  <si>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</si>
  <si>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</si>
  <si>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</si>
  <si>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</si>
  <si>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</si>
  <si>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</si>
  <si>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</si>
  <si>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</si>
  <si>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</si>
  <si>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</si>
  <si>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</si>
  <si>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</si>
  <si>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</si>
  <si>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</si>
  <si>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</si>
  <si>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</si>
  <si>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</si>
  <si>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</si>
  <si>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W Vol</t>
  </si>
  <si>
    <t>EA</t>
  </si>
  <si>
    <t>GCVS 4</t>
  </si>
  <si>
    <t>OEJV 0177</t>
  </si>
  <si>
    <t>W Vol / GSC 16846.411</t>
  </si>
  <si>
    <t>JAVSO 49, 251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</si>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</sst>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7" fillId="4" borderId="13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Vol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79849624060150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8-4982-AEB0-9CA169884C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-0.18559674188145436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A8-4982-AEB0-9CA169884C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A8-4982-AEB0-9CA169884C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A8-4982-AEB0-9CA169884C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A8-4982-AEB0-9CA169884C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A8-4982-AEB0-9CA169884C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A8-4982-AEB0-9CA169884C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4.8890843342532381E-3</c:v>
                </c:pt>
                <c:pt idx="1">
                  <c:v>-9.252561773266986E-2</c:v>
                </c:pt>
                <c:pt idx="2">
                  <c:v>-9.7960208483037756E-2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A8-4982-AEB0-9CA169884C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A8-4982-AEB0-9CA169884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0080"/>
        <c:axId val="1"/>
      </c:scatterChart>
      <c:valAx>
        <c:axId val="84688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78D784-17A9-B9AF-54F3-ABAF290E8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59</v>
      </c>
      <c r="F1" s="51" t="s">
        <v>55</v>
      </c>
      <c r="G1" s="32">
        <v>7.3740100000000002</v>
      </c>
      <c r="H1" s="33">
        <v>-69.3232</v>
      </c>
      <c r="I1" s="34">
        <v>16846.411</v>
      </c>
      <c r="J1" s="34">
        <v>2.7583609999999998</v>
      </c>
      <c r="K1" s="31" t="s">
        <v>56</v>
      </c>
      <c r="L1" s="33"/>
      <c r="M1" s="34">
        <v>56696.681811559312</v>
      </c>
      <c r="N1" s="34">
        <v>2.7583768818134775</v>
      </c>
      <c r="O1" s="37" t="s">
        <v>56</v>
      </c>
    </row>
    <row r="2" spans="1:15" x14ac:dyDescent="0.2">
      <c r="A2" t="s">
        <v>23</v>
      </c>
      <c r="B2" t="s">
        <v>56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16846.411</v>
      </c>
      <c r="D4" s="28">
        <v>2.7583609999999998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56696.681811559312</v>
      </c>
      <c r="D7" s="29" t="s">
        <v>57</v>
      </c>
    </row>
    <row r="8" spans="1:15" x14ac:dyDescent="0.2">
      <c r="A8" t="s">
        <v>3</v>
      </c>
      <c r="C8" s="8">
        <v>2.7583768818134775</v>
      </c>
      <c r="D8" s="29" t="s">
        <v>57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-9.2522246398457478E-2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-6.7426684247740514E-6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58919.835621463826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2.7583701391450526</v>
      </c>
      <c r="E16" s="14" t="s">
        <v>30</v>
      </c>
      <c r="F16" s="36">
        <f ca="1">NOW()+15018.5+$C$5/24</f>
        <v>59970.563198263888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1188</v>
      </c>
    </row>
    <row r="18" spans="1:21" ht="14.25" thickTop="1" thickBot="1" x14ac:dyDescent="0.25">
      <c r="A18" s="16" t="s">
        <v>5</v>
      </c>
      <c r="B18" s="10"/>
      <c r="C18" s="19">
        <f ca="1">+C15</f>
        <v>58919.835621463826</v>
      </c>
      <c r="D18" s="20">
        <f ca="1">+C16</f>
        <v>2.7583701391450526</v>
      </c>
      <c r="E18" s="14" t="s">
        <v>36</v>
      </c>
      <c r="F18" s="23">
        <f ca="1">ROUND(2*(F16-$C$15)/$C$16,0)/2+F15</f>
        <v>382</v>
      </c>
    </row>
    <row r="19" spans="1:21" ht="13.5" thickTop="1" x14ac:dyDescent="0.2">
      <c r="E19" s="14" t="s">
        <v>31</v>
      </c>
      <c r="F19" s="18">
        <f ca="1">+$C$15+$C$16*F18-15018.5-$C$5/24</f>
        <v>44955.42884795057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57</v>
      </c>
      <c r="C21" s="8">
        <v>16846.411</v>
      </c>
      <c r="D21" s="8" t="s">
        <v>13</v>
      </c>
      <c r="E21">
        <f>+(C21-C$7)/C$8</f>
        <v>-14447.000000000002</v>
      </c>
      <c r="F21">
        <f>ROUND(2*E21,0)/2</f>
        <v>-14447</v>
      </c>
      <c r="G21">
        <f>+C21-(C$7+F21*C$8)</f>
        <v>0</v>
      </c>
      <c r="I21">
        <f>+G21</f>
        <v>0</v>
      </c>
      <c r="O21">
        <f ca="1">+C$11+C$12*$F21</f>
        <v>4.8890843342532381E-3</v>
      </c>
      <c r="Q21" s="2">
        <f>+C21-15018.5</f>
        <v>1827.9110000000001</v>
      </c>
    </row>
    <row r="22" spans="1:21" x14ac:dyDescent="0.2">
      <c r="A22" s="52" t="s">
        <v>58</v>
      </c>
      <c r="B22" s="53"/>
      <c r="C22" s="52">
        <v>56698.06100000022</v>
      </c>
      <c r="D22" s="52">
        <v>2E-3</v>
      </c>
      <c r="E22">
        <f>+(C22-C$7)/C$8</f>
        <v>0.5000000000002599</v>
      </c>
      <c r="F22">
        <f>ROUND(2*E22,0)/2</f>
        <v>0.5</v>
      </c>
      <c r="G22">
        <f>+C22-(C$7+F22*C$8)</f>
        <v>0</v>
      </c>
      <c r="I22">
        <f>+G22</f>
        <v>0</v>
      </c>
      <c r="O22">
        <f ca="1">+C$11+C$12*$F22</f>
        <v>-9.252561773266986E-2</v>
      </c>
      <c r="Q22" s="2">
        <f>+C22-15018.5</f>
        <v>41679.56100000022</v>
      </c>
    </row>
    <row r="23" spans="1:21" x14ac:dyDescent="0.2">
      <c r="A23" s="54" t="s">
        <v>60</v>
      </c>
      <c r="B23" s="55" t="s">
        <v>61</v>
      </c>
      <c r="C23" s="56">
        <v>58921.12717</v>
      </c>
      <c r="D23" s="56">
        <v>1.92E-3</v>
      </c>
      <c r="E23">
        <f>+(C23-C$7)/C$8</f>
        <v>806.43271523441706</v>
      </c>
      <c r="F23">
        <f>ROUND(2*E23,0)/2</f>
        <v>806.5</v>
      </c>
      <c r="G23">
        <f>+C23-(C$7+F23*C$8)</f>
        <v>-0.18559674188145436</v>
      </c>
      <c r="I23">
        <f>+G23</f>
        <v>-0.18559674188145436</v>
      </c>
      <c r="O23">
        <f ca="1">+C$11+C$12*$F23</f>
        <v>-9.7960208483037756E-2</v>
      </c>
      <c r="Q23" s="2">
        <f>+C23-15018.5</f>
        <v>43902.62717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49</v>
      </c>
      <c r="J11" s="48" t="s">
        <v>50</v>
      </c>
      <c r="K11" s="47">
        <v>-3273</v>
      </c>
      <c r="L11" s="47" t="s">
        <v>51</v>
      </c>
      <c r="M11" s="48" t="s">
        <v>52</v>
      </c>
      <c r="N11" s="48"/>
      <c r="O11" s="49" t="s">
        <v>53</v>
      </c>
      <c r="P11" s="49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2023-01-26T00:31:00Z</dcterms:modified>
</cp:coreProperties>
</file>