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8DB9A02F-CD78-4AD1-AE63-137A5EF59972}" xr6:coauthVersionLast="47" xr6:coauthVersionMax="47" xr10:uidLastSave="{00000000-0000-0000-0000-000000000000}"/>
  <bookViews>
    <workbookView xWindow="15015" yWindow="1155" windowWidth="13230" windowHeight="1426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174" i="1" l="1"/>
  <c r="Q177" i="1"/>
  <c r="Q190" i="1"/>
  <c r="Q197" i="1"/>
  <c r="Q198" i="1"/>
  <c r="Q199" i="1"/>
  <c r="Q200" i="1"/>
  <c r="Q193" i="1"/>
  <c r="Q194" i="1"/>
  <c r="Q195" i="1"/>
  <c r="Q196" i="1"/>
  <c r="C7" i="1"/>
  <c r="E174" i="1" s="1"/>
  <c r="F174" i="1" s="1"/>
  <c r="G174" i="1" s="1"/>
  <c r="K174" i="1" s="1"/>
  <c r="C8" i="1"/>
  <c r="E198" i="1" s="1"/>
  <c r="F198" i="1" s="1"/>
  <c r="G198" i="1" s="1"/>
  <c r="K198" i="1" s="1"/>
  <c r="C9" i="1"/>
  <c r="D9" i="1"/>
  <c r="F16" i="1"/>
  <c r="F17" i="1" s="1"/>
  <c r="C17" i="1"/>
  <c r="Q21" i="1"/>
  <c r="E22" i="1"/>
  <c r="F22" i="1"/>
  <c r="G22" i="1" s="1"/>
  <c r="H22" i="1" s="1"/>
  <c r="Q22" i="1"/>
  <c r="E23" i="1"/>
  <c r="F23" i="1" s="1"/>
  <c r="Q23" i="1"/>
  <c r="Q24" i="1"/>
  <c r="E25" i="1"/>
  <c r="E117" i="2" s="1"/>
  <c r="Q25" i="1"/>
  <c r="E26" i="1"/>
  <c r="F26" i="1" s="1"/>
  <c r="G26" i="1" s="1"/>
  <c r="H26" i="1" s="1"/>
  <c r="Q26" i="1"/>
  <c r="Q27" i="1"/>
  <c r="Q28" i="1"/>
  <c r="E29" i="1"/>
  <c r="F29" i="1"/>
  <c r="G29" i="1" s="1"/>
  <c r="H29" i="1" s="1"/>
  <c r="Q29" i="1"/>
  <c r="Q30" i="1"/>
  <c r="E31" i="1"/>
  <c r="F31" i="1"/>
  <c r="G31" i="1" s="1"/>
  <c r="H31" i="1" s="1"/>
  <c r="Q31" i="1"/>
  <c r="E32" i="1"/>
  <c r="F32" i="1" s="1"/>
  <c r="G32" i="1" s="1"/>
  <c r="H32" i="1" s="1"/>
  <c r="Q32" i="1"/>
  <c r="Q33" i="1"/>
  <c r="E34" i="1"/>
  <c r="F34" i="1" s="1"/>
  <c r="G34" i="1" s="1"/>
  <c r="H34" i="1" s="1"/>
  <c r="Q34" i="1"/>
  <c r="E35" i="1"/>
  <c r="F35" i="1" s="1"/>
  <c r="G35" i="1" s="1"/>
  <c r="H35" i="1" s="1"/>
  <c r="Q35" i="1"/>
  <c r="E36" i="1"/>
  <c r="F36" i="1" s="1"/>
  <c r="G36" i="1" s="1"/>
  <c r="H36" i="1" s="1"/>
  <c r="Q36" i="1"/>
  <c r="E37" i="1"/>
  <c r="F37" i="1"/>
  <c r="G37" i="1" s="1"/>
  <c r="H37" i="1" s="1"/>
  <c r="Q37" i="1"/>
  <c r="E38" i="1"/>
  <c r="F38" i="1"/>
  <c r="G38" i="1" s="1"/>
  <c r="H38" i="1" s="1"/>
  <c r="Q38" i="1"/>
  <c r="E39" i="1"/>
  <c r="F39" i="1" s="1"/>
  <c r="G39" i="1" s="1"/>
  <c r="H39" i="1" s="1"/>
  <c r="Q39" i="1"/>
  <c r="E40" i="1"/>
  <c r="F40" i="1" s="1"/>
  <c r="G40" i="1" s="1"/>
  <c r="H40" i="1" s="1"/>
  <c r="Q40" i="1"/>
  <c r="E41" i="1"/>
  <c r="E133" i="2" s="1"/>
  <c r="Q41" i="1"/>
  <c r="E42" i="1"/>
  <c r="F42" i="1" s="1"/>
  <c r="G42" i="1" s="1"/>
  <c r="H42" i="1" s="1"/>
  <c r="Q42" i="1"/>
  <c r="E43" i="1"/>
  <c r="F43" i="1" s="1"/>
  <c r="G43" i="1" s="1"/>
  <c r="H43" i="1" s="1"/>
  <c r="Q43" i="1"/>
  <c r="E44" i="1"/>
  <c r="F44" i="1" s="1"/>
  <c r="G44" i="1" s="1"/>
  <c r="H44" i="1" s="1"/>
  <c r="Q44" i="1"/>
  <c r="E45" i="1"/>
  <c r="F45" i="1" s="1"/>
  <c r="G45" i="1" s="1"/>
  <c r="H45" i="1" s="1"/>
  <c r="Q45" i="1"/>
  <c r="E46" i="1"/>
  <c r="F46" i="1"/>
  <c r="G46" i="1" s="1"/>
  <c r="H46" i="1" s="1"/>
  <c r="Q46" i="1"/>
  <c r="E47" i="1"/>
  <c r="F47" i="1"/>
  <c r="G47" i="1" s="1"/>
  <c r="H47" i="1" s="1"/>
  <c r="Q47" i="1"/>
  <c r="E48" i="1"/>
  <c r="F48" i="1" s="1"/>
  <c r="G48" i="1" s="1"/>
  <c r="H48" i="1" s="1"/>
  <c r="Q48" i="1"/>
  <c r="E49" i="1"/>
  <c r="E141" i="2" s="1"/>
  <c r="Q49" i="1"/>
  <c r="E50" i="1"/>
  <c r="F50" i="1" s="1"/>
  <c r="G50" i="1" s="1"/>
  <c r="H50" i="1" s="1"/>
  <c r="Q50" i="1"/>
  <c r="E51" i="1"/>
  <c r="F51" i="1" s="1"/>
  <c r="G51" i="1" s="1"/>
  <c r="H51" i="1" s="1"/>
  <c r="Q51" i="1"/>
  <c r="E52" i="1"/>
  <c r="F52" i="1"/>
  <c r="G52" i="1" s="1"/>
  <c r="H52" i="1" s="1"/>
  <c r="Q52" i="1"/>
  <c r="E53" i="1"/>
  <c r="F53" i="1" s="1"/>
  <c r="G53" i="1" s="1"/>
  <c r="H53" i="1" s="1"/>
  <c r="Q53" i="1"/>
  <c r="E54" i="1"/>
  <c r="F54" i="1" s="1"/>
  <c r="G54" i="1" s="1"/>
  <c r="H54" i="1" s="1"/>
  <c r="Q54" i="1"/>
  <c r="E55" i="1"/>
  <c r="F55" i="1"/>
  <c r="G55" i="1"/>
  <c r="H55" i="1" s="1"/>
  <c r="Q55" i="1"/>
  <c r="E56" i="1"/>
  <c r="F56" i="1" s="1"/>
  <c r="G56" i="1" s="1"/>
  <c r="H56" i="1" s="1"/>
  <c r="Q56" i="1"/>
  <c r="E57" i="1"/>
  <c r="E149" i="2" s="1"/>
  <c r="Q57" i="1"/>
  <c r="E58" i="1"/>
  <c r="F58" i="1" s="1"/>
  <c r="G58" i="1" s="1"/>
  <c r="H58" i="1" s="1"/>
  <c r="Q58" i="1"/>
  <c r="E59" i="1"/>
  <c r="F59" i="1" s="1"/>
  <c r="G59" i="1" s="1"/>
  <c r="H59" i="1" s="1"/>
  <c r="Q59" i="1"/>
  <c r="E60" i="1"/>
  <c r="F60" i="1" s="1"/>
  <c r="G60" i="1" s="1"/>
  <c r="H60" i="1" s="1"/>
  <c r="Q60" i="1"/>
  <c r="E61" i="1"/>
  <c r="F61" i="1"/>
  <c r="G61" i="1" s="1"/>
  <c r="H61" i="1" s="1"/>
  <c r="Q61" i="1"/>
  <c r="E62" i="1"/>
  <c r="F62" i="1" s="1"/>
  <c r="G62" i="1" s="1"/>
  <c r="I62" i="1" s="1"/>
  <c r="Q62" i="1"/>
  <c r="E63" i="1"/>
  <c r="F63" i="1"/>
  <c r="G63" i="1" s="1"/>
  <c r="H63" i="1" s="1"/>
  <c r="Q63" i="1"/>
  <c r="E64" i="1"/>
  <c r="F64" i="1" s="1"/>
  <c r="G64" i="1" s="1"/>
  <c r="H64" i="1" s="1"/>
  <c r="Q64" i="1"/>
  <c r="E65" i="1"/>
  <c r="E156" i="2" s="1"/>
  <c r="Q65" i="1"/>
  <c r="E66" i="1"/>
  <c r="F66" i="1" s="1"/>
  <c r="G66" i="1" s="1"/>
  <c r="I66" i="1" s="1"/>
  <c r="Q66" i="1"/>
  <c r="E67" i="1"/>
  <c r="F67" i="1" s="1"/>
  <c r="G67" i="1" s="1"/>
  <c r="I67" i="1" s="1"/>
  <c r="Q67" i="1"/>
  <c r="E68" i="1"/>
  <c r="F68" i="1"/>
  <c r="G68" i="1" s="1"/>
  <c r="I68" i="1" s="1"/>
  <c r="Q68" i="1"/>
  <c r="E69" i="1"/>
  <c r="F69" i="1" s="1"/>
  <c r="G69" i="1" s="1"/>
  <c r="I69" i="1" s="1"/>
  <c r="Q69" i="1"/>
  <c r="E70" i="1"/>
  <c r="F70" i="1"/>
  <c r="G70" i="1" s="1"/>
  <c r="I70" i="1" s="1"/>
  <c r="Q70" i="1"/>
  <c r="E71" i="1"/>
  <c r="F71" i="1" s="1"/>
  <c r="G71" i="1" s="1"/>
  <c r="I71" i="1" s="1"/>
  <c r="Q71" i="1"/>
  <c r="E72" i="1"/>
  <c r="F72" i="1" s="1"/>
  <c r="G72" i="1" s="1"/>
  <c r="I72" i="1" s="1"/>
  <c r="Q72" i="1"/>
  <c r="E73" i="1"/>
  <c r="E17" i="2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 s="1"/>
  <c r="G76" i="1" s="1"/>
  <c r="I76" i="1" s="1"/>
  <c r="Q76" i="1"/>
  <c r="E77" i="1"/>
  <c r="F77" i="1"/>
  <c r="G77" i="1" s="1"/>
  <c r="I77" i="1" s="1"/>
  <c r="Q77" i="1"/>
  <c r="E78" i="1"/>
  <c r="F78" i="1" s="1"/>
  <c r="G78" i="1" s="1"/>
  <c r="I78" i="1" s="1"/>
  <c r="Q78" i="1"/>
  <c r="E79" i="1"/>
  <c r="F79" i="1"/>
  <c r="G79" i="1"/>
  <c r="I79" i="1" s="1"/>
  <c r="Q79" i="1"/>
  <c r="E80" i="1"/>
  <c r="F80" i="1" s="1"/>
  <c r="G80" i="1" s="1"/>
  <c r="I80" i="1" s="1"/>
  <c r="Q80" i="1"/>
  <c r="E81" i="1"/>
  <c r="E25" i="2" s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/>
  <c r="G84" i="1" s="1"/>
  <c r="I84" i="1" s="1"/>
  <c r="Q84" i="1"/>
  <c r="E85" i="1"/>
  <c r="F85" i="1" s="1"/>
  <c r="G85" i="1" s="1"/>
  <c r="I85" i="1" s="1"/>
  <c r="Q85" i="1"/>
  <c r="E86" i="1"/>
  <c r="F86" i="1"/>
  <c r="G86" i="1" s="1"/>
  <c r="I86" i="1" s="1"/>
  <c r="Q86" i="1"/>
  <c r="E87" i="1"/>
  <c r="F87" i="1" s="1"/>
  <c r="G87" i="1" s="1"/>
  <c r="I87" i="1" s="1"/>
  <c r="Q87" i="1"/>
  <c r="E88" i="1"/>
  <c r="F88" i="1" s="1"/>
  <c r="G88" i="1" s="1"/>
  <c r="I88" i="1" s="1"/>
  <c r="Q88" i="1"/>
  <c r="E89" i="1"/>
  <c r="E33" i="2" s="1"/>
  <c r="Q89" i="1"/>
  <c r="E90" i="1"/>
  <c r="F90" i="1" s="1"/>
  <c r="G90" i="1" s="1"/>
  <c r="I90" i="1" s="1"/>
  <c r="Q90" i="1"/>
  <c r="E91" i="1"/>
  <c r="F91" i="1" s="1"/>
  <c r="G91" i="1" s="1"/>
  <c r="I91" i="1" s="1"/>
  <c r="Q91" i="1"/>
  <c r="E92" i="1"/>
  <c r="F92" i="1"/>
  <c r="G92" i="1" s="1"/>
  <c r="I92" i="1" s="1"/>
  <c r="Q92" i="1"/>
  <c r="E93" i="1"/>
  <c r="F93" i="1"/>
  <c r="G93" i="1" s="1"/>
  <c r="I93" i="1" s="1"/>
  <c r="Q93" i="1"/>
  <c r="E94" i="1"/>
  <c r="F94" i="1" s="1"/>
  <c r="G94" i="1" s="1"/>
  <c r="I94" i="1" s="1"/>
  <c r="Q94" i="1"/>
  <c r="E95" i="1"/>
  <c r="F95" i="1"/>
  <c r="G95" i="1" s="1"/>
  <c r="I95" i="1" s="1"/>
  <c r="Q95" i="1"/>
  <c r="E96" i="1"/>
  <c r="F96" i="1" s="1"/>
  <c r="G96" i="1" s="1"/>
  <c r="I96" i="1" s="1"/>
  <c r="Q96" i="1"/>
  <c r="E97" i="1"/>
  <c r="E41" i="2" s="1"/>
  <c r="Q97" i="1"/>
  <c r="E98" i="1"/>
  <c r="F98" i="1" s="1"/>
  <c r="G98" i="1" s="1"/>
  <c r="Q98" i="1"/>
  <c r="E99" i="1"/>
  <c r="F99" i="1"/>
  <c r="G99" i="1" s="1"/>
  <c r="I99" i="1" s="1"/>
  <c r="Q99" i="1"/>
  <c r="E100" i="1"/>
  <c r="F100" i="1" s="1"/>
  <c r="G100" i="1" s="1"/>
  <c r="I100" i="1" s="1"/>
  <c r="Q100" i="1"/>
  <c r="E101" i="1"/>
  <c r="F101" i="1" s="1"/>
  <c r="G101" i="1" s="1"/>
  <c r="I101" i="1" s="1"/>
  <c r="Q101" i="1"/>
  <c r="E102" i="1"/>
  <c r="E45" i="2" s="1"/>
  <c r="Q102" i="1"/>
  <c r="E103" i="1"/>
  <c r="F103" i="1" s="1"/>
  <c r="G103" i="1" s="1"/>
  <c r="I103" i="1" s="1"/>
  <c r="Q103" i="1"/>
  <c r="E104" i="1"/>
  <c r="F104" i="1" s="1"/>
  <c r="G104" i="1" s="1"/>
  <c r="I104" i="1" s="1"/>
  <c r="Q104" i="1"/>
  <c r="E105" i="1"/>
  <c r="F105" i="1" s="1"/>
  <c r="G105" i="1" s="1"/>
  <c r="I105" i="1" s="1"/>
  <c r="Q105" i="1"/>
  <c r="E106" i="1"/>
  <c r="F106" i="1"/>
  <c r="G106" i="1" s="1"/>
  <c r="I106" i="1" s="1"/>
  <c r="Q106" i="1"/>
  <c r="E107" i="1"/>
  <c r="F107" i="1"/>
  <c r="G107" i="1" s="1"/>
  <c r="I107" i="1" s="1"/>
  <c r="Q107" i="1"/>
  <c r="E108" i="1"/>
  <c r="F108" i="1"/>
  <c r="G108" i="1" s="1"/>
  <c r="I108" i="1" s="1"/>
  <c r="Q108" i="1"/>
  <c r="E109" i="1"/>
  <c r="F109" i="1" s="1"/>
  <c r="G109" i="1" s="1"/>
  <c r="I109" i="1" s="1"/>
  <c r="Q109" i="1"/>
  <c r="E110" i="1"/>
  <c r="E53" i="2" s="1"/>
  <c r="Q110" i="1"/>
  <c r="E111" i="1"/>
  <c r="F111" i="1" s="1"/>
  <c r="G111" i="1" s="1"/>
  <c r="I111" i="1" s="1"/>
  <c r="Q111" i="1"/>
  <c r="E112" i="1"/>
  <c r="F112" i="1" s="1"/>
  <c r="G112" i="1" s="1"/>
  <c r="I112" i="1" s="1"/>
  <c r="Q112" i="1"/>
  <c r="E113" i="1"/>
  <c r="F113" i="1" s="1"/>
  <c r="G113" i="1" s="1"/>
  <c r="I113" i="1" s="1"/>
  <c r="Q113" i="1"/>
  <c r="E114" i="1"/>
  <c r="F114" i="1" s="1"/>
  <c r="G114" i="1" s="1"/>
  <c r="I114" i="1" s="1"/>
  <c r="Q114" i="1"/>
  <c r="E115" i="1"/>
  <c r="F115" i="1" s="1"/>
  <c r="G115" i="1" s="1"/>
  <c r="I115" i="1" s="1"/>
  <c r="Q115" i="1"/>
  <c r="E116" i="1"/>
  <c r="F116" i="1"/>
  <c r="G116" i="1"/>
  <c r="I116" i="1" s="1"/>
  <c r="Q116" i="1"/>
  <c r="E117" i="1"/>
  <c r="F117" i="1" s="1"/>
  <c r="G117" i="1" s="1"/>
  <c r="I117" i="1" s="1"/>
  <c r="Q117" i="1"/>
  <c r="E118" i="1"/>
  <c r="E62" i="2" s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/>
  <c r="G122" i="1" s="1"/>
  <c r="I122" i="1" s="1"/>
  <c r="Q122" i="1"/>
  <c r="E123" i="1"/>
  <c r="F123" i="1" s="1"/>
  <c r="G123" i="1" s="1"/>
  <c r="I123" i="1" s="1"/>
  <c r="Q123" i="1"/>
  <c r="E124" i="1"/>
  <c r="F124" i="1"/>
  <c r="G124" i="1" s="1"/>
  <c r="I124" i="1" s="1"/>
  <c r="Q124" i="1"/>
  <c r="E125" i="1"/>
  <c r="F125" i="1" s="1"/>
  <c r="G125" i="1" s="1"/>
  <c r="I125" i="1" s="1"/>
  <c r="Q125" i="1"/>
  <c r="E126" i="1"/>
  <c r="E70" i="2" s="1"/>
  <c r="Q126" i="1"/>
  <c r="E127" i="1"/>
  <c r="F127" i="1" s="1"/>
  <c r="G127" i="1" s="1"/>
  <c r="I127" i="1" s="1"/>
  <c r="Q127" i="1"/>
  <c r="E128" i="1"/>
  <c r="F128" i="1" s="1"/>
  <c r="G128" i="1" s="1"/>
  <c r="I128" i="1" s="1"/>
  <c r="Q128" i="1"/>
  <c r="E129" i="1"/>
  <c r="F129" i="1"/>
  <c r="G129" i="1" s="1"/>
  <c r="I129" i="1" s="1"/>
  <c r="Q129" i="1"/>
  <c r="E130" i="1"/>
  <c r="F130" i="1" s="1"/>
  <c r="G130" i="1" s="1"/>
  <c r="I130" i="1" s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I133" i="1" s="1"/>
  <c r="Q133" i="1"/>
  <c r="E134" i="1"/>
  <c r="E78" i="2" s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/>
  <c r="G138" i="1" s="1"/>
  <c r="I138" i="1" s="1"/>
  <c r="Q138" i="1"/>
  <c r="E139" i="1"/>
  <c r="F139" i="1" s="1"/>
  <c r="G139" i="1" s="1"/>
  <c r="I139" i="1" s="1"/>
  <c r="Q139" i="1"/>
  <c r="E140" i="1"/>
  <c r="F140" i="1"/>
  <c r="G140" i="1"/>
  <c r="I140" i="1" s="1"/>
  <c r="Q140" i="1"/>
  <c r="E141" i="1"/>
  <c r="F141" i="1" s="1"/>
  <c r="G141" i="1" s="1"/>
  <c r="I141" i="1" s="1"/>
  <c r="Q141" i="1"/>
  <c r="E142" i="1"/>
  <c r="E86" i="2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/>
  <c r="G145" i="1" s="1"/>
  <c r="I145" i="1" s="1"/>
  <c r="Q145" i="1"/>
  <c r="E146" i="1"/>
  <c r="F146" i="1" s="1"/>
  <c r="G146" i="1" s="1"/>
  <c r="I146" i="1" s="1"/>
  <c r="Q146" i="1"/>
  <c r="E147" i="1"/>
  <c r="F147" i="1"/>
  <c r="G147" i="1" s="1"/>
  <c r="I147" i="1" s="1"/>
  <c r="Q147" i="1"/>
  <c r="E148" i="1"/>
  <c r="F148" i="1" s="1"/>
  <c r="G148" i="1" s="1"/>
  <c r="I148" i="1" s="1"/>
  <c r="Q148" i="1"/>
  <c r="E149" i="1"/>
  <c r="F149" i="1" s="1"/>
  <c r="G149" i="1" s="1"/>
  <c r="I149" i="1" s="1"/>
  <c r="Q149" i="1"/>
  <c r="E150" i="1"/>
  <c r="F150" i="1" s="1"/>
  <c r="G150" i="1" s="1"/>
  <c r="J150" i="1" s="1"/>
  <c r="Q150" i="1"/>
  <c r="E160" i="1"/>
  <c r="F160" i="1" s="1"/>
  <c r="G160" i="1" s="1"/>
  <c r="K160" i="1" s="1"/>
  <c r="Q160" i="1"/>
  <c r="E162" i="1"/>
  <c r="F162" i="1" s="1"/>
  <c r="G162" i="1" s="1"/>
  <c r="K162" i="1" s="1"/>
  <c r="Q162" i="1"/>
  <c r="E166" i="1"/>
  <c r="F166" i="1"/>
  <c r="G166" i="1" s="1"/>
  <c r="K166" i="1" s="1"/>
  <c r="Q166" i="1"/>
  <c r="E168" i="1"/>
  <c r="F168" i="1"/>
  <c r="G168" i="1" s="1"/>
  <c r="K168" i="1" s="1"/>
  <c r="Q168" i="1"/>
  <c r="E157" i="1"/>
  <c r="F157" i="1" s="1"/>
  <c r="G157" i="1" s="1"/>
  <c r="K157" i="1" s="1"/>
  <c r="Q157" i="1"/>
  <c r="E158" i="1"/>
  <c r="F158" i="1"/>
  <c r="G158" i="1" s="1"/>
  <c r="K158" i="1" s="1"/>
  <c r="Q158" i="1"/>
  <c r="E159" i="1"/>
  <c r="F159" i="1" s="1"/>
  <c r="G159" i="1" s="1"/>
  <c r="K159" i="1" s="1"/>
  <c r="Q159" i="1"/>
  <c r="E170" i="1"/>
  <c r="E165" i="2" s="1"/>
  <c r="Q170" i="1"/>
  <c r="E172" i="1"/>
  <c r="F172" i="1" s="1"/>
  <c r="G172" i="1" s="1"/>
  <c r="K172" i="1" s="1"/>
  <c r="Q172" i="1"/>
  <c r="E173" i="1"/>
  <c r="F173" i="1" s="1"/>
  <c r="G173" i="1" s="1"/>
  <c r="K173" i="1" s="1"/>
  <c r="Q173" i="1"/>
  <c r="E180" i="1"/>
  <c r="F180" i="1"/>
  <c r="G180" i="1" s="1"/>
  <c r="K180" i="1" s="1"/>
  <c r="Q180" i="1"/>
  <c r="E154" i="1"/>
  <c r="F154" i="1"/>
  <c r="G154" i="1" s="1"/>
  <c r="I154" i="1" s="1"/>
  <c r="Q154" i="1"/>
  <c r="E151" i="1"/>
  <c r="F151" i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K153" i="1" s="1"/>
  <c r="Q153" i="1"/>
  <c r="E161" i="1"/>
  <c r="Q161" i="1"/>
  <c r="E163" i="1"/>
  <c r="F163" i="1" s="1"/>
  <c r="G163" i="1" s="1"/>
  <c r="I163" i="1" s="1"/>
  <c r="Q163" i="1"/>
  <c r="E165" i="1"/>
  <c r="F165" i="1" s="1"/>
  <c r="G165" i="1" s="1"/>
  <c r="J165" i="1" s="1"/>
  <c r="Q165" i="1"/>
  <c r="E169" i="1"/>
  <c r="F169" i="1"/>
  <c r="G169" i="1" s="1"/>
  <c r="J169" i="1" s="1"/>
  <c r="Q169" i="1"/>
  <c r="E175" i="1"/>
  <c r="F175" i="1" s="1"/>
  <c r="G175" i="1" s="1"/>
  <c r="K175" i="1" s="1"/>
  <c r="Q175" i="1"/>
  <c r="E176" i="1"/>
  <c r="F176" i="1"/>
  <c r="G176" i="1" s="1"/>
  <c r="K176" i="1" s="1"/>
  <c r="Q176" i="1"/>
  <c r="E155" i="1"/>
  <c r="F155" i="1" s="1"/>
  <c r="G155" i="1" s="1"/>
  <c r="K155" i="1" s="1"/>
  <c r="Q155" i="1"/>
  <c r="E156" i="1"/>
  <c r="F156" i="1" s="1"/>
  <c r="G156" i="1" s="1"/>
  <c r="K156" i="1" s="1"/>
  <c r="Q156" i="1"/>
  <c r="E164" i="1"/>
  <c r="Q164" i="1"/>
  <c r="E167" i="1"/>
  <c r="F167" i="1" s="1"/>
  <c r="G167" i="1" s="1"/>
  <c r="K167" i="1" s="1"/>
  <c r="Q167" i="1"/>
  <c r="E171" i="1"/>
  <c r="F171" i="1" s="1"/>
  <c r="G171" i="1" s="1"/>
  <c r="K171" i="1" s="1"/>
  <c r="Q171" i="1"/>
  <c r="E178" i="1"/>
  <c r="F178" i="1"/>
  <c r="G178" i="1" s="1"/>
  <c r="K178" i="1" s="1"/>
  <c r="Q178" i="1"/>
  <c r="E179" i="1"/>
  <c r="F179" i="1"/>
  <c r="G179" i="1" s="1"/>
  <c r="K179" i="1" s="1"/>
  <c r="Q179" i="1"/>
  <c r="E181" i="1"/>
  <c r="F181" i="1" s="1"/>
  <c r="G181" i="1" s="1"/>
  <c r="J181" i="1" s="1"/>
  <c r="Q181" i="1"/>
  <c r="E182" i="1"/>
  <c r="F182" i="1"/>
  <c r="G182" i="1" s="1"/>
  <c r="K182" i="1" s="1"/>
  <c r="Q182" i="1"/>
  <c r="E183" i="1"/>
  <c r="F183" i="1" s="1"/>
  <c r="G183" i="1" s="1"/>
  <c r="K183" i="1" s="1"/>
  <c r="Q183" i="1"/>
  <c r="E184" i="1"/>
  <c r="F184" i="1" s="1"/>
  <c r="G184" i="1" s="1"/>
  <c r="K184" i="1" s="1"/>
  <c r="Q184" i="1"/>
  <c r="E185" i="1"/>
  <c r="F185" i="1" s="1"/>
  <c r="G185" i="1" s="1"/>
  <c r="K185" i="1"/>
  <c r="Q185" i="1"/>
  <c r="E186" i="1"/>
  <c r="F186" i="1" s="1"/>
  <c r="G186" i="1" s="1"/>
  <c r="K186" i="1" s="1"/>
  <c r="Q186" i="1"/>
  <c r="E187" i="1"/>
  <c r="F187" i="1" s="1"/>
  <c r="G187" i="1" s="1"/>
  <c r="K187" i="1" s="1"/>
  <c r="Q187" i="1"/>
  <c r="E188" i="1"/>
  <c r="F188" i="1"/>
  <c r="G188" i="1" s="1"/>
  <c r="K188" i="1" s="1"/>
  <c r="Q188" i="1"/>
  <c r="E189" i="1"/>
  <c r="F189" i="1" s="1"/>
  <c r="G189" i="1" s="1"/>
  <c r="K189" i="1" s="1"/>
  <c r="Q189" i="1"/>
  <c r="E191" i="1"/>
  <c r="F191" i="1" s="1"/>
  <c r="G191" i="1" s="1"/>
  <c r="K191" i="1" s="1"/>
  <c r="Q191" i="1"/>
  <c r="E192" i="1"/>
  <c r="F192" i="1" s="1"/>
  <c r="G192" i="1" s="1"/>
  <c r="K192" i="1" s="1"/>
  <c r="Q192" i="1"/>
  <c r="A11" i="2"/>
  <c r="D11" i="2"/>
  <c r="G11" i="2"/>
  <c r="C11" i="2"/>
  <c r="E11" i="2"/>
  <c r="H11" i="2"/>
  <c r="B11" i="2"/>
  <c r="A12" i="2"/>
  <c r="B12" i="2"/>
  <c r="D12" i="2"/>
  <c r="G12" i="2"/>
  <c r="C12" i="2"/>
  <c r="E12" i="2"/>
  <c r="H12" i="2"/>
  <c r="A13" i="2"/>
  <c r="D13" i="2"/>
  <c r="G13" i="2"/>
  <c r="C13" i="2"/>
  <c r="E13" i="2"/>
  <c r="H13" i="2"/>
  <c r="B13" i="2"/>
  <c r="A14" i="2"/>
  <c r="C14" i="2"/>
  <c r="E14" i="2"/>
  <c r="D14" i="2"/>
  <c r="G14" i="2"/>
  <c r="H14" i="2"/>
  <c r="B14" i="2"/>
  <c r="A15" i="2"/>
  <c r="C15" i="2"/>
  <c r="D15" i="2"/>
  <c r="E15" i="2"/>
  <c r="G15" i="2"/>
  <c r="H15" i="2"/>
  <c r="B15" i="2"/>
  <c r="A16" i="2"/>
  <c r="B16" i="2"/>
  <c r="D16" i="2"/>
  <c r="G16" i="2"/>
  <c r="C16" i="2"/>
  <c r="E16" i="2"/>
  <c r="H16" i="2"/>
  <c r="A17" i="2"/>
  <c r="B17" i="2"/>
  <c r="C17" i="2"/>
  <c r="D17" i="2"/>
  <c r="G17" i="2"/>
  <c r="H17" i="2"/>
  <c r="A18" i="2"/>
  <c r="C18" i="2"/>
  <c r="E18" i="2"/>
  <c r="D18" i="2"/>
  <c r="G18" i="2"/>
  <c r="H18" i="2"/>
  <c r="B18" i="2"/>
  <c r="A19" i="2"/>
  <c r="D19" i="2"/>
  <c r="G19" i="2"/>
  <c r="C19" i="2"/>
  <c r="H19" i="2"/>
  <c r="B19" i="2"/>
  <c r="A20" i="2"/>
  <c r="B20" i="2"/>
  <c r="D20" i="2"/>
  <c r="G20" i="2"/>
  <c r="C20" i="2"/>
  <c r="E20" i="2"/>
  <c r="H20" i="2"/>
  <c r="A21" i="2"/>
  <c r="D21" i="2"/>
  <c r="G21" i="2"/>
  <c r="C21" i="2"/>
  <c r="E21" i="2"/>
  <c r="H21" i="2"/>
  <c r="B21" i="2"/>
  <c r="A22" i="2"/>
  <c r="C22" i="2"/>
  <c r="D22" i="2"/>
  <c r="G22" i="2"/>
  <c r="H22" i="2"/>
  <c r="B22" i="2"/>
  <c r="A23" i="2"/>
  <c r="C23" i="2"/>
  <c r="D23" i="2"/>
  <c r="E23" i="2"/>
  <c r="G23" i="2"/>
  <c r="H23" i="2"/>
  <c r="B23" i="2"/>
  <c r="A24" i="2"/>
  <c r="B24" i="2"/>
  <c r="D24" i="2"/>
  <c r="G24" i="2"/>
  <c r="C24" i="2"/>
  <c r="E24" i="2"/>
  <c r="H24" i="2"/>
  <c r="A25" i="2"/>
  <c r="B25" i="2"/>
  <c r="C25" i="2"/>
  <c r="D25" i="2"/>
  <c r="G25" i="2"/>
  <c r="H25" i="2"/>
  <c r="A26" i="2"/>
  <c r="C26" i="2"/>
  <c r="E26" i="2"/>
  <c r="D26" i="2"/>
  <c r="G26" i="2"/>
  <c r="H26" i="2"/>
  <c r="B26" i="2"/>
  <c r="A27" i="2"/>
  <c r="D27" i="2"/>
  <c r="G27" i="2"/>
  <c r="C27" i="2"/>
  <c r="E27" i="2"/>
  <c r="H27" i="2"/>
  <c r="B27" i="2"/>
  <c r="A28" i="2"/>
  <c r="B28" i="2"/>
  <c r="D28" i="2"/>
  <c r="E28" i="2"/>
  <c r="G28" i="2"/>
  <c r="C28" i="2"/>
  <c r="H28" i="2"/>
  <c r="A29" i="2"/>
  <c r="D29" i="2"/>
  <c r="G29" i="2"/>
  <c r="C29" i="2"/>
  <c r="E29" i="2"/>
  <c r="H29" i="2"/>
  <c r="B29" i="2"/>
  <c r="A30" i="2"/>
  <c r="C30" i="2"/>
  <c r="E30" i="2"/>
  <c r="D30" i="2"/>
  <c r="G30" i="2"/>
  <c r="H30" i="2"/>
  <c r="B30" i="2"/>
  <c r="A31" i="2"/>
  <c r="C31" i="2"/>
  <c r="D31" i="2"/>
  <c r="G31" i="2"/>
  <c r="H31" i="2"/>
  <c r="B31" i="2"/>
  <c r="A32" i="2"/>
  <c r="B32" i="2"/>
  <c r="D32" i="2"/>
  <c r="G32" i="2"/>
  <c r="C32" i="2"/>
  <c r="E32" i="2"/>
  <c r="H32" i="2"/>
  <c r="A33" i="2"/>
  <c r="B33" i="2"/>
  <c r="C33" i="2"/>
  <c r="D33" i="2"/>
  <c r="G33" i="2"/>
  <c r="H33" i="2"/>
  <c r="A34" i="2"/>
  <c r="C34" i="2"/>
  <c r="D34" i="2"/>
  <c r="F34" i="2"/>
  <c r="G34" i="2"/>
  <c r="H34" i="2"/>
  <c r="B34" i="2"/>
  <c r="A35" i="2"/>
  <c r="C35" i="2"/>
  <c r="E35" i="2"/>
  <c r="D35" i="2"/>
  <c r="F35" i="2"/>
  <c r="G35" i="2"/>
  <c r="H35" i="2"/>
  <c r="B35" i="2"/>
  <c r="A36" i="2"/>
  <c r="C36" i="2"/>
  <c r="E36" i="2"/>
  <c r="D36" i="2"/>
  <c r="F36" i="2"/>
  <c r="G36" i="2"/>
  <c r="H36" i="2"/>
  <c r="B36" i="2"/>
  <c r="A37" i="2"/>
  <c r="C37" i="2"/>
  <c r="E37" i="2"/>
  <c r="D37" i="2"/>
  <c r="F37" i="2"/>
  <c r="G37" i="2"/>
  <c r="H37" i="2"/>
  <c r="B37" i="2"/>
  <c r="A38" i="2"/>
  <c r="C38" i="2"/>
  <c r="E38" i="2"/>
  <c r="D38" i="2"/>
  <c r="F38" i="2"/>
  <c r="G38" i="2"/>
  <c r="H38" i="2"/>
  <c r="B38" i="2"/>
  <c r="A39" i="2"/>
  <c r="C39" i="2"/>
  <c r="E39" i="2"/>
  <c r="D39" i="2"/>
  <c r="G39" i="2"/>
  <c r="H39" i="2"/>
  <c r="B39" i="2"/>
  <c r="A40" i="2"/>
  <c r="D40" i="2"/>
  <c r="G40" i="2"/>
  <c r="C40" i="2"/>
  <c r="E40" i="2"/>
  <c r="H40" i="2"/>
  <c r="B40" i="2"/>
  <c r="A41" i="2"/>
  <c r="B41" i="2"/>
  <c r="D41" i="2"/>
  <c r="G41" i="2"/>
  <c r="C41" i="2"/>
  <c r="H41" i="2"/>
  <c r="A42" i="2"/>
  <c r="D42" i="2"/>
  <c r="G42" i="2"/>
  <c r="C42" i="2"/>
  <c r="E42" i="2"/>
  <c r="H42" i="2"/>
  <c r="B42" i="2"/>
  <c r="A43" i="2"/>
  <c r="C43" i="2"/>
  <c r="E43" i="2"/>
  <c r="D43" i="2"/>
  <c r="G43" i="2"/>
  <c r="H43" i="2"/>
  <c r="B43" i="2"/>
  <c r="A44" i="2"/>
  <c r="C44" i="2"/>
  <c r="D44" i="2"/>
  <c r="E44" i="2"/>
  <c r="G44" i="2"/>
  <c r="H44" i="2"/>
  <c r="B44" i="2"/>
  <c r="A45" i="2"/>
  <c r="B45" i="2"/>
  <c r="D45" i="2"/>
  <c r="G45" i="2"/>
  <c r="C45" i="2"/>
  <c r="H45" i="2"/>
  <c r="A46" i="2"/>
  <c r="B46" i="2"/>
  <c r="C46" i="2"/>
  <c r="E46" i="2"/>
  <c r="D46" i="2"/>
  <c r="G46" i="2"/>
  <c r="H46" i="2"/>
  <c r="A47" i="2"/>
  <c r="C47" i="2"/>
  <c r="E47" i="2"/>
  <c r="D47" i="2"/>
  <c r="G47" i="2"/>
  <c r="H47" i="2"/>
  <c r="B47" i="2"/>
  <c r="A48" i="2"/>
  <c r="D48" i="2"/>
  <c r="G48" i="2"/>
  <c r="C48" i="2"/>
  <c r="E48" i="2"/>
  <c r="H48" i="2"/>
  <c r="B48" i="2"/>
  <c r="A49" i="2"/>
  <c r="B49" i="2"/>
  <c r="D49" i="2"/>
  <c r="E49" i="2"/>
  <c r="G49" i="2"/>
  <c r="C49" i="2"/>
  <c r="H49" i="2"/>
  <c r="A50" i="2"/>
  <c r="D50" i="2"/>
  <c r="G50" i="2"/>
  <c r="C50" i="2"/>
  <c r="E50" i="2"/>
  <c r="H50" i="2"/>
  <c r="B50" i="2"/>
  <c r="A51" i="2"/>
  <c r="C51" i="2"/>
  <c r="E51" i="2"/>
  <c r="D51" i="2"/>
  <c r="G51" i="2"/>
  <c r="H51" i="2"/>
  <c r="B51" i="2"/>
  <c r="A52" i="2"/>
  <c r="C52" i="2"/>
  <c r="D52" i="2"/>
  <c r="E52" i="2"/>
  <c r="G52" i="2"/>
  <c r="H52" i="2"/>
  <c r="B52" i="2"/>
  <c r="A53" i="2"/>
  <c r="B53" i="2"/>
  <c r="D53" i="2"/>
  <c r="G53" i="2"/>
  <c r="C53" i="2"/>
  <c r="H53" i="2"/>
  <c r="A54" i="2"/>
  <c r="B54" i="2"/>
  <c r="C54" i="2"/>
  <c r="E54" i="2"/>
  <c r="D54" i="2"/>
  <c r="G54" i="2"/>
  <c r="H54" i="2"/>
  <c r="A55" i="2"/>
  <c r="C55" i="2"/>
  <c r="E55" i="2"/>
  <c r="D55" i="2"/>
  <c r="G55" i="2"/>
  <c r="H55" i="2"/>
  <c r="B55" i="2"/>
  <c r="A56" i="2"/>
  <c r="D56" i="2"/>
  <c r="G56" i="2"/>
  <c r="C56" i="2"/>
  <c r="E56" i="2"/>
  <c r="H56" i="2"/>
  <c r="B56" i="2"/>
  <c r="A57" i="2"/>
  <c r="B57" i="2"/>
  <c r="D57" i="2"/>
  <c r="E57" i="2"/>
  <c r="G57" i="2"/>
  <c r="C57" i="2"/>
  <c r="H57" i="2"/>
  <c r="A58" i="2"/>
  <c r="D58" i="2"/>
  <c r="G58" i="2"/>
  <c r="C58" i="2"/>
  <c r="E58" i="2"/>
  <c r="H58" i="2"/>
  <c r="B58" i="2"/>
  <c r="A59" i="2"/>
  <c r="C59" i="2"/>
  <c r="E59" i="2"/>
  <c r="D59" i="2"/>
  <c r="G59" i="2"/>
  <c r="H59" i="2"/>
  <c r="B59" i="2"/>
  <c r="A60" i="2"/>
  <c r="C60" i="2"/>
  <c r="D60" i="2"/>
  <c r="G60" i="2"/>
  <c r="H60" i="2"/>
  <c r="B60" i="2"/>
  <c r="A61" i="2"/>
  <c r="B61" i="2"/>
  <c r="D61" i="2"/>
  <c r="G61" i="2"/>
  <c r="C61" i="2"/>
  <c r="H61" i="2"/>
  <c r="A62" i="2"/>
  <c r="B62" i="2"/>
  <c r="C62" i="2"/>
  <c r="D62" i="2"/>
  <c r="G62" i="2"/>
  <c r="H62" i="2"/>
  <c r="A63" i="2"/>
  <c r="C63" i="2"/>
  <c r="E63" i="2"/>
  <c r="D63" i="2"/>
  <c r="G63" i="2"/>
  <c r="H63" i="2"/>
  <c r="B63" i="2"/>
  <c r="A64" i="2"/>
  <c r="D64" i="2"/>
  <c r="G64" i="2"/>
  <c r="C64" i="2"/>
  <c r="E64" i="2"/>
  <c r="H64" i="2"/>
  <c r="B64" i="2"/>
  <c r="A65" i="2"/>
  <c r="B65" i="2"/>
  <c r="D65" i="2"/>
  <c r="G65" i="2"/>
  <c r="C65" i="2"/>
  <c r="H65" i="2"/>
  <c r="A66" i="2"/>
  <c r="D66" i="2"/>
  <c r="G66" i="2"/>
  <c r="C66" i="2"/>
  <c r="E66" i="2"/>
  <c r="H66" i="2"/>
  <c r="B66" i="2"/>
  <c r="A67" i="2"/>
  <c r="C67" i="2"/>
  <c r="E67" i="2"/>
  <c r="D67" i="2"/>
  <c r="G67" i="2"/>
  <c r="H67" i="2"/>
  <c r="B67" i="2"/>
  <c r="A68" i="2"/>
  <c r="C68" i="2"/>
  <c r="D68" i="2"/>
  <c r="E68" i="2"/>
  <c r="G68" i="2"/>
  <c r="H68" i="2"/>
  <c r="B68" i="2"/>
  <c r="A69" i="2"/>
  <c r="B69" i="2"/>
  <c r="D69" i="2"/>
  <c r="G69" i="2"/>
  <c r="C69" i="2"/>
  <c r="E69" i="2"/>
  <c r="H69" i="2"/>
  <c r="A70" i="2"/>
  <c r="B70" i="2"/>
  <c r="C70" i="2"/>
  <c r="D70" i="2"/>
  <c r="G70" i="2"/>
  <c r="H70" i="2"/>
  <c r="A71" i="2"/>
  <c r="C71" i="2"/>
  <c r="E71" i="2"/>
  <c r="D71" i="2"/>
  <c r="G71" i="2"/>
  <c r="H71" i="2"/>
  <c r="B71" i="2"/>
  <c r="A72" i="2"/>
  <c r="D72" i="2"/>
  <c r="G72" i="2"/>
  <c r="C72" i="2"/>
  <c r="E72" i="2"/>
  <c r="H72" i="2"/>
  <c r="B72" i="2"/>
  <c r="A73" i="2"/>
  <c r="B73" i="2"/>
  <c r="D73" i="2"/>
  <c r="G73" i="2"/>
  <c r="C73" i="2"/>
  <c r="E73" i="2"/>
  <c r="H73" i="2"/>
  <c r="A74" i="2"/>
  <c r="C74" i="2"/>
  <c r="D74" i="2"/>
  <c r="G74" i="2"/>
  <c r="H74" i="2"/>
  <c r="B74" i="2"/>
  <c r="A75" i="2"/>
  <c r="C75" i="2"/>
  <c r="E75" i="2"/>
  <c r="D75" i="2"/>
  <c r="G75" i="2"/>
  <c r="H75" i="2"/>
  <c r="B75" i="2"/>
  <c r="A76" i="2"/>
  <c r="C76" i="2"/>
  <c r="D76" i="2"/>
  <c r="E76" i="2"/>
  <c r="G76" i="2"/>
  <c r="H76" i="2"/>
  <c r="B76" i="2"/>
  <c r="A77" i="2"/>
  <c r="B77" i="2"/>
  <c r="D77" i="2"/>
  <c r="G77" i="2"/>
  <c r="C77" i="2"/>
  <c r="E77" i="2"/>
  <c r="H77" i="2"/>
  <c r="A78" i="2"/>
  <c r="C78" i="2"/>
  <c r="D78" i="2"/>
  <c r="G78" i="2"/>
  <c r="H78" i="2"/>
  <c r="B78" i="2"/>
  <c r="A79" i="2"/>
  <c r="C79" i="2"/>
  <c r="E79" i="2"/>
  <c r="D79" i="2"/>
  <c r="G79" i="2"/>
  <c r="H79" i="2"/>
  <c r="B79" i="2"/>
  <c r="A80" i="2"/>
  <c r="D80" i="2"/>
  <c r="G80" i="2"/>
  <c r="C80" i="2"/>
  <c r="H80" i="2"/>
  <c r="B80" i="2"/>
  <c r="A81" i="2"/>
  <c r="B81" i="2"/>
  <c r="D81" i="2"/>
  <c r="E81" i="2"/>
  <c r="G81" i="2"/>
  <c r="C81" i="2"/>
  <c r="H81" i="2"/>
  <c r="A82" i="2"/>
  <c r="C82" i="2"/>
  <c r="E82" i="2"/>
  <c r="D82" i="2"/>
  <c r="G82" i="2"/>
  <c r="H82" i="2"/>
  <c r="B82" i="2"/>
  <c r="A83" i="2"/>
  <c r="C83" i="2"/>
  <c r="D83" i="2"/>
  <c r="G83" i="2"/>
  <c r="H83" i="2"/>
  <c r="B83" i="2"/>
  <c r="A84" i="2"/>
  <c r="C84" i="2"/>
  <c r="D84" i="2"/>
  <c r="E84" i="2"/>
  <c r="G84" i="2"/>
  <c r="H84" i="2"/>
  <c r="B84" i="2"/>
  <c r="A85" i="2"/>
  <c r="B85" i="2"/>
  <c r="D85" i="2"/>
  <c r="G85" i="2"/>
  <c r="C85" i="2"/>
  <c r="E85" i="2"/>
  <c r="H85" i="2"/>
  <c r="A86" i="2"/>
  <c r="B86" i="2"/>
  <c r="C86" i="2"/>
  <c r="D86" i="2"/>
  <c r="G86" i="2"/>
  <c r="H86" i="2"/>
  <c r="A87" i="2"/>
  <c r="C87" i="2"/>
  <c r="E87" i="2"/>
  <c r="D87" i="2"/>
  <c r="G87" i="2"/>
  <c r="H87" i="2"/>
  <c r="B87" i="2"/>
  <c r="A88" i="2"/>
  <c r="D88" i="2"/>
  <c r="G88" i="2"/>
  <c r="C88" i="2"/>
  <c r="E88" i="2"/>
  <c r="H88" i="2"/>
  <c r="B88" i="2"/>
  <c r="A89" i="2"/>
  <c r="B89" i="2"/>
  <c r="D89" i="2"/>
  <c r="E89" i="2"/>
  <c r="G89" i="2"/>
  <c r="C89" i="2"/>
  <c r="H89" i="2"/>
  <c r="A90" i="2"/>
  <c r="C90" i="2"/>
  <c r="E90" i="2"/>
  <c r="D90" i="2"/>
  <c r="G90" i="2"/>
  <c r="H90" i="2"/>
  <c r="B90" i="2"/>
  <c r="A91" i="2"/>
  <c r="C91" i="2"/>
  <c r="E91" i="2"/>
  <c r="D91" i="2"/>
  <c r="G91" i="2"/>
  <c r="H91" i="2"/>
  <c r="B91" i="2"/>
  <c r="A92" i="2"/>
  <c r="C92" i="2"/>
  <c r="D92" i="2"/>
  <c r="G92" i="2"/>
  <c r="H92" i="2"/>
  <c r="B92" i="2"/>
  <c r="A93" i="2"/>
  <c r="B93" i="2"/>
  <c r="D93" i="2"/>
  <c r="G93" i="2"/>
  <c r="C93" i="2"/>
  <c r="H93" i="2"/>
  <c r="A94" i="2"/>
  <c r="C94" i="2"/>
  <c r="D94" i="2"/>
  <c r="G94" i="2"/>
  <c r="H94" i="2"/>
  <c r="B94" i="2"/>
  <c r="A95" i="2"/>
  <c r="C95" i="2"/>
  <c r="E95" i="2"/>
  <c r="D95" i="2"/>
  <c r="G95" i="2"/>
  <c r="H95" i="2"/>
  <c r="B95" i="2"/>
  <c r="A96" i="2"/>
  <c r="D96" i="2"/>
  <c r="E96" i="2"/>
  <c r="G96" i="2"/>
  <c r="C96" i="2"/>
  <c r="H96" i="2"/>
  <c r="B96" i="2"/>
  <c r="A97" i="2"/>
  <c r="B97" i="2"/>
  <c r="D97" i="2"/>
  <c r="G97" i="2"/>
  <c r="C97" i="2"/>
  <c r="E97" i="2"/>
  <c r="H97" i="2"/>
  <c r="A98" i="2"/>
  <c r="C98" i="2"/>
  <c r="E98" i="2"/>
  <c r="D98" i="2"/>
  <c r="G98" i="2"/>
  <c r="H98" i="2"/>
  <c r="B98" i="2"/>
  <c r="A99" i="2"/>
  <c r="C99" i="2"/>
  <c r="D99" i="2"/>
  <c r="G99" i="2"/>
  <c r="H99" i="2"/>
  <c r="B99" i="2"/>
  <c r="A100" i="2"/>
  <c r="C100" i="2"/>
  <c r="D100" i="2"/>
  <c r="G100" i="2"/>
  <c r="H100" i="2"/>
  <c r="B100" i="2"/>
  <c r="A101" i="2"/>
  <c r="B101" i="2"/>
  <c r="D101" i="2"/>
  <c r="G101" i="2"/>
  <c r="C101" i="2"/>
  <c r="E101" i="2"/>
  <c r="H101" i="2"/>
  <c r="A102" i="2"/>
  <c r="B102" i="2"/>
  <c r="C102" i="2"/>
  <c r="D102" i="2"/>
  <c r="G102" i="2"/>
  <c r="H102" i="2"/>
  <c r="A103" i="2"/>
  <c r="D103" i="2"/>
  <c r="G103" i="2"/>
  <c r="C103" i="2"/>
  <c r="E103" i="2"/>
  <c r="H103" i="2"/>
  <c r="B103" i="2"/>
  <c r="A104" i="2"/>
  <c r="C104" i="2"/>
  <c r="D104" i="2"/>
  <c r="G104" i="2"/>
  <c r="H104" i="2"/>
  <c r="B104" i="2"/>
  <c r="A105" i="2"/>
  <c r="B105" i="2"/>
  <c r="D105" i="2"/>
  <c r="E105" i="2"/>
  <c r="G105" i="2"/>
  <c r="C105" i="2"/>
  <c r="H105" i="2"/>
  <c r="A106" i="2"/>
  <c r="C106" i="2"/>
  <c r="E106" i="2"/>
  <c r="D106" i="2"/>
  <c r="G106" i="2"/>
  <c r="H106" i="2"/>
  <c r="B106" i="2"/>
  <c r="A107" i="2"/>
  <c r="C107" i="2"/>
  <c r="D107" i="2"/>
  <c r="G107" i="2"/>
  <c r="H107" i="2"/>
  <c r="B107" i="2"/>
  <c r="A108" i="2"/>
  <c r="C108" i="2"/>
  <c r="D108" i="2"/>
  <c r="E108" i="2"/>
  <c r="G108" i="2"/>
  <c r="H108" i="2"/>
  <c r="B108" i="2"/>
  <c r="A109" i="2"/>
  <c r="B109" i="2"/>
  <c r="D109" i="2"/>
  <c r="G109" i="2"/>
  <c r="C109" i="2"/>
  <c r="E109" i="2"/>
  <c r="H109" i="2"/>
  <c r="A110" i="2"/>
  <c r="C110" i="2"/>
  <c r="D110" i="2"/>
  <c r="E110" i="2"/>
  <c r="G110" i="2"/>
  <c r="H110" i="2"/>
  <c r="B110" i="2"/>
  <c r="A111" i="2"/>
  <c r="C111" i="2"/>
  <c r="E111" i="2"/>
  <c r="D111" i="2"/>
  <c r="G111" i="2"/>
  <c r="H111" i="2"/>
  <c r="B111" i="2"/>
  <c r="A112" i="2"/>
  <c r="C112" i="2"/>
  <c r="D112" i="2"/>
  <c r="E112" i="2"/>
  <c r="G112" i="2"/>
  <c r="H112" i="2"/>
  <c r="B112" i="2"/>
  <c r="A113" i="2"/>
  <c r="B113" i="2"/>
  <c r="D113" i="2"/>
  <c r="G113" i="2"/>
  <c r="C113" i="2"/>
  <c r="H113" i="2"/>
  <c r="A114" i="2"/>
  <c r="D114" i="2"/>
  <c r="G114" i="2"/>
  <c r="C114" i="2"/>
  <c r="E114" i="2"/>
  <c r="H114" i="2"/>
  <c r="B114" i="2"/>
  <c r="A115" i="2"/>
  <c r="B115" i="2"/>
  <c r="C115" i="2"/>
  <c r="E115" i="2"/>
  <c r="D115" i="2"/>
  <c r="G115" i="2"/>
  <c r="H115" i="2"/>
  <c r="A116" i="2"/>
  <c r="C116" i="2"/>
  <c r="D116" i="2"/>
  <c r="G116" i="2"/>
  <c r="H116" i="2"/>
  <c r="B116" i="2"/>
  <c r="A117" i="2"/>
  <c r="B117" i="2"/>
  <c r="D117" i="2"/>
  <c r="G117" i="2"/>
  <c r="C117" i="2"/>
  <c r="H117" i="2"/>
  <c r="A118" i="2"/>
  <c r="B118" i="2"/>
  <c r="C118" i="2"/>
  <c r="D118" i="2"/>
  <c r="G118" i="2"/>
  <c r="H118" i="2"/>
  <c r="A119" i="2"/>
  <c r="D119" i="2"/>
  <c r="G119" i="2"/>
  <c r="C119" i="2"/>
  <c r="H119" i="2"/>
  <c r="B119" i="2"/>
  <c r="A120" i="2"/>
  <c r="C120" i="2"/>
  <c r="D120" i="2"/>
  <c r="G120" i="2"/>
  <c r="H120" i="2"/>
  <c r="B120" i="2"/>
  <c r="A121" i="2"/>
  <c r="B121" i="2"/>
  <c r="D121" i="2"/>
  <c r="E121" i="2"/>
  <c r="G121" i="2"/>
  <c r="C121" i="2"/>
  <c r="H121" i="2"/>
  <c r="A122" i="2"/>
  <c r="B122" i="2"/>
  <c r="C122" i="2"/>
  <c r="D122" i="2"/>
  <c r="G122" i="2"/>
  <c r="H122" i="2"/>
  <c r="A123" i="2"/>
  <c r="B123" i="2"/>
  <c r="C123" i="2"/>
  <c r="E123" i="2"/>
  <c r="D123" i="2"/>
  <c r="G123" i="2"/>
  <c r="H123" i="2"/>
  <c r="A124" i="2"/>
  <c r="C124" i="2"/>
  <c r="E124" i="2"/>
  <c r="D124" i="2"/>
  <c r="G124" i="2"/>
  <c r="H124" i="2"/>
  <c r="B124" i="2"/>
  <c r="A125" i="2"/>
  <c r="B125" i="2"/>
  <c r="D125" i="2"/>
  <c r="G125" i="2"/>
  <c r="C125" i="2"/>
  <c r="H125" i="2"/>
  <c r="A126" i="2"/>
  <c r="B126" i="2"/>
  <c r="D126" i="2"/>
  <c r="G126" i="2"/>
  <c r="C126" i="2"/>
  <c r="E126" i="2"/>
  <c r="H126" i="2"/>
  <c r="A127" i="2"/>
  <c r="D127" i="2"/>
  <c r="G127" i="2"/>
  <c r="C127" i="2"/>
  <c r="E127" i="2"/>
  <c r="H127" i="2"/>
  <c r="B127" i="2"/>
  <c r="A128" i="2"/>
  <c r="C128" i="2"/>
  <c r="D128" i="2"/>
  <c r="E128" i="2"/>
  <c r="G128" i="2"/>
  <c r="H128" i="2"/>
  <c r="B128" i="2"/>
  <c r="A129" i="2"/>
  <c r="B129" i="2"/>
  <c r="D129" i="2"/>
  <c r="G129" i="2"/>
  <c r="C129" i="2"/>
  <c r="E129" i="2"/>
  <c r="H129" i="2"/>
  <c r="A130" i="2"/>
  <c r="B130" i="2"/>
  <c r="C130" i="2"/>
  <c r="E130" i="2"/>
  <c r="D130" i="2"/>
  <c r="G130" i="2"/>
  <c r="H130" i="2"/>
  <c r="A131" i="2"/>
  <c r="B131" i="2"/>
  <c r="C131" i="2"/>
  <c r="E131" i="2"/>
  <c r="D131" i="2"/>
  <c r="G131" i="2"/>
  <c r="H131" i="2"/>
  <c r="A132" i="2"/>
  <c r="C132" i="2"/>
  <c r="E132" i="2"/>
  <c r="D132" i="2"/>
  <c r="G132" i="2"/>
  <c r="H132" i="2"/>
  <c r="B132" i="2"/>
  <c r="A133" i="2"/>
  <c r="B133" i="2"/>
  <c r="D133" i="2"/>
  <c r="G133" i="2"/>
  <c r="C133" i="2"/>
  <c r="H133" i="2"/>
  <c r="A134" i="2"/>
  <c r="B134" i="2"/>
  <c r="C134" i="2"/>
  <c r="E134" i="2"/>
  <c r="D134" i="2"/>
  <c r="G134" i="2"/>
  <c r="H134" i="2"/>
  <c r="A135" i="2"/>
  <c r="D135" i="2"/>
  <c r="G135" i="2"/>
  <c r="C135" i="2"/>
  <c r="E135" i="2"/>
  <c r="H135" i="2"/>
  <c r="B135" i="2"/>
  <c r="A136" i="2"/>
  <c r="C136" i="2"/>
  <c r="D136" i="2"/>
  <c r="E136" i="2"/>
  <c r="G136" i="2"/>
  <c r="H136" i="2"/>
  <c r="B136" i="2"/>
  <c r="A137" i="2"/>
  <c r="B137" i="2"/>
  <c r="D137" i="2"/>
  <c r="G137" i="2"/>
  <c r="C137" i="2"/>
  <c r="E137" i="2"/>
  <c r="H137" i="2"/>
  <c r="A138" i="2"/>
  <c r="B138" i="2"/>
  <c r="C138" i="2"/>
  <c r="E138" i="2"/>
  <c r="D138" i="2"/>
  <c r="G138" i="2"/>
  <c r="H138" i="2"/>
  <c r="A139" i="2"/>
  <c r="B139" i="2"/>
  <c r="C139" i="2"/>
  <c r="E139" i="2"/>
  <c r="D139" i="2"/>
  <c r="G139" i="2"/>
  <c r="H139" i="2"/>
  <c r="A140" i="2"/>
  <c r="C140" i="2"/>
  <c r="E140" i="2"/>
  <c r="D140" i="2"/>
  <c r="G140" i="2"/>
  <c r="H140" i="2"/>
  <c r="B140" i="2"/>
  <c r="A141" i="2"/>
  <c r="B141" i="2"/>
  <c r="D141" i="2"/>
  <c r="G141" i="2"/>
  <c r="C141" i="2"/>
  <c r="H141" i="2"/>
  <c r="A142" i="2"/>
  <c r="B142" i="2"/>
  <c r="C142" i="2"/>
  <c r="E142" i="2"/>
  <c r="D142" i="2"/>
  <c r="G142" i="2"/>
  <c r="H142" i="2"/>
  <c r="A143" i="2"/>
  <c r="D143" i="2"/>
  <c r="G143" i="2"/>
  <c r="C143" i="2"/>
  <c r="E143" i="2"/>
  <c r="H143" i="2"/>
  <c r="B143" i="2"/>
  <c r="A144" i="2"/>
  <c r="C144" i="2"/>
  <c r="D144" i="2"/>
  <c r="E144" i="2"/>
  <c r="G144" i="2"/>
  <c r="H144" i="2"/>
  <c r="B144" i="2"/>
  <c r="A145" i="2"/>
  <c r="B145" i="2"/>
  <c r="D145" i="2"/>
  <c r="G145" i="2"/>
  <c r="C145" i="2"/>
  <c r="E145" i="2"/>
  <c r="H145" i="2"/>
  <c r="A146" i="2"/>
  <c r="B146" i="2"/>
  <c r="C146" i="2"/>
  <c r="E146" i="2"/>
  <c r="D146" i="2"/>
  <c r="G146" i="2"/>
  <c r="H146" i="2"/>
  <c r="A147" i="2"/>
  <c r="B147" i="2"/>
  <c r="C147" i="2"/>
  <c r="E147" i="2"/>
  <c r="D147" i="2"/>
  <c r="G147" i="2"/>
  <c r="H147" i="2"/>
  <c r="A148" i="2"/>
  <c r="C148" i="2"/>
  <c r="D148" i="2"/>
  <c r="G148" i="2"/>
  <c r="H148" i="2"/>
  <c r="B148" i="2"/>
  <c r="A149" i="2"/>
  <c r="B149" i="2"/>
  <c r="D149" i="2"/>
  <c r="G149" i="2"/>
  <c r="C149" i="2"/>
  <c r="H149" i="2"/>
  <c r="A150" i="2"/>
  <c r="B150" i="2"/>
  <c r="D150" i="2"/>
  <c r="G150" i="2"/>
  <c r="C150" i="2"/>
  <c r="E150" i="2"/>
  <c r="H150" i="2"/>
  <c r="A151" i="2"/>
  <c r="B151" i="2"/>
  <c r="C151" i="2"/>
  <c r="E151" i="2"/>
  <c r="D151" i="2"/>
  <c r="G151" i="2"/>
  <c r="H151" i="2"/>
  <c r="A152" i="2"/>
  <c r="C152" i="2"/>
  <c r="D152" i="2"/>
  <c r="G152" i="2"/>
  <c r="H152" i="2"/>
  <c r="B152" i="2"/>
  <c r="A153" i="2"/>
  <c r="B153" i="2"/>
  <c r="D153" i="2"/>
  <c r="G153" i="2"/>
  <c r="C153" i="2"/>
  <c r="E153" i="2"/>
  <c r="H153" i="2"/>
  <c r="A154" i="2"/>
  <c r="D154" i="2"/>
  <c r="G154" i="2"/>
  <c r="C154" i="2"/>
  <c r="E154" i="2"/>
  <c r="H154" i="2"/>
  <c r="B154" i="2"/>
  <c r="A155" i="2"/>
  <c r="B155" i="2"/>
  <c r="D155" i="2"/>
  <c r="G155" i="2"/>
  <c r="C155" i="2"/>
  <c r="E155" i="2"/>
  <c r="H155" i="2"/>
  <c r="A156" i="2"/>
  <c r="C156" i="2"/>
  <c r="D156" i="2"/>
  <c r="G156" i="2"/>
  <c r="H156" i="2"/>
  <c r="B156" i="2"/>
  <c r="A157" i="2"/>
  <c r="B157" i="2"/>
  <c r="D157" i="2"/>
  <c r="G157" i="2"/>
  <c r="C157" i="2"/>
  <c r="E157" i="2"/>
  <c r="H157" i="2"/>
  <c r="A158" i="2"/>
  <c r="D158" i="2"/>
  <c r="G158" i="2"/>
  <c r="C158" i="2"/>
  <c r="E158" i="2"/>
  <c r="H158" i="2"/>
  <c r="B158" i="2"/>
  <c r="A159" i="2"/>
  <c r="D159" i="2"/>
  <c r="G159" i="2"/>
  <c r="C159" i="2"/>
  <c r="E159" i="2"/>
  <c r="H159" i="2"/>
  <c r="B159" i="2"/>
  <c r="A160" i="2"/>
  <c r="D160" i="2"/>
  <c r="G160" i="2"/>
  <c r="C160" i="2"/>
  <c r="E160" i="2"/>
  <c r="H160" i="2"/>
  <c r="B160" i="2"/>
  <c r="A161" i="2"/>
  <c r="B161" i="2"/>
  <c r="D161" i="2"/>
  <c r="G161" i="2"/>
  <c r="C161" i="2"/>
  <c r="H161" i="2"/>
  <c r="A162" i="2"/>
  <c r="B162" i="2"/>
  <c r="C162" i="2"/>
  <c r="E162" i="2"/>
  <c r="D162" i="2"/>
  <c r="G162" i="2"/>
  <c r="H162" i="2"/>
  <c r="A163" i="2"/>
  <c r="B163" i="2"/>
  <c r="C163" i="2"/>
  <c r="E163" i="2"/>
  <c r="D163" i="2"/>
  <c r="G163" i="2"/>
  <c r="H163" i="2"/>
  <c r="A164" i="2"/>
  <c r="B164" i="2"/>
  <c r="C164" i="2"/>
  <c r="D164" i="2"/>
  <c r="E164" i="2"/>
  <c r="G164" i="2"/>
  <c r="H164" i="2"/>
  <c r="A165" i="2"/>
  <c r="B165" i="2"/>
  <c r="D165" i="2"/>
  <c r="G165" i="2"/>
  <c r="C165" i="2"/>
  <c r="H165" i="2"/>
  <c r="A166" i="2"/>
  <c r="D166" i="2"/>
  <c r="G166" i="2"/>
  <c r="C166" i="2"/>
  <c r="E166" i="2"/>
  <c r="H166" i="2"/>
  <c r="B166" i="2"/>
  <c r="A167" i="2"/>
  <c r="D167" i="2"/>
  <c r="G167" i="2"/>
  <c r="C167" i="2"/>
  <c r="E167" i="2"/>
  <c r="H167" i="2"/>
  <c r="B167" i="2"/>
  <c r="A168" i="2"/>
  <c r="D168" i="2"/>
  <c r="G168" i="2"/>
  <c r="C168" i="2"/>
  <c r="E168" i="2"/>
  <c r="H168" i="2"/>
  <c r="B168" i="2"/>
  <c r="E93" i="2"/>
  <c r="E107" i="2"/>
  <c r="E74" i="2" l="1"/>
  <c r="E22" i="2"/>
  <c r="E197" i="1"/>
  <c r="F197" i="1" s="1"/>
  <c r="G197" i="1" s="1"/>
  <c r="K197" i="1" s="1"/>
  <c r="E161" i="2"/>
  <c r="E152" i="2"/>
  <c r="E31" i="2"/>
  <c r="E195" i="1"/>
  <c r="F195" i="1" s="1"/>
  <c r="G195" i="1" s="1"/>
  <c r="K195" i="1" s="1"/>
  <c r="E200" i="1"/>
  <c r="F200" i="1" s="1"/>
  <c r="G200" i="1" s="1"/>
  <c r="K200" i="1" s="1"/>
  <c r="E83" i="2"/>
  <c r="E190" i="1"/>
  <c r="F190" i="1" s="1"/>
  <c r="G190" i="1" s="1"/>
  <c r="K190" i="1" s="1"/>
  <c r="E118" i="2"/>
  <c r="E104" i="2"/>
  <c r="E92" i="2"/>
  <c r="E19" i="2"/>
  <c r="E28" i="1"/>
  <c r="F28" i="1" s="1"/>
  <c r="G28" i="1" s="1"/>
  <c r="H28" i="1" s="1"/>
  <c r="E24" i="1"/>
  <c r="E199" i="1"/>
  <c r="F199" i="1" s="1"/>
  <c r="G199" i="1" s="1"/>
  <c r="K199" i="1" s="1"/>
  <c r="E33" i="1"/>
  <c r="E125" i="2" s="1"/>
  <c r="E194" i="1"/>
  <c r="F194" i="1" s="1"/>
  <c r="G194" i="1" s="1"/>
  <c r="K194" i="1" s="1"/>
  <c r="E177" i="1"/>
  <c r="F177" i="1" s="1"/>
  <c r="G177" i="1" s="1"/>
  <c r="K177" i="1" s="1"/>
  <c r="E148" i="2"/>
  <c r="E99" i="2"/>
  <c r="E80" i="2"/>
  <c r="E65" i="2"/>
  <c r="E30" i="1"/>
  <c r="E27" i="1"/>
  <c r="G23" i="1"/>
  <c r="H23" i="1" s="1"/>
  <c r="E21" i="1"/>
  <c r="E34" i="2"/>
  <c r="E60" i="2"/>
  <c r="E196" i="1"/>
  <c r="F196" i="1" s="1"/>
  <c r="G196" i="1" s="1"/>
  <c r="K196" i="1" s="1"/>
  <c r="E193" i="1"/>
  <c r="F193" i="1" s="1"/>
  <c r="G193" i="1" s="1"/>
  <c r="K193" i="1" s="1"/>
  <c r="E102" i="2"/>
  <c r="F164" i="1"/>
  <c r="G164" i="1" s="1"/>
  <c r="K164" i="1" s="1"/>
  <c r="H98" i="1"/>
  <c r="I98" i="1"/>
  <c r="E100" i="2"/>
  <c r="F161" i="1"/>
  <c r="G161" i="1" s="1"/>
  <c r="I161" i="1" s="1"/>
  <c r="E94" i="2"/>
  <c r="F170" i="1"/>
  <c r="G170" i="1" s="1"/>
  <c r="K170" i="1" s="1"/>
  <c r="F142" i="1"/>
  <c r="G142" i="1" s="1"/>
  <c r="I142" i="1" s="1"/>
  <c r="F134" i="1"/>
  <c r="G134" i="1" s="1"/>
  <c r="I134" i="1" s="1"/>
  <c r="F126" i="1"/>
  <c r="G126" i="1" s="1"/>
  <c r="I126" i="1" s="1"/>
  <c r="F118" i="1"/>
  <c r="G118" i="1" s="1"/>
  <c r="I118" i="1" s="1"/>
  <c r="F110" i="1"/>
  <c r="G110" i="1" s="1"/>
  <c r="I110" i="1" s="1"/>
  <c r="F102" i="1"/>
  <c r="G102" i="1" s="1"/>
  <c r="F97" i="1"/>
  <c r="G97" i="1" s="1"/>
  <c r="I97" i="1" s="1"/>
  <c r="F89" i="1"/>
  <c r="G89" i="1" s="1"/>
  <c r="I89" i="1" s="1"/>
  <c r="F81" i="1"/>
  <c r="G81" i="1" s="1"/>
  <c r="I81" i="1" s="1"/>
  <c r="F73" i="1"/>
  <c r="G73" i="1" s="1"/>
  <c r="I73" i="1" s="1"/>
  <c r="F65" i="1"/>
  <c r="G65" i="1" s="1"/>
  <c r="H65" i="1" s="1"/>
  <c r="F57" i="1"/>
  <c r="G57" i="1" s="1"/>
  <c r="H57" i="1" s="1"/>
  <c r="F49" i="1"/>
  <c r="G49" i="1" s="1"/>
  <c r="H49" i="1" s="1"/>
  <c r="F41" i="1"/>
  <c r="G41" i="1" s="1"/>
  <c r="H41" i="1" s="1"/>
  <c r="F25" i="1"/>
  <c r="G25" i="1" s="1"/>
  <c r="H25" i="1" s="1"/>
  <c r="E61" i="2"/>
  <c r="C12" i="1"/>
  <c r="C11" i="1"/>
  <c r="F33" i="1" l="1"/>
  <c r="G33" i="1" s="1"/>
  <c r="H33" i="1" s="1"/>
  <c r="F24" i="1"/>
  <c r="G24" i="1" s="1"/>
  <c r="H24" i="1" s="1"/>
  <c r="E116" i="2"/>
  <c r="F21" i="1"/>
  <c r="G21" i="1" s="1"/>
  <c r="H21" i="1" s="1"/>
  <c r="E113" i="2"/>
  <c r="F27" i="1"/>
  <c r="G27" i="1" s="1"/>
  <c r="H27" i="1" s="1"/>
  <c r="E120" i="2"/>
  <c r="E119" i="2"/>
  <c r="E122" i="2"/>
  <c r="F30" i="1"/>
  <c r="G30" i="1" s="1"/>
  <c r="H30" i="1" s="1"/>
  <c r="O92" i="1"/>
  <c r="O48" i="1"/>
  <c r="O195" i="1"/>
  <c r="O81" i="1"/>
  <c r="O139" i="1"/>
  <c r="O146" i="1"/>
  <c r="O187" i="1"/>
  <c r="O86" i="1"/>
  <c r="O26" i="1"/>
  <c r="O170" i="1"/>
  <c r="O63" i="1"/>
  <c r="O193" i="1"/>
  <c r="O107" i="1"/>
  <c r="O65" i="1"/>
  <c r="O41" i="1"/>
  <c r="O194" i="1"/>
  <c r="O67" i="1"/>
  <c r="O103" i="1"/>
  <c r="O153" i="1"/>
  <c r="O175" i="1"/>
  <c r="O102" i="1"/>
  <c r="O100" i="1"/>
  <c r="O190" i="1"/>
  <c r="O200" i="1"/>
  <c r="O110" i="1"/>
  <c r="O70" i="1"/>
  <c r="O192" i="1"/>
  <c r="O180" i="1"/>
  <c r="O132" i="1"/>
  <c r="O196" i="1"/>
  <c r="O57" i="1"/>
  <c r="O125" i="1"/>
  <c r="O149" i="1"/>
  <c r="O117" i="1"/>
  <c r="O32" i="1"/>
  <c r="O156" i="1"/>
  <c r="O188" i="1"/>
  <c r="O34" i="1"/>
  <c r="O21" i="1"/>
  <c r="O52" i="1"/>
  <c r="O154" i="1"/>
  <c r="O173" i="1"/>
  <c r="O130" i="1"/>
  <c r="O155" i="1"/>
  <c r="O138" i="1"/>
  <c r="O174" i="1"/>
  <c r="O49" i="1"/>
  <c r="O55" i="1"/>
  <c r="O124" i="1"/>
  <c r="O106" i="1"/>
  <c r="O61" i="1"/>
  <c r="O185" i="1"/>
  <c r="O36" i="1"/>
  <c r="O182" i="1"/>
  <c r="O104" i="1"/>
  <c r="O42" i="1"/>
  <c r="O33" i="1"/>
  <c r="O164" i="1"/>
  <c r="O171" i="1"/>
  <c r="O75" i="1"/>
  <c r="O133" i="1"/>
  <c r="O128" i="1"/>
  <c r="O142" i="1"/>
  <c r="O51" i="1"/>
  <c r="O127" i="1"/>
  <c r="O111" i="1"/>
  <c r="O69" i="1"/>
  <c r="O97" i="1"/>
  <c r="O199" i="1"/>
  <c r="O165" i="1"/>
  <c r="O28" i="1"/>
  <c r="O151" i="1"/>
  <c r="O118" i="1"/>
  <c r="O119" i="1"/>
  <c r="O66" i="1"/>
  <c r="O181" i="1"/>
  <c r="O150" i="1"/>
  <c r="O77" i="1"/>
  <c r="O141" i="1"/>
  <c r="O147" i="1"/>
  <c r="O27" i="1"/>
  <c r="O183" i="1"/>
  <c r="O123" i="1"/>
  <c r="O120" i="1"/>
  <c r="O72" i="1"/>
  <c r="O129" i="1"/>
  <c r="O113" i="1"/>
  <c r="O94" i="1"/>
  <c r="O23" i="1"/>
  <c r="O64" i="1"/>
  <c r="O82" i="1"/>
  <c r="O197" i="1"/>
  <c r="O116" i="1"/>
  <c r="O29" i="1"/>
  <c r="O90" i="1"/>
  <c r="O40" i="1"/>
  <c r="O31" i="1"/>
  <c r="O152" i="1"/>
  <c r="O191" i="1"/>
  <c r="O93" i="1"/>
  <c r="O178" i="1"/>
  <c r="O136" i="1"/>
  <c r="O98" i="1"/>
  <c r="O38" i="1"/>
  <c r="O44" i="1"/>
  <c r="O35" i="1"/>
  <c r="O144" i="1"/>
  <c r="O46" i="1"/>
  <c r="O37" i="1"/>
  <c r="O50" i="1"/>
  <c r="O126" i="1"/>
  <c r="O62" i="1"/>
  <c r="O60" i="1"/>
  <c r="O177" i="1"/>
  <c r="O157" i="1"/>
  <c r="O54" i="1"/>
  <c r="O112" i="1"/>
  <c r="O184" i="1"/>
  <c r="O176" i="1"/>
  <c r="O114" i="1"/>
  <c r="O87" i="1"/>
  <c r="O78" i="1"/>
  <c r="O96" i="1"/>
  <c r="O39" i="1"/>
  <c r="O58" i="1"/>
  <c r="O137" i="1"/>
  <c r="O59" i="1"/>
  <c r="O179" i="1"/>
  <c r="O135" i="1"/>
  <c r="O145" i="1"/>
  <c r="O160" i="1"/>
  <c r="O122" i="1"/>
  <c r="O186" i="1"/>
  <c r="O74" i="1"/>
  <c r="O168" i="1"/>
  <c r="O131" i="1"/>
  <c r="O85" i="1"/>
  <c r="O166" i="1"/>
  <c r="O161" i="1"/>
  <c r="O71" i="1"/>
  <c r="O45" i="1"/>
  <c r="O109" i="1"/>
  <c r="O76" i="1"/>
  <c r="O83" i="1"/>
  <c r="O89" i="1"/>
  <c r="O159" i="1"/>
  <c r="O134" i="1"/>
  <c r="O95" i="1"/>
  <c r="O101" i="1"/>
  <c r="O47" i="1"/>
  <c r="O80" i="1"/>
  <c r="O30" i="1"/>
  <c r="O88" i="1"/>
  <c r="O73" i="1"/>
  <c r="O22" i="1"/>
  <c r="O169" i="1"/>
  <c r="O198" i="1"/>
  <c r="O43" i="1"/>
  <c r="O84" i="1"/>
  <c r="O148" i="1"/>
  <c r="O158" i="1"/>
  <c r="O25" i="1"/>
  <c r="O56" i="1"/>
  <c r="O172" i="1"/>
  <c r="O163" i="1"/>
  <c r="O68" i="1"/>
  <c r="O105" i="1"/>
  <c r="O140" i="1"/>
  <c r="O162" i="1"/>
  <c r="O108" i="1"/>
  <c r="O143" i="1"/>
  <c r="O91" i="1"/>
  <c r="O167" i="1"/>
  <c r="O115" i="1"/>
  <c r="O79" i="1"/>
  <c r="O99" i="1"/>
  <c r="O53" i="1"/>
  <c r="O121" i="1"/>
  <c r="O189" i="1"/>
  <c r="C16" i="1"/>
  <c r="D18" i="1" s="1"/>
  <c r="I102" i="1"/>
  <c r="C15" i="1" l="1"/>
  <c r="C18" i="1" s="1"/>
  <c r="O24" i="1"/>
  <c r="F18" i="1" l="1"/>
  <c r="F19" i="1" s="1"/>
</calcChain>
</file>

<file path=xl/sharedStrings.xml><?xml version="1.0" encoding="utf-8"?>
<sst xmlns="http://schemas.openxmlformats.org/spreadsheetml/2006/main" count="1709" uniqueCount="672">
  <si>
    <t>AX Vul / GSC 02161-01254</t>
  </si>
  <si>
    <t>System Type:</t>
  </si>
  <si>
    <t>EA/SD: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</si>
  <si>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</si>
  <si>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</si>
  <si>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</si>
  <si>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</si>
  <si>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</si>
  <si>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</si>
  <si>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</si>
  <si>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</si>
  <si>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</si>
  <si>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</si>
  <si>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</si>
  <si>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</si>
  <si>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</si>
  <si>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</si>
  <si>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</si>
  <si>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</si>
  <si>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</si>
  <si>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</si>
  <si>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</si>
  <si>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</si>
  <si>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</si>
  <si>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</si>
  <si>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</si>
  <si>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</si>
  <si>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</si>
  <si>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</si>
  <si>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</si>
  <si>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</si>
  <si>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</si>
  <si>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</si>
  <si>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</si>
  <si>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</si>
  <si>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</si>
  <si>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IBVS</t>
  </si>
  <si>
    <t>S5</t>
  </si>
  <si>
    <t>Misc</t>
  </si>
  <si>
    <t>Lin Fit</t>
  </si>
  <si>
    <t>Q. Fit</t>
  </si>
  <si>
    <t>Date</t>
  </si>
  <si>
    <t>BAD?</t>
  </si>
  <si>
    <t> AAC 2.50 </t>
  </si>
  <si>
    <t>I</t>
  </si>
  <si>
    <t> IODE 4.3.95 </t>
  </si>
  <si>
    <t> IODE 4.3.96 </t>
  </si>
  <si>
    <t> IODE 4.3.94 </t>
  </si>
  <si>
    <t> AA 26.347 </t>
  </si>
  <si>
    <t> SAC 23.59 </t>
  </si>
  <si>
    <t> MVS 3.122 </t>
  </si>
  <si>
    <t> SAC 30.109 </t>
  </si>
  <si>
    <t> HABZ 15 </t>
  </si>
  <si>
    <t> EBC 1-32 </t>
  </si>
  <si>
    <t> AA 17.63 </t>
  </si>
  <si>
    <t> AA 18.332 </t>
  </si>
  <si>
    <t>IBVS 0035</t>
  </si>
  <si>
    <t>BBSAG Bull.10</t>
  </si>
  <si>
    <t>Locher K</t>
  </si>
  <si>
    <t>B</t>
  </si>
  <si>
    <t>BBSAG Bull.11</t>
  </si>
  <si>
    <t>v</t>
  </si>
  <si>
    <t>BBSAG Bull.16</t>
  </si>
  <si>
    <t>Diethelm R</t>
  </si>
  <si>
    <t>BBSAG Bull.19</t>
  </si>
  <si>
    <t>BBSAG Bull.23</t>
  </si>
  <si>
    <t>BBSAG Bull.28</t>
  </si>
  <si>
    <t>BBSAG 28</t>
  </si>
  <si>
    <t>K</t>
  </si>
  <si>
    <t>BBSAG Bull.30</t>
  </si>
  <si>
    <t>AAVSO 5</t>
  </si>
  <si>
    <t>7 D</t>
  </si>
  <si>
    <t>.</t>
  </si>
  <si>
    <t>Ruokonen</t>
  </si>
  <si>
    <t>A</t>
  </si>
  <si>
    <t>BBSAG Bull.35</t>
  </si>
  <si>
    <t>BBSAG Bull.38</t>
  </si>
  <si>
    <t>G.</t>
  </si>
  <si>
    <t>Samolyk</t>
  </si>
  <si>
    <t>BBSAG Bull.43</t>
  </si>
  <si>
    <t>BBSAG Bull.44</t>
  </si>
  <si>
    <t>BBSAG Bull.45</t>
  </si>
  <si>
    <t>BBSAG Bull.48</t>
  </si>
  <si>
    <t>BBSAG Bull.49</t>
  </si>
  <si>
    <t>BBSAG Bull.51</t>
  </si>
  <si>
    <t>Peter H</t>
  </si>
  <si>
    <t>Mavrofridis G</t>
  </si>
  <si>
    <t>Hanson</t>
  </si>
  <si>
    <t>BBSAG Bull.56</t>
  </si>
  <si>
    <t>GCVS 4</t>
  </si>
  <si>
    <t>BBSAG Bull.57</t>
  </si>
  <si>
    <t>BBSAG Bull.60</t>
  </si>
  <si>
    <t>BBSAG Bull.63</t>
  </si>
  <si>
    <t>BBSAG Bull.68</t>
  </si>
  <si>
    <t>BBSAG Bull.69</t>
  </si>
  <si>
    <t>BRNO 27</t>
  </si>
  <si>
    <t>D.</t>
  </si>
  <si>
    <t>Williams</t>
  </si>
  <si>
    <t>BBSAG Bull.74</t>
  </si>
  <si>
    <t>BBSAG Bull.77</t>
  </si>
  <si>
    <t>BBSAG Bull.78</t>
  </si>
  <si>
    <t>BBSAG Bull.84</t>
  </si>
  <si>
    <t>8 R</t>
  </si>
  <si>
    <t>Hill</t>
  </si>
  <si>
    <t>BBSAG Bull.85</t>
  </si>
  <si>
    <t>BBSAG Bull.88</t>
  </si>
  <si>
    <t>Meyer M</t>
  </si>
  <si>
    <t>Weymann A</t>
  </si>
  <si>
    <t>Zarske J</t>
  </si>
  <si>
    <t>BRNO 30</t>
  </si>
  <si>
    <t>BBSAG Bull.89</t>
  </si>
  <si>
    <t>BBSAG Bull.96</t>
  </si>
  <si>
    <t>BRNO 31</t>
  </si>
  <si>
    <t>BBSAG Bull.98</t>
  </si>
  <si>
    <t>BBSAG Bull.99</t>
  </si>
  <si>
    <t>BBSAG Bull.102</t>
  </si>
  <si>
    <t>BBSAG Bull.104</t>
  </si>
  <si>
    <t>BBSAG Bull.105</t>
  </si>
  <si>
    <t>BBSAG Bull.107</t>
  </si>
  <si>
    <t>BBSAG Bull.110</t>
  </si>
  <si>
    <t>BBSAG Bull.109</t>
  </si>
  <si>
    <t>BBSAG Bull.112</t>
  </si>
  <si>
    <t>BBSAG Bull.113</t>
  </si>
  <si>
    <t>BBSAG Bull.114</t>
  </si>
  <si>
    <t>BBSAG Bull.116</t>
  </si>
  <si>
    <t>IBVS 4912</t>
  </si>
  <si>
    <t> AOEB 12 </t>
  </si>
  <si>
    <t>Kohl M</t>
  </si>
  <si>
    <t>Locher Kurt</t>
  </si>
  <si>
    <t>K.Locher</t>
  </si>
  <si>
    <t> BBS 125 </t>
  </si>
  <si>
    <t> BBS 126 </t>
  </si>
  <si>
    <t>BAVM 193 </t>
  </si>
  <si>
    <t>BAVM 203 </t>
  </si>
  <si>
    <t>II</t>
  </si>
  <si>
    <t>BAVM 225 </t>
  </si>
  <si>
    <t>BBSAG 120</t>
  </si>
  <si>
    <t>BBSAG Bull.118</t>
  </si>
  <si>
    <t>IBVS 5263</t>
  </si>
  <si>
    <t>IBVS 5438</t>
  </si>
  <si>
    <t>IBVS 5543</t>
  </si>
  <si>
    <t>IBVS 5657</t>
  </si>
  <si>
    <t>IBVS 5874</t>
  </si>
  <si>
    <t>IBVS 5924</t>
  </si>
  <si>
    <t>OEJV 0074</t>
  </si>
  <si>
    <t>OEJV 0003</t>
  </si>
  <si>
    <t>JAVSO..36..186</t>
  </si>
  <si>
    <t>JAVSO..38...85</t>
  </si>
  <si>
    <t>JAVSO..38..183</t>
  </si>
  <si>
    <t>IBVS 6118</t>
  </si>
  <si>
    <t>JAVSO..41..328</t>
  </si>
  <si>
    <t>IBVS 6196</t>
  </si>
  <si>
    <t>JAVSO..44..164</t>
  </si>
  <si>
    <t>JAVSO..45..215</t>
  </si>
  <si>
    <t>IBVS 6244</t>
  </si>
  <si>
    <t>JAVSO..46…79 (2018)</t>
  </si>
  <si>
    <t>JAVSO..46..184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</si>
  <si>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</si>
  <si>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</si>
  <si>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</si>
  <si>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</si>
  <si>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</si>
  <si>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</si>
  <si>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</si>
  <si>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</si>
  <si>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2441848.536 </t>
  </si>
  <si>
    <t> 15.06.1973 00:51 </t>
  </si>
  <si>
    <t> 0.006 </t>
  </si>
  <si>
    <t>V </t>
  </si>
  <si>
    <t> K.Locher </t>
  </si>
  <si>
    <t> BBS 10 </t>
  </si>
  <si>
    <t>2441917.385 </t>
  </si>
  <si>
    <t> 22.08.1973 21:14 </t>
  </si>
  <si>
    <t> 0.011 </t>
  </si>
  <si>
    <t> BBS 11 </t>
  </si>
  <si>
    <t>2442251.479 </t>
  </si>
  <si>
    <t> 22.07.1974 23:29 </t>
  </si>
  <si>
    <t> 0.007 </t>
  </si>
  <si>
    <t> R.Diethelm </t>
  </si>
  <si>
    <t> BBS 16 </t>
  </si>
  <si>
    <t>2442403.315 </t>
  </si>
  <si>
    <t> 21.12.1974 19:33 </t>
  </si>
  <si>
    <t> -0.020 </t>
  </si>
  <si>
    <t> BBS 19 </t>
  </si>
  <si>
    <t>2442403.328 </t>
  </si>
  <si>
    <t> 21.12.1974 19:52 </t>
  </si>
  <si>
    <t> -0.007 </t>
  </si>
  <si>
    <t>2442656.448 </t>
  </si>
  <si>
    <t> 31.08.1975 22:45 </t>
  </si>
  <si>
    <t> 0.008 </t>
  </si>
  <si>
    <t> BBS 23 </t>
  </si>
  <si>
    <t>2442905.509 </t>
  </si>
  <si>
    <t> 07.05.1976 00:12 </t>
  </si>
  <si>
    <t> 0.014 </t>
  </si>
  <si>
    <t> BBS 28 </t>
  </si>
  <si>
    <t>2442907.523 </t>
  </si>
  <si>
    <t> 09.05.1976 00:33 </t>
  </si>
  <si>
    <t> 0.003 </t>
  </si>
  <si>
    <t>2443057.371 </t>
  </si>
  <si>
    <t> 05.10.1976 20:54 </t>
  </si>
  <si>
    <t> 0.013 </t>
  </si>
  <si>
    <t> BBS 30 </t>
  </si>
  <si>
    <t>2443059.388 </t>
  </si>
  <si>
    <t> 07.10.1976 21:18 </t>
  </si>
  <si>
    <t> 0.005 </t>
  </si>
  <si>
    <t>2443334.769 </t>
  </si>
  <si>
    <t> 10.07.1977 06:27 </t>
  </si>
  <si>
    <t> D.Ruokonen </t>
  </si>
  <si>
    <t> AOEB 5 </t>
  </si>
  <si>
    <t>2443393.479 </t>
  </si>
  <si>
    <t> 06.09.1977 23:29 </t>
  </si>
  <si>
    <t> -0.002 </t>
  </si>
  <si>
    <t> BBS 35 </t>
  </si>
  <si>
    <t>2443456.255 </t>
  </si>
  <si>
    <t> 08.11.1977 18:07 </t>
  </si>
  <si>
    <t> 0.004 </t>
  </si>
  <si>
    <t>2443713.414 </t>
  </si>
  <si>
    <t> 23.07.1978 21:56 </t>
  </si>
  <si>
    <t> BBS 38 </t>
  </si>
  <si>
    <t>2443741.761 </t>
  </si>
  <si>
    <t> 21.08.1978 06:15 </t>
  </si>
  <si>
    <t> G.Samolyk </t>
  </si>
  <si>
    <t>2443968.538 </t>
  </si>
  <si>
    <t> 05.04.1979 00:54 </t>
  </si>
  <si>
    <t> 0.002 </t>
  </si>
  <si>
    <t> BBS 43 </t>
  </si>
  <si>
    <t>2443974.610 </t>
  </si>
  <si>
    <t> 11.04.1979 02:38 </t>
  </si>
  <si>
    <t> -0.000 </t>
  </si>
  <si>
    <t>2444039.411 </t>
  </si>
  <si>
    <t> 14.06.1979 21:51 </t>
  </si>
  <si>
    <t> BBS 44 </t>
  </si>
  <si>
    <t>2444045.481 </t>
  </si>
  <si>
    <t> 20.06.1979 23:32 </t>
  </si>
  <si>
    <t>2444116.346 </t>
  </si>
  <si>
    <t> 30.08.1979 20:18 </t>
  </si>
  <si>
    <t> -0.003 </t>
  </si>
  <si>
    <t>2444122.417 </t>
  </si>
  <si>
    <t> 05.09.1979 22:00 </t>
  </si>
  <si>
    <t> -0.006 </t>
  </si>
  <si>
    <t> BBS 45 </t>
  </si>
  <si>
    <t>2444138.624 </t>
  </si>
  <si>
    <t> 22.09.1979 02:58 </t>
  </si>
  <si>
    <t>2444375.532 </t>
  </si>
  <si>
    <t> 16.05.1980 00:46 </t>
  </si>
  <si>
    <t> BBS 48 </t>
  </si>
  <si>
    <t>2444379.572 </t>
  </si>
  <si>
    <t> 20.05.1980 01:43 </t>
  </si>
  <si>
    <t>2444454.492 </t>
  </si>
  <si>
    <t> 02.08.1980 23:48 </t>
  </si>
  <si>
    <t> -0.005 </t>
  </si>
  <si>
    <t> BBS 49 </t>
  </si>
  <si>
    <t>2444456.515 </t>
  </si>
  <si>
    <t> 05.08.1980 00:21 </t>
  </si>
  <si>
    <t>2444470.703 </t>
  </si>
  <si>
    <t> 19.08.1980 04:52 </t>
  </si>
  <si>
    <t>2444525.374 </t>
  </si>
  <si>
    <t> 12.10.1980 20:58 </t>
  </si>
  <si>
    <t> H.Peter </t>
  </si>
  <si>
    <t> BBS 51 </t>
  </si>
  <si>
    <t>2444527.392 </t>
  </si>
  <si>
    <t> 14.10.1980 21:24 </t>
  </si>
  <si>
    <t> 0.001 </t>
  </si>
  <si>
    <t> G.Mavrofridis </t>
  </si>
  <si>
    <t>2444543.598 </t>
  </si>
  <si>
    <t> 31.10.1980 02:21 </t>
  </si>
  <si>
    <t> G.Hanson </t>
  </si>
  <si>
    <t>2444853.388 </t>
  </si>
  <si>
    <t> 05.09.1981 21:18 </t>
  </si>
  <si>
    <t> BBS 56 </t>
  </si>
  <si>
    <t>2444924.257 </t>
  </si>
  <si>
    <t> 15.11.1981 18:10 </t>
  </si>
  <si>
    <t> BBS 57 </t>
  </si>
  <si>
    <t>2445104.465 </t>
  </si>
  <si>
    <t> 14.05.1982 23:09 </t>
  </si>
  <si>
    <t> BBS 60 </t>
  </si>
  <si>
    <t>2445258.359 </t>
  </si>
  <si>
    <t> 15.10.1982 20:36 </t>
  </si>
  <si>
    <t> BBS 63 </t>
  </si>
  <si>
    <t>2445586.382 </t>
  </si>
  <si>
    <t> 08.09.1983 21:10 </t>
  </si>
  <si>
    <t> 0.000 </t>
  </si>
  <si>
    <t> BBS 68 </t>
  </si>
  <si>
    <t>2445659.274 </t>
  </si>
  <si>
    <t> 20.11.1983 18:34 </t>
  </si>
  <si>
    <t> BBS 69 </t>
  </si>
  <si>
    <t>2445916.424 </t>
  </si>
  <si>
    <t> 03.08.1984 22:10 </t>
  </si>
  <si>
    <t> J.Borovicka </t>
  </si>
  <si>
    <t> BRNO 27 </t>
  </si>
  <si>
    <t>2445916.425 </t>
  </si>
  <si>
    <t> 03.08.1984 22:12 </t>
  </si>
  <si>
    <t> V.Svoboda </t>
  </si>
  <si>
    <t>2445916.429 </t>
  </si>
  <si>
    <t> 03.08.1984 22:17 </t>
  </si>
  <si>
    <t> -0.001 </t>
  </si>
  <si>
    <t> M.Varady </t>
  </si>
  <si>
    <t>2445936.675 </t>
  </si>
  <si>
    <t> 24.08.1984 04:12 </t>
  </si>
  <si>
    <t> -0.004 </t>
  </si>
  <si>
    <t> D.Williams </t>
  </si>
  <si>
    <t>2445991.343 </t>
  </si>
  <si>
    <t> 17.10.1984 20:13 </t>
  </si>
  <si>
    <t> BBS 74 </t>
  </si>
  <si>
    <t>2446238.395 </t>
  </si>
  <si>
    <t> 21.06.1985 21:28 </t>
  </si>
  <si>
    <t> 0.015 </t>
  </si>
  <si>
    <t> BBS 77 </t>
  </si>
  <si>
    <t>2446264.694 </t>
  </si>
  <si>
    <t> 18.07.1985 04:39 </t>
  </si>
  <si>
    <t> -0.009 </t>
  </si>
  <si>
    <t>2446321.403 </t>
  </si>
  <si>
    <t> 12.09.1985 21:40 </t>
  </si>
  <si>
    <t> BBS 78 </t>
  </si>
  <si>
    <t>2446325.442 </t>
  </si>
  <si>
    <t> 16.09.1985 22:36 </t>
  </si>
  <si>
    <t>2446975.411 </t>
  </si>
  <si>
    <t> 28.06.1987 21:51 </t>
  </si>
  <si>
    <t> -0.010 </t>
  </si>
  <si>
    <t> BBS 84 </t>
  </si>
  <si>
    <t>2446999.706 </t>
  </si>
  <si>
    <t> 23.07.1987 04:56 </t>
  </si>
  <si>
    <t> -0.013 </t>
  </si>
  <si>
    <t> R.Hill </t>
  </si>
  <si>
    <t>2447048.309 </t>
  </si>
  <si>
    <t> 09.09.1987 19:24 </t>
  </si>
  <si>
    <t> BBS 85 </t>
  </si>
  <si>
    <t>2447307.485 </t>
  </si>
  <si>
    <t> 25.05.1988 23:38 </t>
  </si>
  <si>
    <t> M.Meyer </t>
  </si>
  <si>
    <t> BBS 88 </t>
  </si>
  <si>
    <t>2447307.486 </t>
  </si>
  <si>
    <t> 25.05.1988 23:39 </t>
  </si>
  <si>
    <t> -0.008 </t>
  </si>
  <si>
    <t>2447307.491 </t>
  </si>
  <si>
    <t> 25.05.1988 23:47 </t>
  </si>
  <si>
    <t> A.Weymann </t>
  </si>
  <si>
    <t> M.Wüest </t>
  </si>
  <si>
    <t>2447307.494 </t>
  </si>
  <si>
    <t> 25.05.1988 23:51 </t>
  </si>
  <si>
    <t> J.Zarske </t>
  </si>
  <si>
    <t>2447388.478 </t>
  </si>
  <si>
    <t> 14.08.1988 23:28 </t>
  </si>
  <si>
    <t> P.Novak </t>
  </si>
  <si>
    <t> BRNO 30 </t>
  </si>
  <si>
    <t>2447392.533 </t>
  </si>
  <si>
    <t> 19.08.1988 00:47 </t>
  </si>
  <si>
    <t> BBS 89 </t>
  </si>
  <si>
    <t>2447803.568 </t>
  </si>
  <si>
    <t> 04.10.1989 01:37 </t>
  </si>
  <si>
    <t> -0.012 </t>
  </si>
  <si>
    <t>2448066.799 </t>
  </si>
  <si>
    <t> 24.06.1990 07:10 </t>
  </si>
  <si>
    <t>2448113.368 </t>
  </si>
  <si>
    <t> 09.08.1990 20:49 </t>
  </si>
  <si>
    <t> BBS 96 </t>
  </si>
  <si>
    <t>2448115.395 </t>
  </si>
  <si>
    <t> 11.08.1990 21:28 </t>
  </si>
  <si>
    <t>2448119.441 </t>
  </si>
  <si>
    <t> 15.08.1990 22:35 </t>
  </si>
  <si>
    <t> -0.014 </t>
  </si>
  <si>
    <t> I.Stenclova </t>
  </si>
  <si>
    <t> BRNO 31 </t>
  </si>
  <si>
    <t>2448119.447 </t>
  </si>
  <si>
    <t> 15.08.1990 22:43 </t>
  </si>
  <si>
    <t> T.Nejeschleba </t>
  </si>
  <si>
    <t>2448121.465 </t>
  </si>
  <si>
    <t> 17.08.1990 23:09 </t>
  </si>
  <si>
    <t> -0.015 </t>
  </si>
  <si>
    <t>2448210.559 </t>
  </si>
  <si>
    <t> 15.11.1990 01:24 </t>
  </si>
  <si>
    <t>2448447.460 </t>
  </si>
  <si>
    <t> 09.07.1991 23:02 </t>
  </si>
  <si>
    <t> -0.019 </t>
  </si>
  <si>
    <t> BBS 98 </t>
  </si>
  <si>
    <t>2448518.328 </t>
  </si>
  <si>
    <t> 18.09.1991 19:52 </t>
  </si>
  <si>
    <t> BBS 99 </t>
  </si>
  <si>
    <t>2448518.335 </t>
  </si>
  <si>
    <t> 18.09.1991 20:02 </t>
  </si>
  <si>
    <t>2448852.431 </t>
  </si>
  <si>
    <t> 17.08.1992 22:20 </t>
  </si>
  <si>
    <t> BBS 102 </t>
  </si>
  <si>
    <t>2448876.727 </t>
  </si>
  <si>
    <t> 11.09.1992 05:26 </t>
  </si>
  <si>
    <t> -0.017 </t>
  </si>
  <si>
    <t>2449178.420 </t>
  </si>
  <si>
    <t> 09.07.1993 22:04 </t>
  </si>
  <si>
    <t> -0.025 </t>
  </si>
  <si>
    <t> BBS 104 </t>
  </si>
  <si>
    <t>2449273.596 </t>
  </si>
  <si>
    <t> 13.10.1993 02:18 </t>
  </si>
  <si>
    <t>2449326.230 </t>
  </si>
  <si>
    <t> 04.12.1993 17:31 </t>
  </si>
  <si>
    <t> -0.028 </t>
  </si>
  <si>
    <t> BBS 105 </t>
  </si>
  <si>
    <t>2449587.443 </t>
  </si>
  <si>
    <t> 22.08.1994 22:37 </t>
  </si>
  <si>
    <t> BBS 107 </t>
  </si>
  <si>
    <t>2449917.494 </t>
  </si>
  <si>
    <t> 18.07.1995 23:51 </t>
  </si>
  <si>
    <t> BBS 110 </t>
  </si>
  <si>
    <t>2449919.513 </t>
  </si>
  <si>
    <t> 21.07.1995 00:18 </t>
  </si>
  <si>
    <t> -0.023 </t>
  </si>
  <si>
    <t> BBS 109 </t>
  </si>
  <si>
    <t>2449984.307 </t>
  </si>
  <si>
    <t> 23.09.1995 19:22 </t>
  </si>
  <si>
    <t> -0.024 </t>
  </si>
  <si>
    <t>2449990.394 </t>
  </si>
  <si>
    <t> 29.09.1995 21:27 </t>
  </si>
  <si>
    <t>2450006.583 </t>
  </si>
  <si>
    <t> 16.10.1995 01:59 </t>
  </si>
  <si>
    <t> -0.021 </t>
  </si>
  <si>
    <t>2450241.456 </t>
  </si>
  <si>
    <t> 06.06.1996 22:56 </t>
  </si>
  <si>
    <t> -0.030 </t>
  </si>
  <si>
    <t> BBS 112 </t>
  </si>
  <si>
    <t>2450314.365 </t>
  </si>
  <si>
    <t> 18.08.1996 20:45 </t>
  </si>
  <si>
    <t> BBS 113 </t>
  </si>
  <si>
    <t>2450320.434 </t>
  </si>
  <si>
    <t> 24.08.1996 22:24 </t>
  </si>
  <si>
    <t>2450391.313 </t>
  </si>
  <si>
    <t> 03.11.1996 19:30 </t>
  </si>
  <si>
    <t> -0.011 </t>
  </si>
  <si>
    <t> BBS 114 </t>
  </si>
  <si>
    <t>2450717.302 </t>
  </si>
  <si>
    <t> 25.09.1997 19:14 </t>
  </si>
  <si>
    <t> BBS 116 </t>
  </si>
  <si>
    <t>2450721.342 </t>
  </si>
  <si>
    <t> 29.09.1997 20:12 </t>
  </si>
  <si>
    <t>2450727.4255 </t>
  </si>
  <si>
    <t> 05.10.1997 22:12 </t>
  </si>
  <si>
    <t> -0.0213 </t>
  </si>
  <si>
    <t>E </t>
  </si>
  <si>
    <t>o</t>
  </si>
  <si>
    <t> P.Frank </t>
  </si>
  <si>
    <t>BAVM 128 </t>
  </si>
  <si>
    <t>2450727.432 </t>
  </si>
  <si>
    <t> 05.10.1997 22:22 </t>
  </si>
  <si>
    <t> M.Kohl </t>
  </si>
  <si>
    <t>2451057.477 </t>
  </si>
  <si>
    <t> 31.08.1998 23:26 </t>
  </si>
  <si>
    <t> -0.018 </t>
  </si>
  <si>
    <t> BBS 118 </t>
  </si>
  <si>
    <t>2451302.4795 </t>
  </si>
  <si>
    <t> 03.05.1999 23:30 </t>
  </si>
  <si>
    <t> -0.0214 </t>
  </si>
  <si>
    <t>?</t>
  </si>
  <si>
    <t> J.Safar </t>
  </si>
  <si>
    <t>IBVS 5263 </t>
  </si>
  <si>
    <t>2451377.399 </t>
  </si>
  <si>
    <t> 17.07.1999 21:34 </t>
  </si>
  <si>
    <t> BBS 120 </t>
  </si>
  <si>
    <t>2451780.34052 </t>
  </si>
  <si>
    <t> 23.08.2000 20:10 </t>
  </si>
  <si>
    <t> -0.02233 </t>
  </si>
  <si>
    <t>C </t>
  </si>
  <si>
    <t> J.Šafár </t>
  </si>
  <si>
    <t>OEJV 0074 </t>
  </si>
  <si>
    <t>2452590.274 </t>
  </si>
  <si>
    <t> 11.11.2002 18:34 </t>
  </si>
  <si>
    <t> BBS 129 </t>
  </si>
  <si>
    <t>2452853.501 </t>
  </si>
  <si>
    <t> 02.08.2003 00:01 </t>
  </si>
  <si>
    <t> -0.026 </t>
  </si>
  <si>
    <t> BBS 130 </t>
  </si>
  <si>
    <t>2453250.369 </t>
  </si>
  <si>
    <t> 01.09.2004 20:51 </t>
  </si>
  <si>
    <t> -0.027 </t>
  </si>
  <si>
    <t>OEJV 0003 </t>
  </si>
  <si>
    <t>2453323.2651 </t>
  </si>
  <si>
    <t> 13.11.2004 18:21 </t>
  </si>
  <si>
    <t> -0.0248 </t>
  </si>
  <si>
    <t>-I</t>
  </si>
  <si>
    <t> v.Poschinger </t>
  </si>
  <si>
    <t>BAVM 173 </t>
  </si>
  <si>
    <t>2453578.394 </t>
  </si>
  <si>
    <t> 26.07.2005 21:27 </t>
  </si>
  <si>
    <t>4309</t>
  </si>
  <si>
    <t>2454313.4070 </t>
  </si>
  <si>
    <t> 31.07.2007 21:46 </t>
  </si>
  <si>
    <t>4672</t>
  </si>
  <si>
    <t> -0.0289 </t>
  </si>
  <si>
    <t> M.&amp; C.Rätz </t>
  </si>
  <si>
    <t>BAVM 201 </t>
  </si>
  <si>
    <t>2454596.8826 </t>
  </si>
  <si>
    <t> 10.05.2008 09:10 </t>
  </si>
  <si>
    <t>4812</t>
  </si>
  <si>
    <t> -0.0307 </t>
  </si>
  <si>
    <t>JAAVSO 36(2);186 </t>
  </si>
  <si>
    <t>2455044.3720 </t>
  </si>
  <si>
    <t> 31.07.2009 20:55 </t>
  </si>
  <si>
    <t>5033</t>
  </si>
  <si>
    <t>R</t>
  </si>
  <si>
    <t> N.Erkan et al. </t>
  </si>
  <si>
    <t>IBVS 5924 </t>
  </si>
  <si>
    <t>2455044.3725 </t>
  </si>
  <si>
    <t> 31.07.2009 20:56 </t>
  </si>
  <si>
    <t> -0.0302 </t>
  </si>
  <si>
    <t>2455066.6453 </t>
  </si>
  <si>
    <t> 23.08.2009 03:29 </t>
  </si>
  <si>
    <t>5044</t>
  </si>
  <si>
    <t> -0.0306 </t>
  </si>
  <si>
    <t>ns</t>
  </si>
  <si>
    <t> JAAVSO 38;85 </t>
  </si>
  <si>
    <t>2455147.6386 </t>
  </si>
  <si>
    <t> 12.11.2009 03:19 </t>
  </si>
  <si>
    <t>5084</t>
  </si>
  <si>
    <t> -0.0308 </t>
  </si>
  <si>
    <t> JAAVSO 38;120 </t>
  </si>
  <si>
    <t>2456521.4882 </t>
  </si>
  <si>
    <t> 16.08.2013 23:43 </t>
  </si>
  <si>
    <t>5762.5</t>
  </si>
  <si>
    <t> -0.0342 </t>
  </si>
  <si>
    <t>BAVM 234 </t>
  </si>
  <si>
    <t>2456536.6754 </t>
  </si>
  <si>
    <t> 01.09.2013 04:12 </t>
  </si>
  <si>
    <t>5770</t>
  </si>
  <si>
    <t> -0.0333 </t>
  </si>
  <si>
    <t> JAAVSO 41;328 </t>
  </si>
  <si>
    <t>2426510.382 </t>
  </si>
  <si>
    <t> 17.06.1931 21:10 </t>
  </si>
  <si>
    <t> J.Pagaczewski </t>
  </si>
  <si>
    <t>2426512.403 </t>
  </si>
  <si>
    <t> 19.06.1931 21:40 </t>
  </si>
  <si>
    <t>2426581.248 </t>
  </si>
  <si>
    <t> 27.08.1931 17:57 </t>
  </si>
  <si>
    <t> Zessewitsch (Lkn.) </t>
  </si>
  <si>
    <t>2426583.273 </t>
  </si>
  <si>
    <t> 29.08.1931 18:33 </t>
  </si>
  <si>
    <t>2426585.302 </t>
  </si>
  <si>
    <t> 31.08.1931 19:14 </t>
  </si>
  <si>
    <t>2426589.347 </t>
  </si>
  <si>
    <t> 04.09.1931 20:19 </t>
  </si>
  <si>
    <t>2426591.372 </t>
  </si>
  <si>
    <t> 06.09.1931 20:55 </t>
  </si>
  <si>
    <t> L.Jacchia </t>
  </si>
  <si>
    <t>2426593.396 </t>
  </si>
  <si>
    <t> 08.09.1931 21:30 </t>
  </si>
  <si>
    <t> W.Zessewitsch </t>
  </si>
  <si>
    <t>2426593.399 </t>
  </si>
  <si>
    <t> 08.09.1931 21:34 </t>
  </si>
  <si>
    <t>2426599.469 </t>
  </si>
  <si>
    <t> 14.09.1931 23:15 </t>
  </si>
  <si>
    <t> S.Szczyrbak </t>
  </si>
  <si>
    <t>2426921.417 </t>
  </si>
  <si>
    <t> 01.08.1932 22:00 </t>
  </si>
  <si>
    <t>2426931.532 </t>
  </si>
  <si>
    <t> 12.08.1932 00:46 </t>
  </si>
  <si>
    <t>2427247.420 </t>
  </si>
  <si>
    <t> 23.06.1933 22:04 </t>
  </si>
  <si>
    <t>2427249.449 </t>
  </si>
  <si>
    <t> 25.06.1933 22:46 </t>
  </si>
  <si>
    <t>2431311.270 </t>
  </si>
  <si>
    <t> 08.08.1944 18:28 </t>
  </si>
  <si>
    <t>2431313.297 </t>
  </si>
  <si>
    <t> 10.08.1944 19:07 </t>
  </si>
  <si>
    <t>2432791.428 </t>
  </si>
  <si>
    <t> 27.08.1948 22:16 </t>
  </si>
  <si>
    <t>2432805.596 </t>
  </si>
  <si>
    <t> 11.09.1948 02:18 </t>
  </si>
  <si>
    <t>2435721.359 </t>
  </si>
  <si>
    <t> 04.09.1956 20:36 </t>
  </si>
  <si>
    <t>P </t>
  </si>
  <si>
    <t> H.Huth </t>
  </si>
  <si>
    <t>2435725.428 </t>
  </si>
  <si>
    <t> 08.09.1956 22:16 </t>
  </si>
  <si>
    <t> 0.010 </t>
  </si>
  <si>
    <t>2436051.429 </t>
  </si>
  <si>
    <t> 31.07.1957 22:17 </t>
  </si>
  <si>
    <t> 0.012 </t>
  </si>
  <si>
    <t>2436053.429 </t>
  </si>
  <si>
    <t> 02.08.1957 22:17 </t>
  </si>
  <si>
    <t>2436452.341 </t>
  </si>
  <si>
    <t> 05.09.1958 20:11 </t>
  </si>
  <si>
    <t> J.Kordylewski </t>
  </si>
  <si>
    <t>2436454.358 </t>
  </si>
  <si>
    <t> 07.09.1958 20:35 </t>
  </si>
  <si>
    <t>2436454.362 </t>
  </si>
  <si>
    <t> 07.09.1958 20:41 </t>
  </si>
  <si>
    <t> K.Kordylewski </t>
  </si>
  <si>
    <t>2436456.402 </t>
  </si>
  <si>
    <t> 09.09.1958 21:38 </t>
  </si>
  <si>
    <t> 0.018 </t>
  </si>
  <si>
    <t>2436790.454 </t>
  </si>
  <si>
    <t> 09.08.1959 22:53 </t>
  </si>
  <si>
    <t> -0.029 </t>
  </si>
  <si>
    <t>2437189.375 </t>
  </si>
  <si>
    <t> 11.09.1960 21:00 </t>
  </si>
  <si>
    <t> H.Busch </t>
  </si>
  <si>
    <t>2437191.385 </t>
  </si>
  <si>
    <t> 13.09.1960 21:14 </t>
  </si>
  <si>
    <t> -0.016 </t>
  </si>
  <si>
    <t>2437191.399 </t>
  </si>
  <si>
    <t> 13.09.1960 21:34 </t>
  </si>
  <si>
    <t> M.Mazur </t>
  </si>
  <si>
    <t>2437191.401 </t>
  </si>
  <si>
    <t> 13.09.1960 21:37 </t>
  </si>
  <si>
    <t> A.Balanda </t>
  </si>
  <si>
    <t>2437191.404 </t>
  </si>
  <si>
    <t> 13.09.1960 21:41 </t>
  </si>
  <si>
    <t> J.Burda </t>
  </si>
  <si>
    <t>2437193.422 </t>
  </si>
  <si>
    <t> 15.09.1960 22:07 </t>
  </si>
  <si>
    <t> A.Slowik </t>
  </si>
  <si>
    <t>2437193.425 </t>
  </si>
  <si>
    <t> 15.09.1960 22:12 </t>
  </si>
  <si>
    <t> J.Rodzinski </t>
  </si>
  <si>
    <t>2437193.430 </t>
  </si>
  <si>
    <t> 15.09.1960 22:19 </t>
  </si>
  <si>
    <t>2437193.431 </t>
  </si>
  <si>
    <t> 15.09.1960 22:20 </t>
  </si>
  <si>
    <t>2437197.475 </t>
  </si>
  <si>
    <t> 19.09.1960 23:24 </t>
  </si>
  <si>
    <t>2437197.483 </t>
  </si>
  <si>
    <t> 19.09.1960 23:35 </t>
  </si>
  <si>
    <t>2437199.480 </t>
  </si>
  <si>
    <t> 21.09.1960 23:31 </t>
  </si>
  <si>
    <t>2437932.443 </t>
  </si>
  <si>
    <t> 24.09.1962 22:37 </t>
  </si>
  <si>
    <t> -0.049 </t>
  </si>
  <si>
    <t>2438179.512 </t>
  </si>
  <si>
    <t> 30.05.1963 00:17 </t>
  </si>
  <si>
    <t>2438323.327 </t>
  </si>
  <si>
    <t> 20.10.1963 19:50 </t>
  </si>
  <si>
    <t> 0.041 </t>
  </si>
  <si>
    <t>2438584.480 </t>
  </si>
  <si>
    <t> 07.07.1964 23:31 </t>
  </si>
  <si>
    <t>2451786.424 </t>
  </si>
  <si>
    <t> 29.08.2000 22:10 </t>
  </si>
  <si>
    <t> J.Zahajský </t>
  </si>
  <si>
    <t>2452041.541 </t>
  </si>
  <si>
    <t> 12.05.2001 00:59 </t>
  </si>
  <si>
    <t>2452116.4609 </t>
  </si>
  <si>
    <t> 25.07.2001 23:03 </t>
  </si>
  <si>
    <t> -0.0252 </t>
  </si>
  <si>
    <t>2452187.336 </t>
  </si>
  <si>
    <t> 04.10.2001 20:03 </t>
  </si>
  <si>
    <t>2452533.5776 </t>
  </si>
  <si>
    <t> 16.09.2002 01:51 </t>
  </si>
  <si>
    <t>2452796.803 </t>
  </si>
  <si>
    <t> 06.06.2003 07:16 </t>
  </si>
  <si>
    <t>2453343.5117 </t>
  </si>
  <si>
    <t> 04.12.2004 00:16 </t>
  </si>
  <si>
    <t>4193</t>
  </si>
  <si>
    <t> -0.0265 </t>
  </si>
  <si>
    <t>2454260.7616 </t>
  </si>
  <si>
    <t> 09.06.2007 06:16 </t>
  </si>
  <si>
    <t>4646</t>
  </si>
  <si>
    <t> -0.0285 </t>
  </si>
  <si>
    <t>2454388.3254 </t>
  </si>
  <si>
    <t> 14.10.2007 19:48 </t>
  </si>
  <si>
    <t>4709</t>
  </si>
  <si>
    <t> -0.0296 </t>
  </si>
  <si>
    <t> F.Agerer </t>
  </si>
  <si>
    <t>2454648.5160 </t>
  </si>
  <si>
    <t> 01.07.2008 00:23 </t>
  </si>
  <si>
    <t>4837.5</t>
  </si>
  <si>
    <t>2454648.5212 </t>
  </si>
  <si>
    <t> 01.07.2008 00:30 </t>
  </si>
  <si>
    <t> -0.0255 </t>
  </si>
  <si>
    <t>2455791.5372 </t>
  </si>
  <si>
    <t> 18.08.2011 00:53 </t>
  </si>
  <si>
    <t>5402</t>
  </si>
  <si>
    <t> -0.0309 </t>
  </si>
  <si>
    <t>JAVSO 49, 108</t>
  </si>
  <si>
    <t>JAVSO 49, 256</t>
  </si>
  <si>
    <t>JBAV, 60</t>
  </si>
  <si>
    <t>JAVSO, 50, 133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</si>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</sst>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6" formatCode="m/d/yyyy"/>
    <numFmt numFmtId="167" formatCode="0.00000"/>
  </numFmts>
  <fonts count="17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" fillId="0" borderId="0"/>
    <xf numFmtId="0" fontId="15" fillId="0" borderId="0"/>
    <xf numFmtId="0" fontId="15" fillId="0" borderId="0"/>
  </cellStyleXfs>
  <cellXfs count="82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Font="1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7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166" fontId="0" fillId="0" borderId="0" xfId="0" applyNumberFormat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left"/>
    </xf>
    <xf numFmtId="0" fontId="3" fillId="0" borderId="0" xfId="0" applyFo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0" fillId="0" borderId="0" xfId="0" applyFont="1">
      <alignment vertical="top"/>
    </xf>
    <xf numFmtId="0" fontId="0" fillId="0" borderId="0" xfId="0" applyFont="1" applyAlignment="1">
      <alignment horizontal="center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1" fillId="0" borderId="0" xfId="8" applyFont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12" fillId="0" borderId="0" xfId="8" applyFont="1" applyAlignment="1">
      <alignment horizontal="left"/>
    </xf>
    <xf numFmtId="0" fontId="12" fillId="0" borderId="0" xfId="8" applyFont="1" applyAlignment="1">
      <alignment horizontal="center" wrapText="1"/>
    </xf>
    <xf numFmtId="0" fontId="12" fillId="0" borderId="0" xfId="8" applyFont="1" applyAlignment="1">
      <alignment horizontal="left" wrapText="1"/>
    </xf>
    <xf numFmtId="0" fontId="11" fillId="0" borderId="0" xfId="8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4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4" fillId="2" borderId="11" xfId="5" applyNumberFormat="1" applyFont="1" applyFill="1" applyBorder="1" applyAlignment="1" applyProtection="1">
      <alignment horizontal="right" vertical="top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7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horizontal="left" vertical="center" wrapText="1"/>
    </xf>
  </cellXfs>
  <cellStyles count="9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  <cellStyle name="Normal_A_A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AX Vul - O-C Diagr.</a:t>
            </a:r>
          </a:p>
        </c:rich>
      </c:tx>
      <c:layout>
        <c:manualLayout>
          <c:xMode val="edge"/>
          <c:yMode val="edge"/>
          <c:x val="0.36221873478986705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51312732981015"/>
          <c:y val="0.23584978088695488"/>
          <c:w val="0.78856219244390469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Active!$F$21:$F$189</c:f>
              <c:numCache>
                <c:formatCode>General</c:formatCode>
                <c:ptCount val="1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</c:numCache>
            </c:numRef>
          </c:xVal>
          <c:yVal>
            <c:numRef>
              <c:f>Active!$H$21:$H$189</c:f>
              <c:numCache>
                <c:formatCode>General</c:formatCode>
                <c:ptCount val="169"/>
                <c:pt idx="0">
                  <c:v>4.8773999988043215E-3</c:v>
                </c:pt>
                <c:pt idx="1">
                  <c:v>1.0387999973318074E-3</c:v>
                </c:pt>
                <c:pt idx="2">
                  <c:v>1.5263999994203914E-3</c:v>
                </c:pt>
                <c:pt idx="3">
                  <c:v>1.6877999987627845E-3</c:v>
                </c:pt>
                <c:pt idx="4">
                  <c:v>5.8491999989200849E-3</c:v>
                </c:pt>
                <c:pt idx="5">
                  <c:v>1.1720000002242159E-3</c:v>
                </c:pt>
                <c:pt idx="6">
                  <c:v>1.333399999566609E-3</c:v>
                </c:pt>
                <c:pt idx="7">
                  <c:v>1.333399999566609E-3</c:v>
                </c:pt>
                <c:pt idx="8">
                  <c:v>4.9479999870527536E-4</c:v>
                </c:pt>
                <c:pt idx="9">
                  <c:v>3.4947999993164558E-3</c:v>
                </c:pt>
                <c:pt idx="10">
                  <c:v>-1.0210000000370201E-3</c:v>
                </c:pt>
                <c:pt idx="11">
                  <c:v>-2.3584000009577721E-3</c:v>
                </c:pt>
                <c:pt idx="12">
                  <c:v>-1.1551400002645096E-2</c:v>
                </c:pt>
                <c:pt idx="13">
                  <c:v>1.6269999978248961E-3</c:v>
                </c:pt>
                <c:pt idx="14">
                  <c:v>5.7883999979821965E-3</c:v>
                </c:pt>
                <c:pt idx="15">
                  <c:v>5.5680000150459819E-4</c:v>
                </c:pt>
                <c:pt idx="16">
                  <c:v>2.7181999976164661E-3</c:v>
                </c:pt>
                <c:pt idx="17">
                  <c:v>1.5401999989990145E-3</c:v>
                </c:pt>
                <c:pt idx="18">
                  <c:v>-4.3300000033923425E-3</c:v>
                </c:pt>
                <c:pt idx="19">
                  <c:v>-8.9140000054612756E-3</c:v>
                </c:pt>
                <c:pt idx="20">
                  <c:v>1.0408800000732299E-2</c:v>
                </c:pt>
                <c:pt idx="21">
                  <c:v>1.2394199999107514E-2</c:v>
                </c:pt>
                <c:pt idx="22">
                  <c:v>-1.2444400003005285E-2</c:v>
                </c:pt>
                <c:pt idx="23">
                  <c:v>6.3513999994029291E-3</c:v>
                </c:pt>
                <c:pt idx="24">
                  <c:v>-1.4871999956085347E-3</c:v>
                </c:pt>
                <c:pt idx="25">
                  <c:v>2.5128000052063726E-3</c:v>
                </c:pt>
                <c:pt idx="26">
                  <c:v>1.7674200003966689E-2</c:v>
                </c:pt>
                <c:pt idx="27">
                  <c:v>-2.8694799999357201E-2</c:v>
                </c:pt>
                <c:pt idx="28">
                  <c:v>-8.9899999875342473E-4</c:v>
                </c:pt>
                <c:pt idx="29">
                  <c:v>-1.5737599998828955E-2</c:v>
                </c:pt>
                <c:pt idx="30">
                  <c:v>-1.7376000032527372E-3</c:v>
                </c:pt>
                <c:pt idx="31">
                  <c:v>2.623999971547164E-4</c:v>
                </c:pt>
                <c:pt idx="32">
                  <c:v>3.2624000014038756E-3</c:v>
                </c:pt>
                <c:pt idx="33">
                  <c:v>-3.5762000043177977E-3</c:v>
                </c:pt>
                <c:pt idx="34">
                  <c:v>-5.7620000006863847E-4</c:v>
                </c:pt>
                <c:pt idx="35">
                  <c:v>4.4237999973120168E-3</c:v>
                </c:pt>
                <c:pt idx="36">
                  <c:v>5.4237999938777648E-3</c:v>
                </c:pt>
                <c:pt idx="37">
                  <c:v>-2.5340000138385221E-4</c:v>
                </c:pt>
                <c:pt idx="38">
                  <c:v>7.7466000002459623E-3</c:v>
                </c:pt>
                <c:pt idx="39">
                  <c:v>-2.0091999998840038E-2</c:v>
                </c:pt>
                <c:pt idx="40">
                  <c:v>-4.866520000359742E-2</c:v>
                </c:pt>
                <c:pt idx="42">
                  <c:v>1.4158800004224759E-2</c:v>
                </c:pt>
                <c:pt idx="43">
                  <c:v>4.1485000001557637E-2</c:v>
                </c:pt>
                <c:pt idx="44">
                  <c:v>-9.6943999960785732E-3</c:v>
                </c:pt>
                <c:pt idx="7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87-4D70-B1C7-08E6DE8BDDB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Active!$F$21:$F$189</c:f>
              <c:numCache>
                <c:formatCode>General</c:formatCode>
                <c:ptCount val="1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</c:numCache>
            </c:numRef>
          </c:xVal>
          <c:yVal>
            <c:numRef>
              <c:f>Active!$I$21:$I$189</c:f>
              <c:numCache>
                <c:formatCode>General</c:formatCode>
                <c:ptCount val="169"/>
                <c:pt idx="41">
                  <c:v>-9.9743999962811358E-3</c:v>
                </c:pt>
                <c:pt idx="45">
                  <c:v>6.4824000000953674E-3</c:v>
                </c:pt>
                <c:pt idx="46">
                  <c:v>1.0970000002998859E-2</c:v>
                </c:pt>
                <c:pt idx="47">
                  <c:v>6.601000000955537E-3</c:v>
                </c:pt>
                <c:pt idx="48">
                  <c:v>-2.0293999994464684E-2</c:v>
                </c:pt>
                <c:pt idx="49">
                  <c:v>-7.2939999954542145E-3</c:v>
                </c:pt>
                <c:pt idx="50">
                  <c:v>7.8809999977238476E-3</c:v>
                </c:pt>
                <c:pt idx="51">
                  <c:v>4.7332000031019561E-3</c:v>
                </c:pt>
                <c:pt idx="52">
                  <c:v>1.3733200001297519E-2</c:v>
                </c:pt>
                <c:pt idx="53">
                  <c:v>2.8946000020368956E-3</c:v>
                </c:pt>
                <c:pt idx="54">
                  <c:v>1.2838199996622279E-2</c:v>
                </c:pt>
                <c:pt idx="55">
                  <c:v>4.9996000016108155E-3</c:v>
                </c:pt>
                <c:pt idx="56">
                  <c:v>7.9499999992549419E-3</c:v>
                </c:pt>
                <c:pt idx="57">
                  <c:v>-2.3693999974057078E-3</c:v>
                </c:pt>
                <c:pt idx="58">
                  <c:v>3.6340000006021E-3</c:v>
                </c:pt>
                <c:pt idx="59">
                  <c:v>8.1317999938619323E-3</c:v>
                </c:pt>
                <c:pt idx="60">
                  <c:v>7.3914000022341497E-3</c:v>
                </c:pt>
                <c:pt idx="61">
                  <c:v>2.4682000002940185E-3</c:v>
                </c:pt>
                <c:pt idx="62">
                  <c:v>-4.7599998652003706E-5</c:v>
                </c:pt>
                <c:pt idx="63">
                  <c:v>6.1171999986981973E-3</c:v>
                </c:pt>
                <c:pt idx="64">
                  <c:v>1.6013999993447214E-3</c:v>
                </c:pt>
                <c:pt idx="65">
                  <c:v>-2.7496000038809143E-3</c:v>
                </c:pt>
                <c:pt idx="66">
                  <c:v>-6.2653999993926845E-3</c:v>
                </c:pt>
                <c:pt idx="67">
                  <c:v>2.025800000410527E-3</c:v>
                </c:pt>
                <c:pt idx="68">
                  <c:v>3.9095999964047223E-3</c:v>
                </c:pt>
                <c:pt idx="69">
                  <c:v>-5.7675999996718019E-3</c:v>
                </c:pt>
                <c:pt idx="70">
                  <c:v>-4.7957999995560385E-3</c:v>
                </c:pt>
                <c:pt idx="71">
                  <c:v>-6.634400000621099E-3</c:v>
                </c:pt>
                <c:pt idx="72">
                  <c:v>7.4954000010620803E-3</c:v>
                </c:pt>
                <c:pt idx="73">
                  <c:v>7.8532000043196604E-3</c:v>
                </c:pt>
                <c:pt idx="74">
                  <c:v>1.014599998597987E-3</c:v>
                </c:pt>
                <c:pt idx="75">
                  <c:v>8.3058000018354505E-3</c:v>
                </c:pt>
                <c:pt idx="76">
                  <c:v>-2.0000000004074536E-3</c:v>
                </c:pt>
                <c:pt idx="77">
                  <c:v>0</c:v>
                </c:pt>
                <c:pt idx="78">
                  <c:v>-2.3510000028181821E-3</c:v>
                </c:pt>
                <c:pt idx="79">
                  <c:v>-4.9864000029629096E-3</c:v>
                </c:pt>
                <c:pt idx="80">
                  <c:v>1.2799999967683107E-3</c:v>
                </c:pt>
                <c:pt idx="81">
                  <c:v>4.267999975127168E-4</c:v>
                </c:pt>
                <c:pt idx="82">
                  <c:v>-1.7627999986871146E-3</c:v>
                </c:pt>
                <c:pt idx="83">
                  <c:v>-6.2650000036228448E-3</c:v>
                </c:pt>
                <c:pt idx="84">
                  <c:v>-5.2649999997811392E-3</c:v>
                </c:pt>
                <c:pt idx="85">
                  <c:v>-1.2650000062421896E-3</c:v>
                </c:pt>
                <c:pt idx="86">
                  <c:v>-3.6509999990812503E-3</c:v>
                </c:pt>
                <c:pt idx="87">
                  <c:v>-6.2932000000728294E-3</c:v>
                </c:pt>
                <c:pt idx="88">
                  <c:v>1.539760000014212E-2</c:v>
                </c:pt>
                <c:pt idx="89">
                  <c:v>-8.5041999991517514E-3</c:v>
                </c:pt>
                <c:pt idx="90">
                  <c:v>5.0150000024586916E-3</c:v>
                </c:pt>
                <c:pt idx="91">
                  <c:v>-5.6621999974595383E-3</c:v>
                </c:pt>
                <c:pt idx="92">
                  <c:v>-9.8528000016813166E-3</c:v>
                </c:pt>
                <c:pt idx="93">
                  <c:v>-1.2915999999677297E-2</c:v>
                </c:pt>
                <c:pt idx="94">
                  <c:v>-6.0423999966587871E-3</c:v>
                </c:pt>
                <c:pt idx="95">
                  <c:v>-9.3831999984104186E-3</c:v>
                </c:pt>
                <c:pt idx="96">
                  <c:v>-8.3832000018446706E-3</c:v>
                </c:pt>
                <c:pt idx="97">
                  <c:v>-3.3831999971880578E-3</c:v>
                </c:pt>
                <c:pt idx="98">
                  <c:v>-3.8320000021485612E-4</c:v>
                </c:pt>
                <c:pt idx="99">
                  <c:v>-9.9271999933989719E-3</c:v>
                </c:pt>
                <c:pt idx="100">
                  <c:v>-4.6043999973335303E-3</c:v>
                </c:pt>
                <c:pt idx="101">
                  <c:v>-1.1840200000733603E-2</c:v>
                </c:pt>
                <c:pt idx="102">
                  <c:v>-9.8581999991438352E-3</c:v>
                </c:pt>
                <c:pt idx="103">
                  <c:v>-1.2145999993663281E-2</c:v>
                </c:pt>
                <c:pt idx="104">
                  <c:v>-9.9846000011893921E-3</c:v>
                </c:pt>
                <c:pt idx="105">
                  <c:v>-1.3661800003319513E-2</c:v>
                </c:pt>
                <c:pt idx="106">
                  <c:v>-7.6618000020971522E-3</c:v>
                </c:pt>
                <c:pt idx="107">
                  <c:v>-1.4500400000542868E-2</c:v>
                </c:pt>
                <c:pt idx="108">
                  <c:v>-1.3398799994320143E-2</c:v>
                </c:pt>
                <c:pt idx="109">
                  <c:v>-1.8514999996114057E-2</c:v>
                </c:pt>
                <c:pt idx="110">
                  <c:v>-1.9865999995090533E-2</c:v>
                </c:pt>
                <c:pt idx="111">
                  <c:v>-1.2865999997302424E-2</c:v>
                </c:pt>
                <c:pt idx="112">
                  <c:v>-1.5234999998938292E-2</c:v>
                </c:pt>
                <c:pt idx="113">
                  <c:v>-1.7298200000368524E-2</c:v>
                </c:pt>
                <c:pt idx="114">
                  <c:v>-2.5249600003007799E-2</c:v>
                </c:pt>
                <c:pt idx="115">
                  <c:v>-1.6663800000969786E-2</c:v>
                </c:pt>
                <c:pt idx="116">
                  <c:v>-2.8467399992223363E-2</c:v>
                </c:pt>
                <c:pt idx="117">
                  <c:v>-1.9646799999463838E-2</c:v>
                </c:pt>
                <c:pt idx="118">
                  <c:v>-1.7338600002403837E-2</c:v>
                </c:pt>
                <c:pt idx="119">
                  <c:v>-2.3177199997007847E-2</c:v>
                </c:pt>
                <c:pt idx="120">
                  <c:v>-2.4012399997445755E-2</c:v>
                </c:pt>
                <c:pt idx="121">
                  <c:v>-1.1528199996973854E-2</c:v>
                </c:pt>
                <c:pt idx="122">
                  <c:v>-2.1237000000837725E-2</c:v>
                </c:pt>
                <c:pt idx="123">
                  <c:v>-2.9514599998947233E-2</c:v>
                </c:pt>
                <c:pt idx="124">
                  <c:v>-1.4704200002597645E-2</c:v>
                </c:pt>
                <c:pt idx="125">
                  <c:v>-2.0219999998516869E-2</c:v>
                </c:pt>
                <c:pt idx="126">
                  <c:v>-1.0570999998890329E-2</c:v>
                </c:pt>
                <c:pt idx="127">
                  <c:v>-2.0585599995683879E-2</c:v>
                </c:pt>
                <c:pt idx="128">
                  <c:v>-3.0262799999036361E-2</c:v>
                </c:pt>
                <c:pt idx="130">
                  <c:v>-1.4778600001591258E-2</c:v>
                </c:pt>
                <c:pt idx="131">
                  <c:v>-1.847039999847766E-2</c:v>
                </c:pt>
                <c:pt idx="133">
                  <c:v>-2.0969199998944532E-2</c:v>
                </c:pt>
                <c:pt idx="140">
                  <c:v>-2.4290599998494145E-2</c:v>
                </c:pt>
                <c:pt idx="142">
                  <c:v>-2.6308600004995242E-2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87-4D70-B1C7-08E6DE8BDDB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Active!$F$21:$F$189</c:f>
              <c:numCache>
                <c:formatCode>General</c:formatCode>
                <c:ptCount val="1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</c:numCache>
            </c:numRef>
          </c:xVal>
          <c:yVal>
            <c:numRef>
              <c:f>Active!$J$21:$J$189</c:f>
              <c:numCache>
                <c:formatCode>General</c:formatCode>
                <c:ptCount val="169"/>
                <c:pt idx="129">
                  <c:v>-2.1278600004734471E-2</c:v>
                </c:pt>
                <c:pt idx="144">
                  <c:v>-2.4763800000073388E-2</c:v>
                </c:pt>
                <c:pt idx="148">
                  <c:v>-2.8939199997694232E-2</c:v>
                </c:pt>
                <c:pt idx="160">
                  <c:v>-3.4232500001962762E-2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87-4D70-B1C7-08E6DE8BDDB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Active!$F$21:$F$189</c:f>
              <c:numCache>
                <c:formatCode>General</c:formatCode>
                <c:ptCount val="1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</c:numCache>
            </c:numRef>
          </c:xVal>
          <c:yVal>
            <c:numRef>
              <c:f>Active!$K$21:$K$189</c:f>
              <c:numCache>
                <c:formatCode>General</c:formatCode>
                <c:ptCount val="169"/>
                <c:pt idx="132">
                  <c:v>-2.1440999997139443E-2</c:v>
                </c:pt>
                <c:pt idx="134">
                  <c:v>-2.2330599997076206E-2</c:v>
                </c:pt>
                <c:pt idx="135">
                  <c:v>-1.3066400002571754E-2</c:v>
                </c:pt>
                <c:pt idx="136">
                  <c:v>-2.6030000000901055E-2</c:v>
                </c:pt>
                <c:pt idx="137">
                  <c:v>-2.5158199998259079E-2</c:v>
                </c:pt>
                <c:pt idx="138">
                  <c:v>-1.9409199994697701E-2</c:v>
                </c:pt>
                <c:pt idx="139">
                  <c:v>-2.5209799998265225E-2</c:v>
                </c:pt>
                <c:pt idx="141">
                  <c:v>-2.8827800000726711E-2</c:v>
                </c:pt>
                <c:pt idx="143">
                  <c:v>-2.6674200002162252E-2</c:v>
                </c:pt>
                <c:pt idx="145">
                  <c:v>-2.6549799993517809E-2</c:v>
                </c:pt>
                <c:pt idx="146">
                  <c:v>-2.5527400001010392E-2</c:v>
                </c:pt>
                <c:pt idx="147">
                  <c:v>-2.8535600002214778E-2</c:v>
                </c:pt>
                <c:pt idx="149">
                  <c:v>-2.9567399993538857E-2</c:v>
                </c:pt>
                <c:pt idx="150">
                  <c:v>-3.0743199997232296E-2</c:v>
                </c:pt>
                <c:pt idx="151">
                  <c:v>-3.0727499994100071E-2</c:v>
                </c:pt>
                <c:pt idx="152">
                  <c:v>-2.5527499994495884E-2</c:v>
                </c:pt>
                <c:pt idx="153">
                  <c:v>-3.1959199994162191E-2</c:v>
                </c:pt>
                <c:pt idx="154">
                  <c:v>-3.0673799992655404E-2</c:v>
                </c:pt>
                <c:pt idx="155">
                  <c:v>-3.0173799998010509E-2</c:v>
                </c:pt>
                <c:pt idx="156">
                  <c:v>-2.5640500003646594E-2</c:v>
                </c:pt>
                <c:pt idx="157">
                  <c:v>-3.0598400000599213E-2</c:v>
                </c:pt>
                <c:pt idx="158">
                  <c:v>-3.0842400003166404E-2</c:v>
                </c:pt>
                <c:pt idx="159">
                  <c:v>-3.0917199997929856E-2</c:v>
                </c:pt>
                <c:pt idx="161">
                  <c:v>-3.3321999995678198E-2</c:v>
                </c:pt>
                <c:pt idx="162">
                  <c:v>-3.3444299995608162E-2</c:v>
                </c:pt>
                <c:pt idx="163">
                  <c:v>-3.5300999996252358E-2</c:v>
                </c:pt>
                <c:pt idx="164">
                  <c:v>-3.6909799993736669E-2</c:v>
                </c:pt>
                <c:pt idx="165">
                  <c:v>-3.6178799993649591E-2</c:v>
                </c:pt>
                <c:pt idx="166">
                  <c:v>-3.77437999995891E-2</c:v>
                </c:pt>
                <c:pt idx="167">
                  <c:v>-3.6382400001457427E-2</c:v>
                </c:pt>
                <c:pt idx="168">
                  <c:v>-3.802979999454692E-2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587-4D70-B1C7-08E6DE8BDDB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Active!$F$21:$F$189</c:f>
              <c:numCache>
                <c:formatCode>General</c:formatCode>
                <c:ptCount val="1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</c:numCache>
            </c:numRef>
          </c:xVal>
          <c:yVal>
            <c:numRef>
              <c:f>Active!$L$21:$L$189</c:f>
              <c:numCache>
                <c:formatCode>General</c:formatCode>
                <c:ptCount val="1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587-4D70-B1C7-08E6DE8BDDB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Active!$F$21:$F$189</c:f>
              <c:numCache>
                <c:formatCode>General</c:formatCode>
                <c:ptCount val="1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</c:numCache>
            </c:numRef>
          </c:xVal>
          <c:yVal>
            <c:numRef>
              <c:f>Active!$M$21:$M$189</c:f>
              <c:numCache>
                <c:formatCode>General</c:formatCode>
                <c:ptCount val="1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587-4D70-B1C7-08E6DE8BDDB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Active!$F$21:$F$189</c:f>
              <c:numCache>
                <c:formatCode>General</c:formatCode>
                <c:ptCount val="1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</c:numCache>
            </c:numRef>
          </c:xVal>
          <c:yVal>
            <c:numRef>
              <c:f>Active!$N$21:$N$189</c:f>
              <c:numCache>
                <c:formatCode>General</c:formatCode>
                <c:ptCount val="1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587-4D70-B1C7-08E6DE8BDDB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Active!$F$21:$F$189</c:f>
              <c:numCache>
                <c:formatCode>General</c:formatCode>
                <c:ptCount val="1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</c:numCache>
            </c:numRef>
          </c:xVal>
          <c:yVal>
            <c:numRef>
              <c:f>Active!$O$21:$O$189</c:f>
              <c:numCache>
                <c:formatCode>General</c:formatCode>
                <c:ptCount val="169"/>
                <c:pt idx="0">
                  <c:v>4.8505097894545289E-2</c:v>
                </c:pt>
                <c:pt idx="1">
                  <c:v>4.8499486396178348E-2</c:v>
                </c:pt>
                <c:pt idx="2">
                  <c:v>4.8308695451702272E-2</c:v>
                </c:pt>
                <c:pt idx="3">
                  <c:v>4.8303083953335324E-2</c:v>
                </c:pt>
                <c:pt idx="4">
                  <c:v>4.8297472454968383E-2</c:v>
                </c:pt>
                <c:pt idx="5">
                  <c:v>4.8286249458234495E-2</c:v>
                </c:pt>
                <c:pt idx="6">
                  <c:v>4.8280637959867555E-2</c:v>
                </c:pt>
                <c:pt idx="7">
                  <c:v>4.8280637959867555E-2</c:v>
                </c:pt>
                <c:pt idx="8">
                  <c:v>4.8275026461500607E-2</c:v>
                </c:pt>
                <c:pt idx="9">
                  <c:v>4.8275026461500607E-2</c:v>
                </c:pt>
                <c:pt idx="10">
                  <c:v>4.8258191966399779E-2</c:v>
                </c:pt>
                <c:pt idx="11">
                  <c:v>4.7365963726055768E-2</c:v>
                </c:pt>
                <c:pt idx="12">
                  <c:v>4.7337906234221044E-2</c:v>
                </c:pt>
                <c:pt idx="13">
                  <c:v>4.6462512488977863E-2</c:v>
                </c:pt>
                <c:pt idx="14">
                  <c:v>4.6456900990610922E-2</c:v>
                </c:pt>
                <c:pt idx="15">
                  <c:v>3.5200235266522294E-2</c:v>
                </c:pt>
                <c:pt idx="16">
                  <c:v>3.5194623768155353E-2</c:v>
                </c:pt>
                <c:pt idx="17">
                  <c:v>3.1098229960286612E-2</c:v>
                </c:pt>
                <c:pt idx="18">
                  <c:v>3.1058949471718007E-2</c:v>
                </c:pt>
                <c:pt idx="19">
                  <c:v>2.2978391823319393E-2</c:v>
                </c:pt>
                <c:pt idx="20">
                  <c:v>2.2967168826585505E-2</c:v>
                </c:pt>
                <c:pt idx="21">
                  <c:v>2.2063717589507606E-2</c:v>
                </c:pt>
                <c:pt idx="22">
                  <c:v>2.2058106091140662E-2</c:v>
                </c:pt>
                <c:pt idx="23">
                  <c:v>2.0952640912852795E-2</c:v>
                </c:pt>
                <c:pt idx="24">
                  <c:v>2.0947029414485851E-2</c:v>
                </c:pt>
                <c:pt idx="25">
                  <c:v>2.0947029414485851E-2</c:v>
                </c:pt>
                <c:pt idx="26">
                  <c:v>2.094141791611891E-2</c:v>
                </c:pt>
                <c:pt idx="27">
                  <c:v>2.0015520685573236E-2</c:v>
                </c:pt>
                <c:pt idx="28">
                  <c:v>1.8910055507285368E-2</c:v>
                </c:pt>
                <c:pt idx="29">
                  <c:v>1.8904444008918424E-2</c:v>
                </c:pt>
                <c:pt idx="30">
                  <c:v>1.8904444008918424E-2</c:v>
                </c:pt>
                <c:pt idx="31">
                  <c:v>1.8904444008918424E-2</c:v>
                </c:pt>
                <c:pt idx="32">
                  <c:v>1.8904444008918424E-2</c:v>
                </c:pt>
                <c:pt idx="33">
                  <c:v>1.889883251055148E-2</c:v>
                </c:pt>
                <c:pt idx="34">
                  <c:v>1.889883251055148E-2</c:v>
                </c:pt>
                <c:pt idx="35">
                  <c:v>1.889883251055148E-2</c:v>
                </c:pt>
                <c:pt idx="36">
                  <c:v>1.889883251055148E-2</c:v>
                </c:pt>
                <c:pt idx="37">
                  <c:v>1.8887609513817596E-2</c:v>
                </c:pt>
                <c:pt idx="38">
                  <c:v>1.8887609513817596E-2</c:v>
                </c:pt>
                <c:pt idx="39">
                  <c:v>1.8881998015450652E-2</c:v>
                </c:pt>
                <c:pt idx="40">
                  <c:v>1.685063560661711E-2</c:v>
                </c:pt>
                <c:pt idx="41">
                  <c:v>1.6166032805850005E-2</c:v>
                </c:pt>
                <c:pt idx="42">
                  <c:v>1.5952795867906152E-2</c:v>
                </c:pt>
                <c:pt idx="43">
                  <c:v>1.5767616421797019E-2</c:v>
                </c:pt>
                <c:pt idx="44">
                  <c:v>1.5043733132461309E-2</c:v>
                </c:pt>
                <c:pt idx="45">
                  <c:v>5.9979977649484168E-3</c:v>
                </c:pt>
                <c:pt idx="46">
                  <c:v>5.8072068204723382E-3</c:v>
                </c:pt>
                <c:pt idx="47">
                  <c:v>4.8813095899266643E-3</c:v>
                </c:pt>
                <c:pt idx="48">
                  <c:v>4.460447212405903E-3</c:v>
                </c:pt>
                <c:pt idx="49">
                  <c:v>4.460447212405903E-3</c:v>
                </c:pt>
                <c:pt idx="50">
                  <c:v>3.7590099165379677E-3</c:v>
                </c:pt>
                <c:pt idx="51">
                  <c:v>3.0687956174039197E-3</c:v>
                </c:pt>
                <c:pt idx="52">
                  <c:v>3.0687956174039197E-3</c:v>
                </c:pt>
                <c:pt idx="53">
                  <c:v>3.0631841190369756E-3</c:v>
                </c:pt>
                <c:pt idx="54">
                  <c:v>2.6479332398831584E-3</c:v>
                </c:pt>
                <c:pt idx="55">
                  <c:v>2.6423217415162152E-3</c:v>
                </c:pt>
                <c:pt idx="56">
                  <c:v>1.8791579636119014E-3</c:v>
                </c:pt>
                <c:pt idx="57">
                  <c:v>1.7164245109705404E-3</c:v>
                </c:pt>
                <c:pt idx="58">
                  <c:v>1.5424680615952922E-3</c:v>
                </c:pt>
                <c:pt idx="59">
                  <c:v>8.2980776899347014E-4</c:v>
                </c:pt>
                <c:pt idx="60">
                  <c:v>7.5124679185626124E-4</c:v>
                </c:pt>
                <c:pt idx="61">
                  <c:v>1.2275897475859127E-4</c:v>
                </c:pt>
                <c:pt idx="62">
                  <c:v>1.0592447965776085E-4</c:v>
                </c:pt>
                <c:pt idx="63">
                  <c:v>-7.3643468084430563E-5</c:v>
                </c:pt>
                <c:pt idx="64">
                  <c:v>-9.0477963185260982E-5</c:v>
                </c:pt>
                <c:pt idx="65">
                  <c:v>-2.8688040602828282E-4</c:v>
                </c:pt>
                <c:pt idx="66">
                  <c:v>-3.0371490112911324E-4</c:v>
                </c:pt>
                <c:pt idx="67">
                  <c:v>-3.4860688806466087E-4</c:v>
                </c:pt>
                <c:pt idx="68">
                  <c:v>-1.0051521969970485E-3</c:v>
                </c:pt>
                <c:pt idx="69">
                  <c:v>-1.0163751937309353E-3</c:v>
                </c:pt>
                <c:pt idx="70">
                  <c:v>-1.2240006333078441E-3</c:v>
                </c:pt>
                <c:pt idx="71">
                  <c:v>-1.2296121316747875E-3</c:v>
                </c:pt>
                <c:pt idx="72">
                  <c:v>-1.268892620243392E-3</c:v>
                </c:pt>
                <c:pt idx="73">
                  <c:v>-1.420403076150866E-3</c:v>
                </c:pt>
                <c:pt idx="74">
                  <c:v>-1.4260145745178094E-3</c:v>
                </c:pt>
                <c:pt idx="75">
                  <c:v>-1.4709065614533575E-3</c:v>
                </c:pt>
                <c:pt idx="76">
                  <c:v>-2.3294658115957101E-3</c:v>
                </c:pt>
                <c:pt idx="77">
                  <c:v>-2.3294658115957101E-3</c:v>
                </c:pt>
                <c:pt idx="78">
                  <c:v>-2.5258682544387319E-3</c:v>
                </c:pt>
                <c:pt idx="79">
                  <c:v>-3.0252916090967017E-3</c:v>
                </c:pt>
                <c:pt idx="80">
                  <c:v>-3.4517654849844067E-3</c:v>
                </c:pt>
                <c:pt idx="81">
                  <c:v>-4.3608282204292501E-3</c:v>
                </c:pt>
                <c:pt idx="82">
                  <c:v>-4.562842161639216E-3</c:v>
                </c:pt>
                <c:pt idx="83">
                  <c:v>-5.2755024542410385E-3</c:v>
                </c:pt>
                <c:pt idx="84">
                  <c:v>-5.2755024542410385E-3</c:v>
                </c:pt>
                <c:pt idx="85">
                  <c:v>-5.2755024542410385E-3</c:v>
                </c:pt>
                <c:pt idx="86">
                  <c:v>-5.3316174379104729E-3</c:v>
                </c:pt>
                <c:pt idx="87">
                  <c:v>-5.4831278938179467E-3</c:v>
                </c:pt>
                <c:pt idx="88">
                  <c:v>-6.1677306945850515E-3</c:v>
                </c:pt>
                <c:pt idx="89">
                  <c:v>-6.2406801733553173E-3</c:v>
                </c:pt>
                <c:pt idx="90">
                  <c:v>-6.3978021276297342E-3</c:v>
                </c:pt>
                <c:pt idx="91">
                  <c:v>-6.4090251243636214E-3</c:v>
                </c:pt>
                <c:pt idx="92">
                  <c:v>-8.2103161001524788E-3</c:v>
                </c:pt>
                <c:pt idx="93">
                  <c:v>-8.2776540805558005E-3</c:v>
                </c:pt>
                <c:pt idx="94">
                  <c:v>-8.4123300413624438E-3</c:v>
                </c:pt>
                <c:pt idx="95">
                  <c:v>-9.1306018323312095E-3</c:v>
                </c:pt>
                <c:pt idx="96">
                  <c:v>-9.1306018323312095E-3</c:v>
                </c:pt>
                <c:pt idx="97">
                  <c:v>-9.1306018323312095E-3</c:v>
                </c:pt>
                <c:pt idx="98">
                  <c:v>-9.1306018323312095E-3</c:v>
                </c:pt>
                <c:pt idx="99">
                  <c:v>-9.355061767008949E-3</c:v>
                </c:pt>
                <c:pt idx="100">
                  <c:v>-9.3662847637428354E-3</c:v>
                </c:pt>
                <c:pt idx="101">
                  <c:v>-1.0505418932232363E-2</c:v>
                </c:pt>
                <c:pt idx="102">
                  <c:v>-1.1234913719935015E-2</c:v>
                </c:pt>
                <c:pt idx="103">
                  <c:v>-1.1363978182374716E-2</c:v>
                </c:pt>
                <c:pt idx="104">
                  <c:v>-1.1369589680741659E-2</c:v>
                </c:pt>
                <c:pt idx="105">
                  <c:v>-1.1380812677475547E-2</c:v>
                </c:pt>
                <c:pt idx="106">
                  <c:v>-1.1380812677475547E-2</c:v>
                </c:pt>
                <c:pt idx="107">
                  <c:v>-1.1386424175842489E-2</c:v>
                </c:pt>
                <c:pt idx="108">
                  <c:v>-1.1633330103988003E-2</c:v>
                </c:pt>
                <c:pt idx="109">
                  <c:v>-1.2289875412920391E-2</c:v>
                </c:pt>
                <c:pt idx="110">
                  <c:v>-1.2486277855763412E-2</c:v>
                </c:pt>
                <c:pt idx="111">
                  <c:v>-1.2486277855763412E-2</c:v>
                </c:pt>
                <c:pt idx="112">
                  <c:v>-1.3412175086309087E-2</c:v>
                </c:pt>
                <c:pt idx="113">
                  <c:v>-1.3479513066712408E-2</c:v>
                </c:pt>
                <c:pt idx="114">
                  <c:v>-1.4315626323386987E-2</c:v>
                </c:pt>
                <c:pt idx="115">
                  <c:v>-1.4579366746633331E-2</c:v>
                </c:pt>
                <c:pt idx="116">
                  <c:v>-1.4725265704173861E-2</c:v>
                </c:pt>
                <c:pt idx="117">
                  <c:v>-1.5449148993509571E-2</c:v>
                </c:pt>
                <c:pt idx="118">
                  <c:v>-1.6363823227321356E-2</c:v>
                </c:pt>
                <c:pt idx="119">
                  <c:v>-1.6369434725688303E-2</c:v>
                </c:pt>
                <c:pt idx="120">
                  <c:v>-1.6549002673430492E-2</c:v>
                </c:pt>
                <c:pt idx="121">
                  <c:v>-1.6565837168531324E-2</c:v>
                </c:pt>
                <c:pt idx="122">
                  <c:v>-1.6610729155466873E-2</c:v>
                </c:pt>
                <c:pt idx="123">
                  <c:v>-1.7261662966032314E-2</c:v>
                </c:pt>
                <c:pt idx="124">
                  <c:v>-1.7463676907242279E-2</c:v>
                </c:pt>
                <c:pt idx="125">
                  <c:v>-1.7480511402343111E-2</c:v>
                </c:pt>
                <c:pt idx="126">
                  <c:v>-1.7676913845186132E-2</c:v>
                </c:pt>
                <c:pt idx="127">
                  <c:v>-1.8580365082264034E-2</c:v>
                </c:pt>
                <c:pt idx="128">
                  <c:v>-1.8591588078997922E-2</c:v>
                </c:pt>
                <c:pt idx="129">
                  <c:v>-1.8608422574098751E-2</c:v>
                </c:pt>
                <c:pt idx="130">
                  <c:v>-1.8608422574098751E-2</c:v>
                </c:pt>
                <c:pt idx="131">
                  <c:v>-1.9523096807910537E-2</c:v>
                </c:pt>
                <c:pt idx="132">
                  <c:v>-2.0202088110310698E-2</c:v>
                </c:pt>
                <c:pt idx="133">
                  <c:v>-2.0409713549887607E-2</c:v>
                </c:pt>
                <c:pt idx="134">
                  <c:v>-2.1526401724909362E-2</c:v>
                </c:pt>
                <c:pt idx="135">
                  <c:v>-2.1543236220010191E-2</c:v>
                </c:pt>
                <c:pt idx="136">
                  <c:v>-2.2250285014245072E-2</c:v>
                </c:pt>
                <c:pt idx="137">
                  <c:v>-2.2457910453821981E-2</c:v>
                </c:pt>
                <c:pt idx="138">
                  <c:v>-2.2654312896665002E-2</c:v>
                </c:pt>
                <c:pt idx="139">
                  <c:v>-2.3613879117412338E-2</c:v>
                </c:pt>
                <c:pt idx="140">
                  <c:v>-2.3771001071686754E-2</c:v>
                </c:pt>
                <c:pt idx="141">
                  <c:v>-2.4343373905114988E-2</c:v>
                </c:pt>
                <c:pt idx="142">
                  <c:v>-2.4500495859389407E-2</c:v>
                </c:pt>
                <c:pt idx="143">
                  <c:v>-2.560034953931033E-2</c:v>
                </c:pt>
                <c:pt idx="144">
                  <c:v>-2.5802363480520295E-2</c:v>
                </c:pt>
                <c:pt idx="145">
                  <c:v>-2.5858478464189729E-2</c:v>
                </c:pt>
                <c:pt idx="146">
                  <c:v>-2.6509412274755173E-2</c:v>
                </c:pt>
                <c:pt idx="147">
                  <c:v>-2.8400487224415127E-2</c:v>
                </c:pt>
                <c:pt idx="148">
                  <c:v>-2.8546386181955659E-2</c:v>
                </c:pt>
                <c:pt idx="149">
                  <c:v>-2.8754011621532564E-2</c:v>
                </c:pt>
                <c:pt idx="150">
                  <c:v>-2.9331995953327746E-2</c:v>
                </c:pt>
                <c:pt idx="151">
                  <c:v>-2.9475089161684804E-2</c:v>
                </c:pt>
                <c:pt idx="152">
                  <c:v>-2.9475089161684804E-2</c:v>
                </c:pt>
                <c:pt idx="153">
                  <c:v>-2.9668685855344355E-2</c:v>
                </c:pt>
                <c:pt idx="154">
                  <c:v>-3.0572137092422253E-2</c:v>
                </c:pt>
                <c:pt idx="155">
                  <c:v>-3.0572137092422253E-2</c:v>
                </c:pt>
                <c:pt idx="156">
                  <c:v>-3.0625446326908216E-2</c:v>
                </c:pt>
                <c:pt idx="157">
                  <c:v>-3.0633863574458631E-2</c:v>
                </c:pt>
                <c:pt idx="158">
                  <c:v>-3.0858323509136372E-2</c:v>
                </c:pt>
                <c:pt idx="159">
                  <c:v>-3.26427799898244E-2</c:v>
                </c:pt>
                <c:pt idx="160">
                  <c:v>-3.4665725151107524E-2</c:v>
                </c:pt>
                <c:pt idx="161">
                  <c:v>-3.4707811388859602E-2</c:v>
                </c:pt>
                <c:pt idx="162">
                  <c:v>-3.670269905830801E-2</c:v>
                </c:pt>
                <c:pt idx="163">
                  <c:v>-3.7597733047835494E-2</c:v>
                </c:pt>
                <c:pt idx="164">
                  <c:v>-3.7642625034771039E-2</c:v>
                </c:pt>
                <c:pt idx="165">
                  <c:v>-3.8568522265316714E-2</c:v>
                </c:pt>
                <c:pt idx="166">
                  <c:v>-3.8708809724490305E-2</c:v>
                </c:pt>
                <c:pt idx="167">
                  <c:v>-3.8714421222857245E-2</c:v>
                </c:pt>
                <c:pt idx="168">
                  <c:v>-3.8764924708159738E-2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587-4D70-B1C7-08E6DE8BDDB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Active!$F$21:$F$189</c:f>
              <c:numCache>
                <c:formatCode>General</c:formatCode>
                <c:ptCount val="1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</c:numCache>
            </c:numRef>
          </c:xVal>
          <c:yVal>
            <c:numRef>
              <c:f>Active!$U$21:$U$189</c:f>
              <c:numCache>
                <c:formatCode>General</c:formatCode>
                <c:ptCount val="1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587-4D70-B1C7-08E6DE8BD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164944"/>
        <c:axId val="1"/>
      </c:scatterChart>
      <c:valAx>
        <c:axId val="581164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73173305676478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459272097053723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11649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838821490467938E-2"/>
          <c:y val="0.9088076726258274"/>
          <c:w val="0.8526870363041707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15</xdr:col>
      <xdr:colOff>466725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B831106-8D6D-1B12-3476-52F5A2157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avso.org/sites/default/files/jaavso/v36n2/186.pdf" TargetMode="External"/><Relationship Id="rId13" Type="http://schemas.openxmlformats.org/officeDocument/2006/relationships/hyperlink" Target="http://www.bav-astro.de/sfs/BAVM_link.php?BAVMnr=193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bav-astro.de/sfs/BAVM_link.php?BAVMnr=201" TargetMode="External"/><Relationship Id="rId12" Type="http://schemas.openxmlformats.org/officeDocument/2006/relationships/hyperlink" Target="http://var.astro.cz/oejv/issues/oejv0074.pdf" TargetMode="External"/><Relationship Id="rId2" Type="http://schemas.openxmlformats.org/officeDocument/2006/relationships/hyperlink" Target="http://www.konkoly.hu/cgi-bin/IBVS?5263" TargetMode="External"/><Relationship Id="rId16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bav-astro.de/sfs/BAVM_link.php?BAVMnr=128" TargetMode="External"/><Relationship Id="rId6" Type="http://schemas.openxmlformats.org/officeDocument/2006/relationships/hyperlink" Target="http://var.astro.cz/oejv/issues/oejv0003.pdf" TargetMode="External"/><Relationship Id="rId11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www.bav-astro.de/sfs/BAVM_link.php?BAVMnr=173" TargetMode="External"/><Relationship Id="rId15" Type="http://schemas.openxmlformats.org/officeDocument/2006/relationships/hyperlink" Target="http://www.bav-astro.de/sfs/BAVM_link.php?BAVMnr=203" TargetMode="External"/><Relationship Id="rId10" Type="http://schemas.openxmlformats.org/officeDocument/2006/relationships/hyperlink" Target="http://www.konkoly.hu/cgi-bin/IBVS?5924" TargetMode="External"/><Relationship Id="rId4" Type="http://schemas.openxmlformats.org/officeDocument/2006/relationships/hyperlink" Target="http://var.astro.cz/oejv/issues/oejv0003.pdf" TargetMode="External"/><Relationship Id="rId9" Type="http://schemas.openxmlformats.org/officeDocument/2006/relationships/hyperlink" Target="http://www.konkoly.hu/cgi-bin/IBVS?5924" TargetMode="External"/><Relationship Id="rId14" Type="http://schemas.openxmlformats.org/officeDocument/2006/relationships/hyperlink" Target="http://www.bav-astro.de/sfs/BAVM_link.php?BAVMnr=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3"/>
  <sheetViews>
    <sheetView tabSelected="1" workbookViewId="0">
      <pane xSplit="14" ySplit="22" topLeftCell="W18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6.5703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44853.39</v>
      </c>
      <c r="D4" s="6">
        <v>2.0248385999999998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f>+C4</f>
        <v>44853.39</v>
      </c>
    </row>
    <row r="8" spans="1:6" x14ac:dyDescent="0.2">
      <c r="A8" s="1" t="s">
        <v>8</v>
      </c>
      <c r="C8" s="1">
        <f>+D4</f>
        <v>2.0248385999999998</v>
      </c>
    </row>
    <row r="9" spans="1:6" x14ac:dyDescent="0.2">
      <c r="A9" s="9" t="s">
        <v>9</v>
      </c>
      <c r="B9" s="10">
        <v>98</v>
      </c>
      <c r="C9" s="11" t="str">
        <f>"F"&amp;B9</f>
        <v>F98</v>
      </c>
      <c r="D9" s="12" t="str">
        <f>"G"&amp;B9</f>
        <v>G98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INTERCEPT(INDIRECT($D$9):G980,INDIRECT($C$9):F980)</f>
        <v>-2.3294658115957101E-3</v>
      </c>
      <c r="D11" s="15"/>
      <c r="E11"/>
    </row>
    <row r="12" spans="1:6" x14ac:dyDescent="0.2">
      <c r="A12" t="s">
        <v>13</v>
      </c>
      <c r="B12"/>
      <c r="C12" s="14">
        <f ca="1">SLOPE(INDIRECT($D$9):G980,INDIRECT($C$9):F980)</f>
        <v>-5.6114983669434818E-6</v>
      </c>
      <c r="D12" s="15"/>
      <c r="E12"/>
    </row>
    <row r="13" spans="1:6" x14ac:dyDescent="0.2">
      <c r="A13" t="s">
        <v>14</v>
      </c>
      <c r="B13"/>
      <c r="C13" s="15" t="s">
        <v>15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(C7+C11)+(C8+C12)*INT(MAX(F21:F3521))</f>
        <v>59788.555793722233</v>
      </c>
      <c r="E15" s="18" t="s">
        <v>17</v>
      </c>
      <c r="F15" s="8">
        <v>1</v>
      </c>
    </row>
    <row r="16" spans="1:6" x14ac:dyDescent="0.2">
      <c r="A16" s="16" t="s">
        <v>18</v>
      </c>
      <c r="B16"/>
      <c r="C16" s="17">
        <f ca="1">+C8+C12</f>
        <v>2.024832988501633</v>
      </c>
      <c r="E16" s="18" t="s">
        <v>19</v>
      </c>
      <c r="F16" s="14">
        <f ca="1">NOW()+15018.5+$C$5/24</f>
        <v>59970.56815324074</v>
      </c>
    </row>
    <row r="17" spans="1:21" x14ac:dyDescent="0.2">
      <c r="A17" s="18" t="s">
        <v>20</v>
      </c>
      <c r="B17"/>
      <c r="C17">
        <f>COUNT(C21:C2179)</f>
        <v>180</v>
      </c>
      <c r="E17" s="18" t="s">
        <v>21</v>
      </c>
      <c r="F17" s="14">
        <f ca="1">ROUND(2*(F16-$C$7)/$C$8,0)/2+F15</f>
        <v>7467</v>
      </c>
    </row>
    <row r="18" spans="1:21" x14ac:dyDescent="0.2">
      <c r="A18" s="16" t="s">
        <v>22</v>
      </c>
      <c r="B18"/>
      <c r="C18" s="19">
        <f ca="1">+C15</f>
        <v>59788.555793722233</v>
      </c>
      <c r="D18" s="20">
        <f ca="1">+C16</f>
        <v>2.024832988501633</v>
      </c>
      <c r="E18" s="18" t="s">
        <v>23</v>
      </c>
      <c r="F18" s="12">
        <f ca="1">ROUND(2*(F16-$C$15)/$C$16,0)/2+F15</f>
        <v>91</v>
      </c>
    </row>
    <row r="19" spans="1:21" x14ac:dyDescent="0.2">
      <c r="E19" s="18" t="s">
        <v>24</v>
      </c>
      <c r="F19" s="21">
        <f ca="1">+$C$15+$C$16*F18-15018.5-$C$5/24</f>
        <v>44954.711429009214</v>
      </c>
    </row>
    <row r="20" spans="1:21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2" t="s">
        <v>32</v>
      </c>
      <c r="I20" s="22" t="s">
        <v>33</v>
      </c>
      <c r="J20" s="22" t="s">
        <v>34</v>
      </c>
      <c r="K20" s="22" t="s">
        <v>35</v>
      </c>
      <c r="L20" s="22" t="s">
        <v>36</v>
      </c>
      <c r="M20" s="22" t="s">
        <v>37</v>
      </c>
      <c r="N20" s="22" t="s">
        <v>38</v>
      </c>
      <c r="O20" s="22" t="s">
        <v>39</v>
      </c>
      <c r="P20" s="22" t="s">
        <v>40</v>
      </c>
      <c r="Q20" s="13" t="s">
        <v>41</v>
      </c>
      <c r="U20" s="23" t="s">
        <v>42</v>
      </c>
    </row>
    <row r="21" spans="1:21" x14ac:dyDescent="0.2">
      <c r="A21" s="24" t="s">
        <v>43</v>
      </c>
      <c r="B21" s="25" t="s">
        <v>44</v>
      </c>
      <c r="C21" s="26">
        <v>26510.382000000001</v>
      </c>
      <c r="D21" s="27"/>
      <c r="E21" s="28">
        <f>+(C21-C$7)/C$8</f>
        <v>-9058.9975912154187</v>
      </c>
      <c r="F21" s="28">
        <f>ROUND(2*E21,0)/2</f>
        <v>-9059</v>
      </c>
      <c r="G21" s="1">
        <f>+C21-(C$7+F21*C$8)</f>
        <v>4.8773999988043215E-3</v>
      </c>
      <c r="H21" s="1">
        <f>G21</f>
        <v>4.8773999988043215E-3</v>
      </c>
      <c r="O21" s="1">
        <f ca="1">+C$11+C$12*F21</f>
        <v>4.8505097894545289E-2</v>
      </c>
      <c r="Q21" s="29">
        <f>+C21-15018.5</f>
        <v>11491.882000000001</v>
      </c>
    </row>
    <row r="22" spans="1:21" x14ac:dyDescent="0.2">
      <c r="A22" s="24" t="s">
        <v>43</v>
      </c>
      <c r="B22" s="25" t="s">
        <v>44</v>
      </c>
      <c r="C22" s="26">
        <v>26512.402999999998</v>
      </c>
      <c r="D22" s="27"/>
      <c r="E22" s="28">
        <f>+(C22-C$7)/C$8</f>
        <v>-9057.9994869714574</v>
      </c>
      <c r="F22" s="28">
        <f>ROUND(2*E22,0)/2</f>
        <v>-9058</v>
      </c>
      <c r="G22" s="1">
        <f>+C22-(C$7+F22*C$8)</f>
        <v>1.0387999973318074E-3</v>
      </c>
      <c r="H22" s="1">
        <f>G22</f>
        <v>1.0387999973318074E-3</v>
      </c>
      <c r="O22" s="1">
        <f ca="1">+C$11+C$12*F22</f>
        <v>4.8499486396178348E-2</v>
      </c>
      <c r="Q22" s="29">
        <f>+C22-15018.5</f>
        <v>11493.902999999998</v>
      </c>
    </row>
    <row r="23" spans="1:21" x14ac:dyDescent="0.2">
      <c r="A23" s="24" t="s">
        <v>45</v>
      </c>
      <c r="B23" s="25" t="s">
        <v>44</v>
      </c>
      <c r="C23" s="26">
        <v>26581.248</v>
      </c>
      <c r="D23" s="27"/>
      <c r="E23" s="28">
        <f>+(C23-C$7)/C$8</f>
        <v>-9023.9992461621387</v>
      </c>
      <c r="F23" s="28">
        <f>ROUND(2*E23,0)/2</f>
        <v>-9024</v>
      </c>
      <c r="G23" s="1">
        <f>+C23-(C$7+F23*C$8)</f>
        <v>1.5263999994203914E-3</v>
      </c>
      <c r="H23" s="1">
        <f>G23</f>
        <v>1.5263999994203914E-3</v>
      </c>
      <c r="O23" s="1">
        <f ca="1">+C$11+C$12*F23</f>
        <v>4.8308695451702272E-2</v>
      </c>
      <c r="Q23" s="29">
        <f>+C23-15018.5</f>
        <v>11562.748</v>
      </c>
    </row>
    <row r="24" spans="1:21" x14ac:dyDescent="0.2">
      <c r="A24" s="24" t="s">
        <v>45</v>
      </c>
      <c r="B24" s="25" t="s">
        <v>44</v>
      </c>
      <c r="C24" s="26">
        <v>26583.273000000001</v>
      </c>
      <c r="D24" s="27"/>
      <c r="E24" s="28">
        <f>+(C24-C$7)/C$8</f>
        <v>-9022.9991664520821</v>
      </c>
      <c r="F24" s="28">
        <f>ROUND(2*E24,0)/2</f>
        <v>-9023</v>
      </c>
      <c r="G24" s="1">
        <f>+C24-(C$7+F24*C$8)</f>
        <v>1.6877999987627845E-3</v>
      </c>
      <c r="H24" s="1">
        <f>G24</f>
        <v>1.6877999987627845E-3</v>
      </c>
      <c r="O24" s="1">
        <f ca="1">+C$11+C$12*F24</f>
        <v>4.8303083953335324E-2</v>
      </c>
      <c r="Q24" s="29">
        <f>+C24-15018.5</f>
        <v>11564.773000000001</v>
      </c>
    </row>
    <row r="25" spans="1:21" x14ac:dyDescent="0.2">
      <c r="A25" s="24" t="s">
        <v>45</v>
      </c>
      <c r="B25" s="25" t="s">
        <v>44</v>
      </c>
      <c r="C25" s="26">
        <v>26585.302</v>
      </c>
      <c r="D25" s="27"/>
      <c r="E25" s="28">
        <f>+(C25-C$7)/C$8</f>
        <v>-9021.9971112759322</v>
      </c>
      <c r="F25" s="28">
        <f>ROUND(2*E25,0)/2</f>
        <v>-9022</v>
      </c>
      <c r="G25" s="1">
        <f>+C25-(C$7+F25*C$8)</f>
        <v>5.8491999989200849E-3</v>
      </c>
      <c r="H25" s="1">
        <f>G25</f>
        <v>5.8491999989200849E-3</v>
      </c>
      <c r="O25" s="1">
        <f ca="1">+C$11+C$12*F25</f>
        <v>4.8297472454968383E-2</v>
      </c>
      <c r="Q25" s="29">
        <f>+C25-15018.5</f>
        <v>11566.802</v>
      </c>
    </row>
    <row r="26" spans="1:21" x14ac:dyDescent="0.2">
      <c r="A26" s="24" t="s">
        <v>46</v>
      </c>
      <c r="B26" s="25" t="s">
        <v>44</v>
      </c>
      <c r="C26" s="26">
        <v>26589.347000000002</v>
      </c>
      <c r="D26" s="27"/>
      <c r="E26" s="28">
        <f>+(C26-C$7)/C$8</f>
        <v>-9019.999421188435</v>
      </c>
      <c r="F26" s="28">
        <f>ROUND(2*E26,0)/2</f>
        <v>-9020</v>
      </c>
      <c r="G26" s="1">
        <f>+C26-(C$7+F26*C$8)</f>
        <v>1.1720000002242159E-3</v>
      </c>
      <c r="H26" s="1">
        <f>G26</f>
        <v>1.1720000002242159E-3</v>
      </c>
      <c r="O26" s="1">
        <f ca="1">+C$11+C$12*F26</f>
        <v>4.8286249458234495E-2</v>
      </c>
      <c r="Q26" s="29">
        <f>+C26-15018.5</f>
        <v>11570.847000000002</v>
      </c>
    </row>
    <row r="27" spans="1:21" x14ac:dyDescent="0.2">
      <c r="A27" s="24" t="s">
        <v>43</v>
      </c>
      <c r="B27" s="25" t="s">
        <v>44</v>
      </c>
      <c r="C27" s="26">
        <v>26591.371999999999</v>
      </c>
      <c r="D27" s="27"/>
      <c r="E27" s="28">
        <f>+(C27-C$7)/C$8</f>
        <v>-9018.9993414783785</v>
      </c>
      <c r="F27" s="28">
        <f>ROUND(2*E27,0)/2</f>
        <v>-9019</v>
      </c>
      <c r="G27" s="1">
        <f>+C27-(C$7+F27*C$8)</f>
        <v>1.333399999566609E-3</v>
      </c>
      <c r="H27" s="1">
        <f>G27</f>
        <v>1.333399999566609E-3</v>
      </c>
      <c r="O27" s="1">
        <f ca="1">+C$11+C$12*F27</f>
        <v>4.8280637959867555E-2</v>
      </c>
      <c r="Q27" s="29">
        <f>+C27-15018.5</f>
        <v>11572.871999999999</v>
      </c>
    </row>
    <row r="28" spans="1:21" x14ac:dyDescent="0.2">
      <c r="A28" s="24" t="s">
        <v>46</v>
      </c>
      <c r="B28" s="25" t="s">
        <v>44</v>
      </c>
      <c r="C28" s="26">
        <v>26591.371999999999</v>
      </c>
      <c r="D28" s="27"/>
      <c r="E28" s="28">
        <f>+(C28-C$7)/C$8</f>
        <v>-9018.9993414783785</v>
      </c>
      <c r="F28" s="28">
        <f>ROUND(2*E28,0)/2</f>
        <v>-9019</v>
      </c>
      <c r="G28" s="1">
        <f>+C28-(C$7+F28*C$8)</f>
        <v>1.333399999566609E-3</v>
      </c>
      <c r="H28" s="1">
        <f>G28</f>
        <v>1.333399999566609E-3</v>
      </c>
      <c r="O28" s="1">
        <f ca="1">+C$11+C$12*F28</f>
        <v>4.8280637959867555E-2</v>
      </c>
      <c r="Q28" s="29">
        <f>+C28-15018.5</f>
        <v>11572.871999999999</v>
      </c>
    </row>
    <row r="29" spans="1:21" x14ac:dyDescent="0.2">
      <c r="A29" s="24" t="s">
        <v>47</v>
      </c>
      <c r="B29" s="25" t="s">
        <v>44</v>
      </c>
      <c r="C29" s="26">
        <v>26593.396000000001</v>
      </c>
      <c r="D29" s="27"/>
      <c r="E29" s="28">
        <f>+(C29-C$7)/C$8</f>
        <v>-9017.9997556348444</v>
      </c>
      <c r="F29" s="28">
        <f>ROUND(2*E29,0)/2</f>
        <v>-9018</v>
      </c>
      <c r="G29" s="1">
        <f>+C29-(C$7+F29*C$8)</f>
        <v>4.9479999870527536E-4</v>
      </c>
      <c r="H29" s="1">
        <f>G29</f>
        <v>4.9479999870527536E-4</v>
      </c>
      <c r="O29" s="1">
        <f ca="1">+C$11+C$12*F29</f>
        <v>4.8275026461500607E-2</v>
      </c>
      <c r="Q29" s="29">
        <f>+C29-15018.5</f>
        <v>11574.896000000001</v>
      </c>
    </row>
    <row r="30" spans="1:21" x14ac:dyDescent="0.2">
      <c r="A30" s="24" t="s">
        <v>43</v>
      </c>
      <c r="B30" s="25" t="s">
        <v>44</v>
      </c>
      <c r="C30" s="26">
        <v>26593.399000000001</v>
      </c>
      <c r="D30" s="27"/>
      <c r="E30" s="28">
        <f>+(C30-C$7)/C$8</f>
        <v>-9017.9982740352734</v>
      </c>
      <c r="F30" s="28">
        <f>ROUND(2*E30,0)/2</f>
        <v>-9018</v>
      </c>
      <c r="G30" s="1">
        <f>+C30-(C$7+F30*C$8)</f>
        <v>3.4947999993164558E-3</v>
      </c>
      <c r="H30" s="1">
        <f>G30</f>
        <v>3.4947999993164558E-3</v>
      </c>
      <c r="O30" s="1">
        <f ca="1">+C$11+C$12*F30</f>
        <v>4.8275026461500607E-2</v>
      </c>
      <c r="Q30" s="29">
        <f>+C30-15018.5</f>
        <v>11574.899000000001</v>
      </c>
    </row>
    <row r="31" spans="1:21" x14ac:dyDescent="0.2">
      <c r="A31" s="24" t="s">
        <v>43</v>
      </c>
      <c r="B31" s="25" t="s">
        <v>44</v>
      </c>
      <c r="C31" s="26">
        <v>26599.469000000001</v>
      </c>
      <c r="D31" s="27"/>
      <c r="E31" s="28">
        <f>+(C31-C$7)/C$8</f>
        <v>-9015.0005042377197</v>
      </c>
      <c r="F31" s="28">
        <f>ROUND(2*E31,0)/2</f>
        <v>-9015</v>
      </c>
      <c r="G31" s="1">
        <f>+C31-(C$7+F31*C$8)</f>
        <v>-1.0210000000370201E-3</v>
      </c>
      <c r="H31" s="1">
        <f>G31</f>
        <v>-1.0210000000370201E-3</v>
      </c>
      <c r="O31" s="1">
        <f ca="1">+C$11+C$12*F31</f>
        <v>4.8258191966399779E-2</v>
      </c>
      <c r="Q31" s="29">
        <f>+C31-15018.5</f>
        <v>11580.969000000001</v>
      </c>
    </row>
    <row r="32" spans="1:21" x14ac:dyDescent="0.2">
      <c r="A32" s="24" t="s">
        <v>43</v>
      </c>
      <c r="B32" s="25" t="s">
        <v>44</v>
      </c>
      <c r="C32" s="26">
        <v>26921.417000000001</v>
      </c>
      <c r="D32" s="27"/>
      <c r="E32" s="28">
        <f>+(C32-C$7)/C$8</f>
        <v>-8856.0011647348092</v>
      </c>
      <c r="F32" s="28">
        <f>ROUND(2*E32,0)/2</f>
        <v>-8856</v>
      </c>
      <c r="G32" s="1">
        <f>+C32-(C$7+F32*C$8)</f>
        <v>-2.3584000009577721E-3</v>
      </c>
      <c r="H32" s="1">
        <f>G32</f>
        <v>-2.3584000009577721E-3</v>
      </c>
      <c r="O32" s="1">
        <f ca="1">+C$11+C$12*F32</f>
        <v>4.7365963726055768E-2</v>
      </c>
      <c r="Q32" s="29">
        <f>+C32-15018.5</f>
        <v>11902.917000000001</v>
      </c>
    </row>
    <row r="33" spans="1:17" x14ac:dyDescent="0.2">
      <c r="A33" s="24" t="s">
        <v>43</v>
      </c>
      <c r="B33" s="25" t="s">
        <v>44</v>
      </c>
      <c r="C33" s="26">
        <v>26931.531999999999</v>
      </c>
      <c r="D33" s="27"/>
      <c r="E33" s="28">
        <f>+(C33-C$7)/C$8</f>
        <v>-8851.0057048497601</v>
      </c>
      <c r="F33" s="28">
        <f>ROUND(2*E33,0)/2</f>
        <v>-8851</v>
      </c>
      <c r="G33" s="1">
        <f>+C33-(C$7+F33*C$8)</f>
        <v>-1.1551400002645096E-2</v>
      </c>
      <c r="H33" s="1">
        <f>G33</f>
        <v>-1.1551400002645096E-2</v>
      </c>
      <c r="O33" s="1">
        <f ca="1">+C$11+C$12*F33</f>
        <v>4.7337906234221044E-2</v>
      </c>
      <c r="Q33" s="29">
        <f>+C33-15018.5</f>
        <v>11913.031999999999</v>
      </c>
    </row>
    <row r="34" spans="1:17" x14ac:dyDescent="0.2">
      <c r="A34" s="24" t="s">
        <v>43</v>
      </c>
      <c r="B34" s="25" t="s">
        <v>44</v>
      </c>
      <c r="C34" s="26">
        <v>27247.42</v>
      </c>
      <c r="D34" s="27"/>
      <c r="E34" s="28">
        <f>+(C34-C$7)/C$8</f>
        <v>-8694.9991964791679</v>
      </c>
      <c r="F34" s="28">
        <f>ROUND(2*E34,0)/2</f>
        <v>-8695</v>
      </c>
      <c r="G34" s="1">
        <f>+C34-(C$7+F34*C$8)</f>
        <v>1.6269999978248961E-3</v>
      </c>
      <c r="H34" s="1">
        <f>G34</f>
        <v>1.6269999978248961E-3</v>
      </c>
      <c r="O34" s="1">
        <f ca="1">+C$11+C$12*F34</f>
        <v>4.6462512488977863E-2</v>
      </c>
      <c r="Q34" s="29">
        <f>+C34-15018.5</f>
        <v>12228.919999999998</v>
      </c>
    </row>
    <row r="35" spans="1:17" x14ac:dyDescent="0.2">
      <c r="A35" s="24" t="s">
        <v>43</v>
      </c>
      <c r="B35" s="25" t="s">
        <v>44</v>
      </c>
      <c r="C35" s="26">
        <v>27249.449000000001</v>
      </c>
      <c r="D35" s="27"/>
      <c r="E35" s="28">
        <f>+(C35-C$7)/C$8</f>
        <v>-8693.9971413030162</v>
      </c>
      <c r="F35" s="28">
        <f>ROUND(2*E35,0)/2</f>
        <v>-8694</v>
      </c>
      <c r="G35" s="1">
        <f>+C35-(C$7+F35*C$8)</f>
        <v>5.7883999979821965E-3</v>
      </c>
      <c r="H35" s="1">
        <f>G35</f>
        <v>5.7883999979821965E-3</v>
      </c>
      <c r="O35" s="1">
        <f ca="1">+C$11+C$12*F35</f>
        <v>4.6456900990610922E-2</v>
      </c>
      <c r="Q35" s="29">
        <f>+C35-15018.5</f>
        <v>12230.949000000001</v>
      </c>
    </row>
    <row r="36" spans="1:17" x14ac:dyDescent="0.2">
      <c r="A36" s="24" t="s">
        <v>46</v>
      </c>
      <c r="B36" s="25" t="s">
        <v>44</v>
      </c>
      <c r="C36" s="26">
        <v>31311.27</v>
      </c>
      <c r="D36" s="27"/>
      <c r="E36" s="28">
        <f>+(C36-C$7)/C$8</f>
        <v>-6687.99972501512</v>
      </c>
      <c r="F36" s="28">
        <f>ROUND(2*E36,0)/2</f>
        <v>-6688</v>
      </c>
      <c r="G36" s="1">
        <f>+C36-(C$7+F36*C$8)</f>
        <v>5.5680000150459819E-4</v>
      </c>
      <c r="H36" s="1">
        <f>G36</f>
        <v>5.5680000150459819E-4</v>
      </c>
      <c r="O36" s="1">
        <f ca="1">+C$11+C$12*F36</f>
        <v>3.5200235266522294E-2</v>
      </c>
      <c r="Q36" s="29">
        <f>+C36-15018.5</f>
        <v>16292.77</v>
      </c>
    </row>
    <row r="37" spans="1:17" x14ac:dyDescent="0.2">
      <c r="A37" s="24" t="s">
        <v>47</v>
      </c>
      <c r="B37" s="25" t="s">
        <v>44</v>
      </c>
      <c r="C37" s="26">
        <v>31313.296999999999</v>
      </c>
      <c r="D37" s="27"/>
      <c r="E37" s="28">
        <f>+(C37-C$7)/C$8</f>
        <v>-6686.9986575720168</v>
      </c>
      <c r="F37" s="28">
        <f>ROUND(2*E37,0)/2</f>
        <v>-6687</v>
      </c>
      <c r="G37" s="1">
        <f>+C37-(C$7+F37*C$8)</f>
        <v>2.7181999976164661E-3</v>
      </c>
      <c r="H37" s="1">
        <f>G37</f>
        <v>2.7181999976164661E-3</v>
      </c>
      <c r="O37" s="1">
        <f ca="1">+C$11+C$12*F37</f>
        <v>3.5194623768155353E-2</v>
      </c>
      <c r="Q37" s="29">
        <f>+C37-15018.5</f>
        <v>16294.796999999999</v>
      </c>
    </row>
    <row r="38" spans="1:17" x14ac:dyDescent="0.2">
      <c r="A38" s="24" t="s">
        <v>48</v>
      </c>
      <c r="B38" s="25" t="s">
        <v>44</v>
      </c>
      <c r="C38" s="26">
        <v>32791.428</v>
      </c>
      <c r="D38" s="27"/>
      <c r="E38" s="28">
        <f>+(C38-C$7)/C$8</f>
        <v>-5956.999239346781</v>
      </c>
      <c r="F38" s="28">
        <f>ROUND(2*E38,0)/2</f>
        <v>-5957</v>
      </c>
      <c r="G38" s="1">
        <f>+C38-(C$7+F38*C$8)</f>
        <v>1.5401999989990145E-3</v>
      </c>
      <c r="H38" s="1">
        <f>G38</f>
        <v>1.5401999989990145E-3</v>
      </c>
      <c r="O38" s="1">
        <f ca="1">+C$11+C$12*F38</f>
        <v>3.1098229960286612E-2</v>
      </c>
      <c r="Q38" s="29">
        <f>+C38-15018.5</f>
        <v>17772.928</v>
      </c>
    </row>
    <row r="39" spans="1:17" x14ac:dyDescent="0.2">
      <c r="A39" s="24" t="s">
        <v>49</v>
      </c>
      <c r="B39" s="25" t="s">
        <v>44</v>
      </c>
      <c r="C39" s="26">
        <v>32805.595999999998</v>
      </c>
      <c r="D39" s="27"/>
      <c r="E39" s="28">
        <f>+(C39-C$7)/C$8</f>
        <v>-5950.0021384420479</v>
      </c>
      <c r="F39" s="28">
        <f>ROUND(2*E39,0)/2</f>
        <v>-5950</v>
      </c>
      <c r="G39" s="1">
        <f>+C39-(C$7+F39*C$8)</f>
        <v>-4.3300000033923425E-3</v>
      </c>
      <c r="H39" s="1">
        <f>G39</f>
        <v>-4.3300000033923425E-3</v>
      </c>
      <c r="O39" s="1">
        <f ca="1">+C$11+C$12*F39</f>
        <v>3.1058949471718007E-2</v>
      </c>
      <c r="Q39" s="29">
        <f>+C39-15018.5</f>
        <v>17787.095999999998</v>
      </c>
    </row>
    <row r="40" spans="1:17" x14ac:dyDescent="0.2">
      <c r="A40" s="24" t="s">
        <v>50</v>
      </c>
      <c r="B40" s="25" t="s">
        <v>44</v>
      </c>
      <c r="C40" s="26">
        <v>35721.358999999997</v>
      </c>
      <c r="D40" s="27"/>
      <c r="E40" s="28">
        <f>+(C40-C$7)/C$8</f>
        <v>-4510.0044023261917</v>
      </c>
      <c r="F40" s="28">
        <f>ROUND(2*E40,0)/2</f>
        <v>-4510</v>
      </c>
      <c r="G40" s="1">
        <f>+C40-(C$7+F40*C$8)</f>
        <v>-8.9140000054612756E-3</v>
      </c>
      <c r="H40" s="1">
        <f>G40</f>
        <v>-8.9140000054612756E-3</v>
      </c>
      <c r="O40" s="1">
        <f ca="1">+C$11+C$12*F40</f>
        <v>2.2978391823319393E-2</v>
      </c>
      <c r="Q40" s="29">
        <f>+C40-15018.5</f>
        <v>20702.858999999997</v>
      </c>
    </row>
    <row r="41" spans="1:17" x14ac:dyDescent="0.2">
      <c r="A41" s="24" t="s">
        <v>50</v>
      </c>
      <c r="B41" s="25" t="s">
        <v>44</v>
      </c>
      <c r="C41" s="26">
        <v>35725.428</v>
      </c>
      <c r="D41" s="27"/>
      <c r="E41" s="28">
        <f>+(C41-C$7)/C$8</f>
        <v>-4507.9948594421303</v>
      </c>
      <c r="F41" s="28">
        <f>ROUND(2*E41,0)/2</f>
        <v>-4508</v>
      </c>
      <c r="G41" s="1">
        <f>+C41-(C$7+F41*C$8)</f>
        <v>1.0408800000732299E-2</v>
      </c>
      <c r="H41" s="1">
        <f>G41</f>
        <v>1.0408800000732299E-2</v>
      </c>
      <c r="O41" s="1">
        <f ca="1">+C$11+C$12*F41</f>
        <v>2.2967168826585505E-2</v>
      </c>
      <c r="Q41" s="29">
        <f>+C41-15018.5</f>
        <v>20706.928</v>
      </c>
    </row>
    <row r="42" spans="1:17" x14ac:dyDescent="0.2">
      <c r="A42" s="24" t="s">
        <v>50</v>
      </c>
      <c r="B42" s="25" t="s">
        <v>44</v>
      </c>
      <c r="C42" s="26">
        <v>36051.428999999996</v>
      </c>
      <c r="D42" s="27"/>
      <c r="E42" s="28">
        <f>+(C42-C$7)/C$8</f>
        <v>-4346.9938789195367</v>
      </c>
      <c r="F42" s="28">
        <f>ROUND(2*E42,0)/2</f>
        <v>-4347</v>
      </c>
      <c r="G42" s="1">
        <f>+C42-(C$7+F42*C$8)</f>
        <v>1.2394199999107514E-2</v>
      </c>
      <c r="H42" s="1">
        <f>G42</f>
        <v>1.2394199999107514E-2</v>
      </c>
      <c r="O42" s="1">
        <f ca="1">+C$11+C$12*F42</f>
        <v>2.2063717589507606E-2</v>
      </c>
      <c r="Q42" s="29">
        <f>+C42-15018.5</f>
        <v>21032.928999999996</v>
      </c>
    </row>
    <row r="43" spans="1:17" x14ac:dyDescent="0.2">
      <c r="A43" s="24" t="s">
        <v>50</v>
      </c>
      <c r="B43" s="25" t="s">
        <v>44</v>
      </c>
      <c r="C43" s="26">
        <v>36053.428999999996</v>
      </c>
      <c r="D43" s="27"/>
      <c r="E43" s="28">
        <f>+(C43-C$7)/C$8</f>
        <v>-4346.0061458725668</v>
      </c>
      <c r="F43" s="28">
        <f>ROUND(2*E43,0)/2</f>
        <v>-4346</v>
      </c>
      <c r="G43" s="1">
        <f>+C43-(C$7+F43*C$8)</f>
        <v>-1.2444400003005285E-2</v>
      </c>
      <c r="H43" s="1">
        <f>G43</f>
        <v>-1.2444400003005285E-2</v>
      </c>
      <c r="O43" s="1">
        <f ca="1">+C$11+C$12*F43</f>
        <v>2.2058106091140662E-2</v>
      </c>
      <c r="Q43" s="29">
        <f>+C43-15018.5</f>
        <v>21034.928999999996</v>
      </c>
    </row>
    <row r="44" spans="1:17" x14ac:dyDescent="0.2">
      <c r="A44" s="24" t="s">
        <v>51</v>
      </c>
      <c r="B44" s="25" t="s">
        <v>44</v>
      </c>
      <c r="C44" s="26">
        <v>36452.341</v>
      </c>
      <c r="D44" s="27"/>
      <c r="E44" s="28">
        <f>+(C44-C$7)/C$8</f>
        <v>-4148.9968632561622</v>
      </c>
      <c r="F44" s="28">
        <f>ROUND(2*E44,0)/2</f>
        <v>-4149</v>
      </c>
      <c r="G44" s="1">
        <f>+C44-(C$7+F44*C$8)</f>
        <v>6.3513999994029291E-3</v>
      </c>
      <c r="H44" s="1">
        <f>G44</f>
        <v>6.3513999994029291E-3</v>
      </c>
      <c r="O44" s="1">
        <f ca="1">+C$11+C$12*F44</f>
        <v>2.0952640912852795E-2</v>
      </c>
      <c r="Q44" s="29">
        <f>+C44-15018.5</f>
        <v>21433.841</v>
      </c>
    </row>
    <row r="45" spans="1:17" x14ac:dyDescent="0.2">
      <c r="A45" s="24" t="s">
        <v>51</v>
      </c>
      <c r="B45" s="25" t="s">
        <v>44</v>
      </c>
      <c r="C45" s="26">
        <v>36454.358</v>
      </c>
      <c r="D45" s="27"/>
      <c r="E45" s="28">
        <f>+(C45-C$7)/C$8</f>
        <v>-4148.0007344782935</v>
      </c>
      <c r="F45" s="28">
        <f>ROUND(2*E45,0)/2</f>
        <v>-4148</v>
      </c>
      <c r="G45" s="1">
        <f>+C45-(C$7+F45*C$8)</f>
        <v>-1.4871999956085347E-3</v>
      </c>
      <c r="H45" s="1">
        <f>G45</f>
        <v>-1.4871999956085347E-3</v>
      </c>
      <c r="O45" s="1">
        <f ca="1">+C$11+C$12*F45</f>
        <v>2.0947029414485851E-2</v>
      </c>
      <c r="Q45" s="29">
        <f>+C45-15018.5</f>
        <v>21435.858</v>
      </c>
    </row>
    <row r="46" spans="1:17" x14ac:dyDescent="0.2">
      <c r="A46" s="24" t="s">
        <v>51</v>
      </c>
      <c r="B46" s="25" t="s">
        <v>44</v>
      </c>
      <c r="C46" s="26">
        <v>36454.362000000001</v>
      </c>
      <c r="D46" s="27"/>
      <c r="E46" s="28">
        <f>+(C46-C$7)/C$8</f>
        <v>-4147.9987590121991</v>
      </c>
      <c r="F46" s="28">
        <f>ROUND(2*E46,0)/2</f>
        <v>-4148</v>
      </c>
      <c r="G46" s="1">
        <f>+C46-(C$7+F46*C$8)</f>
        <v>2.5128000052063726E-3</v>
      </c>
      <c r="H46" s="1">
        <f>G46</f>
        <v>2.5128000052063726E-3</v>
      </c>
      <c r="O46" s="1">
        <f ca="1">+C$11+C$12*F46</f>
        <v>2.0947029414485851E-2</v>
      </c>
      <c r="Q46" s="29">
        <f>+C46-15018.5</f>
        <v>21435.862000000001</v>
      </c>
    </row>
    <row r="47" spans="1:17" x14ac:dyDescent="0.2">
      <c r="A47" s="24" t="s">
        <v>50</v>
      </c>
      <c r="B47" s="25" t="s">
        <v>44</v>
      </c>
      <c r="C47" s="26">
        <v>36456.402000000002</v>
      </c>
      <c r="D47" s="27"/>
      <c r="E47" s="28">
        <f>+(C47-C$7)/C$8</f>
        <v>-4146.9912713042895</v>
      </c>
      <c r="F47" s="28">
        <f>ROUND(2*E47,0)/2</f>
        <v>-4147</v>
      </c>
      <c r="G47" s="1">
        <f>+C47-(C$7+F47*C$8)</f>
        <v>1.7674200003966689E-2</v>
      </c>
      <c r="H47" s="1">
        <f>G47</f>
        <v>1.7674200003966689E-2</v>
      </c>
      <c r="O47" s="1">
        <f ca="1">+C$11+C$12*F47</f>
        <v>2.094141791611891E-2</v>
      </c>
      <c r="Q47" s="29">
        <f>+C47-15018.5</f>
        <v>21437.902000000002</v>
      </c>
    </row>
    <row r="48" spans="1:17" x14ac:dyDescent="0.2">
      <c r="A48" s="24" t="s">
        <v>50</v>
      </c>
      <c r="B48" s="25" t="s">
        <v>44</v>
      </c>
      <c r="C48" s="26">
        <v>36790.453999999998</v>
      </c>
      <c r="D48" s="27"/>
      <c r="E48" s="28">
        <f>+(C48-C$7)/C$8</f>
        <v>-3982.0141714011193</v>
      </c>
      <c r="F48" s="28">
        <f>ROUND(2*E48,0)/2</f>
        <v>-3982</v>
      </c>
      <c r="G48" s="1">
        <f>+C48-(C$7+F48*C$8)</f>
        <v>-2.8694799999357201E-2</v>
      </c>
      <c r="H48" s="1">
        <f>G48</f>
        <v>-2.8694799999357201E-2</v>
      </c>
      <c r="O48" s="1">
        <f ca="1">+C$11+C$12*F48</f>
        <v>2.0015520685573236E-2</v>
      </c>
      <c r="Q48" s="29">
        <f>+C48-15018.5</f>
        <v>21771.953999999998</v>
      </c>
    </row>
    <row r="49" spans="1:18" x14ac:dyDescent="0.2">
      <c r="A49" s="24" t="s">
        <v>52</v>
      </c>
      <c r="B49" s="25" t="s">
        <v>44</v>
      </c>
      <c r="C49" s="26">
        <v>37189.375</v>
      </c>
      <c r="D49" s="27"/>
      <c r="E49" s="28">
        <f>+(C49-C$7)/C$8</f>
        <v>-3785.0004439860045</v>
      </c>
      <c r="F49" s="28">
        <f>ROUND(2*E49,0)/2</f>
        <v>-3785</v>
      </c>
      <c r="G49" s="1">
        <f>+C49-(C$7+F49*C$8)</f>
        <v>-8.9899999875342473E-4</v>
      </c>
      <c r="H49" s="1">
        <f>G49</f>
        <v>-8.9899999875342473E-4</v>
      </c>
      <c r="O49" s="1">
        <f ca="1">+C$11+C$12*F49</f>
        <v>1.8910055507285368E-2</v>
      </c>
      <c r="Q49" s="29">
        <f>+C49-15018.5</f>
        <v>22170.875</v>
      </c>
    </row>
    <row r="50" spans="1:18" x14ac:dyDescent="0.2">
      <c r="A50" s="24" t="s">
        <v>52</v>
      </c>
      <c r="B50" s="25" t="s">
        <v>44</v>
      </c>
      <c r="C50" s="26">
        <v>37191.385000000002</v>
      </c>
      <c r="D50" s="27"/>
      <c r="E50" s="28">
        <f>+(C50-C$7)/C$8</f>
        <v>-3784.0077722737992</v>
      </c>
      <c r="F50" s="28">
        <f>ROUND(2*E50,0)/2</f>
        <v>-3784</v>
      </c>
      <c r="G50" s="1">
        <f>+C50-(C$7+F50*C$8)</f>
        <v>-1.5737599998828955E-2</v>
      </c>
      <c r="H50" s="1">
        <f>G50</f>
        <v>-1.5737599998828955E-2</v>
      </c>
      <c r="O50" s="1">
        <f ca="1">+C$11+C$12*F50</f>
        <v>1.8904444008918424E-2</v>
      </c>
      <c r="Q50" s="29">
        <f>+C50-15018.5</f>
        <v>22172.885000000002</v>
      </c>
    </row>
    <row r="51" spans="1:18" x14ac:dyDescent="0.2">
      <c r="A51" s="24" t="s">
        <v>53</v>
      </c>
      <c r="B51" s="25" t="s">
        <v>44</v>
      </c>
      <c r="C51" s="26">
        <v>37191.398999999998</v>
      </c>
      <c r="D51" s="27"/>
      <c r="E51" s="28">
        <f>+(C51-C$7)/C$8</f>
        <v>-3784.0008581424722</v>
      </c>
      <c r="F51" s="28">
        <f>ROUND(2*E51,0)/2</f>
        <v>-3784</v>
      </c>
      <c r="G51" s="1">
        <f>+C51-(C$7+F51*C$8)</f>
        <v>-1.7376000032527372E-3</v>
      </c>
      <c r="H51" s="1">
        <f>G51</f>
        <v>-1.7376000032527372E-3</v>
      </c>
      <c r="O51" s="1">
        <f ca="1">+C$11+C$12*F51</f>
        <v>1.8904444008918424E-2</v>
      </c>
      <c r="Q51" s="29">
        <f>+C51-15018.5</f>
        <v>22172.898999999998</v>
      </c>
    </row>
    <row r="52" spans="1:18" x14ac:dyDescent="0.2">
      <c r="A52" s="24" t="s">
        <v>53</v>
      </c>
      <c r="B52" s="25" t="s">
        <v>44</v>
      </c>
      <c r="C52" s="26">
        <v>37191.400999999998</v>
      </c>
      <c r="D52" s="27"/>
      <c r="E52" s="28">
        <f>+(C52-C$7)/C$8</f>
        <v>-3783.9998704094251</v>
      </c>
      <c r="F52" s="28">
        <f>ROUND(2*E52,0)/2</f>
        <v>-3784</v>
      </c>
      <c r="G52" s="1">
        <f>+C52-(C$7+F52*C$8)</f>
        <v>2.623999971547164E-4</v>
      </c>
      <c r="H52" s="1">
        <f>G52</f>
        <v>2.623999971547164E-4</v>
      </c>
      <c r="O52" s="1">
        <f ca="1">+C$11+C$12*F52</f>
        <v>1.8904444008918424E-2</v>
      </c>
      <c r="Q52" s="29">
        <f>+C52-15018.5</f>
        <v>22172.900999999998</v>
      </c>
    </row>
    <row r="53" spans="1:18" x14ac:dyDescent="0.2">
      <c r="A53" s="24" t="s">
        <v>54</v>
      </c>
      <c r="B53" s="25" t="s">
        <v>44</v>
      </c>
      <c r="C53" s="26">
        <v>37191.404000000002</v>
      </c>
      <c r="D53" s="27"/>
      <c r="E53" s="28">
        <f>+(C53-C$7)/C$8</f>
        <v>-3783.9983888098527</v>
      </c>
      <c r="F53" s="28">
        <f>ROUND(2*E53,0)/2</f>
        <v>-3784</v>
      </c>
      <c r="G53" s="1">
        <f>+C53-(C$7+F53*C$8)</f>
        <v>3.2624000014038756E-3</v>
      </c>
      <c r="H53" s="1">
        <f>G53</f>
        <v>3.2624000014038756E-3</v>
      </c>
      <c r="O53" s="1">
        <f ca="1">+C$11+C$12*F53</f>
        <v>1.8904444008918424E-2</v>
      </c>
      <c r="Q53" s="29">
        <f>+C53-15018.5</f>
        <v>22172.904000000002</v>
      </c>
    </row>
    <row r="54" spans="1:18" x14ac:dyDescent="0.2">
      <c r="A54" s="24" t="s">
        <v>54</v>
      </c>
      <c r="B54" s="25" t="s">
        <v>44</v>
      </c>
      <c r="C54" s="26">
        <v>37193.421999999999</v>
      </c>
      <c r="D54" s="27"/>
      <c r="E54" s="28">
        <f>+(C54-C$7)/C$8</f>
        <v>-3783.001766165462</v>
      </c>
      <c r="F54" s="28">
        <f>ROUND(2*E54,0)/2</f>
        <v>-3783</v>
      </c>
      <c r="G54" s="1">
        <f>+C54-(C$7+F54*C$8)</f>
        <v>-3.5762000043177977E-3</v>
      </c>
      <c r="H54" s="1">
        <f>G54</f>
        <v>-3.5762000043177977E-3</v>
      </c>
      <c r="O54" s="1">
        <f ca="1">+C$11+C$12*F54</f>
        <v>1.889883251055148E-2</v>
      </c>
      <c r="Q54" s="29">
        <f>+C54-15018.5</f>
        <v>22174.921999999999</v>
      </c>
    </row>
    <row r="55" spans="1:18" x14ac:dyDescent="0.2">
      <c r="A55" s="24" t="s">
        <v>55</v>
      </c>
      <c r="B55" s="25" t="s">
        <v>44</v>
      </c>
      <c r="C55" s="26">
        <v>37193.425000000003</v>
      </c>
      <c r="D55" s="27"/>
      <c r="E55" s="28">
        <f>+(C55-C$7)/C$8</f>
        <v>-3783.0002845658896</v>
      </c>
      <c r="F55" s="28">
        <f>ROUND(2*E55,0)/2</f>
        <v>-3783</v>
      </c>
      <c r="G55" s="1">
        <f>+C55-(C$7+F55*C$8)</f>
        <v>-5.7620000006863847E-4</v>
      </c>
      <c r="H55" s="1">
        <f>G55</f>
        <v>-5.7620000006863847E-4</v>
      </c>
      <c r="O55" s="1">
        <f ca="1">+C$11+C$12*F55</f>
        <v>1.889883251055148E-2</v>
      </c>
      <c r="Q55" s="29">
        <f>+C55-15018.5</f>
        <v>22174.925000000003</v>
      </c>
    </row>
    <row r="56" spans="1:18" x14ac:dyDescent="0.2">
      <c r="A56" s="24" t="s">
        <v>52</v>
      </c>
      <c r="B56" s="25" t="s">
        <v>44</v>
      </c>
      <c r="C56" s="26">
        <v>37193.43</v>
      </c>
      <c r="D56" s="27"/>
      <c r="E56" s="28">
        <f>+(C56-C$7)/C$8</f>
        <v>-3782.9978152332733</v>
      </c>
      <c r="F56" s="28">
        <f>ROUND(2*E56,0)/2</f>
        <v>-3783</v>
      </c>
      <c r="G56" s="1">
        <f>+C56-(C$7+F56*C$8)</f>
        <v>4.4237999973120168E-3</v>
      </c>
      <c r="H56" s="1">
        <f>G56</f>
        <v>4.4237999973120168E-3</v>
      </c>
      <c r="O56" s="1">
        <f ca="1">+C$11+C$12*F56</f>
        <v>1.889883251055148E-2</v>
      </c>
      <c r="Q56" s="29">
        <f>+C56-15018.5</f>
        <v>22174.93</v>
      </c>
    </row>
    <row r="57" spans="1:18" x14ac:dyDescent="0.2">
      <c r="A57" s="24" t="s">
        <v>53</v>
      </c>
      <c r="B57" s="25" t="s">
        <v>44</v>
      </c>
      <c r="C57" s="26">
        <v>37193.430999999997</v>
      </c>
      <c r="D57" s="27"/>
      <c r="E57" s="28">
        <f>+(C57-C$7)/C$8</f>
        <v>-3782.9973213667513</v>
      </c>
      <c r="F57" s="28">
        <f>ROUND(2*E57,0)/2</f>
        <v>-3783</v>
      </c>
      <c r="G57" s="1">
        <f>+C57-(C$7+F57*C$8)</f>
        <v>5.4237999938777648E-3</v>
      </c>
      <c r="H57" s="1">
        <f>G57</f>
        <v>5.4237999938777648E-3</v>
      </c>
      <c r="O57" s="1">
        <f ca="1">+C$11+C$12*F57</f>
        <v>1.889883251055148E-2</v>
      </c>
      <c r="Q57" s="29">
        <f>+C57-15018.5</f>
        <v>22174.930999999997</v>
      </c>
    </row>
    <row r="58" spans="1:18" x14ac:dyDescent="0.2">
      <c r="A58" s="24" t="s">
        <v>53</v>
      </c>
      <c r="B58" s="25" t="s">
        <v>44</v>
      </c>
      <c r="C58" s="26">
        <v>37197.474999999999</v>
      </c>
      <c r="D58" s="27"/>
      <c r="E58" s="28">
        <f>+(C58-C$7)/C$8</f>
        <v>-3781.0001251457779</v>
      </c>
      <c r="F58" s="28">
        <f>ROUND(2*E58,0)/2</f>
        <v>-3781</v>
      </c>
      <c r="G58" s="1">
        <f>+C58-(C$7+F58*C$8)</f>
        <v>-2.5340000138385221E-4</v>
      </c>
      <c r="H58" s="1">
        <f>G58</f>
        <v>-2.5340000138385221E-4</v>
      </c>
      <c r="O58" s="1">
        <f ca="1">+C$11+C$12*F58</f>
        <v>1.8887609513817596E-2</v>
      </c>
      <c r="Q58" s="29">
        <f>+C58-15018.5</f>
        <v>22178.974999999999</v>
      </c>
    </row>
    <row r="59" spans="1:18" x14ac:dyDescent="0.2">
      <c r="A59" s="24" t="s">
        <v>53</v>
      </c>
      <c r="B59" s="25" t="s">
        <v>44</v>
      </c>
      <c r="C59" s="26">
        <v>37197.483</v>
      </c>
      <c r="D59" s="27"/>
      <c r="E59" s="28">
        <f>+(C59-C$7)/C$8</f>
        <v>-3780.9961742135893</v>
      </c>
      <c r="F59" s="28">
        <f>ROUND(2*E59,0)/2</f>
        <v>-3781</v>
      </c>
      <c r="G59" s="1">
        <f>+C59-(C$7+F59*C$8)</f>
        <v>7.7466000002459623E-3</v>
      </c>
      <c r="H59" s="1">
        <f>G59</f>
        <v>7.7466000002459623E-3</v>
      </c>
      <c r="O59" s="1">
        <f ca="1">+C$11+C$12*F59</f>
        <v>1.8887609513817596E-2</v>
      </c>
      <c r="Q59" s="29">
        <f>+C59-15018.5</f>
        <v>22178.983</v>
      </c>
    </row>
    <row r="60" spans="1:18" x14ac:dyDescent="0.2">
      <c r="A60" s="24" t="s">
        <v>52</v>
      </c>
      <c r="B60" s="25" t="s">
        <v>44</v>
      </c>
      <c r="C60" s="26">
        <v>37199.480000000003</v>
      </c>
      <c r="D60" s="27"/>
      <c r="E60" s="28">
        <f>+(C60-C$7)/C$8</f>
        <v>-3780.0099227661885</v>
      </c>
      <c r="F60" s="28">
        <f>ROUND(2*E60,0)/2</f>
        <v>-3780</v>
      </c>
      <c r="G60" s="1">
        <f>+C60-(C$7+F60*C$8)</f>
        <v>-2.0091999998840038E-2</v>
      </c>
      <c r="H60" s="1">
        <f>G60</f>
        <v>-2.0091999998840038E-2</v>
      </c>
      <c r="O60" s="1">
        <f ca="1">+C$11+C$12*F60</f>
        <v>1.8881998015450652E-2</v>
      </c>
      <c r="Q60" s="29">
        <f>+C60-15018.5</f>
        <v>22180.980000000003</v>
      </c>
    </row>
    <row r="61" spans="1:18" x14ac:dyDescent="0.2">
      <c r="A61" s="24" t="s">
        <v>52</v>
      </c>
      <c r="B61" s="25" t="s">
        <v>44</v>
      </c>
      <c r="C61" s="26">
        <v>37932.442999999999</v>
      </c>
      <c r="D61" s="27"/>
      <c r="E61" s="28">
        <f>+(C61-C$7)/C$8</f>
        <v>-3418.0240341131389</v>
      </c>
      <c r="F61" s="28">
        <f>ROUND(2*E61,0)/2</f>
        <v>-3418</v>
      </c>
      <c r="G61" s="1">
        <f>+C61-(C$7+F61*C$8)</f>
        <v>-4.866520000359742E-2</v>
      </c>
      <c r="H61" s="1">
        <f>G61</f>
        <v>-4.866520000359742E-2</v>
      </c>
      <c r="O61" s="1">
        <f ca="1">+C$11+C$12*F61</f>
        <v>1.685063560661711E-2</v>
      </c>
      <c r="Q61" s="29">
        <f>+C61-15018.5</f>
        <v>22913.942999999999</v>
      </c>
    </row>
    <row r="62" spans="1:18" x14ac:dyDescent="0.2">
      <c r="A62" s="24" t="s">
        <v>50</v>
      </c>
      <c r="B62" s="25" t="s">
        <v>44</v>
      </c>
      <c r="C62" s="26">
        <v>38179.512000000002</v>
      </c>
      <c r="D62" s="27"/>
      <c r="E62" s="28">
        <f>+(C62-C$7)/C$8</f>
        <v>-3296.0049260222509</v>
      </c>
      <c r="F62" s="28">
        <f>ROUND(2*E62,0)/2</f>
        <v>-3296</v>
      </c>
      <c r="G62" s="1">
        <f>+C62-(C$7+F62*C$8)</f>
        <v>-9.9743999962811358E-3</v>
      </c>
      <c r="I62" s="1">
        <f>G62</f>
        <v>-9.9743999962811358E-3</v>
      </c>
      <c r="O62" s="1">
        <f ca="1">+C$11+C$12*F62</f>
        <v>1.6166032805850005E-2</v>
      </c>
      <c r="Q62" s="29">
        <f>+C62-15018.5</f>
        <v>23161.012000000002</v>
      </c>
      <c r="R62" s="1" t="e">
        <v>#N/A</v>
      </c>
    </row>
    <row r="63" spans="1:18" x14ac:dyDescent="0.2">
      <c r="A63" s="30" t="s">
        <v>56</v>
      </c>
      <c r="B63" s="31"/>
      <c r="C63" s="27">
        <v>38256.480000000003</v>
      </c>
      <c r="D63" s="32"/>
      <c r="E63" s="1">
        <f>+(C63-C$7)/C$8</f>
        <v>-3257.9930074426657</v>
      </c>
      <c r="F63" s="1">
        <f>ROUND(2*E63,0)/2</f>
        <v>-3258</v>
      </c>
      <c r="G63" s="1">
        <f>+C63-(C$7+F63*C$8)</f>
        <v>1.4158800004224759E-2</v>
      </c>
      <c r="H63" s="1">
        <f>G63</f>
        <v>1.4158800004224759E-2</v>
      </c>
      <c r="O63" s="1">
        <f ca="1">+C$11+C$12*F63</f>
        <v>1.5952795867906152E-2</v>
      </c>
      <c r="Q63" s="29">
        <f>+C63-15018.5</f>
        <v>23237.980000000003</v>
      </c>
    </row>
    <row r="64" spans="1:18" x14ac:dyDescent="0.2">
      <c r="A64" s="24" t="s">
        <v>50</v>
      </c>
      <c r="B64" s="25" t="s">
        <v>44</v>
      </c>
      <c r="C64" s="26">
        <v>38323.326999999997</v>
      </c>
      <c r="D64" s="27"/>
      <c r="E64" s="28">
        <f>+(C64-C$7)/C$8</f>
        <v>-3224.9795119472747</v>
      </c>
      <c r="F64" s="28">
        <f>ROUND(2*E64,0)/2</f>
        <v>-3225</v>
      </c>
      <c r="G64" s="1">
        <f>+C64-(C$7+F64*C$8)</f>
        <v>4.1485000001557637E-2</v>
      </c>
      <c r="H64" s="1">
        <f>G64</f>
        <v>4.1485000001557637E-2</v>
      </c>
      <c r="O64" s="1">
        <f ca="1">+C$11+C$12*F64</f>
        <v>1.5767616421797019E-2</v>
      </c>
      <c r="Q64" s="29">
        <f>+C64-15018.5</f>
        <v>23304.826999999997</v>
      </c>
    </row>
    <row r="65" spans="1:33" x14ac:dyDescent="0.2">
      <c r="A65" s="24" t="s">
        <v>50</v>
      </c>
      <c r="B65" s="25" t="s">
        <v>44</v>
      </c>
      <c r="C65" s="26">
        <v>38584.480000000003</v>
      </c>
      <c r="D65" s="27"/>
      <c r="E65" s="28">
        <f>+(C65-C$7)/C$8</f>
        <v>-3096.0047877396237</v>
      </c>
      <c r="F65" s="28">
        <f>ROUND(2*E65,0)/2</f>
        <v>-3096</v>
      </c>
      <c r="G65" s="1">
        <f>+C65-(C$7+F65*C$8)</f>
        <v>-9.6943999960785732E-3</v>
      </c>
      <c r="H65" s="1">
        <f>G65</f>
        <v>-9.6943999960785732E-3</v>
      </c>
      <c r="O65" s="1">
        <f ca="1">+C$11+C$12*F65</f>
        <v>1.5043733132461309E-2</v>
      </c>
      <c r="Q65" s="29">
        <f>+C65-15018.5</f>
        <v>23565.980000000003</v>
      </c>
    </row>
    <row r="66" spans="1:33" x14ac:dyDescent="0.2">
      <c r="A66" s="1" t="s">
        <v>57</v>
      </c>
      <c r="C66" s="27">
        <v>41848.536</v>
      </c>
      <c r="D66" s="27"/>
      <c r="E66" s="1">
        <f>+(C66-C$7)/C$8</f>
        <v>-1483.9967985596479</v>
      </c>
      <c r="F66" s="1">
        <f>ROUND(2*E66,0)/2</f>
        <v>-1484</v>
      </c>
      <c r="G66" s="1">
        <f>+C66-(C$7+F66*C$8)</f>
        <v>6.4824000000953674E-3</v>
      </c>
      <c r="I66" s="1">
        <f>G66</f>
        <v>6.4824000000953674E-3</v>
      </c>
      <c r="O66" s="1">
        <f ca="1">+C$11+C$12*F66</f>
        <v>5.9979977649484168E-3</v>
      </c>
      <c r="Q66" s="29">
        <f>+C66-15018.5</f>
        <v>26830.036</v>
      </c>
      <c r="AB66" s="1">
        <v>8</v>
      </c>
      <c r="AD66" s="1" t="s">
        <v>58</v>
      </c>
      <c r="AF66" s="1" t="s">
        <v>59</v>
      </c>
    </row>
    <row r="67" spans="1:33" x14ac:dyDescent="0.2">
      <c r="A67" s="1" t="s">
        <v>60</v>
      </c>
      <c r="C67" s="27">
        <v>41917.385000000002</v>
      </c>
      <c r="D67" s="27"/>
      <c r="E67" s="1">
        <f>+(C67-C$7)/C$8</f>
        <v>-1449.9945822842362</v>
      </c>
      <c r="F67" s="1">
        <f>ROUND(2*E67,0)/2</f>
        <v>-1450</v>
      </c>
      <c r="G67" s="1">
        <f>+C67-(C$7+F67*C$8)</f>
        <v>1.0970000002998859E-2</v>
      </c>
      <c r="I67" s="1">
        <f>G67</f>
        <v>1.0970000002998859E-2</v>
      </c>
      <c r="O67" s="1">
        <f ca="1">+C$11+C$12*F67</f>
        <v>5.8072068204723382E-3</v>
      </c>
      <c r="Q67" s="29">
        <f>+C67-15018.5</f>
        <v>26898.885000000002</v>
      </c>
      <c r="AA67" s="1" t="s">
        <v>61</v>
      </c>
      <c r="AB67" s="1">
        <v>10</v>
      </c>
      <c r="AD67" s="1" t="s">
        <v>58</v>
      </c>
      <c r="AF67" s="1" t="s">
        <v>59</v>
      </c>
    </row>
    <row r="68" spans="1:33" x14ac:dyDescent="0.2">
      <c r="A68" s="1" t="s">
        <v>62</v>
      </c>
      <c r="C68" s="27">
        <v>42251.478999999999</v>
      </c>
      <c r="D68" s="27"/>
      <c r="E68" s="1">
        <f>+(C68-C$7)/C$8</f>
        <v>-1284.9967399870786</v>
      </c>
      <c r="F68" s="1">
        <f>ROUND(2*E68,0)/2</f>
        <v>-1285</v>
      </c>
      <c r="G68" s="1">
        <f>+C68-(C$7+F68*C$8)</f>
        <v>6.601000000955537E-3</v>
      </c>
      <c r="I68" s="1">
        <f>G68</f>
        <v>6.601000000955537E-3</v>
      </c>
      <c r="O68" s="1">
        <f ca="1">+C$11+C$12*F68</f>
        <v>4.8813095899266643E-3</v>
      </c>
      <c r="Q68" s="29">
        <f>+C68-15018.5</f>
        <v>27232.978999999999</v>
      </c>
      <c r="AA68" s="1" t="s">
        <v>61</v>
      </c>
      <c r="AB68" s="1">
        <v>10</v>
      </c>
      <c r="AD68" s="1" t="s">
        <v>63</v>
      </c>
      <c r="AF68" s="1" t="s">
        <v>59</v>
      </c>
    </row>
    <row r="69" spans="1:33" x14ac:dyDescent="0.2">
      <c r="A69" s="1" t="s">
        <v>64</v>
      </c>
      <c r="C69" s="27">
        <v>42403.315000000002</v>
      </c>
      <c r="D69" s="27"/>
      <c r="E69" s="1">
        <f>+(C69-C$7)/C$8</f>
        <v>-1210.0100225272263</v>
      </c>
      <c r="F69" s="1">
        <f>ROUND(2*E69,0)/2</f>
        <v>-1210</v>
      </c>
      <c r="G69" s="1">
        <f>+C69-(C$7+F69*C$8)</f>
        <v>-2.0293999994464684E-2</v>
      </c>
      <c r="I69" s="1">
        <f>G69</f>
        <v>-2.0293999994464684E-2</v>
      </c>
      <c r="O69" s="1">
        <f ca="1">+C$11+C$12*F69</f>
        <v>4.460447212405903E-3</v>
      </c>
      <c r="Q69" s="29">
        <f>+C69-15018.5</f>
        <v>27384.815000000002</v>
      </c>
      <c r="AA69" s="1" t="s">
        <v>61</v>
      </c>
      <c r="AB69" s="1">
        <v>9</v>
      </c>
      <c r="AD69" s="1" t="s">
        <v>63</v>
      </c>
      <c r="AF69" s="1" t="s">
        <v>59</v>
      </c>
    </row>
    <row r="70" spans="1:33" x14ac:dyDescent="0.2">
      <c r="A70" s="1" t="s">
        <v>64</v>
      </c>
      <c r="C70" s="27">
        <v>42403.328000000001</v>
      </c>
      <c r="D70" s="27"/>
      <c r="E70" s="1">
        <f>+(C70-C$7)/C$8</f>
        <v>-1210.0036022624215</v>
      </c>
      <c r="F70" s="1">
        <f>ROUND(2*E70,0)/2</f>
        <v>-1210</v>
      </c>
      <c r="G70" s="1">
        <f>+C70-(C$7+F70*C$8)</f>
        <v>-7.2939999954542145E-3</v>
      </c>
      <c r="I70" s="1">
        <f>G70</f>
        <v>-7.2939999954542145E-3</v>
      </c>
      <c r="O70" s="1">
        <f ca="1">+C$11+C$12*F70</f>
        <v>4.460447212405903E-3</v>
      </c>
      <c r="Q70" s="29">
        <f>+C70-15018.5</f>
        <v>27384.828000000001</v>
      </c>
      <c r="AA70" s="1" t="s">
        <v>61</v>
      </c>
      <c r="AB70" s="1">
        <v>11</v>
      </c>
      <c r="AD70" s="1" t="s">
        <v>58</v>
      </c>
      <c r="AF70" s="1" t="s">
        <v>59</v>
      </c>
    </row>
    <row r="71" spans="1:33" x14ac:dyDescent="0.2">
      <c r="A71" s="1" t="s">
        <v>65</v>
      </c>
      <c r="C71" s="27">
        <v>42656.447999999997</v>
      </c>
      <c r="D71" s="27"/>
      <c r="E71" s="1">
        <f>+(C71-C$7)/C$8</f>
        <v>-1084.9961078379299</v>
      </c>
      <c r="F71" s="1">
        <f>ROUND(2*E71,0)/2</f>
        <v>-1085</v>
      </c>
      <c r="G71" s="1">
        <f>+C71-(C$7+F71*C$8)</f>
        <v>7.8809999977238476E-3</v>
      </c>
      <c r="I71" s="1">
        <f>G71</f>
        <v>7.8809999977238476E-3</v>
      </c>
      <c r="O71" s="1">
        <f ca="1">+C$11+C$12*F71</f>
        <v>3.7590099165379677E-3</v>
      </c>
      <c r="Q71" s="29">
        <f>+C71-15018.5</f>
        <v>27637.947999999997</v>
      </c>
      <c r="AA71" s="1" t="s">
        <v>61</v>
      </c>
      <c r="AB71" s="1">
        <v>7</v>
      </c>
      <c r="AD71" s="1" t="s">
        <v>58</v>
      </c>
      <c r="AF71" s="1" t="s">
        <v>59</v>
      </c>
    </row>
    <row r="72" spans="1:33" x14ac:dyDescent="0.2">
      <c r="A72" s="1" t="s">
        <v>66</v>
      </c>
      <c r="C72" s="27">
        <v>42905.5</v>
      </c>
      <c r="D72" s="27"/>
      <c r="E72" s="1">
        <f>+(C72-C$7)/C$8</f>
        <v>-961.99766243097088</v>
      </c>
      <c r="F72" s="1">
        <f>ROUND(2*E72,0)/2</f>
        <v>-962</v>
      </c>
      <c r="G72" s="1">
        <f>+C72-(C$7+F72*C$8)</f>
        <v>4.7332000031019561E-3</v>
      </c>
      <c r="I72" s="1">
        <f>G72</f>
        <v>4.7332000031019561E-3</v>
      </c>
      <c r="O72" s="1">
        <f ca="1">+C$11+C$12*F72</f>
        <v>3.0687956174039197E-3</v>
      </c>
      <c r="Q72" s="29">
        <f>+C72-15018.5</f>
        <v>27887</v>
      </c>
      <c r="AB72" s="1">
        <v>6</v>
      </c>
      <c r="AD72" s="1" t="s">
        <v>58</v>
      </c>
      <c r="AF72" s="1" t="s">
        <v>59</v>
      </c>
    </row>
    <row r="73" spans="1:33" x14ac:dyDescent="0.2">
      <c r="A73" s="1" t="s">
        <v>67</v>
      </c>
      <c r="C73" s="27">
        <v>42905.508999999998</v>
      </c>
      <c r="D73" s="27"/>
      <c r="E73" s="1">
        <f>+(C73-C$7)/C$8</f>
        <v>-961.99321763226033</v>
      </c>
      <c r="F73" s="1">
        <f>ROUND(2*E73,0)/2</f>
        <v>-962</v>
      </c>
      <c r="G73" s="1">
        <f>+C73-(C$7+F73*C$8)</f>
        <v>1.3733200001297519E-2</v>
      </c>
      <c r="I73" s="1">
        <f>G73</f>
        <v>1.3733200001297519E-2</v>
      </c>
      <c r="O73" s="1">
        <f ca="1">+C$11+C$12*F73</f>
        <v>3.0687956174039197E-3</v>
      </c>
      <c r="Q73" s="29">
        <f>+C73-15018.5</f>
        <v>27887.008999999998</v>
      </c>
      <c r="AA73" s="1" t="s">
        <v>61</v>
      </c>
      <c r="AF73" s="1" t="s">
        <v>68</v>
      </c>
    </row>
    <row r="74" spans="1:33" x14ac:dyDescent="0.2">
      <c r="A74" s="1" t="s">
        <v>66</v>
      </c>
      <c r="C74" s="27">
        <v>42907.523000000001</v>
      </c>
      <c r="D74" s="27"/>
      <c r="E74" s="1">
        <f>+(C74-C$7)/C$8</f>
        <v>-960.99857045396038</v>
      </c>
      <c r="F74" s="1">
        <f>ROUND(2*E74,0)/2</f>
        <v>-961</v>
      </c>
      <c r="G74" s="1">
        <f>+C74-(C$7+F74*C$8)</f>
        <v>2.8946000020368956E-3</v>
      </c>
      <c r="I74" s="1">
        <f>G74</f>
        <v>2.8946000020368956E-3</v>
      </c>
      <c r="O74" s="1">
        <f ca="1">+C$11+C$12*F74</f>
        <v>3.0631841190369756E-3</v>
      </c>
      <c r="Q74" s="29">
        <f>+C74-15018.5</f>
        <v>27889.023000000001</v>
      </c>
      <c r="AA74" s="1" t="s">
        <v>61</v>
      </c>
      <c r="AB74" s="1">
        <v>10</v>
      </c>
      <c r="AD74" s="1" t="s">
        <v>58</v>
      </c>
      <c r="AF74" s="1" t="s">
        <v>59</v>
      </c>
    </row>
    <row r="75" spans="1:33" x14ac:dyDescent="0.2">
      <c r="A75" s="1" t="s">
        <v>69</v>
      </c>
      <c r="C75" s="27">
        <v>43057.370999999999</v>
      </c>
      <c r="D75" s="27"/>
      <c r="E75" s="1">
        <f>+(C75-C$7)/C$8</f>
        <v>-886.99365964279843</v>
      </c>
      <c r="F75" s="1">
        <f>ROUND(2*E75,0)/2</f>
        <v>-887</v>
      </c>
      <c r="G75" s="1">
        <f>+C75-(C$7+F75*C$8)</f>
        <v>1.2838199996622279E-2</v>
      </c>
      <c r="I75" s="1">
        <f>G75</f>
        <v>1.2838199996622279E-2</v>
      </c>
      <c r="O75" s="1">
        <f ca="1">+C$11+C$12*F75</f>
        <v>2.6479332398831584E-3</v>
      </c>
      <c r="Q75" s="29">
        <f>+C75-15018.5</f>
        <v>28038.870999999999</v>
      </c>
      <c r="AB75" s="1">
        <v>10</v>
      </c>
      <c r="AD75" s="1" t="s">
        <v>58</v>
      </c>
      <c r="AF75" s="1" t="s">
        <v>59</v>
      </c>
    </row>
    <row r="76" spans="1:33" x14ac:dyDescent="0.2">
      <c r="A76" s="1" t="s">
        <v>69</v>
      </c>
      <c r="C76" s="27">
        <v>43059.387999999999</v>
      </c>
      <c r="D76" s="27"/>
      <c r="E76" s="1">
        <f>+(C76-C$7)/C$8</f>
        <v>-885.99753086492944</v>
      </c>
      <c r="F76" s="1">
        <f>ROUND(2*E76,0)/2</f>
        <v>-886</v>
      </c>
      <c r="G76" s="1">
        <f>+C76-(C$7+F76*C$8)</f>
        <v>4.9996000016108155E-3</v>
      </c>
      <c r="I76" s="1">
        <f>G76</f>
        <v>4.9996000016108155E-3</v>
      </c>
      <c r="O76" s="1">
        <f ca="1">+C$11+C$12*F76</f>
        <v>2.6423217415162152E-3</v>
      </c>
      <c r="Q76" s="29">
        <f>+C76-15018.5</f>
        <v>28040.887999999999</v>
      </c>
      <c r="AB76" s="1">
        <v>10</v>
      </c>
      <c r="AD76" s="1" t="s">
        <v>58</v>
      </c>
      <c r="AF76" s="1" t="s">
        <v>59</v>
      </c>
    </row>
    <row r="77" spans="1:33" x14ac:dyDescent="0.2">
      <c r="A77" s="1" t="s">
        <v>70</v>
      </c>
      <c r="C77" s="27">
        <v>43334.769</v>
      </c>
      <c r="D77" s="27"/>
      <c r="E77" s="1">
        <f>+(C77-C$7)/C$8</f>
        <v>-749.99607376113795</v>
      </c>
      <c r="F77" s="1">
        <f>ROUND(2*E77,0)/2</f>
        <v>-750</v>
      </c>
      <c r="G77" s="1">
        <f>+C77-(C$7+F77*C$8)</f>
        <v>7.9499999992549419E-3</v>
      </c>
      <c r="I77" s="1">
        <f>G77</f>
        <v>7.9499999992549419E-3</v>
      </c>
      <c r="O77" s="1">
        <f ca="1">+C$11+C$12*F77</f>
        <v>1.8791579636119014E-3</v>
      </c>
      <c r="Q77" s="29">
        <f>+C77-15018.5</f>
        <v>28316.269</v>
      </c>
      <c r="AB77" s="1" t="s">
        <v>71</v>
      </c>
      <c r="AC77" s="1" t="s">
        <v>72</v>
      </c>
      <c r="AD77" s="1" t="s">
        <v>73</v>
      </c>
      <c r="AG77" s="1" t="s">
        <v>74</v>
      </c>
    </row>
    <row r="78" spans="1:33" x14ac:dyDescent="0.2">
      <c r="A78" s="1" t="s">
        <v>75</v>
      </c>
      <c r="C78" s="27">
        <v>43393.478999999999</v>
      </c>
      <c r="D78" s="27"/>
      <c r="E78" s="1">
        <f>+(C78-C$7)/C$8</f>
        <v>-721.00117016734089</v>
      </c>
      <c r="F78" s="1">
        <f>ROUND(2*E78,0)/2</f>
        <v>-721</v>
      </c>
      <c r="G78" s="1">
        <f>+C78-(C$7+F78*C$8)</f>
        <v>-2.3693999974057078E-3</v>
      </c>
      <c r="I78" s="1">
        <f>G78</f>
        <v>-2.3693999974057078E-3</v>
      </c>
      <c r="O78" s="1">
        <f ca="1">+C$11+C$12*F78</f>
        <v>1.7164245109705404E-3</v>
      </c>
      <c r="Q78" s="29">
        <f>+C78-15018.5</f>
        <v>28374.978999999999</v>
      </c>
      <c r="AA78" s="1" t="s">
        <v>61</v>
      </c>
      <c r="AB78" s="1">
        <v>7</v>
      </c>
      <c r="AD78" s="1" t="s">
        <v>58</v>
      </c>
      <c r="AF78" s="1" t="s">
        <v>59</v>
      </c>
    </row>
    <row r="79" spans="1:33" x14ac:dyDescent="0.2">
      <c r="A79" s="1" t="s">
        <v>75</v>
      </c>
      <c r="C79" s="27">
        <v>43456.254999999997</v>
      </c>
      <c r="D79" s="27"/>
      <c r="E79" s="1">
        <f>+(C79-C$7)/C$8</f>
        <v>-689.99820528905468</v>
      </c>
      <c r="F79" s="1">
        <f>ROUND(2*E79,0)/2</f>
        <v>-690</v>
      </c>
      <c r="G79" s="1">
        <f>+C79-(C$7+F79*C$8)</f>
        <v>3.6340000006021E-3</v>
      </c>
      <c r="I79" s="1">
        <f>G79</f>
        <v>3.6340000006021E-3</v>
      </c>
      <c r="O79" s="1">
        <f ca="1">+C$11+C$12*F79</f>
        <v>1.5424680615952922E-3</v>
      </c>
      <c r="Q79" s="29">
        <f>+C79-15018.5</f>
        <v>28437.754999999997</v>
      </c>
      <c r="AA79" s="1" t="s">
        <v>61</v>
      </c>
      <c r="AB79" s="1">
        <v>11</v>
      </c>
      <c r="AD79" s="1" t="s">
        <v>58</v>
      </c>
      <c r="AF79" s="1" t="s">
        <v>59</v>
      </c>
    </row>
    <row r="80" spans="1:33" x14ac:dyDescent="0.2">
      <c r="A80" s="1" t="s">
        <v>76</v>
      </c>
      <c r="C80" s="27">
        <v>43713.413999999997</v>
      </c>
      <c r="D80" s="27"/>
      <c r="E80" s="1">
        <f>+(C80-C$7)/C$8</f>
        <v>-562.99598397620559</v>
      </c>
      <c r="F80" s="1">
        <f>ROUND(2*E80,0)/2</f>
        <v>-563</v>
      </c>
      <c r="G80" s="1">
        <f>+C80-(C$7+F80*C$8)</f>
        <v>8.1317999938619323E-3</v>
      </c>
      <c r="I80" s="1">
        <f>G80</f>
        <v>8.1317999938619323E-3</v>
      </c>
      <c r="O80" s="1">
        <f ca="1">+C$11+C$12*F80</f>
        <v>8.2980776899347014E-4</v>
      </c>
      <c r="Q80" s="29">
        <f>+C80-15018.5</f>
        <v>28694.913999999997</v>
      </c>
      <c r="AA80" s="1" t="s">
        <v>61</v>
      </c>
      <c r="AB80" s="1">
        <v>7</v>
      </c>
      <c r="AD80" s="1" t="s">
        <v>58</v>
      </c>
      <c r="AF80" s="1" t="s">
        <v>59</v>
      </c>
    </row>
    <row r="81" spans="1:33" x14ac:dyDescent="0.2">
      <c r="A81" s="1" t="s">
        <v>70</v>
      </c>
      <c r="C81" s="27">
        <v>43741.760999999999</v>
      </c>
      <c r="D81" s="27"/>
      <c r="E81" s="1">
        <f>+(C81-C$7)/C$8</f>
        <v>-548.99634963497874</v>
      </c>
      <c r="F81" s="1">
        <f>ROUND(2*E81,0)/2</f>
        <v>-549</v>
      </c>
      <c r="G81" s="1">
        <f>+C81-(C$7+F81*C$8)</f>
        <v>7.3914000022341497E-3</v>
      </c>
      <c r="I81" s="1">
        <f>G81</f>
        <v>7.3914000022341497E-3</v>
      </c>
      <c r="O81" s="1">
        <f ca="1">+C$11+C$12*F81</f>
        <v>7.5124679185626124E-4</v>
      </c>
      <c r="Q81" s="29">
        <f>+C81-15018.5</f>
        <v>28723.260999999999</v>
      </c>
      <c r="AB81" s="1">
        <v>14</v>
      </c>
      <c r="AC81" s="1" t="s">
        <v>77</v>
      </c>
      <c r="AD81" s="1" t="s">
        <v>78</v>
      </c>
      <c r="AG81" s="1" t="s">
        <v>74</v>
      </c>
    </row>
    <row r="82" spans="1:33" x14ac:dyDescent="0.2">
      <c r="A82" s="1" t="s">
        <v>79</v>
      </c>
      <c r="C82" s="27">
        <v>43968.538</v>
      </c>
      <c r="D82" s="27"/>
      <c r="E82" s="1">
        <f>+(C82-C$7)/C$8</f>
        <v>-436.99878103864626</v>
      </c>
      <c r="F82" s="1">
        <f>ROUND(2*E82,0)/2</f>
        <v>-437</v>
      </c>
      <c r="G82" s="1">
        <f>+C82-(C$7+F82*C$8)</f>
        <v>2.4682000002940185E-3</v>
      </c>
      <c r="I82" s="1">
        <f>G82</f>
        <v>2.4682000002940185E-3</v>
      </c>
      <c r="O82" s="1">
        <f ca="1">+C$11+C$12*F82</f>
        <v>1.2275897475859127E-4</v>
      </c>
      <c r="Q82" s="29">
        <f>+C82-15018.5</f>
        <v>28950.038</v>
      </c>
      <c r="AA82" s="1" t="s">
        <v>61</v>
      </c>
      <c r="AB82" s="1">
        <v>7</v>
      </c>
      <c r="AD82" s="1" t="s">
        <v>58</v>
      </c>
      <c r="AF82" s="1" t="s">
        <v>59</v>
      </c>
    </row>
    <row r="83" spans="1:33" x14ac:dyDescent="0.2">
      <c r="A83" s="1" t="s">
        <v>79</v>
      </c>
      <c r="C83" s="27">
        <v>43974.61</v>
      </c>
      <c r="D83" s="27"/>
      <c r="E83" s="1">
        <f>+(C83-C$7)/C$8</f>
        <v>-434.00002350804596</v>
      </c>
      <c r="F83" s="1">
        <f>ROUND(2*E83,0)/2</f>
        <v>-434</v>
      </c>
      <c r="G83" s="1">
        <f>+C83-(C$7+F83*C$8)</f>
        <v>-4.7599998652003706E-5</v>
      </c>
      <c r="I83" s="1">
        <f>G83</f>
        <v>-4.7599998652003706E-5</v>
      </c>
      <c r="O83" s="1">
        <f ca="1">+C$11+C$12*F83</f>
        <v>1.0592447965776085E-4</v>
      </c>
      <c r="Q83" s="29">
        <f>+C83-15018.5</f>
        <v>28956.11</v>
      </c>
      <c r="AA83" s="1" t="s">
        <v>61</v>
      </c>
      <c r="AB83" s="1">
        <v>7</v>
      </c>
      <c r="AD83" s="1" t="s">
        <v>58</v>
      </c>
      <c r="AF83" s="1" t="s">
        <v>59</v>
      </c>
    </row>
    <row r="84" spans="1:33" x14ac:dyDescent="0.2">
      <c r="A84" s="1" t="s">
        <v>80</v>
      </c>
      <c r="C84" s="27">
        <v>44039.411</v>
      </c>
      <c r="D84" s="27"/>
      <c r="E84" s="1">
        <f>+(C84-C$7)/C$8</f>
        <v>-401.99697891970226</v>
      </c>
      <c r="F84" s="1">
        <f>ROUND(2*E84,0)/2</f>
        <v>-402</v>
      </c>
      <c r="G84" s="1">
        <f>+C84-(C$7+F84*C$8)</f>
        <v>6.1171999986981973E-3</v>
      </c>
      <c r="I84" s="1">
        <f>G84</f>
        <v>6.1171999986981973E-3</v>
      </c>
      <c r="O84" s="1">
        <f ca="1">+C$11+C$12*F84</f>
        <v>-7.3643468084430563E-5</v>
      </c>
      <c r="Q84" s="29">
        <f>+C84-15018.5</f>
        <v>29020.911</v>
      </c>
      <c r="AA84" s="1" t="s">
        <v>61</v>
      </c>
      <c r="AB84" s="1">
        <v>6</v>
      </c>
      <c r="AD84" s="1" t="s">
        <v>58</v>
      </c>
      <c r="AF84" s="1" t="s">
        <v>59</v>
      </c>
    </row>
    <row r="85" spans="1:33" x14ac:dyDescent="0.2">
      <c r="A85" s="1" t="s">
        <v>80</v>
      </c>
      <c r="C85" s="27">
        <v>44045.481</v>
      </c>
      <c r="D85" s="27"/>
      <c r="E85" s="1">
        <f>+(C85-C$7)/C$8</f>
        <v>-398.99920912214918</v>
      </c>
      <c r="F85" s="1">
        <f>ROUND(2*E85,0)/2</f>
        <v>-399</v>
      </c>
      <c r="G85" s="1">
        <f>+C85-(C$7+F85*C$8)</f>
        <v>1.6013999993447214E-3</v>
      </c>
      <c r="I85" s="1">
        <f>G85</f>
        <v>1.6013999993447214E-3</v>
      </c>
      <c r="O85" s="1">
        <f ca="1">+C$11+C$12*F85</f>
        <v>-9.0477963185260982E-5</v>
      </c>
      <c r="Q85" s="29">
        <f>+C85-15018.5</f>
        <v>29026.981</v>
      </c>
      <c r="AA85" s="1" t="s">
        <v>61</v>
      </c>
      <c r="AB85" s="1">
        <v>6</v>
      </c>
      <c r="AD85" s="1" t="s">
        <v>58</v>
      </c>
      <c r="AF85" s="1" t="s">
        <v>59</v>
      </c>
    </row>
    <row r="86" spans="1:33" x14ac:dyDescent="0.2">
      <c r="A86" s="1" t="s">
        <v>80</v>
      </c>
      <c r="C86" s="27">
        <v>44116.345999999998</v>
      </c>
      <c r="D86" s="27"/>
      <c r="E86" s="1">
        <f>+(C86-C$7)/C$8</f>
        <v>-364.00135793539386</v>
      </c>
      <c r="F86" s="1">
        <f>ROUND(2*E86,0)/2</f>
        <v>-364</v>
      </c>
      <c r="G86" s="1">
        <f>+C86-(C$7+F86*C$8)</f>
        <v>-2.7496000038809143E-3</v>
      </c>
      <c r="I86" s="1">
        <f>G86</f>
        <v>-2.7496000038809143E-3</v>
      </c>
      <c r="O86" s="1">
        <f ca="1">+C$11+C$12*F86</f>
        <v>-2.8688040602828282E-4</v>
      </c>
      <c r="Q86" s="29">
        <f>+C86-15018.5</f>
        <v>29097.845999999998</v>
      </c>
      <c r="AA86" s="1" t="s">
        <v>61</v>
      </c>
      <c r="AB86" s="1">
        <v>6</v>
      </c>
      <c r="AD86" s="1" t="s">
        <v>58</v>
      </c>
      <c r="AF86" s="1" t="s">
        <v>59</v>
      </c>
    </row>
    <row r="87" spans="1:33" x14ac:dyDescent="0.2">
      <c r="A87" s="1" t="s">
        <v>81</v>
      </c>
      <c r="C87" s="27">
        <v>44122.417000000001</v>
      </c>
      <c r="D87" s="27"/>
      <c r="E87" s="1">
        <f>+(C87-C$7)/C$8</f>
        <v>-361.00309427131538</v>
      </c>
      <c r="F87" s="1">
        <f>ROUND(2*E87,0)/2</f>
        <v>-361</v>
      </c>
      <c r="G87" s="1">
        <f>+C87-(C$7+F87*C$8)</f>
        <v>-6.2653999993926845E-3</v>
      </c>
      <c r="I87" s="1">
        <f>G87</f>
        <v>-6.2653999993926845E-3</v>
      </c>
      <c r="O87" s="1">
        <f ca="1">+C$11+C$12*F87</f>
        <v>-3.0371490112911324E-4</v>
      </c>
      <c r="Q87" s="29">
        <f>+C87-15018.5</f>
        <v>29103.917000000001</v>
      </c>
      <c r="AA87" s="1" t="s">
        <v>61</v>
      </c>
      <c r="AB87" s="1">
        <v>6</v>
      </c>
      <c r="AD87" s="1" t="s">
        <v>58</v>
      </c>
      <c r="AF87" s="1" t="s">
        <v>59</v>
      </c>
    </row>
    <row r="88" spans="1:33" x14ac:dyDescent="0.2">
      <c r="A88" s="1" t="s">
        <v>70</v>
      </c>
      <c r="C88" s="27">
        <v>44138.624000000003</v>
      </c>
      <c r="D88" s="27"/>
      <c r="E88" s="1">
        <f>+(C88-C$7)/C$8</f>
        <v>-352.99899952519479</v>
      </c>
      <c r="F88" s="1">
        <f>ROUND(2*E88,0)/2</f>
        <v>-353</v>
      </c>
      <c r="G88" s="1">
        <f>+C88-(C$7+F88*C$8)</f>
        <v>2.025800000410527E-3</v>
      </c>
      <c r="I88" s="1">
        <f>G88</f>
        <v>2.025800000410527E-3</v>
      </c>
      <c r="O88" s="1">
        <f ca="1">+C$11+C$12*F88</f>
        <v>-3.4860688806466087E-4</v>
      </c>
      <c r="Q88" s="29">
        <f>+C88-15018.5</f>
        <v>29120.124000000003</v>
      </c>
      <c r="AB88" s="1">
        <v>14</v>
      </c>
      <c r="AC88" s="1" t="s">
        <v>77</v>
      </c>
      <c r="AD88" s="1" t="s">
        <v>78</v>
      </c>
      <c r="AG88" s="1" t="s">
        <v>74</v>
      </c>
    </row>
    <row r="89" spans="1:33" x14ac:dyDescent="0.2">
      <c r="A89" s="1" t="s">
        <v>82</v>
      </c>
      <c r="C89" s="27">
        <v>44375.531999999999</v>
      </c>
      <c r="D89" s="27"/>
      <c r="E89" s="1">
        <f>+(C89-C$7)/C$8</f>
        <v>-235.99806917943988</v>
      </c>
      <c r="F89" s="1">
        <f>ROUND(2*E89,0)/2</f>
        <v>-236</v>
      </c>
      <c r="G89" s="1">
        <f>+C89-(C$7+F89*C$8)</f>
        <v>3.9095999964047223E-3</v>
      </c>
      <c r="I89" s="1">
        <f>G89</f>
        <v>3.9095999964047223E-3</v>
      </c>
      <c r="O89" s="1">
        <f ca="1">+C$11+C$12*F89</f>
        <v>-1.0051521969970485E-3</v>
      </c>
      <c r="Q89" s="29">
        <f>+C89-15018.5</f>
        <v>29357.031999999999</v>
      </c>
      <c r="AA89" s="1" t="s">
        <v>61</v>
      </c>
      <c r="AB89" s="1">
        <v>6</v>
      </c>
      <c r="AD89" s="1" t="s">
        <v>58</v>
      </c>
      <c r="AF89" s="1" t="s">
        <v>59</v>
      </c>
    </row>
    <row r="90" spans="1:33" x14ac:dyDescent="0.2">
      <c r="A90" s="1" t="s">
        <v>82</v>
      </c>
      <c r="C90" s="27">
        <v>44379.572</v>
      </c>
      <c r="D90" s="27"/>
      <c r="E90" s="1">
        <f>+(C90-C$7)/C$8</f>
        <v>-234.00284842456054</v>
      </c>
      <c r="F90" s="1">
        <f>ROUND(2*E90,0)/2</f>
        <v>-234</v>
      </c>
      <c r="G90" s="1">
        <f>+C90-(C$7+F90*C$8)</f>
        <v>-5.7675999996718019E-3</v>
      </c>
      <c r="I90" s="1">
        <f>G90</f>
        <v>-5.7675999996718019E-3</v>
      </c>
      <c r="O90" s="1">
        <f ca="1">+C$11+C$12*F90</f>
        <v>-1.0163751937309353E-3</v>
      </c>
      <c r="Q90" s="29">
        <f>+C90-15018.5</f>
        <v>29361.072</v>
      </c>
      <c r="AA90" s="1" t="s">
        <v>61</v>
      </c>
      <c r="AB90" s="1">
        <v>5</v>
      </c>
      <c r="AD90" s="1" t="s">
        <v>58</v>
      </c>
      <c r="AF90" s="1" t="s">
        <v>59</v>
      </c>
    </row>
    <row r="91" spans="1:33" x14ac:dyDescent="0.2">
      <c r="A91" s="1" t="s">
        <v>83</v>
      </c>
      <c r="C91" s="27">
        <v>44454.491999999998</v>
      </c>
      <c r="D91" s="27"/>
      <c r="E91" s="1">
        <f>+(C91-C$7)/C$8</f>
        <v>-197.00236848507387</v>
      </c>
      <c r="F91" s="1">
        <f>ROUND(2*E91,0)/2</f>
        <v>-197</v>
      </c>
      <c r="G91" s="1">
        <f>+C91-(C$7+F91*C$8)</f>
        <v>-4.7957999995560385E-3</v>
      </c>
      <c r="I91" s="1">
        <f>G91</f>
        <v>-4.7957999995560385E-3</v>
      </c>
      <c r="O91" s="1">
        <f ca="1">+C$11+C$12*F91</f>
        <v>-1.2240006333078441E-3</v>
      </c>
      <c r="Q91" s="29">
        <f>+C91-15018.5</f>
        <v>29435.991999999998</v>
      </c>
      <c r="AA91" s="1" t="s">
        <v>61</v>
      </c>
      <c r="AB91" s="1">
        <v>6</v>
      </c>
      <c r="AD91" s="1" t="s">
        <v>58</v>
      </c>
      <c r="AF91" s="1" t="s">
        <v>59</v>
      </c>
    </row>
    <row r="92" spans="1:33" x14ac:dyDescent="0.2">
      <c r="A92" s="1" t="s">
        <v>83</v>
      </c>
      <c r="C92" s="27">
        <v>44456.514999999999</v>
      </c>
      <c r="D92" s="27"/>
      <c r="E92" s="1">
        <f>+(C92-C$7)/C$8</f>
        <v>-196.00327650806344</v>
      </c>
      <c r="F92" s="1">
        <f>ROUND(2*E92,0)/2</f>
        <v>-196</v>
      </c>
      <c r="G92" s="1">
        <f>+C92-(C$7+F92*C$8)</f>
        <v>-6.634400000621099E-3</v>
      </c>
      <c r="I92" s="1">
        <f>G92</f>
        <v>-6.634400000621099E-3</v>
      </c>
      <c r="O92" s="1">
        <f ca="1">+C$11+C$12*F92</f>
        <v>-1.2296121316747875E-3</v>
      </c>
      <c r="Q92" s="29">
        <f>+C92-15018.5</f>
        <v>29438.014999999999</v>
      </c>
      <c r="AA92" s="1" t="s">
        <v>61</v>
      </c>
      <c r="AB92" s="1">
        <v>11</v>
      </c>
      <c r="AD92" s="1" t="s">
        <v>58</v>
      </c>
      <c r="AF92" s="1" t="s">
        <v>59</v>
      </c>
    </row>
    <row r="93" spans="1:33" x14ac:dyDescent="0.2">
      <c r="A93" s="1" t="s">
        <v>70</v>
      </c>
      <c r="C93" s="27">
        <v>44470.703000000001</v>
      </c>
      <c r="D93" s="27"/>
      <c r="E93" s="1">
        <f>+(C93-C$7)/C$8</f>
        <v>-188.99629827285895</v>
      </c>
      <c r="F93" s="1">
        <f>ROUND(2*E93,0)/2</f>
        <v>-189</v>
      </c>
      <c r="G93" s="1">
        <f>+C93-(C$7+F93*C$8)</f>
        <v>7.4954000010620803E-3</v>
      </c>
      <c r="I93" s="1">
        <f>G93</f>
        <v>7.4954000010620803E-3</v>
      </c>
      <c r="O93" s="1">
        <f ca="1">+C$11+C$12*F93</f>
        <v>-1.268892620243392E-3</v>
      </c>
      <c r="Q93" s="29">
        <f>+C93-15018.5</f>
        <v>29452.203000000001</v>
      </c>
      <c r="AB93" s="1">
        <v>13</v>
      </c>
      <c r="AC93" s="1" t="s">
        <v>77</v>
      </c>
      <c r="AD93" s="1" t="s">
        <v>78</v>
      </c>
      <c r="AG93" s="1" t="s">
        <v>74</v>
      </c>
    </row>
    <row r="94" spans="1:33" x14ac:dyDescent="0.2">
      <c r="A94" s="1" t="s">
        <v>84</v>
      </c>
      <c r="C94" s="27">
        <v>44525.374000000003</v>
      </c>
      <c r="D94" s="27"/>
      <c r="E94" s="1">
        <f>+(C94-C$7)/C$8</f>
        <v>-161.9961215674158</v>
      </c>
      <c r="F94" s="1">
        <f>ROUND(2*E94,0)/2</f>
        <v>-162</v>
      </c>
      <c r="G94" s="1">
        <f>+C94-(C$7+F94*C$8)</f>
        <v>7.8532000043196604E-3</v>
      </c>
      <c r="I94" s="1">
        <f>G94</f>
        <v>7.8532000043196604E-3</v>
      </c>
      <c r="O94" s="1">
        <f ca="1">+C$11+C$12*F94</f>
        <v>-1.420403076150866E-3</v>
      </c>
      <c r="Q94" s="29">
        <f>+C94-15018.5</f>
        <v>29506.874000000003</v>
      </c>
      <c r="AA94" s="1" t="s">
        <v>61</v>
      </c>
      <c r="AB94" s="1">
        <v>10</v>
      </c>
      <c r="AD94" s="1" t="s">
        <v>85</v>
      </c>
      <c r="AF94" s="1" t="s">
        <v>59</v>
      </c>
    </row>
    <row r="95" spans="1:33" x14ac:dyDescent="0.2">
      <c r="A95" s="1" t="s">
        <v>84</v>
      </c>
      <c r="C95" s="27">
        <v>44527.392</v>
      </c>
      <c r="D95" s="27"/>
      <c r="E95" s="1">
        <f>+(C95-C$7)/C$8</f>
        <v>-160.99949892302507</v>
      </c>
      <c r="F95" s="1">
        <f>ROUND(2*E95,0)/2</f>
        <v>-161</v>
      </c>
      <c r="G95" s="1">
        <f>+C95-(C$7+F95*C$8)</f>
        <v>1.014599998597987E-3</v>
      </c>
      <c r="I95" s="1">
        <f>G95</f>
        <v>1.014599998597987E-3</v>
      </c>
      <c r="O95" s="1">
        <f ca="1">+C$11+C$12*F95</f>
        <v>-1.4260145745178094E-3</v>
      </c>
      <c r="Q95" s="29">
        <f>+C95-15018.5</f>
        <v>29508.892</v>
      </c>
      <c r="AA95" s="1" t="s">
        <v>61</v>
      </c>
      <c r="AB95" s="1">
        <v>6</v>
      </c>
      <c r="AD95" s="1" t="s">
        <v>86</v>
      </c>
      <c r="AF95" s="1" t="s">
        <v>59</v>
      </c>
    </row>
    <row r="96" spans="1:33" x14ac:dyDescent="0.2">
      <c r="A96" s="1" t="s">
        <v>70</v>
      </c>
      <c r="C96" s="27">
        <v>44543.597999999998</v>
      </c>
      <c r="D96" s="27"/>
      <c r="E96" s="1">
        <f>+(C96-C$7)/C$8</f>
        <v>-152.99589804342989</v>
      </c>
      <c r="F96" s="1">
        <f>ROUND(2*E96,0)/2</f>
        <v>-153</v>
      </c>
      <c r="G96" s="1">
        <f>+C96-(C$7+F96*C$8)</f>
        <v>8.3058000018354505E-3</v>
      </c>
      <c r="I96" s="1">
        <f>G96</f>
        <v>8.3058000018354505E-3</v>
      </c>
      <c r="O96" s="1">
        <f ca="1">+C$11+C$12*F96</f>
        <v>-1.4709065614533575E-3</v>
      </c>
      <c r="Q96" s="29">
        <f>+C96-15018.5</f>
        <v>29525.097999999998</v>
      </c>
      <c r="AB96" s="1">
        <v>17</v>
      </c>
      <c r="AC96" s="1" t="s">
        <v>77</v>
      </c>
      <c r="AD96" s="1" t="s">
        <v>87</v>
      </c>
      <c r="AG96" s="1" t="s">
        <v>74</v>
      </c>
    </row>
    <row r="97" spans="1:33" x14ac:dyDescent="0.2">
      <c r="A97" s="1" t="s">
        <v>88</v>
      </c>
      <c r="C97" s="27">
        <v>44853.387999999999</v>
      </c>
      <c r="D97" s="27"/>
      <c r="E97" s="1">
        <f>+(C97-C$7)/C$8</f>
        <v>-9.8773304717099625E-4</v>
      </c>
      <c r="F97" s="1">
        <f>ROUND(2*E97,0)/2</f>
        <v>0</v>
      </c>
      <c r="G97" s="1">
        <f>+C97-(C$7+F97*C$8)</f>
        <v>-2.0000000004074536E-3</v>
      </c>
      <c r="I97" s="1">
        <f>G97</f>
        <v>-2.0000000004074536E-3</v>
      </c>
      <c r="O97" s="1">
        <f ca="1">+C$11+C$12*F97</f>
        <v>-2.3294658115957101E-3</v>
      </c>
      <c r="Q97" s="29">
        <f>+C97-15018.5</f>
        <v>29834.887999999999</v>
      </c>
      <c r="AA97" s="1" t="s">
        <v>61</v>
      </c>
      <c r="AB97" s="1">
        <v>7</v>
      </c>
      <c r="AD97" s="1" t="s">
        <v>58</v>
      </c>
      <c r="AF97" s="1" t="s">
        <v>59</v>
      </c>
    </row>
    <row r="98" spans="1:33" x14ac:dyDescent="0.2">
      <c r="A98" s="1" t="s">
        <v>89</v>
      </c>
      <c r="C98" s="27">
        <v>44853.39</v>
      </c>
      <c r="D98" s="27" t="s">
        <v>15</v>
      </c>
      <c r="E98" s="1">
        <f>+(C98-C$7)/C$8</f>
        <v>0</v>
      </c>
      <c r="F98" s="1">
        <f>ROUND(2*E98,0)/2</f>
        <v>0</v>
      </c>
      <c r="G98" s="1">
        <f>+C98-(C$7+F98*C$8)</f>
        <v>0</v>
      </c>
      <c r="H98" s="1">
        <f>+G98</f>
        <v>0</v>
      </c>
      <c r="I98" s="1">
        <f>G98</f>
        <v>0</v>
      </c>
      <c r="O98" s="1">
        <f ca="1">+C$11+C$12*F98</f>
        <v>-2.3294658115957101E-3</v>
      </c>
      <c r="Q98" s="29">
        <f>+C98-15018.5</f>
        <v>29834.89</v>
      </c>
    </row>
    <row r="99" spans="1:33" x14ac:dyDescent="0.2">
      <c r="A99" s="1" t="s">
        <v>90</v>
      </c>
      <c r="C99" s="27">
        <v>44924.256999999998</v>
      </c>
      <c r="D99" s="27"/>
      <c r="E99" s="1">
        <f>+(C99-C$7)/C$8</f>
        <v>34.998838919802488</v>
      </c>
      <c r="F99" s="1">
        <f>ROUND(2*E99,0)/2</f>
        <v>35</v>
      </c>
      <c r="G99" s="1">
        <f>+C99-(C$7+F99*C$8)</f>
        <v>-2.3510000028181821E-3</v>
      </c>
      <c r="I99" s="1">
        <f>G99</f>
        <v>-2.3510000028181821E-3</v>
      </c>
      <c r="O99" s="1">
        <f ca="1">+C$11+C$12*F99</f>
        <v>-2.5258682544387319E-3</v>
      </c>
      <c r="Q99" s="29">
        <f>+C99-15018.5</f>
        <v>29905.756999999998</v>
      </c>
      <c r="AA99" s="1" t="s">
        <v>61</v>
      </c>
      <c r="AB99" s="1">
        <v>6</v>
      </c>
      <c r="AD99" s="1" t="s">
        <v>58</v>
      </c>
      <c r="AF99" s="1" t="s">
        <v>59</v>
      </c>
    </row>
    <row r="100" spans="1:33" x14ac:dyDescent="0.2">
      <c r="A100" s="1" t="s">
        <v>91</v>
      </c>
      <c r="C100" s="27">
        <v>45104.464999999997</v>
      </c>
      <c r="D100" s="27"/>
      <c r="E100" s="1">
        <f>+(C100-C$7)/C$8</f>
        <v>123.99753738396586</v>
      </c>
      <c r="F100" s="1">
        <f>ROUND(2*E100,0)/2</f>
        <v>124</v>
      </c>
      <c r="G100" s="1">
        <f>+C100-(C$7+F100*C$8)</f>
        <v>-4.9864000029629096E-3</v>
      </c>
      <c r="I100" s="1">
        <f>G100</f>
        <v>-4.9864000029629096E-3</v>
      </c>
      <c r="O100" s="1">
        <f ca="1">+C$11+C$12*F100</f>
        <v>-3.0252916090967017E-3</v>
      </c>
      <c r="Q100" s="29">
        <f>+C100-15018.5</f>
        <v>30085.964999999997</v>
      </c>
      <c r="AA100" s="1" t="s">
        <v>61</v>
      </c>
      <c r="AB100" s="1">
        <v>6</v>
      </c>
      <c r="AD100" s="1" t="s">
        <v>58</v>
      </c>
      <c r="AF100" s="1" t="s">
        <v>59</v>
      </c>
    </row>
    <row r="101" spans="1:33" x14ac:dyDescent="0.2">
      <c r="A101" s="1" t="s">
        <v>92</v>
      </c>
      <c r="C101" s="27">
        <v>45258.358999999997</v>
      </c>
      <c r="D101" s="27"/>
      <c r="E101" s="1">
        <f>+(C101-C$7)/C$8</f>
        <v>200.00063214914874</v>
      </c>
      <c r="F101" s="1">
        <f>ROUND(2*E101,0)/2</f>
        <v>200</v>
      </c>
      <c r="G101" s="1">
        <f>+C101-(C$7+F101*C$8)</f>
        <v>1.2799999967683107E-3</v>
      </c>
      <c r="I101" s="1">
        <f>G101</f>
        <v>1.2799999967683107E-3</v>
      </c>
      <c r="O101" s="1">
        <f ca="1">+C$11+C$12*F101</f>
        <v>-3.4517654849844067E-3</v>
      </c>
      <c r="Q101" s="29">
        <f>+C101-15018.5</f>
        <v>30239.858999999997</v>
      </c>
      <c r="AA101" s="1" t="s">
        <v>61</v>
      </c>
      <c r="AB101" s="1">
        <v>7</v>
      </c>
      <c r="AD101" s="1" t="s">
        <v>58</v>
      </c>
      <c r="AF101" s="1" t="s">
        <v>59</v>
      </c>
    </row>
    <row r="102" spans="1:33" x14ac:dyDescent="0.2">
      <c r="A102" s="1" t="s">
        <v>93</v>
      </c>
      <c r="C102" s="27">
        <v>45586.381999999998</v>
      </c>
      <c r="D102" s="27"/>
      <c r="E102" s="1">
        <f>+(C102-C$7)/C$8</f>
        <v>362.00021078223148</v>
      </c>
      <c r="F102" s="1">
        <f>ROUND(2*E102,0)/2</f>
        <v>362</v>
      </c>
      <c r="G102" s="1">
        <f>+C102-(C$7+F102*C$8)</f>
        <v>4.267999975127168E-4</v>
      </c>
      <c r="I102" s="1">
        <f>G102</f>
        <v>4.267999975127168E-4</v>
      </c>
      <c r="O102" s="1">
        <f ca="1">+C$11+C$12*F102</f>
        <v>-4.3608282204292501E-3</v>
      </c>
      <c r="Q102" s="29">
        <f>+C102-15018.5</f>
        <v>30567.881999999998</v>
      </c>
      <c r="AA102" s="1" t="s">
        <v>61</v>
      </c>
      <c r="AB102" s="1">
        <v>8</v>
      </c>
      <c r="AD102" s="1" t="s">
        <v>58</v>
      </c>
      <c r="AF102" s="1" t="s">
        <v>59</v>
      </c>
    </row>
    <row r="103" spans="1:33" x14ac:dyDescent="0.2">
      <c r="A103" s="1" t="s">
        <v>94</v>
      </c>
      <c r="C103" s="27">
        <v>45659.273999999998</v>
      </c>
      <c r="D103" s="27"/>
      <c r="E103" s="1">
        <f>+(C103-C$7)/C$8</f>
        <v>397.99912941209152</v>
      </c>
      <c r="F103" s="1">
        <f>ROUND(2*E103,0)/2</f>
        <v>398</v>
      </c>
      <c r="G103" s="1">
        <f>+C103-(C$7+F103*C$8)</f>
        <v>-1.7627999986871146E-3</v>
      </c>
      <c r="I103" s="1">
        <f>G103</f>
        <v>-1.7627999986871146E-3</v>
      </c>
      <c r="O103" s="1">
        <f ca="1">+C$11+C$12*F103</f>
        <v>-4.562842161639216E-3</v>
      </c>
      <c r="Q103" s="29">
        <f>+C103-15018.5</f>
        <v>30640.773999999998</v>
      </c>
      <c r="AA103" s="1" t="s">
        <v>61</v>
      </c>
      <c r="AB103" s="1">
        <v>7</v>
      </c>
      <c r="AD103" s="1" t="s">
        <v>58</v>
      </c>
      <c r="AF103" s="1" t="s">
        <v>59</v>
      </c>
    </row>
    <row r="104" spans="1:33" x14ac:dyDescent="0.2">
      <c r="A104" s="1" t="s">
        <v>95</v>
      </c>
      <c r="C104" s="27">
        <v>45916.423999999999</v>
      </c>
      <c r="D104" s="27"/>
      <c r="E104" s="1">
        <f>+(C104-C$7)/C$8</f>
        <v>524.99690592623028</v>
      </c>
      <c r="F104" s="1">
        <f>ROUND(2*E104,0)/2</f>
        <v>525</v>
      </c>
      <c r="G104" s="1">
        <f>+C104-(C$7+F104*C$8)</f>
        <v>-6.2650000036228448E-3</v>
      </c>
      <c r="I104" s="1">
        <f>G104</f>
        <v>-6.2650000036228448E-3</v>
      </c>
      <c r="O104" s="1">
        <f ca="1">+C$11+C$12*F104</f>
        <v>-5.2755024542410385E-3</v>
      </c>
      <c r="Q104" s="29">
        <f>+C104-15018.5</f>
        <v>30897.923999999999</v>
      </c>
      <c r="AA104" s="1" t="s">
        <v>61</v>
      </c>
      <c r="AF104" s="1" t="s">
        <v>68</v>
      </c>
    </row>
    <row r="105" spans="1:33" x14ac:dyDescent="0.2">
      <c r="A105" s="1" t="s">
        <v>95</v>
      </c>
      <c r="C105" s="27">
        <v>45916.425000000003</v>
      </c>
      <c r="D105" s="27"/>
      <c r="E105" s="1">
        <f>+(C105-C$7)/C$8</f>
        <v>524.99739979275557</v>
      </c>
      <c r="F105" s="1">
        <f>ROUND(2*E105,0)/2</f>
        <v>525</v>
      </c>
      <c r="G105" s="1">
        <f>+C105-(C$7+F105*C$8)</f>
        <v>-5.2649999997811392E-3</v>
      </c>
      <c r="I105" s="1">
        <f>G105</f>
        <v>-5.2649999997811392E-3</v>
      </c>
      <c r="O105" s="1">
        <f ca="1">+C$11+C$12*F105</f>
        <v>-5.2755024542410385E-3</v>
      </c>
      <c r="Q105" s="29">
        <f>+C105-15018.5</f>
        <v>30897.925000000003</v>
      </c>
      <c r="AA105" s="1" t="s">
        <v>61</v>
      </c>
      <c r="AF105" s="1" t="s">
        <v>68</v>
      </c>
    </row>
    <row r="106" spans="1:33" x14ac:dyDescent="0.2">
      <c r="A106" s="1" t="s">
        <v>95</v>
      </c>
      <c r="C106" s="27">
        <v>45916.428999999996</v>
      </c>
      <c r="D106" s="27"/>
      <c r="E106" s="1">
        <f>+(C106-C$7)/C$8</f>
        <v>524.99937525884638</v>
      </c>
      <c r="F106" s="1">
        <f>ROUND(2*E106,0)/2</f>
        <v>525</v>
      </c>
      <c r="G106" s="1">
        <f>+C106-(C$7+F106*C$8)</f>
        <v>-1.2650000062421896E-3</v>
      </c>
      <c r="I106" s="1">
        <f>G106</f>
        <v>-1.2650000062421896E-3</v>
      </c>
      <c r="O106" s="1">
        <f ca="1">+C$11+C$12*F106</f>
        <v>-5.2755024542410385E-3</v>
      </c>
      <c r="Q106" s="29">
        <f>+C106-15018.5</f>
        <v>30897.928999999996</v>
      </c>
      <c r="AA106" s="1" t="s">
        <v>61</v>
      </c>
      <c r="AF106" s="1" t="s">
        <v>68</v>
      </c>
    </row>
    <row r="107" spans="1:33" x14ac:dyDescent="0.2">
      <c r="A107" s="1" t="s">
        <v>70</v>
      </c>
      <c r="C107" s="27">
        <v>45936.675000000003</v>
      </c>
      <c r="D107" s="27"/>
      <c r="E107" s="1">
        <f>+(C107-C$7)/C$8</f>
        <v>534.99819689332458</v>
      </c>
      <c r="F107" s="1">
        <f>ROUND(2*E107,0)/2</f>
        <v>535</v>
      </c>
      <c r="G107" s="1">
        <f>+C107-(C$7+F107*C$8)</f>
        <v>-3.6509999990812503E-3</v>
      </c>
      <c r="I107" s="1">
        <f>G107</f>
        <v>-3.6509999990812503E-3</v>
      </c>
      <c r="O107" s="1">
        <f ca="1">+C$11+C$12*F107</f>
        <v>-5.3316174379104729E-3</v>
      </c>
      <c r="Q107" s="29">
        <f>+C107-15018.5</f>
        <v>30918.175000000003</v>
      </c>
      <c r="AB107" s="1">
        <v>10</v>
      </c>
      <c r="AC107" s="1" t="s">
        <v>96</v>
      </c>
      <c r="AD107" s="1" t="s">
        <v>97</v>
      </c>
      <c r="AG107" s="1" t="s">
        <v>74</v>
      </c>
    </row>
    <row r="108" spans="1:33" x14ac:dyDescent="0.2">
      <c r="A108" s="1" t="s">
        <v>98</v>
      </c>
      <c r="C108" s="27">
        <v>45991.343000000001</v>
      </c>
      <c r="D108" s="27"/>
      <c r="E108" s="1">
        <f>+(C108-C$7)/C$8</f>
        <v>561.9968919991951</v>
      </c>
      <c r="F108" s="1">
        <f>ROUND(2*E108,0)/2</f>
        <v>562</v>
      </c>
      <c r="G108" s="1">
        <f>+C108-(C$7+F108*C$8)</f>
        <v>-6.2932000000728294E-3</v>
      </c>
      <c r="I108" s="1">
        <f>G108</f>
        <v>-6.2932000000728294E-3</v>
      </c>
      <c r="O108" s="1">
        <f ca="1">+C$11+C$12*F108</f>
        <v>-5.4831278938179467E-3</v>
      </c>
      <c r="Q108" s="29">
        <f>+C108-15018.5</f>
        <v>30972.843000000001</v>
      </c>
      <c r="AA108" s="1" t="s">
        <v>61</v>
      </c>
      <c r="AB108" s="1">
        <v>9</v>
      </c>
      <c r="AD108" s="1" t="s">
        <v>85</v>
      </c>
      <c r="AF108" s="1" t="s">
        <v>59</v>
      </c>
    </row>
    <row r="109" spans="1:33" x14ac:dyDescent="0.2">
      <c r="A109" s="1" t="s">
        <v>99</v>
      </c>
      <c r="C109" s="27">
        <v>46238.394999999997</v>
      </c>
      <c r="D109" s="27"/>
      <c r="E109" s="1">
        <f>+(C109-C$7)/C$8</f>
        <v>684.00760435918073</v>
      </c>
      <c r="F109" s="1">
        <f>ROUND(2*E109,0)/2</f>
        <v>684</v>
      </c>
      <c r="G109" s="1">
        <f>+C109-(C$7+F109*C$8)</f>
        <v>1.539760000014212E-2</v>
      </c>
      <c r="I109" s="1">
        <f>G109</f>
        <v>1.539760000014212E-2</v>
      </c>
      <c r="O109" s="1">
        <f ca="1">+C$11+C$12*F109</f>
        <v>-6.1677306945850515E-3</v>
      </c>
      <c r="Q109" s="29">
        <f>+C109-15018.5</f>
        <v>31219.894999999997</v>
      </c>
      <c r="AA109" s="1" t="s">
        <v>61</v>
      </c>
      <c r="AB109" s="1">
        <v>6</v>
      </c>
      <c r="AD109" s="1" t="s">
        <v>86</v>
      </c>
      <c r="AF109" s="1" t="s">
        <v>59</v>
      </c>
    </row>
    <row r="110" spans="1:33" x14ac:dyDescent="0.2">
      <c r="A110" s="1" t="s">
        <v>70</v>
      </c>
      <c r="C110" s="27">
        <v>46264.694000000003</v>
      </c>
      <c r="D110" s="27"/>
      <c r="E110" s="1">
        <f>+(C110-C$7)/C$8</f>
        <v>696.99580006031283</v>
      </c>
      <c r="F110" s="1">
        <f>ROUND(2*E110,0)/2</f>
        <v>697</v>
      </c>
      <c r="G110" s="1">
        <f>+C110-(C$7+F110*C$8)</f>
        <v>-8.5041999991517514E-3</v>
      </c>
      <c r="I110" s="1">
        <f>G110</f>
        <v>-8.5041999991517514E-3</v>
      </c>
      <c r="O110" s="1">
        <f ca="1">+C$11+C$12*F110</f>
        <v>-6.2406801733553173E-3</v>
      </c>
      <c r="Q110" s="29">
        <f>+C110-15018.5</f>
        <v>31246.194000000003</v>
      </c>
      <c r="AB110" s="1">
        <v>10</v>
      </c>
      <c r="AC110" s="1" t="s">
        <v>96</v>
      </c>
      <c r="AD110" s="1" t="s">
        <v>97</v>
      </c>
      <c r="AG110" s="1" t="s">
        <v>74</v>
      </c>
    </row>
    <row r="111" spans="1:33" x14ac:dyDescent="0.2">
      <c r="A111" s="1" t="s">
        <v>100</v>
      </c>
      <c r="C111" s="27">
        <v>46321.402999999998</v>
      </c>
      <c r="D111" s="27"/>
      <c r="E111" s="1">
        <f>+(C111-C$7)/C$8</f>
        <v>725.00247674061484</v>
      </c>
      <c r="F111" s="1">
        <f>ROUND(2*E111,0)/2</f>
        <v>725</v>
      </c>
      <c r="G111" s="1">
        <f>+C111-(C$7+F111*C$8)</f>
        <v>5.0150000024586916E-3</v>
      </c>
      <c r="I111" s="1">
        <f>G111</f>
        <v>5.0150000024586916E-3</v>
      </c>
      <c r="O111" s="1">
        <f ca="1">+C$11+C$12*F111</f>
        <v>-6.3978021276297342E-3</v>
      </c>
      <c r="Q111" s="29">
        <f>+C111-15018.5</f>
        <v>31302.902999999998</v>
      </c>
      <c r="AA111" s="1" t="s">
        <v>61</v>
      </c>
      <c r="AB111" s="1">
        <v>7</v>
      </c>
      <c r="AD111" s="1" t="s">
        <v>85</v>
      </c>
      <c r="AF111" s="1" t="s">
        <v>59</v>
      </c>
    </row>
    <row r="112" spans="1:33" x14ac:dyDescent="0.2">
      <c r="A112" s="1" t="s">
        <v>100</v>
      </c>
      <c r="C112" s="27">
        <v>46325.442000000003</v>
      </c>
      <c r="D112" s="27"/>
      <c r="E112" s="1">
        <f>+(C112-C$7)/C$8</f>
        <v>726.99720362897244</v>
      </c>
      <c r="F112" s="1">
        <f>ROUND(2*E112,0)/2</f>
        <v>727</v>
      </c>
      <c r="G112" s="1">
        <f>+C112-(C$7+F112*C$8)</f>
        <v>-5.6621999974595383E-3</v>
      </c>
      <c r="I112" s="1">
        <f>G112</f>
        <v>-5.6621999974595383E-3</v>
      </c>
      <c r="O112" s="1">
        <f ca="1">+C$11+C$12*F112</f>
        <v>-6.4090251243636214E-3</v>
      </c>
      <c r="Q112" s="29">
        <f>+C112-15018.5</f>
        <v>31306.942000000003</v>
      </c>
      <c r="AA112" s="1" t="s">
        <v>61</v>
      </c>
      <c r="AB112" s="1">
        <v>10</v>
      </c>
      <c r="AD112" s="1" t="s">
        <v>85</v>
      </c>
      <c r="AF112" s="1" t="s">
        <v>59</v>
      </c>
    </row>
    <row r="113" spans="1:33" x14ac:dyDescent="0.2">
      <c r="A113" s="1" t="s">
        <v>101</v>
      </c>
      <c r="C113" s="27">
        <v>46975.411</v>
      </c>
      <c r="D113" s="27"/>
      <c r="E113" s="1">
        <f>+(C113-C$7)/C$8</f>
        <v>1047.9951340319178</v>
      </c>
      <c r="F113" s="1">
        <f>ROUND(2*E113,0)/2</f>
        <v>1048</v>
      </c>
      <c r="G113" s="1">
        <f>+C113-(C$7+F113*C$8)</f>
        <v>-9.8528000016813166E-3</v>
      </c>
      <c r="I113" s="1">
        <f>G113</f>
        <v>-9.8528000016813166E-3</v>
      </c>
      <c r="O113" s="1">
        <f ca="1">+C$11+C$12*F113</f>
        <v>-8.2103161001524788E-3</v>
      </c>
      <c r="Q113" s="29">
        <f>+C113-15018.5</f>
        <v>31956.911</v>
      </c>
      <c r="AA113" s="1" t="s">
        <v>61</v>
      </c>
      <c r="AB113" s="1">
        <v>6</v>
      </c>
      <c r="AD113" s="1" t="s">
        <v>58</v>
      </c>
      <c r="AF113" s="1" t="s">
        <v>59</v>
      </c>
    </row>
    <row r="114" spans="1:33" x14ac:dyDescent="0.2">
      <c r="A114" s="1" t="s">
        <v>70</v>
      </c>
      <c r="C114" s="27">
        <v>46999.705999999998</v>
      </c>
      <c r="D114" s="27"/>
      <c r="E114" s="1">
        <f>+(C114-C$7)/C$8</f>
        <v>1059.9936212199823</v>
      </c>
      <c r="F114" s="1">
        <f>ROUND(2*E114,0)/2</f>
        <v>1060</v>
      </c>
      <c r="G114" s="1">
        <f>+C114-(C$7+F114*C$8)</f>
        <v>-1.2915999999677297E-2</v>
      </c>
      <c r="I114" s="1">
        <f>G114</f>
        <v>-1.2915999999677297E-2</v>
      </c>
      <c r="O114" s="1">
        <f ca="1">+C$11+C$12*F114</f>
        <v>-8.2776540805558005E-3</v>
      </c>
      <c r="Q114" s="29">
        <f>+C114-15018.5</f>
        <v>31981.205999999998</v>
      </c>
      <c r="AB114" s="1" t="s">
        <v>102</v>
      </c>
      <c r="AC114" s="1" t="s">
        <v>72</v>
      </c>
      <c r="AD114" s="1" t="s">
        <v>103</v>
      </c>
      <c r="AG114" s="1" t="s">
        <v>74</v>
      </c>
    </row>
    <row r="115" spans="1:33" x14ac:dyDescent="0.2">
      <c r="A115" s="1" t="s">
        <v>104</v>
      </c>
      <c r="C115" s="27">
        <v>47048.309000000001</v>
      </c>
      <c r="D115" s="27"/>
      <c r="E115" s="1">
        <f>+(C115-C$7)/C$8</f>
        <v>1083.9970158609194</v>
      </c>
      <c r="F115" s="1">
        <f>ROUND(2*E115,0)/2</f>
        <v>1084</v>
      </c>
      <c r="G115" s="1">
        <f>+C115-(C$7+F115*C$8)</f>
        <v>-6.0423999966587871E-3</v>
      </c>
      <c r="I115" s="1">
        <f>G115</f>
        <v>-6.0423999966587871E-3</v>
      </c>
      <c r="O115" s="1">
        <f ca="1">+C$11+C$12*F115</f>
        <v>-8.4123300413624438E-3</v>
      </c>
      <c r="Q115" s="29">
        <f>+C115-15018.5</f>
        <v>32029.809000000001</v>
      </c>
      <c r="AA115" s="1" t="s">
        <v>61</v>
      </c>
      <c r="AB115" s="1">
        <v>6</v>
      </c>
      <c r="AD115" s="1" t="s">
        <v>58</v>
      </c>
      <c r="AF115" s="1" t="s">
        <v>59</v>
      </c>
    </row>
    <row r="116" spans="1:33" x14ac:dyDescent="0.2">
      <c r="A116" s="1" t="s">
        <v>105</v>
      </c>
      <c r="C116" s="27">
        <v>47307.485000000001</v>
      </c>
      <c r="D116" s="27"/>
      <c r="E116" s="1">
        <f>+(C116-C$7)/C$8</f>
        <v>1211.9953659516375</v>
      </c>
      <c r="F116" s="1">
        <f>ROUND(2*E116,0)/2</f>
        <v>1212</v>
      </c>
      <c r="G116" s="1">
        <f>+C116-(C$7+F116*C$8)</f>
        <v>-9.3831999984104186E-3</v>
      </c>
      <c r="I116" s="1">
        <f>G116</f>
        <v>-9.3831999984104186E-3</v>
      </c>
      <c r="O116" s="1">
        <f ca="1">+C$11+C$12*F116</f>
        <v>-9.1306018323312095E-3</v>
      </c>
      <c r="Q116" s="29">
        <f>+C116-15018.5</f>
        <v>32288.985000000001</v>
      </c>
      <c r="AA116" s="1" t="s">
        <v>61</v>
      </c>
      <c r="AB116" s="1">
        <v>6</v>
      </c>
      <c r="AD116" s="1" t="s">
        <v>106</v>
      </c>
      <c r="AF116" s="1" t="s">
        <v>59</v>
      </c>
    </row>
    <row r="117" spans="1:33" x14ac:dyDescent="0.2">
      <c r="A117" s="1" t="s">
        <v>105</v>
      </c>
      <c r="C117" s="27">
        <v>47307.485999999997</v>
      </c>
      <c r="D117" s="27"/>
      <c r="E117" s="1">
        <f>+(C117-C$7)/C$8</f>
        <v>1211.9958598181593</v>
      </c>
      <c r="F117" s="1">
        <f>ROUND(2*E117,0)/2</f>
        <v>1212</v>
      </c>
      <c r="G117" s="1">
        <f>+C117-(C$7+F117*C$8)</f>
        <v>-8.3832000018446706E-3</v>
      </c>
      <c r="I117" s="1">
        <f>G117</f>
        <v>-8.3832000018446706E-3</v>
      </c>
      <c r="O117" s="1">
        <f ca="1">+C$11+C$12*F117</f>
        <v>-9.1306018323312095E-3</v>
      </c>
      <c r="Q117" s="29">
        <f>+C117-15018.5</f>
        <v>32288.985999999997</v>
      </c>
      <c r="AA117" s="1" t="s">
        <v>61</v>
      </c>
      <c r="AB117" s="1">
        <v>6</v>
      </c>
      <c r="AD117" s="1" t="s">
        <v>58</v>
      </c>
      <c r="AF117" s="1" t="s">
        <v>59</v>
      </c>
    </row>
    <row r="118" spans="1:33" x14ac:dyDescent="0.2">
      <c r="A118" s="1" t="s">
        <v>105</v>
      </c>
      <c r="C118" s="27">
        <v>47307.491000000002</v>
      </c>
      <c r="D118" s="27"/>
      <c r="E118" s="1">
        <f>+(C118-C$7)/C$8</f>
        <v>1211.998329150779</v>
      </c>
      <c r="F118" s="1">
        <f>ROUND(2*E118,0)/2</f>
        <v>1212</v>
      </c>
      <c r="G118" s="1">
        <f>+C118-(C$7+F118*C$8)</f>
        <v>-3.3831999971880578E-3</v>
      </c>
      <c r="I118" s="1">
        <f>G118</f>
        <v>-3.3831999971880578E-3</v>
      </c>
      <c r="O118" s="1">
        <f ca="1">+C$11+C$12*F118</f>
        <v>-9.1306018323312095E-3</v>
      </c>
      <c r="Q118" s="29">
        <f>+C118-15018.5</f>
        <v>32288.991000000002</v>
      </c>
      <c r="AA118" s="1" t="s">
        <v>61</v>
      </c>
      <c r="AB118" s="1">
        <v>5</v>
      </c>
      <c r="AD118" s="1" t="s">
        <v>107</v>
      </c>
      <c r="AF118" s="1" t="s">
        <v>59</v>
      </c>
    </row>
    <row r="119" spans="1:33" x14ac:dyDescent="0.2">
      <c r="A119" s="1" t="s">
        <v>105</v>
      </c>
      <c r="C119" s="27">
        <v>47307.493999999999</v>
      </c>
      <c r="D119" s="27"/>
      <c r="E119" s="1">
        <f>+(C119-C$7)/C$8</f>
        <v>1211.9998107503479</v>
      </c>
      <c r="F119" s="1">
        <f>ROUND(2*E119,0)/2</f>
        <v>1212</v>
      </c>
      <c r="G119" s="1">
        <f>+C119-(C$7+F119*C$8)</f>
        <v>-3.8320000021485612E-4</v>
      </c>
      <c r="I119" s="1">
        <f>G119</f>
        <v>-3.8320000021485612E-4</v>
      </c>
      <c r="O119" s="1">
        <f ca="1">+C$11+C$12*F119</f>
        <v>-9.1306018323312095E-3</v>
      </c>
      <c r="Q119" s="29">
        <f>+C119-15018.5</f>
        <v>32288.993999999999</v>
      </c>
      <c r="AA119" s="1" t="s">
        <v>61</v>
      </c>
      <c r="AB119" s="1">
        <v>6</v>
      </c>
      <c r="AD119" s="1" t="s">
        <v>108</v>
      </c>
      <c r="AF119" s="1" t="s">
        <v>59</v>
      </c>
    </row>
    <row r="120" spans="1:33" x14ac:dyDescent="0.2">
      <c r="A120" s="1" t="s">
        <v>109</v>
      </c>
      <c r="C120" s="27">
        <v>47388.478000000003</v>
      </c>
      <c r="D120" s="27"/>
      <c r="E120" s="1">
        <f>+(C120-C$7)/C$8</f>
        <v>1251.9950972882498</v>
      </c>
      <c r="F120" s="1">
        <f>ROUND(2*E120,0)/2</f>
        <v>1252</v>
      </c>
      <c r="G120" s="1">
        <f>+C120-(C$7+F120*C$8)</f>
        <v>-9.9271999933989719E-3</v>
      </c>
      <c r="I120" s="1">
        <f>G120</f>
        <v>-9.9271999933989719E-3</v>
      </c>
      <c r="O120" s="1">
        <f ca="1">+C$11+C$12*F120</f>
        <v>-9.355061767008949E-3</v>
      </c>
      <c r="Q120" s="29">
        <f>+C120-15018.5</f>
        <v>32369.978000000003</v>
      </c>
      <c r="AA120" s="1" t="s">
        <v>61</v>
      </c>
      <c r="AF120" s="1" t="s">
        <v>68</v>
      </c>
    </row>
    <row r="121" spans="1:33" x14ac:dyDescent="0.2">
      <c r="A121" s="1" t="s">
        <v>110</v>
      </c>
      <c r="C121" s="27">
        <v>47392.533000000003</v>
      </c>
      <c r="D121" s="27"/>
      <c r="E121" s="1">
        <f>+(C121-C$7)/C$8</f>
        <v>1253.9977260409812</v>
      </c>
      <c r="F121" s="1">
        <f>ROUND(2*E121,0)/2</f>
        <v>1254</v>
      </c>
      <c r="G121" s="1">
        <f>+C121-(C$7+F121*C$8)</f>
        <v>-4.6043999973335303E-3</v>
      </c>
      <c r="I121" s="1">
        <f>G121</f>
        <v>-4.6043999973335303E-3</v>
      </c>
      <c r="O121" s="1">
        <f ca="1">+C$11+C$12*F121</f>
        <v>-9.3662847637428354E-3</v>
      </c>
      <c r="Q121" s="29">
        <f>+C121-15018.5</f>
        <v>32374.033000000003</v>
      </c>
      <c r="AA121" s="1" t="s">
        <v>61</v>
      </c>
      <c r="AB121" s="1">
        <v>6</v>
      </c>
      <c r="AD121" s="1" t="s">
        <v>58</v>
      </c>
      <c r="AF121" s="1" t="s">
        <v>59</v>
      </c>
    </row>
    <row r="122" spans="1:33" x14ac:dyDescent="0.2">
      <c r="A122" s="1" t="s">
        <v>70</v>
      </c>
      <c r="C122" s="27">
        <v>47803.567999999999</v>
      </c>
      <c r="D122" s="27"/>
      <c r="E122" s="1">
        <f>+(C122-C$7)/C$8</f>
        <v>1456.9941525215886</v>
      </c>
      <c r="F122" s="1">
        <f>ROUND(2*E122,0)/2</f>
        <v>1457</v>
      </c>
      <c r="G122" s="1">
        <f>+C122-(C$7+F122*C$8)</f>
        <v>-1.1840200000733603E-2</v>
      </c>
      <c r="I122" s="1">
        <f>G122</f>
        <v>-1.1840200000733603E-2</v>
      </c>
      <c r="O122" s="1">
        <f ca="1">+C$11+C$12*F122</f>
        <v>-1.0505418932232363E-2</v>
      </c>
      <c r="Q122" s="29">
        <f>+C122-15018.5</f>
        <v>32785.067999999999</v>
      </c>
      <c r="AB122" s="1">
        <v>13</v>
      </c>
      <c r="AC122" s="1" t="s">
        <v>77</v>
      </c>
      <c r="AD122" s="1" t="s">
        <v>78</v>
      </c>
      <c r="AG122" s="1" t="s">
        <v>74</v>
      </c>
    </row>
    <row r="123" spans="1:33" x14ac:dyDescent="0.2">
      <c r="A123" s="1" t="s">
        <v>70</v>
      </c>
      <c r="C123" s="27">
        <v>48066.798999999999</v>
      </c>
      <c r="D123" s="27"/>
      <c r="E123" s="1">
        <f>+(C123-C$7)/C$8</f>
        <v>1586.9951313650381</v>
      </c>
      <c r="F123" s="1">
        <f>ROUND(2*E123,0)/2</f>
        <v>1587</v>
      </c>
      <c r="G123" s="1">
        <f>+C123-(C$7+F123*C$8)</f>
        <v>-9.8581999991438352E-3</v>
      </c>
      <c r="I123" s="1">
        <f>G123</f>
        <v>-9.8581999991438352E-3</v>
      </c>
      <c r="O123" s="1">
        <f ca="1">+C$11+C$12*F123</f>
        <v>-1.1234913719935015E-2</v>
      </c>
      <c r="Q123" s="29">
        <f>+C123-15018.5</f>
        <v>33048.298999999999</v>
      </c>
      <c r="AB123" s="1">
        <v>12</v>
      </c>
      <c r="AC123" s="1" t="s">
        <v>77</v>
      </c>
      <c r="AD123" s="1" t="s">
        <v>78</v>
      </c>
      <c r="AG123" s="1" t="s">
        <v>74</v>
      </c>
    </row>
    <row r="124" spans="1:33" x14ac:dyDescent="0.2">
      <c r="A124" s="1" t="s">
        <v>111</v>
      </c>
      <c r="C124" s="27">
        <v>48113.368000000002</v>
      </c>
      <c r="D124" s="27"/>
      <c r="E124" s="1">
        <f>+(C124-C$7)/C$8</f>
        <v>1609.9940014972074</v>
      </c>
      <c r="F124" s="1">
        <f>ROUND(2*E124,0)/2</f>
        <v>1610</v>
      </c>
      <c r="G124" s="1">
        <f>+C124-(C$7+F124*C$8)</f>
        <v>-1.2145999993663281E-2</v>
      </c>
      <c r="I124" s="1">
        <f>G124</f>
        <v>-1.2145999993663281E-2</v>
      </c>
      <c r="O124" s="1">
        <f ca="1">+C$11+C$12*F124</f>
        <v>-1.1363978182374716E-2</v>
      </c>
      <c r="Q124" s="29">
        <f>+C124-15018.5</f>
        <v>33094.868000000002</v>
      </c>
      <c r="AA124" s="1" t="s">
        <v>61</v>
      </c>
      <c r="AB124" s="1">
        <v>6</v>
      </c>
      <c r="AD124" s="1" t="s">
        <v>58</v>
      </c>
      <c r="AF124" s="1" t="s">
        <v>59</v>
      </c>
    </row>
    <row r="125" spans="1:33" x14ac:dyDescent="0.2">
      <c r="A125" s="1" t="s">
        <v>111</v>
      </c>
      <c r="C125" s="27">
        <v>48115.394999999997</v>
      </c>
      <c r="D125" s="27"/>
      <c r="E125" s="1">
        <f>+(C125-C$7)/C$8</f>
        <v>1610.9950689403086</v>
      </c>
      <c r="F125" s="1">
        <f>ROUND(2*E125,0)/2</f>
        <v>1611</v>
      </c>
      <c r="G125" s="1">
        <f>+C125-(C$7+F125*C$8)</f>
        <v>-9.9846000011893921E-3</v>
      </c>
      <c r="I125" s="1">
        <f>G125</f>
        <v>-9.9846000011893921E-3</v>
      </c>
      <c r="O125" s="1">
        <f ca="1">+C$11+C$12*F125</f>
        <v>-1.1369589680741659E-2</v>
      </c>
      <c r="Q125" s="29">
        <f>+C125-15018.5</f>
        <v>33096.894999999997</v>
      </c>
      <c r="AA125" s="1" t="s">
        <v>61</v>
      </c>
      <c r="AB125" s="1">
        <v>7</v>
      </c>
      <c r="AD125" s="1" t="s">
        <v>85</v>
      </c>
      <c r="AF125" s="1" t="s">
        <v>59</v>
      </c>
    </row>
    <row r="126" spans="1:33" x14ac:dyDescent="0.2">
      <c r="A126" s="1" t="s">
        <v>112</v>
      </c>
      <c r="C126" s="27">
        <v>48119.440999999999</v>
      </c>
      <c r="D126" s="27"/>
      <c r="E126" s="1">
        <f>+(C126-C$7)/C$8</f>
        <v>1612.9932528943293</v>
      </c>
      <c r="F126" s="1">
        <f>ROUND(2*E126,0)/2</f>
        <v>1613</v>
      </c>
      <c r="G126" s="1">
        <f>+C126-(C$7+F126*C$8)</f>
        <v>-1.3661800003319513E-2</v>
      </c>
      <c r="I126" s="1">
        <f>G126</f>
        <v>-1.3661800003319513E-2</v>
      </c>
      <c r="O126" s="1">
        <f ca="1">+C$11+C$12*F126</f>
        <v>-1.1380812677475547E-2</v>
      </c>
      <c r="Q126" s="29">
        <f>+C126-15018.5</f>
        <v>33100.940999999999</v>
      </c>
      <c r="AA126" s="1" t="s">
        <v>61</v>
      </c>
      <c r="AF126" s="1" t="s">
        <v>68</v>
      </c>
    </row>
    <row r="127" spans="1:33" x14ac:dyDescent="0.2">
      <c r="A127" s="1" t="s">
        <v>112</v>
      </c>
      <c r="C127" s="27">
        <v>48119.447</v>
      </c>
      <c r="D127" s="27"/>
      <c r="E127" s="1">
        <f>+(C127-C$7)/C$8</f>
        <v>1612.9962160934708</v>
      </c>
      <c r="F127" s="1">
        <f>ROUND(2*E127,0)/2</f>
        <v>1613</v>
      </c>
      <c r="G127" s="1">
        <f>+C127-(C$7+F127*C$8)</f>
        <v>-7.6618000020971522E-3</v>
      </c>
      <c r="I127" s="1">
        <f>G127</f>
        <v>-7.6618000020971522E-3</v>
      </c>
      <c r="O127" s="1">
        <f ca="1">+C$11+C$12*F127</f>
        <v>-1.1380812677475547E-2</v>
      </c>
      <c r="Q127" s="29">
        <f>+C127-15018.5</f>
        <v>33100.947</v>
      </c>
      <c r="AA127" s="1" t="s">
        <v>61</v>
      </c>
      <c r="AF127" s="1" t="s">
        <v>68</v>
      </c>
    </row>
    <row r="128" spans="1:33" x14ac:dyDescent="0.2">
      <c r="A128" s="1" t="s">
        <v>111</v>
      </c>
      <c r="C128" s="27">
        <v>48121.464999999997</v>
      </c>
      <c r="D128" s="27"/>
      <c r="E128" s="1">
        <f>+(C128-C$7)/C$8</f>
        <v>1613.9928387378616</v>
      </c>
      <c r="F128" s="1">
        <f>ROUND(2*E128,0)/2</f>
        <v>1614</v>
      </c>
      <c r="G128" s="1">
        <f>+C128-(C$7+F128*C$8)</f>
        <v>-1.4500400000542868E-2</v>
      </c>
      <c r="I128" s="1">
        <f>G128</f>
        <v>-1.4500400000542868E-2</v>
      </c>
      <c r="O128" s="1">
        <f ca="1">+C$11+C$12*F128</f>
        <v>-1.1386424175842489E-2</v>
      </c>
      <c r="Q128" s="29">
        <f>+C128-15018.5</f>
        <v>33102.964999999997</v>
      </c>
      <c r="AA128" s="1" t="s">
        <v>61</v>
      </c>
      <c r="AB128" s="1">
        <v>8</v>
      </c>
      <c r="AD128" s="1" t="s">
        <v>85</v>
      </c>
      <c r="AF128" s="1" t="s">
        <v>59</v>
      </c>
    </row>
    <row r="129" spans="1:33" x14ac:dyDescent="0.2">
      <c r="A129" s="1" t="s">
        <v>70</v>
      </c>
      <c r="C129" s="27">
        <v>48210.559000000001</v>
      </c>
      <c r="D129" s="27"/>
      <c r="E129" s="1">
        <f>+(C129-C$7)/C$8</f>
        <v>1657.993382781226</v>
      </c>
      <c r="F129" s="1">
        <f>ROUND(2*E129,0)/2</f>
        <v>1658</v>
      </c>
      <c r="G129" s="1">
        <f>+C129-(C$7+F129*C$8)</f>
        <v>-1.3398799994320143E-2</v>
      </c>
      <c r="I129" s="1">
        <f>G129</f>
        <v>-1.3398799994320143E-2</v>
      </c>
      <c r="O129" s="1">
        <f ca="1">+C$11+C$12*F129</f>
        <v>-1.1633330103988003E-2</v>
      </c>
      <c r="Q129" s="29">
        <f>+C129-15018.5</f>
        <v>33192.059000000001</v>
      </c>
      <c r="AB129" s="1">
        <v>12</v>
      </c>
      <c r="AD129" s="1" t="s">
        <v>78</v>
      </c>
      <c r="AG129" s="1" t="s">
        <v>74</v>
      </c>
    </row>
    <row r="130" spans="1:33" x14ac:dyDescent="0.2">
      <c r="A130" s="1" t="s">
        <v>113</v>
      </c>
      <c r="C130" s="27">
        <v>48447.46</v>
      </c>
      <c r="D130" s="27">
        <v>4.0000000000000001E-3</v>
      </c>
      <c r="E130" s="1">
        <f>+(C130-C$7)/C$8</f>
        <v>1774.9908560613178</v>
      </c>
      <c r="F130" s="1">
        <f>ROUND(2*E130,0)/2</f>
        <v>1775</v>
      </c>
      <c r="G130" s="1">
        <f>+C130-(C$7+F130*C$8)</f>
        <v>-1.8514999996114057E-2</v>
      </c>
      <c r="I130" s="1">
        <f>G130</f>
        <v>-1.8514999996114057E-2</v>
      </c>
      <c r="O130" s="1">
        <f ca="1">+C$11+C$12*F130</f>
        <v>-1.2289875412920391E-2</v>
      </c>
      <c r="Q130" s="29">
        <f>+C130-15018.5</f>
        <v>33428.959999999999</v>
      </c>
      <c r="AA130" s="1" t="s">
        <v>61</v>
      </c>
      <c r="AB130" s="1">
        <v>9</v>
      </c>
      <c r="AD130" s="1" t="s">
        <v>85</v>
      </c>
      <c r="AF130" s="1" t="s">
        <v>59</v>
      </c>
    </row>
    <row r="131" spans="1:33" x14ac:dyDescent="0.2">
      <c r="A131" s="1" t="s">
        <v>114</v>
      </c>
      <c r="C131" s="27">
        <v>48518.328000000001</v>
      </c>
      <c r="D131" s="27">
        <v>6.0000000000000001E-3</v>
      </c>
      <c r="E131" s="1">
        <f>+(C131-C$7)/C$8</f>
        <v>1809.9901888476456</v>
      </c>
      <c r="F131" s="1">
        <f>ROUND(2*E131,0)/2</f>
        <v>1810</v>
      </c>
      <c r="G131" s="1">
        <f>+C131-(C$7+F131*C$8)</f>
        <v>-1.9865999995090533E-2</v>
      </c>
      <c r="I131" s="1">
        <f>G131</f>
        <v>-1.9865999995090533E-2</v>
      </c>
      <c r="O131" s="1">
        <f ca="1">+C$11+C$12*F131</f>
        <v>-1.2486277855763412E-2</v>
      </c>
      <c r="Q131" s="29">
        <f>+C131-15018.5</f>
        <v>33499.828000000001</v>
      </c>
      <c r="AA131" s="1" t="s">
        <v>61</v>
      </c>
      <c r="AB131" s="1">
        <v>10</v>
      </c>
      <c r="AD131" s="1" t="s">
        <v>58</v>
      </c>
      <c r="AF131" s="1" t="s">
        <v>59</v>
      </c>
    </row>
    <row r="132" spans="1:33" x14ac:dyDescent="0.2">
      <c r="A132" s="1" t="s">
        <v>114</v>
      </c>
      <c r="C132" s="27">
        <v>48518.334999999999</v>
      </c>
      <c r="D132" s="27">
        <v>6.0000000000000001E-3</v>
      </c>
      <c r="E132" s="1">
        <f>+(C132-C$7)/C$8</f>
        <v>1809.9936459133089</v>
      </c>
      <c r="F132" s="1">
        <f>ROUND(2*E132,0)/2</f>
        <v>1810</v>
      </c>
      <c r="G132" s="1">
        <f>+C132-(C$7+F132*C$8)</f>
        <v>-1.2865999997302424E-2</v>
      </c>
      <c r="I132" s="1">
        <f>G132</f>
        <v>-1.2865999997302424E-2</v>
      </c>
      <c r="O132" s="1">
        <f ca="1">+C$11+C$12*F132</f>
        <v>-1.2486277855763412E-2</v>
      </c>
      <c r="Q132" s="29">
        <f>+C132-15018.5</f>
        <v>33499.834999999999</v>
      </c>
      <c r="AA132" s="1" t="s">
        <v>61</v>
      </c>
      <c r="AB132" s="1">
        <v>8</v>
      </c>
      <c r="AD132" s="1" t="s">
        <v>85</v>
      </c>
      <c r="AF132" s="1" t="s">
        <v>59</v>
      </c>
    </row>
    <row r="133" spans="1:33" x14ac:dyDescent="0.2">
      <c r="A133" s="1" t="s">
        <v>115</v>
      </c>
      <c r="C133" s="27">
        <v>48852.430999999997</v>
      </c>
      <c r="D133" s="27">
        <v>4.0000000000000001E-3</v>
      </c>
      <c r="E133" s="1">
        <f>+(C133-C$7)/C$8</f>
        <v>1974.9924759435137</v>
      </c>
      <c r="F133" s="1">
        <f>ROUND(2*E133,0)/2</f>
        <v>1975</v>
      </c>
      <c r="G133" s="1">
        <f>+C133-(C$7+F133*C$8)</f>
        <v>-1.5234999998938292E-2</v>
      </c>
      <c r="I133" s="1">
        <f>G133</f>
        <v>-1.5234999998938292E-2</v>
      </c>
      <c r="O133" s="1">
        <f ca="1">+C$11+C$12*F133</f>
        <v>-1.3412175086309087E-2</v>
      </c>
      <c r="Q133" s="29">
        <f>+C133-15018.5</f>
        <v>33833.930999999997</v>
      </c>
      <c r="AA133" s="1" t="s">
        <v>61</v>
      </c>
      <c r="AB133" s="1">
        <v>9</v>
      </c>
      <c r="AD133" s="1" t="s">
        <v>85</v>
      </c>
      <c r="AF133" s="1" t="s">
        <v>59</v>
      </c>
    </row>
    <row r="134" spans="1:33" x14ac:dyDescent="0.2">
      <c r="A134" s="1" t="s">
        <v>70</v>
      </c>
      <c r="C134" s="27">
        <v>48876.726999999999</v>
      </c>
      <c r="D134" s="27"/>
      <c r="E134" s="1">
        <f>+(C134-C$7)/C$8</f>
        <v>1986.9914569981033</v>
      </c>
      <c r="F134" s="1">
        <f>ROUND(2*E134,0)/2</f>
        <v>1987</v>
      </c>
      <c r="G134" s="1">
        <f>+C134-(C$7+F134*C$8)</f>
        <v>-1.7298200000368524E-2</v>
      </c>
      <c r="I134" s="1">
        <f>G134</f>
        <v>-1.7298200000368524E-2</v>
      </c>
      <c r="O134" s="1">
        <f ca="1">+C$11+C$12*F134</f>
        <v>-1.3479513066712408E-2</v>
      </c>
      <c r="Q134" s="29">
        <f>+C134-15018.5</f>
        <v>33858.226999999999</v>
      </c>
      <c r="AB134" s="1">
        <v>16</v>
      </c>
      <c r="AD134" s="1" t="s">
        <v>103</v>
      </c>
      <c r="AG134" s="1" t="s">
        <v>74</v>
      </c>
    </row>
    <row r="135" spans="1:33" x14ac:dyDescent="0.2">
      <c r="A135" s="1" t="s">
        <v>116</v>
      </c>
      <c r="C135" s="27">
        <v>49178.42</v>
      </c>
      <c r="D135" s="27">
        <v>8.9999999999999993E-3</v>
      </c>
      <c r="E135" s="1">
        <f>+(C135-C$7)/C$8</f>
        <v>2135.9875300678282</v>
      </c>
      <c r="F135" s="1">
        <f>ROUND(2*E135,0)/2</f>
        <v>2136</v>
      </c>
      <c r="G135" s="1">
        <f>+C135-(C$7+F135*C$8)</f>
        <v>-2.5249600003007799E-2</v>
      </c>
      <c r="I135" s="1">
        <f>G135</f>
        <v>-2.5249600003007799E-2</v>
      </c>
      <c r="O135" s="1">
        <f ca="1">+C$11+C$12*F135</f>
        <v>-1.4315626323386987E-2</v>
      </c>
      <c r="Q135" s="29">
        <f>+C135-15018.5</f>
        <v>34159.919999999998</v>
      </c>
      <c r="AA135" s="1" t="s">
        <v>61</v>
      </c>
      <c r="AB135" s="1">
        <v>5</v>
      </c>
      <c r="AD135" s="1" t="s">
        <v>58</v>
      </c>
      <c r="AF135" s="1" t="s">
        <v>59</v>
      </c>
    </row>
    <row r="136" spans="1:33" x14ac:dyDescent="0.2">
      <c r="A136" s="1" t="s">
        <v>70</v>
      </c>
      <c r="C136" s="27">
        <v>49273.595999999998</v>
      </c>
      <c r="D136" s="27"/>
      <c r="E136" s="1">
        <f>+(C136-C$7)/C$8</f>
        <v>2182.9917703070255</v>
      </c>
      <c r="F136" s="1">
        <f>ROUND(2*E136,0)/2</f>
        <v>2183</v>
      </c>
      <c r="G136" s="1">
        <f>+C136-(C$7+F136*C$8)</f>
        <v>-1.6663800000969786E-2</v>
      </c>
      <c r="I136" s="1">
        <f>G136</f>
        <v>-1.6663800000969786E-2</v>
      </c>
      <c r="O136" s="1">
        <f ca="1">+C$11+C$12*F136</f>
        <v>-1.4579366746633331E-2</v>
      </c>
      <c r="Q136" s="29">
        <f>+C136-15018.5</f>
        <v>34255.095999999998</v>
      </c>
      <c r="AB136" s="1">
        <v>12</v>
      </c>
      <c r="AD136" s="1" t="s">
        <v>78</v>
      </c>
      <c r="AG136" s="1" t="s">
        <v>74</v>
      </c>
    </row>
    <row r="137" spans="1:33" x14ac:dyDescent="0.2">
      <c r="A137" s="1" t="s">
        <v>117</v>
      </c>
      <c r="C137" s="27">
        <v>49326.23</v>
      </c>
      <c r="D137" s="27">
        <v>7.0000000000000001E-3</v>
      </c>
      <c r="E137" s="1">
        <f>+(C137-C$7)/C$8</f>
        <v>2208.9859409041314</v>
      </c>
      <c r="F137" s="1">
        <f>ROUND(2*E137,0)/2</f>
        <v>2209</v>
      </c>
      <c r="G137" s="1">
        <f>+C137-(C$7+F137*C$8)</f>
        <v>-2.8467399992223363E-2</v>
      </c>
      <c r="I137" s="1">
        <f>G137</f>
        <v>-2.8467399992223363E-2</v>
      </c>
      <c r="O137" s="1">
        <f ca="1">+C$11+C$12*F137</f>
        <v>-1.4725265704173861E-2</v>
      </c>
      <c r="Q137" s="29">
        <f>+C137-15018.5</f>
        <v>34307.730000000003</v>
      </c>
      <c r="AA137" s="1" t="s">
        <v>61</v>
      </c>
      <c r="AB137" s="1">
        <v>6</v>
      </c>
      <c r="AD137" s="1" t="s">
        <v>58</v>
      </c>
      <c r="AF137" s="1" t="s">
        <v>59</v>
      </c>
    </row>
    <row r="138" spans="1:33" x14ac:dyDescent="0.2">
      <c r="A138" s="1" t="s">
        <v>118</v>
      </c>
      <c r="C138" s="27">
        <v>49587.442999999999</v>
      </c>
      <c r="D138" s="27">
        <v>6.0000000000000001E-3</v>
      </c>
      <c r="E138" s="1">
        <f>+(C138-C$7)/C$8</f>
        <v>2337.9902971031865</v>
      </c>
      <c r="F138" s="1">
        <f>ROUND(2*E138,0)/2</f>
        <v>2338</v>
      </c>
      <c r="G138" s="1">
        <f>+C138-(C$7+F138*C$8)</f>
        <v>-1.9646799999463838E-2</v>
      </c>
      <c r="I138" s="1">
        <f>G138</f>
        <v>-1.9646799999463838E-2</v>
      </c>
      <c r="O138" s="1">
        <f ca="1">+C$11+C$12*F138</f>
        <v>-1.5449148993509571E-2</v>
      </c>
      <c r="Q138" s="29">
        <f>+C138-15018.5</f>
        <v>34568.942999999999</v>
      </c>
      <c r="AA138" s="1" t="s">
        <v>61</v>
      </c>
      <c r="AB138" s="1">
        <v>7</v>
      </c>
      <c r="AD138" s="1" t="s">
        <v>85</v>
      </c>
      <c r="AF138" s="1" t="s">
        <v>59</v>
      </c>
    </row>
    <row r="139" spans="1:33" x14ac:dyDescent="0.2">
      <c r="A139" s="1" t="s">
        <v>119</v>
      </c>
      <c r="C139" s="27">
        <v>49917.493999999999</v>
      </c>
      <c r="D139" s="27">
        <v>5.0000000000000001E-3</v>
      </c>
      <c r="E139" s="1">
        <f>+(C139-C$7)/C$8</f>
        <v>2500.991437045896</v>
      </c>
      <c r="F139" s="1">
        <f>ROUND(2*E139,0)/2</f>
        <v>2501</v>
      </c>
      <c r="G139" s="1">
        <f>+C139-(C$7+F139*C$8)</f>
        <v>-1.7338600002403837E-2</v>
      </c>
      <c r="I139" s="1">
        <f>G139</f>
        <v>-1.7338600002403837E-2</v>
      </c>
      <c r="O139" s="1">
        <f ca="1">+C$11+C$12*F139</f>
        <v>-1.6363823227321356E-2</v>
      </c>
      <c r="Q139" s="29">
        <f>+C139-15018.5</f>
        <v>34898.993999999999</v>
      </c>
      <c r="AA139" s="1" t="s">
        <v>61</v>
      </c>
      <c r="AB139" s="1">
        <v>8</v>
      </c>
      <c r="AD139" s="1" t="s">
        <v>85</v>
      </c>
      <c r="AF139" s="1" t="s">
        <v>59</v>
      </c>
    </row>
    <row r="140" spans="1:33" x14ac:dyDescent="0.2">
      <c r="A140" s="1" t="s">
        <v>120</v>
      </c>
      <c r="C140" s="27">
        <v>49919.512999999999</v>
      </c>
      <c r="D140" s="27">
        <v>4.0000000000000001E-3</v>
      </c>
      <c r="E140" s="1">
        <f>+(C140-C$7)/C$8</f>
        <v>2501.9885535568119</v>
      </c>
      <c r="F140" s="1">
        <f>ROUND(2*E140,0)/2</f>
        <v>2502</v>
      </c>
      <c r="G140" s="1">
        <f>+C140-(C$7+F140*C$8)</f>
        <v>-2.3177199997007847E-2</v>
      </c>
      <c r="I140" s="1">
        <f>G140</f>
        <v>-2.3177199997007847E-2</v>
      </c>
      <c r="O140" s="1">
        <f ca="1">+C$11+C$12*F140</f>
        <v>-1.6369434725688303E-2</v>
      </c>
      <c r="Q140" s="29">
        <f>+C140-15018.5</f>
        <v>34901.012999999999</v>
      </c>
      <c r="AA140" s="1" t="s">
        <v>61</v>
      </c>
      <c r="AB140" s="1">
        <v>8</v>
      </c>
      <c r="AD140" s="1" t="s">
        <v>58</v>
      </c>
      <c r="AF140" s="1" t="s">
        <v>59</v>
      </c>
    </row>
    <row r="141" spans="1:33" x14ac:dyDescent="0.2">
      <c r="A141" s="1" t="s">
        <v>119</v>
      </c>
      <c r="C141" s="27">
        <v>49984.307000000001</v>
      </c>
      <c r="D141" s="27">
        <v>6.0000000000000001E-3</v>
      </c>
      <c r="E141" s="1">
        <f>+(C141-C$7)/C$8</f>
        <v>2533.9881410794924</v>
      </c>
      <c r="F141" s="1">
        <f>ROUND(2*E141,0)/2</f>
        <v>2534</v>
      </c>
      <c r="G141" s="1">
        <f>+C141-(C$7+F141*C$8)</f>
        <v>-2.4012399997445755E-2</v>
      </c>
      <c r="I141" s="1">
        <f>G141</f>
        <v>-2.4012399997445755E-2</v>
      </c>
      <c r="O141" s="1">
        <f ca="1">+C$11+C$12*F141</f>
        <v>-1.6549002673430492E-2</v>
      </c>
      <c r="Q141" s="29">
        <f>+C141-15018.5</f>
        <v>34965.807000000001</v>
      </c>
      <c r="AA141" s="1" t="s">
        <v>61</v>
      </c>
      <c r="AB141" s="1">
        <v>6</v>
      </c>
      <c r="AD141" s="1" t="s">
        <v>58</v>
      </c>
      <c r="AF141" s="1" t="s">
        <v>59</v>
      </c>
    </row>
    <row r="142" spans="1:33" x14ac:dyDescent="0.2">
      <c r="A142" s="1" t="s">
        <v>119</v>
      </c>
      <c r="C142" s="27">
        <v>49990.394</v>
      </c>
      <c r="D142" s="27">
        <v>4.0000000000000001E-3</v>
      </c>
      <c r="E142" s="1">
        <f>+(C142-C$7)/C$8</f>
        <v>2536.9943066079445</v>
      </c>
      <c r="F142" s="1">
        <f>ROUND(2*E142,0)/2</f>
        <v>2537</v>
      </c>
      <c r="G142" s="1">
        <f>+C142-(C$7+F142*C$8)</f>
        <v>-1.1528199996973854E-2</v>
      </c>
      <c r="I142" s="1">
        <f>G142</f>
        <v>-1.1528199996973854E-2</v>
      </c>
      <c r="O142" s="1">
        <f ca="1">+C$11+C$12*F142</f>
        <v>-1.6565837168531324E-2</v>
      </c>
      <c r="Q142" s="29">
        <f>+C142-15018.5</f>
        <v>34971.894</v>
      </c>
      <c r="AA142" s="1" t="s">
        <v>61</v>
      </c>
      <c r="AB142" s="1">
        <v>8</v>
      </c>
      <c r="AD142" s="1" t="s">
        <v>85</v>
      </c>
      <c r="AF142" s="1" t="s">
        <v>59</v>
      </c>
    </row>
    <row r="143" spans="1:33" x14ac:dyDescent="0.2">
      <c r="A143" s="1" t="s">
        <v>70</v>
      </c>
      <c r="C143" s="27">
        <v>50006.582999999999</v>
      </c>
      <c r="D143" s="27"/>
      <c r="E143" s="1">
        <f>+(C143-C$7)/C$8</f>
        <v>2544.9895117566407</v>
      </c>
      <c r="F143" s="1">
        <f>ROUND(2*E143,0)/2</f>
        <v>2545</v>
      </c>
      <c r="G143" s="1">
        <f>+C143-(C$7+F143*C$8)</f>
        <v>-2.1237000000837725E-2</v>
      </c>
      <c r="I143" s="1">
        <f>G143</f>
        <v>-2.1237000000837725E-2</v>
      </c>
      <c r="O143" s="1">
        <f ca="1">+C$11+C$12*F143</f>
        <v>-1.6610729155466873E-2</v>
      </c>
      <c r="Q143" s="29">
        <f>+C143-15018.5</f>
        <v>34988.082999999999</v>
      </c>
      <c r="AB143" s="1">
        <v>21</v>
      </c>
      <c r="AD143" s="1" t="s">
        <v>78</v>
      </c>
      <c r="AG143" s="1" t="s">
        <v>74</v>
      </c>
    </row>
    <row r="144" spans="1:33" x14ac:dyDescent="0.2">
      <c r="A144" s="1" t="s">
        <v>121</v>
      </c>
      <c r="C144" s="27">
        <v>50241.455999999998</v>
      </c>
      <c r="D144" s="27">
        <v>7.0000000000000001E-3</v>
      </c>
      <c r="E144" s="1">
        <f>+(C144-C$7)/C$8</f>
        <v>2660.9854237271056</v>
      </c>
      <c r="F144" s="1">
        <f>ROUND(2*E144,0)/2</f>
        <v>2661</v>
      </c>
      <c r="G144" s="1">
        <f>+C144-(C$7+F144*C$8)</f>
        <v>-2.9514599998947233E-2</v>
      </c>
      <c r="I144" s="1">
        <f>G144</f>
        <v>-2.9514599998947233E-2</v>
      </c>
      <c r="O144" s="1">
        <f ca="1">+C$11+C$12*F144</f>
        <v>-1.7261662966032314E-2</v>
      </c>
      <c r="Q144" s="29">
        <f>+C144-15018.5</f>
        <v>35222.955999999998</v>
      </c>
      <c r="AA144" s="1" t="s">
        <v>61</v>
      </c>
      <c r="AB144" s="1">
        <v>5</v>
      </c>
      <c r="AD144" s="1" t="s">
        <v>58</v>
      </c>
      <c r="AF144" s="1" t="s">
        <v>59</v>
      </c>
    </row>
    <row r="145" spans="1:32" x14ac:dyDescent="0.2">
      <c r="A145" s="1" t="s">
        <v>122</v>
      </c>
      <c r="C145" s="27">
        <v>50314.364999999998</v>
      </c>
      <c r="D145" s="27">
        <v>7.0000000000000001E-3</v>
      </c>
      <c r="E145" s="1">
        <f>+(C145-C$7)/C$8</f>
        <v>2696.9927380878648</v>
      </c>
      <c r="F145" s="1">
        <f>ROUND(2*E145,0)/2</f>
        <v>2697</v>
      </c>
      <c r="G145" s="1">
        <f>+C145-(C$7+F145*C$8)</f>
        <v>-1.4704200002597645E-2</v>
      </c>
      <c r="I145" s="1">
        <f>G145</f>
        <v>-1.4704200002597645E-2</v>
      </c>
      <c r="O145" s="1">
        <f ca="1">+C$11+C$12*F145</f>
        <v>-1.7463676907242279E-2</v>
      </c>
      <c r="Q145" s="29">
        <f>+C145-15018.5</f>
        <v>35295.864999999998</v>
      </c>
      <c r="AA145" s="1" t="s">
        <v>61</v>
      </c>
      <c r="AB145" s="1">
        <v>6</v>
      </c>
      <c r="AD145" s="1" t="s">
        <v>85</v>
      </c>
      <c r="AF145" s="1" t="s">
        <v>59</v>
      </c>
    </row>
    <row r="146" spans="1:32" x14ac:dyDescent="0.2">
      <c r="A146" s="1" t="s">
        <v>122</v>
      </c>
      <c r="C146" s="27">
        <v>50320.434000000001</v>
      </c>
      <c r="D146" s="27">
        <v>5.0000000000000001E-3</v>
      </c>
      <c r="E146" s="1">
        <f>+(C146-C$7)/C$8</f>
        <v>2699.9900140188961</v>
      </c>
      <c r="F146" s="1">
        <f>ROUND(2*E146,0)/2</f>
        <v>2700</v>
      </c>
      <c r="G146" s="1">
        <f>+C146-(C$7+F146*C$8)</f>
        <v>-2.0219999998516869E-2</v>
      </c>
      <c r="I146" s="1">
        <f>G146</f>
        <v>-2.0219999998516869E-2</v>
      </c>
      <c r="O146" s="1">
        <f ca="1">+C$11+C$12*F146</f>
        <v>-1.7480511402343111E-2</v>
      </c>
      <c r="Q146" s="29">
        <f>+C146-15018.5</f>
        <v>35301.934000000001</v>
      </c>
      <c r="AA146" s="1" t="s">
        <v>61</v>
      </c>
      <c r="AB146" s="1">
        <v>8</v>
      </c>
      <c r="AD146" s="1" t="s">
        <v>85</v>
      </c>
      <c r="AF146" s="1" t="s">
        <v>59</v>
      </c>
    </row>
    <row r="147" spans="1:32" x14ac:dyDescent="0.2">
      <c r="A147" s="1" t="s">
        <v>123</v>
      </c>
      <c r="C147" s="27">
        <v>50391.313000000002</v>
      </c>
      <c r="D147" s="27">
        <v>5.0000000000000001E-3</v>
      </c>
      <c r="E147" s="1">
        <f>+(C147-C$7)/C$8</f>
        <v>2734.9947793369815</v>
      </c>
      <c r="F147" s="1">
        <f>ROUND(2*E147,0)/2</f>
        <v>2735</v>
      </c>
      <c r="G147" s="1">
        <f>+C147-(C$7+F147*C$8)</f>
        <v>-1.0570999998890329E-2</v>
      </c>
      <c r="I147" s="1">
        <f>G147</f>
        <v>-1.0570999998890329E-2</v>
      </c>
      <c r="O147" s="1">
        <f ca="1">+C$11+C$12*F147</f>
        <v>-1.7676913845186132E-2</v>
      </c>
      <c r="Q147" s="29">
        <f>+C147-15018.5</f>
        <v>35372.813000000002</v>
      </c>
      <c r="AA147" s="1" t="s">
        <v>61</v>
      </c>
      <c r="AB147" s="1">
        <v>8</v>
      </c>
      <c r="AD147" s="1" t="s">
        <v>85</v>
      </c>
      <c r="AF147" s="1" t="s">
        <v>59</v>
      </c>
    </row>
    <row r="148" spans="1:32" x14ac:dyDescent="0.2">
      <c r="A148" s="1" t="s">
        <v>124</v>
      </c>
      <c r="C148" s="27">
        <v>50717.302000000003</v>
      </c>
      <c r="D148" s="27">
        <v>6.0000000000000001E-3</v>
      </c>
      <c r="E148" s="1">
        <f>+(C148-C$7)/C$8</f>
        <v>2895.9898334612963</v>
      </c>
      <c r="F148" s="1">
        <f>ROUND(2*E148,0)/2</f>
        <v>2896</v>
      </c>
      <c r="G148" s="1">
        <f>+C148-(C$7+F148*C$8)</f>
        <v>-2.0585599995683879E-2</v>
      </c>
      <c r="I148" s="1">
        <f>G148</f>
        <v>-2.0585599995683879E-2</v>
      </c>
      <c r="O148" s="1">
        <f ca="1">+C$11+C$12*F148</f>
        <v>-1.8580365082264034E-2</v>
      </c>
      <c r="Q148" s="29">
        <f>+C148-15018.5</f>
        <v>35698.802000000003</v>
      </c>
      <c r="AA148" s="1" t="s">
        <v>61</v>
      </c>
      <c r="AB148" s="1">
        <v>10</v>
      </c>
      <c r="AD148" s="1" t="s">
        <v>85</v>
      </c>
      <c r="AF148" s="1" t="s">
        <v>59</v>
      </c>
    </row>
    <row r="149" spans="1:32" x14ac:dyDescent="0.2">
      <c r="A149" s="1" t="s">
        <v>124</v>
      </c>
      <c r="C149" s="27">
        <v>50721.341999999997</v>
      </c>
      <c r="D149" s="27">
        <v>4.0000000000000001E-3</v>
      </c>
      <c r="E149" s="1">
        <f>+(C149-C$7)/C$8</f>
        <v>2897.9850542161721</v>
      </c>
      <c r="F149" s="1">
        <f>ROUND(2*E149,0)/2</f>
        <v>2898</v>
      </c>
      <c r="G149" s="1">
        <f>+C149-(C$7+F149*C$8)</f>
        <v>-3.0262799999036361E-2</v>
      </c>
      <c r="I149" s="1">
        <f>G149</f>
        <v>-3.0262799999036361E-2</v>
      </c>
      <c r="O149" s="1">
        <f ca="1">+C$11+C$12*F149</f>
        <v>-1.8591588078997922E-2</v>
      </c>
      <c r="Q149" s="29">
        <f>+C149-15018.5</f>
        <v>35702.841999999997</v>
      </c>
      <c r="AA149" s="1" t="s">
        <v>61</v>
      </c>
      <c r="AB149" s="1">
        <v>5</v>
      </c>
      <c r="AD149" s="1" t="s">
        <v>58</v>
      </c>
      <c r="AF149" s="1" t="s">
        <v>59</v>
      </c>
    </row>
    <row r="150" spans="1:32" x14ac:dyDescent="0.2">
      <c r="A150" s="1" t="s">
        <v>125</v>
      </c>
      <c r="B150" s="1" t="s">
        <v>44</v>
      </c>
      <c r="C150" s="27">
        <v>50727.425499999998</v>
      </c>
      <c r="D150" s="27">
        <v>2E-3</v>
      </c>
      <c r="E150" s="1">
        <f>+(C150-C$7)/C$8</f>
        <v>2900.9894912117925</v>
      </c>
      <c r="F150" s="1">
        <f>ROUND(2*E150,0)/2</f>
        <v>2901</v>
      </c>
      <c r="G150" s="1">
        <f>+C150-(C$7+F150*C$8)</f>
        <v>-2.1278600004734471E-2</v>
      </c>
      <c r="J150" s="1">
        <f>G150</f>
        <v>-2.1278600004734471E-2</v>
      </c>
      <c r="O150" s="1">
        <f ca="1">+C$11+C$12*F150</f>
        <v>-1.8608422574098751E-2</v>
      </c>
      <c r="Q150" s="29">
        <f>+C150-15018.5</f>
        <v>35708.925499999998</v>
      </c>
    </row>
    <row r="151" spans="1:32" x14ac:dyDescent="0.2">
      <c r="A151" s="1" t="s">
        <v>124</v>
      </c>
      <c r="C151" s="27">
        <v>50727.432000000001</v>
      </c>
      <c r="D151" s="27">
        <v>3.0000000000000001E-3</v>
      </c>
      <c r="E151" s="1">
        <f>+(C151-C$7)/C$8</f>
        <v>2900.992701344197</v>
      </c>
      <c r="F151" s="1">
        <f>ROUND(2*E151,0)/2</f>
        <v>2901</v>
      </c>
      <c r="G151" s="1">
        <f>+C151-(C$7+F151*C$8)</f>
        <v>-1.4778600001591258E-2</v>
      </c>
      <c r="I151" s="1">
        <f>G151</f>
        <v>-1.4778600001591258E-2</v>
      </c>
      <c r="O151" s="1">
        <f ca="1">+C$11+C$12*F151</f>
        <v>-1.8608422574098751E-2</v>
      </c>
      <c r="Q151" s="29">
        <f>+C151-15018.5</f>
        <v>35708.932000000001</v>
      </c>
    </row>
    <row r="152" spans="1:32" x14ac:dyDescent="0.2">
      <c r="A152" s="1" t="s">
        <v>137</v>
      </c>
      <c r="C152" s="27">
        <v>51057.476999999999</v>
      </c>
      <c r="D152" s="27">
        <v>3.0000000000000001E-3</v>
      </c>
      <c r="E152" s="1">
        <f>+(C152-C$7)/C$8</f>
        <v>3063.9908780877645</v>
      </c>
      <c r="F152" s="1">
        <f>ROUND(2*E152,0)/2</f>
        <v>3064</v>
      </c>
      <c r="G152" s="1">
        <f>+C152-(C$7+F152*C$8)</f>
        <v>-1.847039999847766E-2</v>
      </c>
      <c r="I152" s="1">
        <f>G152</f>
        <v>-1.847039999847766E-2</v>
      </c>
      <c r="O152" s="1">
        <f ca="1">+C$11+C$12*F152</f>
        <v>-1.9523096807910537E-2</v>
      </c>
      <c r="Q152" s="29">
        <f>+C152-15018.5</f>
        <v>36038.976999999999</v>
      </c>
    </row>
    <row r="153" spans="1:32" x14ac:dyDescent="0.2">
      <c r="A153" s="1" t="s">
        <v>138</v>
      </c>
      <c r="B153" s="1" t="s">
        <v>44</v>
      </c>
      <c r="C153" s="27">
        <v>51302.479500000001</v>
      </c>
      <c r="D153" s="27">
        <v>1.8E-3</v>
      </c>
      <c r="E153" s="1">
        <f>+(C153-C$7)/C$8</f>
        <v>3184.9894110078712</v>
      </c>
      <c r="F153" s="1">
        <f>ROUND(2*E153,0)/2</f>
        <v>3185</v>
      </c>
      <c r="G153" s="1">
        <f>+C153-(C$7+F153*C$8)</f>
        <v>-2.1440999997139443E-2</v>
      </c>
      <c r="K153" s="1">
        <f>G153</f>
        <v>-2.1440999997139443E-2</v>
      </c>
      <c r="O153" s="1">
        <f ca="1">+C$11+C$12*F153</f>
        <v>-2.0202088110310698E-2</v>
      </c>
      <c r="Q153" s="29">
        <f>+C153-15018.5</f>
        <v>36283.979500000001</v>
      </c>
    </row>
    <row r="154" spans="1:32" x14ac:dyDescent="0.2">
      <c r="A154" s="1" t="s">
        <v>136</v>
      </c>
      <c r="C154" s="27">
        <v>51377.398999999998</v>
      </c>
      <c r="D154" s="27">
        <v>7.0000000000000001E-3</v>
      </c>
      <c r="E154" s="1">
        <f>+(C154-C$7)/C$8</f>
        <v>3221.9896440140951</v>
      </c>
      <c r="F154" s="1">
        <f>ROUND(2*E154,0)/2</f>
        <v>3222</v>
      </c>
      <c r="G154" s="1">
        <f>+C154-(C$7+F154*C$8)</f>
        <v>-2.0969199998944532E-2</v>
      </c>
      <c r="I154" s="1">
        <f>G154</f>
        <v>-2.0969199998944532E-2</v>
      </c>
      <c r="O154" s="1">
        <f ca="1">+C$11+C$12*F154</f>
        <v>-2.0409713549887607E-2</v>
      </c>
      <c r="Q154" s="29">
        <f>+C154-15018.5</f>
        <v>36358.898999999998</v>
      </c>
    </row>
    <row r="155" spans="1:32" x14ac:dyDescent="0.2">
      <c r="A155" s="42" t="s">
        <v>144</v>
      </c>
      <c r="B155" s="43" t="s">
        <v>44</v>
      </c>
      <c r="C155" s="42">
        <v>51780.340519999998</v>
      </c>
      <c r="D155" s="42">
        <v>2E-3</v>
      </c>
      <c r="E155" s="1">
        <f>+(C155-C$7)/C$8</f>
        <v>3420.9889716642101</v>
      </c>
      <c r="F155" s="1">
        <f>ROUND(2*E155,0)/2</f>
        <v>3421</v>
      </c>
      <c r="G155" s="1">
        <f>+C155-(C$7+F155*C$8)</f>
        <v>-2.2330599997076206E-2</v>
      </c>
      <c r="K155" s="1">
        <f>G155</f>
        <v>-2.2330599997076206E-2</v>
      </c>
      <c r="O155" s="1">
        <f ca="1">+C$11+C$12*F155</f>
        <v>-2.1526401724909362E-2</v>
      </c>
      <c r="Q155" s="29">
        <f>+C155-15018.5</f>
        <v>36761.840519999998</v>
      </c>
    </row>
    <row r="156" spans="1:32" x14ac:dyDescent="0.2">
      <c r="A156" s="42" t="s">
        <v>144</v>
      </c>
      <c r="B156" s="43" t="s">
        <v>44</v>
      </c>
      <c r="C156" s="42">
        <v>51786.424299999999</v>
      </c>
      <c r="D156" s="42" t="s">
        <v>33</v>
      </c>
      <c r="E156" s="1">
        <f>+(C156-C$7)/C$8</f>
        <v>3423.9935469424577</v>
      </c>
      <c r="F156" s="1">
        <f>ROUND(2*E156,0)/2</f>
        <v>3424</v>
      </c>
      <c r="G156" s="1">
        <f>+C156-(C$7+F156*C$8)</f>
        <v>-1.3066400002571754E-2</v>
      </c>
      <c r="K156" s="1">
        <f>G156</f>
        <v>-1.3066400002571754E-2</v>
      </c>
      <c r="O156" s="1">
        <f ca="1">+C$11+C$12*F156</f>
        <v>-2.1543236220010191E-2</v>
      </c>
      <c r="Q156" s="29">
        <f>+C156-15018.5</f>
        <v>36767.924299999999</v>
      </c>
    </row>
    <row r="157" spans="1:32" x14ac:dyDescent="0.2">
      <c r="A157" s="24" t="s">
        <v>130</v>
      </c>
      <c r="B157" s="25" t="s">
        <v>44</v>
      </c>
      <c r="C157" s="26">
        <v>52041.540999999997</v>
      </c>
      <c r="D157" s="27"/>
      <c r="E157" s="28">
        <f>+(C157-C$7)/C$8</f>
        <v>3549.987144654393</v>
      </c>
      <c r="F157" s="28">
        <f>ROUND(2*E157,0)/2</f>
        <v>3550</v>
      </c>
      <c r="G157" s="1">
        <f>+C157-(C$7+F157*C$8)</f>
        <v>-2.6030000000901055E-2</v>
      </c>
      <c r="K157" s="1">
        <f>G157</f>
        <v>-2.6030000000901055E-2</v>
      </c>
      <c r="O157" s="1">
        <f ca="1">+C$11+C$12*F157</f>
        <v>-2.2250285014245072E-2</v>
      </c>
      <c r="Q157" s="29">
        <f>+C157-15018.5</f>
        <v>37023.040999999997</v>
      </c>
    </row>
    <row r="158" spans="1:32" x14ac:dyDescent="0.2">
      <c r="A158" s="24" t="s">
        <v>131</v>
      </c>
      <c r="B158" s="25" t="s">
        <v>44</v>
      </c>
      <c r="C158" s="26">
        <v>52116.460899999998</v>
      </c>
      <c r="D158" s="27"/>
      <c r="E158" s="28">
        <f>+(C158-C$7)/C$8</f>
        <v>3586.9875752072285</v>
      </c>
      <c r="F158" s="28">
        <f>ROUND(2*E158,0)/2</f>
        <v>3587</v>
      </c>
      <c r="G158" s="1">
        <f>+C158-(C$7+F158*C$8)</f>
        <v>-2.5158199998259079E-2</v>
      </c>
      <c r="K158" s="1">
        <f>G158</f>
        <v>-2.5158199998259079E-2</v>
      </c>
      <c r="O158" s="1">
        <f ca="1">+C$11+C$12*F158</f>
        <v>-2.2457910453821981E-2</v>
      </c>
      <c r="Q158" s="29">
        <f>+C158-15018.5</f>
        <v>37097.960899999998</v>
      </c>
    </row>
    <row r="159" spans="1:32" x14ac:dyDescent="0.2">
      <c r="A159" s="24" t="s">
        <v>131</v>
      </c>
      <c r="B159" s="25" t="s">
        <v>44</v>
      </c>
      <c r="C159" s="26">
        <v>52187.336000000003</v>
      </c>
      <c r="D159" s="27"/>
      <c r="E159" s="28">
        <f>+(C159-C$7)/C$8</f>
        <v>3621.9904144458746</v>
      </c>
      <c r="F159" s="28">
        <f>ROUND(2*E159,0)/2</f>
        <v>3622</v>
      </c>
      <c r="G159" s="1">
        <f>+C159-(C$7+F159*C$8)</f>
        <v>-1.9409199994697701E-2</v>
      </c>
      <c r="K159" s="1">
        <f>G159</f>
        <v>-1.9409199994697701E-2</v>
      </c>
      <c r="O159" s="1">
        <f ca="1">+C$11+C$12*F159</f>
        <v>-2.2654312896665002E-2</v>
      </c>
      <c r="Q159" s="29">
        <f>+C159-15018.5</f>
        <v>37168.836000000003</v>
      </c>
    </row>
    <row r="160" spans="1:32" x14ac:dyDescent="0.2">
      <c r="A160" s="24" t="s">
        <v>126</v>
      </c>
      <c r="B160" s="25" t="s">
        <v>44</v>
      </c>
      <c r="C160" s="26">
        <v>52533.577599999997</v>
      </c>
      <c r="D160" s="27"/>
      <c r="E160" s="28">
        <f>+(C160-C$7)/C$8</f>
        <v>3792.9875497237153</v>
      </c>
      <c r="F160" s="28">
        <f>ROUND(2*E160,0)/2</f>
        <v>3793</v>
      </c>
      <c r="G160" s="1">
        <f>+C160-(C$7+F160*C$8)</f>
        <v>-2.5209799998265225E-2</v>
      </c>
      <c r="K160" s="1">
        <f>G160</f>
        <v>-2.5209799998265225E-2</v>
      </c>
      <c r="O160" s="1">
        <f ca="1">+C$11+C$12*F160</f>
        <v>-2.3613879117412338E-2</v>
      </c>
      <c r="Q160" s="29">
        <f>+C160-15018.5</f>
        <v>37515.077599999997</v>
      </c>
      <c r="AA160" s="1" t="s">
        <v>61</v>
      </c>
      <c r="AB160" s="1">
        <v>8</v>
      </c>
      <c r="AD160" s="1" t="s">
        <v>127</v>
      </c>
      <c r="AF160" s="1" t="s">
        <v>59</v>
      </c>
    </row>
    <row r="161" spans="1:32" x14ac:dyDescent="0.2">
      <c r="A161" s="33" t="s">
        <v>139</v>
      </c>
      <c r="B161" s="34" t="s">
        <v>44</v>
      </c>
      <c r="C161" s="35">
        <v>52590.273999999998</v>
      </c>
      <c r="D161" s="35">
        <v>5.0000000000000001E-3</v>
      </c>
      <c r="E161" s="1">
        <f>+(C161-C$7)/C$8</f>
        <v>3820.988003685824</v>
      </c>
      <c r="F161" s="1">
        <f>ROUND(2*E161,0)/2</f>
        <v>3821</v>
      </c>
      <c r="G161" s="1">
        <f>+C161-(C$7+F161*C$8)</f>
        <v>-2.4290599998494145E-2</v>
      </c>
      <c r="I161" s="1">
        <f>G161</f>
        <v>-2.4290599998494145E-2</v>
      </c>
      <c r="O161" s="1">
        <f ca="1">+C$11+C$12*F161</f>
        <v>-2.3771001071686754E-2</v>
      </c>
      <c r="Q161" s="29">
        <f>+C161-15018.5</f>
        <v>37571.773999999998</v>
      </c>
    </row>
    <row r="162" spans="1:32" x14ac:dyDescent="0.2">
      <c r="A162" s="24" t="s">
        <v>126</v>
      </c>
      <c r="B162" s="25" t="s">
        <v>44</v>
      </c>
      <c r="C162" s="26">
        <v>52796.803</v>
      </c>
      <c r="D162" s="27"/>
      <c r="E162" s="28">
        <f>+(C162-C$7)/C$8</f>
        <v>3922.985762914635</v>
      </c>
      <c r="F162" s="28">
        <f>ROUND(2*E162,0)/2</f>
        <v>3923</v>
      </c>
      <c r="G162" s="1">
        <f>+C162-(C$7+F162*C$8)</f>
        <v>-2.8827800000726711E-2</v>
      </c>
      <c r="K162" s="1">
        <f>G162</f>
        <v>-2.8827800000726711E-2</v>
      </c>
      <c r="O162" s="1">
        <f ca="1">+C$11+C$12*F162</f>
        <v>-2.4343373905114988E-2</v>
      </c>
      <c r="Q162" s="29">
        <f>+C162-15018.5</f>
        <v>37778.303</v>
      </c>
      <c r="AA162" s="1" t="s">
        <v>61</v>
      </c>
      <c r="AB162" s="1">
        <v>7</v>
      </c>
      <c r="AD162" s="1" t="s">
        <v>128</v>
      </c>
      <c r="AF162" s="1" t="s">
        <v>59</v>
      </c>
    </row>
    <row r="163" spans="1:32" x14ac:dyDescent="0.2">
      <c r="A163" s="36" t="s">
        <v>140</v>
      </c>
      <c r="B163" s="37" t="s">
        <v>44</v>
      </c>
      <c r="C163" s="35">
        <v>52853.500999999997</v>
      </c>
      <c r="D163" s="38">
        <v>3.0000000000000001E-3</v>
      </c>
      <c r="E163" s="1">
        <f>+(C163-C$7)/C$8</f>
        <v>3950.9870070631791</v>
      </c>
      <c r="F163" s="1">
        <f>ROUND(2*E163,0)/2</f>
        <v>3951</v>
      </c>
      <c r="G163" s="1">
        <f>+C163-(C$7+F163*C$8)</f>
        <v>-2.6308600004995242E-2</v>
      </c>
      <c r="I163" s="1">
        <f>G163</f>
        <v>-2.6308600004995242E-2</v>
      </c>
      <c r="O163" s="1">
        <f ca="1">+C$11+C$12*F163</f>
        <v>-2.4500495859389407E-2</v>
      </c>
      <c r="Q163" s="29">
        <f>+C163-15018.5</f>
        <v>37835.000999999997</v>
      </c>
    </row>
    <row r="164" spans="1:32" x14ac:dyDescent="0.2">
      <c r="A164" s="36" t="s">
        <v>145</v>
      </c>
      <c r="B164" s="37" t="s">
        <v>44</v>
      </c>
      <c r="C164" s="36">
        <v>53250.368999999999</v>
      </c>
      <c r="D164" s="36">
        <v>2E-3</v>
      </c>
      <c r="E164" s="1">
        <f>+(C164-C$7)/C$8</f>
        <v>4146.9868265055793</v>
      </c>
      <c r="F164" s="1">
        <f>ROUND(2*E164,0)/2</f>
        <v>4147</v>
      </c>
      <c r="G164" s="1">
        <f>+C164-(C$7+F164*C$8)</f>
        <v>-2.6674200002162252E-2</v>
      </c>
      <c r="K164" s="1">
        <f>G164</f>
        <v>-2.6674200002162252E-2</v>
      </c>
      <c r="O164" s="1">
        <f ca="1">+C$11+C$12*F164</f>
        <v>-2.560034953931033E-2</v>
      </c>
      <c r="Q164" s="29">
        <f>+C164-15018.5</f>
        <v>38231.868999999999</v>
      </c>
    </row>
    <row r="165" spans="1:32" x14ac:dyDescent="0.2">
      <c r="A165" s="39" t="s">
        <v>141</v>
      </c>
      <c r="B165" s="40"/>
      <c r="C165" s="35">
        <v>53323.265099999997</v>
      </c>
      <c r="D165" s="35">
        <v>3.2000000000000002E-3</v>
      </c>
      <c r="E165" s="1">
        <f>+(C165-C$7)/C$8</f>
        <v>4182.9877699881845</v>
      </c>
      <c r="F165" s="1">
        <f>ROUND(2*E165,0)/2</f>
        <v>4183</v>
      </c>
      <c r="G165" s="1">
        <f>+C165-(C$7+F165*C$8)</f>
        <v>-2.4763800000073388E-2</v>
      </c>
      <c r="J165" s="1">
        <f>G165</f>
        <v>-2.4763800000073388E-2</v>
      </c>
      <c r="O165" s="1">
        <f ca="1">+C$11+C$12*F165</f>
        <v>-2.5802363480520295E-2</v>
      </c>
      <c r="Q165" s="29">
        <f>+C165-15018.5</f>
        <v>38304.765099999997</v>
      </c>
    </row>
    <row r="166" spans="1:32" x14ac:dyDescent="0.2">
      <c r="A166" s="24" t="s">
        <v>126</v>
      </c>
      <c r="B166" s="25" t="s">
        <v>44</v>
      </c>
      <c r="C166" s="26">
        <v>53343.511700000003</v>
      </c>
      <c r="D166" s="27"/>
      <c r="E166" s="28">
        <f>+(C166-C$7)/C$8</f>
        <v>4192.9868879425767</v>
      </c>
      <c r="F166" s="28">
        <f>ROUND(2*E166,0)/2</f>
        <v>4193</v>
      </c>
      <c r="G166" s="1">
        <f>+C166-(C$7+F166*C$8)</f>
        <v>-2.6549799993517809E-2</v>
      </c>
      <c r="K166" s="1">
        <f>G166</f>
        <v>-2.6549799993517809E-2</v>
      </c>
      <c r="O166" s="1">
        <f ca="1">+C$11+C$12*F166</f>
        <v>-2.5858478464189729E-2</v>
      </c>
      <c r="Q166" s="29">
        <f>+C166-15018.5</f>
        <v>38325.011700000003</v>
      </c>
    </row>
    <row r="167" spans="1:32" x14ac:dyDescent="0.2">
      <c r="A167" s="36" t="s">
        <v>145</v>
      </c>
      <c r="B167" s="37" t="s">
        <v>44</v>
      </c>
      <c r="C167" s="36">
        <v>53578.394</v>
      </c>
      <c r="D167" s="36">
        <v>5.0000000000000001E-3</v>
      </c>
      <c r="E167" s="1">
        <f>+(C167-C$7)/C$8</f>
        <v>4308.9873928717088</v>
      </c>
      <c r="F167" s="1">
        <f>ROUND(2*E167,0)/2</f>
        <v>4309</v>
      </c>
      <c r="G167" s="1">
        <f>+C167-(C$7+F167*C$8)</f>
        <v>-2.5527400001010392E-2</v>
      </c>
      <c r="K167" s="1">
        <f>G167</f>
        <v>-2.5527400001010392E-2</v>
      </c>
      <c r="O167" s="1">
        <f ca="1">+C$11+C$12*F167</f>
        <v>-2.6509412274755173E-2</v>
      </c>
      <c r="Q167" s="29">
        <f>+C167-15018.5</f>
        <v>38559.894</v>
      </c>
    </row>
    <row r="168" spans="1:32" x14ac:dyDescent="0.2">
      <c r="A168" s="24" t="s">
        <v>126</v>
      </c>
      <c r="B168" s="25" t="s">
        <v>44</v>
      </c>
      <c r="C168" s="26">
        <v>54260.761599999998</v>
      </c>
      <c r="D168" s="27"/>
      <c r="E168" s="28">
        <f>+(C168-C$7)/C$8</f>
        <v>4645.9859072224317</v>
      </c>
      <c r="F168" s="28">
        <f>ROUND(2*E168,0)/2</f>
        <v>4646</v>
      </c>
      <c r="G168" s="1">
        <f>+C168-(C$7+F168*C$8)</f>
        <v>-2.8535600002214778E-2</v>
      </c>
      <c r="K168" s="1">
        <f>G168</f>
        <v>-2.8535600002214778E-2</v>
      </c>
      <c r="O168" s="1">
        <f ca="1">+C$11+C$12*F168</f>
        <v>-2.8400487224415127E-2</v>
      </c>
      <c r="Q168" s="29">
        <f>+C168-15018.5</f>
        <v>39242.261599999998</v>
      </c>
      <c r="AA168" s="1" t="s">
        <v>61</v>
      </c>
      <c r="AB168" s="1">
        <v>7</v>
      </c>
      <c r="AD168" s="1" t="s">
        <v>129</v>
      </c>
      <c r="AF168" s="1" t="s">
        <v>68</v>
      </c>
    </row>
    <row r="169" spans="1:32" x14ac:dyDescent="0.2">
      <c r="A169" s="35" t="s">
        <v>142</v>
      </c>
      <c r="B169" s="34" t="s">
        <v>44</v>
      </c>
      <c r="C169" s="35">
        <v>54313.406999999999</v>
      </c>
      <c r="D169" s="35">
        <v>2.0000000000000001E-4</v>
      </c>
      <c r="E169" s="1">
        <f>+(C169-C$7)/C$8</f>
        <v>4671.9857078979039</v>
      </c>
      <c r="F169" s="1">
        <f>ROUND(2*E169,0)/2</f>
        <v>4672</v>
      </c>
      <c r="G169" s="1">
        <f>+C169-(C$7+F169*C$8)</f>
        <v>-2.8939199997694232E-2</v>
      </c>
      <c r="J169" s="1">
        <f>G169</f>
        <v>-2.8939199997694232E-2</v>
      </c>
      <c r="O169" s="1">
        <f ca="1">+C$11+C$12*F169</f>
        <v>-2.8546386181955659E-2</v>
      </c>
      <c r="Q169" s="29">
        <f>+C169-15018.5</f>
        <v>39294.906999999999</v>
      </c>
    </row>
    <row r="170" spans="1:32" x14ac:dyDescent="0.2">
      <c r="A170" s="24" t="s">
        <v>132</v>
      </c>
      <c r="B170" s="25" t="s">
        <v>44</v>
      </c>
      <c r="C170" s="26">
        <v>54388.325400000002</v>
      </c>
      <c r="D170" s="27"/>
      <c r="E170" s="28">
        <f>+(C170-C$7)/C$8</f>
        <v>4708.9853976509548</v>
      </c>
      <c r="F170" s="28">
        <f>ROUND(2*E170,0)/2</f>
        <v>4709</v>
      </c>
      <c r="G170" s="1">
        <f>+C170-(C$7+F170*C$8)</f>
        <v>-2.9567399993538857E-2</v>
      </c>
      <c r="K170" s="1">
        <f>G170</f>
        <v>-2.9567399993538857E-2</v>
      </c>
      <c r="O170" s="1">
        <f ca="1">+C$11+C$12*F170</f>
        <v>-2.8754011621532564E-2</v>
      </c>
      <c r="Q170" s="29">
        <f>+C170-15018.5</f>
        <v>39369.825400000002</v>
      </c>
    </row>
    <row r="171" spans="1:32" x14ac:dyDescent="0.2">
      <c r="A171" s="33" t="s">
        <v>146</v>
      </c>
      <c r="B171" s="34" t="s">
        <v>44</v>
      </c>
      <c r="C171" s="35">
        <v>54596.882599999997</v>
      </c>
      <c r="D171" s="35">
        <v>5.0000000000000001E-4</v>
      </c>
      <c r="E171" s="41">
        <f>+(C171-C$7)/C$8</f>
        <v>4811.9848169626948</v>
      </c>
      <c r="F171" s="28">
        <f>ROUND(2*E171,0)/2</f>
        <v>4812</v>
      </c>
      <c r="G171" s="1">
        <f>+C171-(C$7+F171*C$8)</f>
        <v>-3.0743199997232296E-2</v>
      </c>
      <c r="K171" s="1">
        <f>G171</f>
        <v>-3.0743199997232296E-2</v>
      </c>
      <c r="O171" s="1">
        <f ca="1">+C$11+C$12*F171</f>
        <v>-2.9331995953327746E-2</v>
      </c>
      <c r="Q171" s="29">
        <f>+C171-15018.5</f>
        <v>39578.382599999997</v>
      </c>
    </row>
    <row r="172" spans="1:32" x14ac:dyDescent="0.2">
      <c r="A172" s="24" t="s">
        <v>133</v>
      </c>
      <c r="B172" s="25" t="s">
        <v>134</v>
      </c>
      <c r="C172" s="26">
        <v>54648.516000000003</v>
      </c>
      <c r="D172" s="27"/>
      <c r="E172" s="28">
        <f>+(C172-C$7)/C$8</f>
        <v>4837.4848247164018</v>
      </c>
      <c r="F172" s="28">
        <f>ROUND(2*E172,0)/2</f>
        <v>4837.5</v>
      </c>
      <c r="G172" s="1">
        <f>+C172-(C$7+F172*C$8)</f>
        <v>-3.0727499994100071E-2</v>
      </c>
      <c r="K172" s="1">
        <f>G172</f>
        <v>-3.0727499994100071E-2</v>
      </c>
      <c r="O172" s="1">
        <f ca="1">+C$11+C$12*F172</f>
        <v>-2.9475089161684804E-2</v>
      </c>
      <c r="Q172" s="29">
        <f>+C172-15018.5</f>
        <v>39630.016000000003</v>
      </c>
    </row>
    <row r="173" spans="1:32" x14ac:dyDescent="0.2">
      <c r="A173" s="24" t="s">
        <v>133</v>
      </c>
      <c r="B173" s="25" t="s">
        <v>134</v>
      </c>
      <c r="C173" s="26">
        <v>54648.521200000003</v>
      </c>
      <c r="D173" s="27"/>
      <c r="E173" s="28">
        <f>+(C173-C$7)/C$8</f>
        <v>4837.4873928223242</v>
      </c>
      <c r="F173" s="28">
        <f>ROUND(2*E173,0)/2</f>
        <v>4837.5</v>
      </c>
      <c r="G173" s="1">
        <f>+C173-(C$7+F173*C$8)</f>
        <v>-2.5527499994495884E-2</v>
      </c>
      <c r="K173" s="1">
        <f>G173</f>
        <v>-2.5527499994495884E-2</v>
      </c>
      <c r="O173" s="1">
        <f ca="1">+C$11+C$12*F173</f>
        <v>-2.9475089161684804E-2</v>
      </c>
      <c r="Q173" s="29">
        <f>+C173-15018.5</f>
        <v>39630.021200000003</v>
      </c>
    </row>
    <row r="174" spans="1:32" x14ac:dyDescent="0.2">
      <c r="A174" s="78" t="s">
        <v>669</v>
      </c>
      <c r="B174" s="79" t="s">
        <v>44</v>
      </c>
      <c r="C174" s="80">
        <v>54718.371700000003</v>
      </c>
      <c r="D174" s="78">
        <v>2.8E-3</v>
      </c>
      <c r="E174" s="1">
        <f>+(C174-C$7)/C$8</f>
        <v>4871.9842164210049</v>
      </c>
      <c r="F174" s="1">
        <f>ROUND(2*E174,0)/2</f>
        <v>4872</v>
      </c>
      <c r="G174" s="1">
        <f>+C174-(C$7+F174*C$8)</f>
        <v>-3.1959199994162191E-2</v>
      </c>
      <c r="K174" s="1">
        <f>G174</f>
        <v>-3.1959199994162191E-2</v>
      </c>
      <c r="O174" s="1">
        <f ca="1">+C$11+C$12*F174</f>
        <v>-2.9668685855344355E-2</v>
      </c>
      <c r="Q174" s="29">
        <f>+C174-15018.5</f>
        <v>39699.871700000003</v>
      </c>
    </row>
    <row r="175" spans="1:32" x14ac:dyDescent="0.2">
      <c r="A175" s="36" t="s">
        <v>143</v>
      </c>
      <c r="B175" s="37" t="s">
        <v>44</v>
      </c>
      <c r="C175" s="36">
        <v>55044.372000000003</v>
      </c>
      <c r="D175" s="36">
        <v>2.9999999999999997E-4</v>
      </c>
      <c r="E175" s="41">
        <f>+(C175-C$7)/C$8</f>
        <v>5032.9848512370345</v>
      </c>
      <c r="F175" s="28">
        <f>ROUND(2*E175,0)/2</f>
        <v>5033</v>
      </c>
      <c r="G175" s="1">
        <f>+C175-(C$7+F175*C$8)</f>
        <v>-3.0673799992655404E-2</v>
      </c>
      <c r="K175" s="1">
        <f>G175</f>
        <v>-3.0673799992655404E-2</v>
      </c>
      <c r="O175" s="1">
        <f ca="1">+C$11+C$12*F175</f>
        <v>-3.0572137092422253E-2</v>
      </c>
      <c r="Q175" s="29">
        <f>+C175-15018.5</f>
        <v>40025.872000000003</v>
      </c>
    </row>
    <row r="176" spans="1:32" x14ac:dyDescent="0.2">
      <c r="A176" s="36" t="s">
        <v>143</v>
      </c>
      <c r="B176" s="37" t="s">
        <v>44</v>
      </c>
      <c r="C176" s="36">
        <v>55044.372499999998</v>
      </c>
      <c r="D176" s="36">
        <v>4.0000000000000002E-4</v>
      </c>
      <c r="E176" s="41">
        <f>+(C176-C$7)/C$8</f>
        <v>5032.985098170293</v>
      </c>
      <c r="F176" s="28">
        <f>ROUND(2*E176,0)/2</f>
        <v>5033</v>
      </c>
      <c r="G176" s="1">
        <f>+C176-(C$7+F176*C$8)</f>
        <v>-3.0173799998010509E-2</v>
      </c>
      <c r="K176" s="1">
        <f>G176</f>
        <v>-3.0173799998010509E-2</v>
      </c>
      <c r="O176" s="1">
        <f ca="1">+C$11+C$12*F176</f>
        <v>-3.0572137092422253E-2</v>
      </c>
      <c r="Q176" s="29">
        <f>+C176-15018.5</f>
        <v>40025.872499999998</v>
      </c>
    </row>
    <row r="177" spans="1:17" x14ac:dyDescent="0.2">
      <c r="A177" s="78" t="s">
        <v>669</v>
      </c>
      <c r="B177" s="79" t="s">
        <v>134</v>
      </c>
      <c r="C177" s="80">
        <v>55063.612999999998</v>
      </c>
      <c r="D177" s="78">
        <v>5.5999999999999999E-3</v>
      </c>
      <c r="E177" s="1">
        <f>+(C177-C$7)/C$8</f>
        <v>5042.4873370154037</v>
      </c>
      <c r="F177" s="1">
        <f>ROUND(2*E177,0)/2</f>
        <v>5042.5</v>
      </c>
      <c r="G177" s="1">
        <f>+C177-(C$7+F177*C$8)</f>
        <v>-2.5640500003646594E-2</v>
      </c>
      <c r="K177" s="1">
        <f>G177</f>
        <v>-2.5640500003646594E-2</v>
      </c>
      <c r="O177" s="1">
        <f ca="1">+C$11+C$12*F177</f>
        <v>-3.0625446326908216E-2</v>
      </c>
      <c r="Q177" s="29">
        <f>+C177-15018.5</f>
        <v>40045.112999999998</v>
      </c>
    </row>
    <row r="178" spans="1:17" x14ac:dyDescent="0.2">
      <c r="A178" s="33" t="s">
        <v>147</v>
      </c>
      <c r="B178" s="34" t="s">
        <v>44</v>
      </c>
      <c r="C178" s="35">
        <v>55066.645299999996</v>
      </c>
      <c r="D178" s="35">
        <v>2.0000000000000001E-4</v>
      </c>
      <c r="E178" s="41">
        <f>+(C178-C$7)/C$8</f>
        <v>5043.984888474567</v>
      </c>
      <c r="F178" s="28">
        <f>ROUND(2*E178,0)/2</f>
        <v>5044</v>
      </c>
      <c r="G178" s="1">
        <f>+C178-(C$7+F178*C$8)</f>
        <v>-3.0598400000599213E-2</v>
      </c>
      <c r="K178" s="1">
        <f>G178</f>
        <v>-3.0598400000599213E-2</v>
      </c>
      <c r="O178" s="1">
        <f ca="1">+C$11+C$12*F178</f>
        <v>-3.0633863574458631E-2</v>
      </c>
      <c r="Q178" s="29">
        <f>+C178-15018.5</f>
        <v>40048.145299999996</v>
      </c>
    </row>
    <row r="179" spans="1:17" x14ac:dyDescent="0.2">
      <c r="A179" s="33" t="s">
        <v>148</v>
      </c>
      <c r="B179" s="34" t="s">
        <v>44</v>
      </c>
      <c r="C179" s="35">
        <v>55147.638599999998</v>
      </c>
      <c r="D179" s="35">
        <v>1E-4</v>
      </c>
      <c r="E179" s="41">
        <f>+(C179-C$7)/C$8</f>
        <v>5083.9847679711356</v>
      </c>
      <c r="F179" s="28">
        <f>ROUND(2*E179,0)/2</f>
        <v>5084</v>
      </c>
      <c r="G179" s="1">
        <f>+C179-(C$7+F179*C$8)</f>
        <v>-3.0842400003166404E-2</v>
      </c>
      <c r="K179" s="1">
        <f>G179</f>
        <v>-3.0842400003166404E-2</v>
      </c>
      <c r="O179" s="1">
        <f ca="1">+C$11+C$12*F179</f>
        <v>-3.0858323509136372E-2</v>
      </c>
      <c r="Q179" s="29">
        <f>+C179-15018.5</f>
        <v>40129.138599999998</v>
      </c>
    </row>
    <row r="180" spans="1:17" x14ac:dyDescent="0.2">
      <c r="A180" s="24" t="s">
        <v>135</v>
      </c>
      <c r="B180" s="25" t="s">
        <v>44</v>
      </c>
      <c r="C180" s="26">
        <v>55791.537199999999</v>
      </c>
      <c r="D180" s="27"/>
      <c r="E180" s="28">
        <f>+(C180-C$7)/C$8</f>
        <v>5401.9847310299201</v>
      </c>
      <c r="F180" s="28">
        <f>ROUND(2*E180,0)/2</f>
        <v>5402</v>
      </c>
      <c r="G180" s="1">
        <f>+C180-(C$7+F180*C$8)</f>
        <v>-3.0917199997929856E-2</v>
      </c>
      <c r="K180" s="1">
        <f>G180</f>
        <v>-3.0917199997929856E-2</v>
      </c>
      <c r="O180" s="1">
        <f ca="1">+C$11+C$12*F180</f>
        <v>-3.26427799898244E-2</v>
      </c>
      <c r="Q180" s="29">
        <f>+C180-15018.5</f>
        <v>40773.037199999999</v>
      </c>
    </row>
    <row r="181" spans="1:17" x14ac:dyDescent="0.2">
      <c r="A181" s="44" t="s">
        <v>149</v>
      </c>
      <c r="B181" s="40" t="s">
        <v>44</v>
      </c>
      <c r="C181" s="35">
        <v>56521.4882</v>
      </c>
      <c r="D181" s="45">
        <v>8.9999999999999998E-4</v>
      </c>
      <c r="E181" s="41">
        <f>+(C181-C$7)/C$8</f>
        <v>5762.4830937142351</v>
      </c>
      <c r="F181" s="28">
        <f>ROUND(2*E181,0)/2</f>
        <v>5762.5</v>
      </c>
      <c r="G181" s="1">
        <f>+C181-(C$7+F181*C$8)</f>
        <v>-3.4232500001962762E-2</v>
      </c>
      <c r="J181" s="1">
        <f>G181</f>
        <v>-3.4232500001962762E-2</v>
      </c>
      <c r="O181" s="1">
        <f ca="1">+C$11+C$12*F181</f>
        <v>-3.4665725151107524E-2</v>
      </c>
      <c r="Q181" s="29">
        <f>+C181-15018.5</f>
        <v>41502.9882</v>
      </c>
    </row>
    <row r="182" spans="1:17" x14ac:dyDescent="0.2">
      <c r="A182" s="46" t="s">
        <v>150</v>
      </c>
      <c r="B182" s="47" t="s">
        <v>44</v>
      </c>
      <c r="C182" s="27">
        <v>56536.6754</v>
      </c>
      <c r="D182" s="27">
        <v>2.0000000000000001E-4</v>
      </c>
      <c r="E182" s="28">
        <f>+(C182-C$7)/C$8</f>
        <v>5769.9835433797052</v>
      </c>
      <c r="F182" s="28">
        <f>ROUND(2*E182,0)/2</f>
        <v>5770</v>
      </c>
      <c r="G182" s="1">
        <f>+C182-(C$7+F182*C$8)</f>
        <v>-3.3321999995678198E-2</v>
      </c>
      <c r="K182" s="1">
        <f>G182</f>
        <v>-3.3321999995678198E-2</v>
      </c>
      <c r="O182" s="1">
        <f ca="1">+C$11+C$12*F182</f>
        <v>-3.4707811388859602E-2</v>
      </c>
      <c r="Q182" s="29">
        <f>+C182-15018.5</f>
        <v>41518.1754</v>
      </c>
    </row>
    <row r="183" spans="1:17" x14ac:dyDescent="0.2">
      <c r="A183" s="48" t="s">
        <v>151</v>
      </c>
      <c r="B183" s="49" t="s">
        <v>44</v>
      </c>
      <c r="C183" s="50">
        <v>57256.505400000002</v>
      </c>
      <c r="D183" s="50">
        <v>3.0000000000000001E-3</v>
      </c>
      <c r="E183" s="41">
        <f>+(C183-C$7)/C$8</f>
        <v>6125.4834829798301</v>
      </c>
      <c r="F183" s="28">
        <f>ROUND(2*E183,0)/2</f>
        <v>6125.5</v>
      </c>
      <c r="G183" s="1">
        <f>+C183-(C$7+F183*C$8)</f>
        <v>-3.3444299995608162E-2</v>
      </c>
      <c r="K183" s="1">
        <f>G183</f>
        <v>-3.3444299995608162E-2</v>
      </c>
      <c r="O183" s="1">
        <f ca="1">+C$11+C$12*F183</f>
        <v>-3.670269905830801E-2</v>
      </c>
      <c r="Q183" s="29">
        <f>+C183-15018.5</f>
        <v>42238.005400000002</v>
      </c>
    </row>
    <row r="184" spans="1:17" x14ac:dyDescent="0.2">
      <c r="A184" s="48" t="s">
        <v>151</v>
      </c>
      <c r="B184" s="49" t="s">
        <v>44</v>
      </c>
      <c r="C184" s="50">
        <v>57579.465300000003</v>
      </c>
      <c r="D184" s="50">
        <v>8.0000000000000004E-4</v>
      </c>
      <c r="E184" s="41">
        <f>+(C184-C$7)/C$8</f>
        <v>6284.9825660178567</v>
      </c>
      <c r="F184" s="28">
        <f>ROUND(2*E184,0)/2</f>
        <v>6285</v>
      </c>
      <c r="G184" s="1">
        <f>+C184-(C$7+F184*C$8)</f>
        <v>-3.5300999996252358E-2</v>
      </c>
      <c r="K184" s="1">
        <f>G184</f>
        <v>-3.5300999996252358E-2</v>
      </c>
      <c r="O184" s="1">
        <f ca="1">+C$11+C$12*F184</f>
        <v>-3.7597733047835494E-2</v>
      </c>
      <c r="Q184" s="29">
        <f>+C184-15018.5</f>
        <v>42560.965300000003</v>
      </c>
    </row>
    <row r="185" spans="1:17" x14ac:dyDescent="0.2">
      <c r="A185" s="51" t="s">
        <v>152</v>
      </c>
      <c r="B185" s="52" t="s">
        <v>44</v>
      </c>
      <c r="C185" s="51">
        <v>57595.662400000001</v>
      </c>
      <c r="D185" s="51">
        <v>1E-4</v>
      </c>
      <c r="E185" s="1">
        <f>+(C185-C$7)/C$8</f>
        <v>6292.9817714853925</v>
      </c>
      <c r="F185" s="1">
        <f>ROUND(2*E185,0)/2</f>
        <v>6293</v>
      </c>
      <c r="G185" s="1">
        <f>+C185-(C$7+F185*C$8)</f>
        <v>-3.6909799993736669E-2</v>
      </c>
      <c r="K185" s="1">
        <f>G185</f>
        <v>-3.6909799993736669E-2</v>
      </c>
      <c r="O185" s="1">
        <f ca="1">+C$11+C$12*F185</f>
        <v>-3.7642625034771039E-2</v>
      </c>
      <c r="Q185" s="29">
        <f>+C185-15018.5</f>
        <v>42577.162400000001</v>
      </c>
    </row>
    <row r="186" spans="1:17" x14ac:dyDescent="0.2">
      <c r="A186" s="53" t="s">
        <v>153</v>
      </c>
      <c r="B186" s="54" t="s">
        <v>44</v>
      </c>
      <c r="C186" s="53">
        <v>57929.761500000001</v>
      </c>
      <c r="D186" s="53">
        <v>1E-4</v>
      </c>
      <c r="E186" s="1">
        <f>+(C186-C$7)/C$8</f>
        <v>6457.9821325018211</v>
      </c>
      <c r="F186" s="1">
        <f>ROUND(2*E186,0)/2</f>
        <v>6458</v>
      </c>
      <c r="G186" s="1">
        <f>+C186-(C$7+F186*C$8)</f>
        <v>-3.6178799993649591E-2</v>
      </c>
      <c r="K186" s="1">
        <f>G186</f>
        <v>-3.6178799993649591E-2</v>
      </c>
      <c r="O186" s="1">
        <f ca="1">+C$11+C$12*F186</f>
        <v>-3.8568522265316714E-2</v>
      </c>
      <c r="Q186" s="29">
        <f>+C186-15018.5</f>
        <v>42911.261500000001</v>
      </c>
    </row>
    <row r="187" spans="1:17" x14ac:dyDescent="0.2">
      <c r="A187" s="55" t="s">
        <v>154</v>
      </c>
      <c r="B187" s="56" t="s">
        <v>44</v>
      </c>
      <c r="C187" s="57">
        <v>57980.380899999996</v>
      </c>
      <c r="D187" s="57">
        <v>5.0000000000000001E-4</v>
      </c>
      <c r="E187" s="1">
        <f>+(C187-C$7)/C$8</f>
        <v>6482.9813596007098</v>
      </c>
      <c r="F187" s="1">
        <f>ROUND(2*E187,0)/2</f>
        <v>6483</v>
      </c>
      <c r="G187" s="1">
        <f>+C187-(C$7+F187*C$8)</f>
        <v>-3.77437999995891E-2</v>
      </c>
      <c r="K187" s="1">
        <f>G187</f>
        <v>-3.77437999995891E-2</v>
      </c>
      <c r="O187" s="1">
        <f ca="1">+C$11+C$12*F187</f>
        <v>-3.8708809724490305E-2</v>
      </c>
      <c r="Q187" s="29">
        <f>+C187-15018.5</f>
        <v>42961.880899999996</v>
      </c>
    </row>
    <row r="188" spans="1:17" x14ac:dyDescent="0.2">
      <c r="A188" s="55" t="s">
        <v>154</v>
      </c>
      <c r="B188" s="56" t="s">
        <v>44</v>
      </c>
      <c r="C188" s="57">
        <v>57982.407099999997</v>
      </c>
      <c r="D188" s="57">
        <v>5.0000000000000001E-4</v>
      </c>
      <c r="E188" s="1">
        <f>+(C188-C$7)/C$8</f>
        <v>6483.9820319505952</v>
      </c>
      <c r="F188" s="1">
        <f>ROUND(2*E188,0)/2</f>
        <v>6484</v>
      </c>
      <c r="G188" s="1">
        <f>+C188-(C$7+F188*C$8)</f>
        <v>-3.6382400001457427E-2</v>
      </c>
      <c r="K188" s="1">
        <f>G188</f>
        <v>-3.6382400001457427E-2</v>
      </c>
      <c r="O188" s="1">
        <f ca="1">+C$11+C$12*F188</f>
        <v>-3.8714421222857245E-2</v>
      </c>
      <c r="Q188" s="29">
        <f>+C188-15018.5</f>
        <v>42963.907099999997</v>
      </c>
    </row>
    <row r="189" spans="1:17" x14ac:dyDescent="0.2">
      <c r="A189" s="53" t="s">
        <v>155</v>
      </c>
      <c r="B189" s="58" t="s">
        <v>44</v>
      </c>
      <c r="C189" s="53">
        <v>58000.629000000001</v>
      </c>
      <c r="D189" s="53">
        <v>1E-4</v>
      </c>
      <c r="E189" s="1">
        <f>+(C189-C$7)/C$8</f>
        <v>6492.9812183548866</v>
      </c>
      <c r="F189" s="1">
        <f>ROUND(2*E189,0)/2</f>
        <v>6493</v>
      </c>
      <c r="G189" s="1">
        <f>+C189-(C$7+F189*C$8)</f>
        <v>-3.802979999454692E-2</v>
      </c>
      <c r="K189" s="1">
        <f>G189</f>
        <v>-3.802979999454692E-2</v>
      </c>
      <c r="O189" s="1">
        <f ca="1">+C$11+C$12*F189</f>
        <v>-3.8764924708159738E-2</v>
      </c>
      <c r="Q189" s="29">
        <f>+C189-15018.5</f>
        <v>42982.129000000001</v>
      </c>
    </row>
    <row r="190" spans="1:17" x14ac:dyDescent="0.2">
      <c r="A190" s="78" t="s">
        <v>669</v>
      </c>
      <c r="B190" s="79" t="s">
        <v>44</v>
      </c>
      <c r="C190" s="80">
        <v>58318.529000000002</v>
      </c>
      <c r="D190" s="78">
        <v>2.0999999999999999E-3</v>
      </c>
      <c r="E190" s="1">
        <f>+(C190-C$7)/C$8</f>
        <v>6649.9813861707316</v>
      </c>
      <c r="F190" s="1">
        <f>ROUND(2*E190,0)/2</f>
        <v>6650</v>
      </c>
      <c r="G190" s="1">
        <f>+C190-(C$7+F190*C$8)</f>
        <v>-3.7689999997382984E-2</v>
      </c>
      <c r="K190" s="1">
        <f>G190</f>
        <v>-3.7689999997382984E-2</v>
      </c>
      <c r="O190" s="1">
        <f ca="1">+C$11+C$12*F190</f>
        <v>-3.9645929951769861E-2</v>
      </c>
      <c r="Q190" s="29">
        <f>+C190-15018.5</f>
        <v>43300.029000000002</v>
      </c>
    </row>
    <row r="191" spans="1:17" ht="12" customHeight="1" x14ac:dyDescent="0.2">
      <c r="A191" s="59" t="s">
        <v>156</v>
      </c>
      <c r="B191" s="60" t="s">
        <v>44</v>
      </c>
      <c r="C191" s="61">
        <v>58336.751700000001</v>
      </c>
      <c r="D191" s="61">
        <v>1E-4</v>
      </c>
      <c r="E191" s="1">
        <f>+(C191-C$7)/C$8</f>
        <v>6658.9809676682389</v>
      </c>
      <c r="F191" s="1">
        <f>ROUND(2*E191,0)/2</f>
        <v>6659</v>
      </c>
      <c r="G191" s="1">
        <f>+C191-(C$7+F191*C$8)</f>
        <v>-3.8537399996130262E-2</v>
      </c>
      <c r="K191" s="1">
        <f>G191</f>
        <v>-3.8537399996130262E-2</v>
      </c>
      <c r="O191" s="1">
        <f ca="1">+C$11+C$12*F191</f>
        <v>-3.9696433437072354E-2</v>
      </c>
      <c r="Q191" s="29">
        <f>+C191-15018.5</f>
        <v>43318.251700000001</v>
      </c>
    </row>
    <row r="192" spans="1:17" ht="12" customHeight="1" x14ac:dyDescent="0.2">
      <c r="A192" s="62" t="s">
        <v>157</v>
      </c>
      <c r="B192" s="63" t="s">
        <v>44</v>
      </c>
      <c r="C192" s="64">
        <v>58810.563000000002</v>
      </c>
      <c r="D192" s="64">
        <v>2.0000000000000001E-4</v>
      </c>
      <c r="E192" s="1">
        <f>+(C192-C$7)/C$8</f>
        <v>6892.9805071870933</v>
      </c>
      <c r="F192" s="1">
        <f>ROUND(2*E192,0)/2</f>
        <v>6893</v>
      </c>
      <c r="G192" s="1">
        <f>+C192-(C$7+F192*C$8)</f>
        <v>-3.9469799994549248E-2</v>
      </c>
      <c r="K192" s="1">
        <f>G192</f>
        <v>-3.9469799994549248E-2</v>
      </c>
      <c r="O192" s="1">
        <f ca="1">+C$11+C$12*F192</f>
        <v>-4.100952405493713E-2</v>
      </c>
      <c r="Q192" s="29">
        <f>+C192-15018.5</f>
        <v>43792.063000000002</v>
      </c>
    </row>
    <row r="193" spans="1:17" ht="12" customHeight="1" x14ac:dyDescent="0.2">
      <c r="A193" s="59" t="s">
        <v>667</v>
      </c>
      <c r="B193" s="60" t="s">
        <v>44</v>
      </c>
      <c r="C193" s="61">
        <v>59136.561099999999</v>
      </c>
      <c r="D193" s="61">
        <v>2.0000000000000001E-4</v>
      </c>
      <c r="E193" s="1">
        <f>+(C193-C$7)/C$8</f>
        <v>7053.9800554967696</v>
      </c>
      <c r="F193" s="1">
        <f>ROUND(2*E193,0)/2</f>
        <v>7054</v>
      </c>
      <c r="G193" s="1">
        <f>+C193-(C$7+F193*C$8)</f>
        <v>-4.0384400002949405E-2</v>
      </c>
      <c r="K193" s="1">
        <f>G193</f>
        <v>-4.0384400002949405E-2</v>
      </c>
      <c r="O193" s="1">
        <f ca="1">+C$11+C$12*F193</f>
        <v>-4.1912975292015028E-2</v>
      </c>
      <c r="Q193" s="29">
        <f>+C193-15018.5</f>
        <v>44118.061099999999</v>
      </c>
    </row>
    <row r="194" spans="1:17" ht="12" customHeight="1" x14ac:dyDescent="0.2">
      <c r="A194" s="59" t="s">
        <v>667</v>
      </c>
      <c r="B194" s="60" t="s">
        <v>44</v>
      </c>
      <c r="C194" s="61">
        <v>59138.585500000001</v>
      </c>
      <c r="D194" s="61">
        <v>1E-4</v>
      </c>
      <c r="E194" s="1">
        <f>+(C194-C$7)/C$8</f>
        <v>7054.9798388869131</v>
      </c>
      <c r="F194" s="1">
        <f>ROUND(2*E194,0)/2</f>
        <v>7055</v>
      </c>
      <c r="G194" s="1">
        <f>+C194-(C$7+F194*C$8)</f>
        <v>-4.0822999995725695E-2</v>
      </c>
      <c r="K194" s="1">
        <f>G194</f>
        <v>-4.0822999995725695E-2</v>
      </c>
      <c r="O194" s="1">
        <f ca="1">+C$11+C$12*F194</f>
        <v>-4.1918586790381976E-2</v>
      </c>
      <c r="Q194" s="29">
        <f>+C194-15018.5</f>
        <v>44120.085500000001</v>
      </c>
    </row>
    <row r="195" spans="1:17" ht="12" customHeight="1" x14ac:dyDescent="0.2">
      <c r="A195" s="59" t="s">
        <v>667</v>
      </c>
      <c r="B195" s="60" t="s">
        <v>44</v>
      </c>
      <c r="C195" s="61">
        <v>59140.61</v>
      </c>
      <c r="D195" s="61">
        <v>2.0000000000000001E-4</v>
      </c>
      <c r="E195" s="1">
        <f>+(C195-C$7)/C$8</f>
        <v>7055.9796716637084</v>
      </c>
      <c r="F195" s="1">
        <f>ROUND(2*E195,0)/2</f>
        <v>7056</v>
      </c>
      <c r="G195" s="1">
        <f>+C195-(C$7+F195*C$8)</f>
        <v>-4.1161599998304155E-2</v>
      </c>
      <c r="K195" s="1">
        <f>G195</f>
        <v>-4.1161599998304155E-2</v>
      </c>
      <c r="O195" s="1">
        <f ca="1">+C$11+C$12*F195</f>
        <v>-4.1924198288748916E-2</v>
      </c>
      <c r="Q195" s="29">
        <f>+C195-15018.5</f>
        <v>44122.11</v>
      </c>
    </row>
    <row r="196" spans="1:17" ht="12" customHeight="1" x14ac:dyDescent="0.2">
      <c r="A196" s="59" t="s">
        <v>668</v>
      </c>
      <c r="B196" s="60" t="s">
        <v>44</v>
      </c>
      <c r="C196" s="61">
        <v>59399.788500000002</v>
      </c>
      <c r="D196" s="61">
        <v>2.0000000000000001E-4</v>
      </c>
      <c r="E196" s="1">
        <f>+(C196-C$7)/C$8</f>
        <v>7183.9792564207364</v>
      </c>
      <c r="F196" s="1">
        <f>ROUND(2*E196,0)/2</f>
        <v>7184</v>
      </c>
      <c r="G196" s="1">
        <f>+C196-(C$7+F196*C$8)</f>
        <v>-4.200239999772748E-2</v>
      </c>
      <c r="K196" s="1">
        <f>G196</f>
        <v>-4.200239999772748E-2</v>
      </c>
      <c r="O196" s="1">
        <f ca="1">+C$11+C$12*F196</f>
        <v>-4.2642470079717686E-2</v>
      </c>
      <c r="Q196" s="29">
        <f>+C196-15018.5</f>
        <v>44381.288500000002</v>
      </c>
    </row>
    <row r="197" spans="1:17" ht="12" customHeight="1" x14ac:dyDescent="0.2">
      <c r="A197" s="81" t="s">
        <v>670</v>
      </c>
      <c r="B197" s="79" t="s">
        <v>44</v>
      </c>
      <c r="C197" s="80">
        <v>59462.558299999997</v>
      </c>
      <c r="D197" s="78">
        <v>1E-4</v>
      </c>
      <c r="E197" s="1">
        <f>+(C197-C$7)/C$8</f>
        <v>7214.9791593265745</v>
      </c>
      <c r="F197" s="1">
        <f>ROUND(2*E197,0)/2</f>
        <v>7215</v>
      </c>
      <c r="G197" s="1">
        <f>+C197-(C$7+F197*C$8)</f>
        <v>-4.2199000003165565E-2</v>
      </c>
      <c r="K197" s="1">
        <f>G197</f>
        <v>-4.2199000003165565E-2</v>
      </c>
      <c r="O197" s="1">
        <f ca="1">+C$11+C$12*F197</f>
        <v>-4.2816426529092934E-2</v>
      </c>
      <c r="Q197" s="29">
        <f>+C197-15018.5</f>
        <v>44444.058299999997</v>
      </c>
    </row>
    <row r="198" spans="1:17" ht="12" customHeight="1" x14ac:dyDescent="0.2">
      <c r="A198" s="81" t="s">
        <v>670</v>
      </c>
      <c r="B198" s="79" t="s">
        <v>44</v>
      </c>
      <c r="C198" s="80">
        <v>59468.6325</v>
      </c>
      <c r="D198" s="78">
        <v>2.9999999999999997E-4</v>
      </c>
      <c r="E198" s="1">
        <f>+(C198-C$7)/C$8</f>
        <v>7217.9790033635281</v>
      </c>
      <c r="F198" s="1">
        <f>ROUND(2*E198,0)/2</f>
        <v>7218</v>
      </c>
      <c r="G198" s="1">
        <f>+C198-(C$7+F198*C$8)</f>
        <v>-4.2514799999480601E-2</v>
      </c>
      <c r="K198" s="1">
        <f>G198</f>
        <v>-4.2514799999480601E-2</v>
      </c>
      <c r="O198" s="1">
        <f ca="1">+C$11+C$12*F198</f>
        <v>-4.2833261024193763E-2</v>
      </c>
      <c r="Q198" s="29">
        <f>+C198-15018.5</f>
        <v>44450.1325</v>
      </c>
    </row>
    <row r="199" spans="1:17" ht="12" customHeight="1" x14ac:dyDescent="0.2">
      <c r="A199" s="78" t="s">
        <v>671</v>
      </c>
      <c r="B199" s="79" t="s">
        <v>44</v>
      </c>
      <c r="C199" s="80">
        <v>59723.758699999998</v>
      </c>
      <c r="D199" s="78">
        <v>5.9999999999999995E-4</v>
      </c>
      <c r="E199" s="1">
        <f>+(C199-C$7)/C$8</f>
        <v>7343.9772928074372</v>
      </c>
      <c r="F199" s="1">
        <f>ROUND(2*E199,0)/2</f>
        <v>7344</v>
      </c>
      <c r="G199" s="1">
        <f>+C199-(C$7+F199*C$8)</f>
        <v>-4.5978399997693487E-2</v>
      </c>
      <c r="K199" s="1">
        <f>G199</f>
        <v>-4.5978399997693487E-2</v>
      </c>
      <c r="O199" s="1">
        <f ca="1">+C$11+C$12*F199</f>
        <v>-4.3540309818428644E-2</v>
      </c>
      <c r="Q199" s="29">
        <f>+C199-15018.5</f>
        <v>44705.258699999998</v>
      </c>
    </row>
    <row r="200" spans="1:17" ht="12" customHeight="1" x14ac:dyDescent="0.2">
      <c r="A200" s="78" t="s">
        <v>671</v>
      </c>
      <c r="B200" s="79" t="s">
        <v>44</v>
      </c>
      <c r="C200" s="80">
        <v>59788.556199999999</v>
      </c>
      <c r="D200" s="78">
        <v>1E-4</v>
      </c>
      <c r="E200" s="1">
        <f>+(C200-C$7)/C$8</f>
        <v>7375.9786088629489</v>
      </c>
      <c r="F200" s="1">
        <f>ROUND(2*E200,0)/2</f>
        <v>7376</v>
      </c>
      <c r="G200" s="1">
        <f>+C200-(C$7+F200*C$8)</f>
        <v>-4.331359999923734E-2</v>
      </c>
      <c r="K200" s="1">
        <f>G200</f>
        <v>-4.331359999923734E-2</v>
      </c>
      <c r="O200" s="1">
        <f ca="1">+C$11+C$12*F200</f>
        <v>-4.3719877766170832E-2</v>
      </c>
      <c r="Q200" s="29">
        <f>+C200-15018.5</f>
        <v>44770.056199999999</v>
      </c>
    </row>
    <row r="201" spans="1:17" ht="12" customHeight="1" x14ac:dyDescent="0.2"/>
    <row r="202" spans="1:17" ht="12" customHeight="1" x14ac:dyDescent="0.2"/>
    <row r="203" spans="1:17" ht="12" customHeight="1" x14ac:dyDescent="0.2"/>
  </sheetData>
  <sheetProtection selectLockedCells="1" selectUnlockedCells="1"/>
  <sortState xmlns:xlrd2="http://schemas.microsoft.com/office/spreadsheetml/2017/richdata2" ref="A21:AH200">
    <sortCondition ref="C21:C200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8"/>
  <sheetViews>
    <sheetView topLeftCell="A121" workbookViewId="0">
      <selection activeCell="A113" sqref="A113"/>
    </sheetView>
  </sheetViews>
  <sheetFormatPr defaultRowHeight="12.75" x14ac:dyDescent="0.2"/>
  <cols>
    <col min="1" max="1" width="19.7109375" style="65" customWidth="1"/>
    <col min="2" max="2" width="4.42578125" customWidth="1"/>
    <col min="3" max="3" width="12.7109375" style="65" customWidth="1"/>
    <col min="4" max="4" width="5.42578125" customWidth="1"/>
    <col min="5" max="5" width="14.85546875" customWidth="1"/>
    <col min="7" max="7" width="12" customWidth="1"/>
    <col min="8" max="8" width="14.140625" style="65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6" t="s">
        <v>158</v>
      </c>
      <c r="I1" s="67" t="s">
        <v>159</v>
      </c>
      <c r="J1" s="68" t="s">
        <v>35</v>
      </c>
    </row>
    <row r="2" spans="1:16" x14ac:dyDescent="0.2">
      <c r="I2" s="69" t="s">
        <v>160</v>
      </c>
      <c r="J2" s="70" t="s">
        <v>34</v>
      </c>
    </row>
    <row r="3" spans="1:16" x14ac:dyDescent="0.2">
      <c r="A3" s="71" t="s">
        <v>161</v>
      </c>
      <c r="I3" s="69" t="s">
        <v>162</v>
      </c>
      <c r="J3" s="70" t="s">
        <v>32</v>
      </c>
    </row>
    <row r="4" spans="1:16" x14ac:dyDescent="0.2">
      <c r="I4" s="69" t="s">
        <v>163</v>
      </c>
      <c r="J4" s="70" t="s">
        <v>32</v>
      </c>
    </row>
    <row r="5" spans="1:16" x14ac:dyDescent="0.2">
      <c r="I5" s="72" t="s">
        <v>164</v>
      </c>
      <c r="J5" s="73" t="s">
        <v>33</v>
      </c>
    </row>
    <row r="11" spans="1:16" ht="12.75" customHeight="1" x14ac:dyDescent="0.2">
      <c r="A11" s="65" t="str">
        <f t="shared" ref="A11:A42" si="0">P11</f>
        <v> BBS 10 </v>
      </c>
      <c r="B11" s="15" t="str">
        <f t="shared" ref="B11:B42" si="1">IF(H11=INT(H11),"I","II")</f>
        <v>I</v>
      </c>
      <c r="C11" s="65">
        <f t="shared" ref="C11:C42" si="2">1*G11</f>
        <v>41848.536</v>
      </c>
      <c r="D11" t="str">
        <f t="shared" ref="D11:D42" si="3">VLOOKUP(F11,I$1:J$5,2,FALSE)</f>
        <v>vis</v>
      </c>
      <c r="E11">
        <f>VLOOKUP(C11,Active!C$21:E$967,3,FALSE)</f>
        <v>-1483.9967985596479</v>
      </c>
      <c r="F11" s="15" t="s">
        <v>164</v>
      </c>
      <c r="G11" t="str">
        <f t="shared" ref="G11:G42" si="4">MID(I11,3,LEN(I11)-3)</f>
        <v>41848.536</v>
      </c>
      <c r="H11" s="65">
        <f t="shared" ref="H11:H42" si="5">1*K11</f>
        <v>-1484</v>
      </c>
      <c r="I11" s="74" t="s">
        <v>165</v>
      </c>
      <c r="J11" s="75" t="s">
        <v>166</v>
      </c>
      <c r="K11" s="74">
        <v>-1484</v>
      </c>
      <c r="L11" s="74" t="s">
        <v>167</v>
      </c>
      <c r="M11" s="75" t="s">
        <v>168</v>
      </c>
      <c r="N11" s="75"/>
      <c r="O11" s="76" t="s">
        <v>169</v>
      </c>
      <c r="P11" s="76" t="s">
        <v>170</v>
      </c>
    </row>
    <row r="12" spans="1:16" ht="12.75" customHeight="1" x14ac:dyDescent="0.2">
      <c r="A12" s="65" t="str">
        <f t="shared" si="0"/>
        <v> BBS 11 </v>
      </c>
      <c r="B12" s="15" t="str">
        <f t="shared" si="1"/>
        <v>I</v>
      </c>
      <c r="C12" s="65">
        <f t="shared" si="2"/>
        <v>41917.385000000002</v>
      </c>
      <c r="D12" t="str">
        <f t="shared" si="3"/>
        <v>vis</v>
      </c>
      <c r="E12">
        <f>VLOOKUP(C12,Active!C$21:E$967,3,FALSE)</f>
        <v>-1449.9945822842362</v>
      </c>
      <c r="F12" s="15" t="s">
        <v>164</v>
      </c>
      <c r="G12" t="str">
        <f t="shared" si="4"/>
        <v>41917.385</v>
      </c>
      <c r="H12" s="65">
        <f t="shared" si="5"/>
        <v>-1450</v>
      </c>
      <c r="I12" s="74" t="s">
        <v>171</v>
      </c>
      <c r="J12" s="75" t="s">
        <v>172</v>
      </c>
      <c r="K12" s="74">
        <v>-1450</v>
      </c>
      <c r="L12" s="74" t="s">
        <v>173</v>
      </c>
      <c r="M12" s="75" t="s">
        <v>168</v>
      </c>
      <c r="N12" s="75"/>
      <c r="O12" s="76" t="s">
        <v>169</v>
      </c>
      <c r="P12" s="76" t="s">
        <v>174</v>
      </c>
    </row>
    <row r="13" spans="1:16" ht="12.75" customHeight="1" x14ac:dyDescent="0.2">
      <c r="A13" s="65" t="str">
        <f t="shared" si="0"/>
        <v> BBS 16 </v>
      </c>
      <c r="B13" s="15" t="str">
        <f t="shared" si="1"/>
        <v>I</v>
      </c>
      <c r="C13" s="65">
        <f t="shared" si="2"/>
        <v>42251.478999999999</v>
      </c>
      <c r="D13" t="str">
        <f t="shared" si="3"/>
        <v>vis</v>
      </c>
      <c r="E13">
        <f>VLOOKUP(C13,Active!C$21:E$967,3,FALSE)</f>
        <v>-1284.9967399870786</v>
      </c>
      <c r="F13" s="15" t="s">
        <v>164</v>
      </c>
      <c r="G13" t="str">
        <f t="shared" si="4"/>
        <v>42251.479</v>
      </c>
      <c r="H13" s="65">
        <f t="shared" si="5"/>
        <v>-1285</v>
      </c>
      <c r="I13" s="74" t="s">
        <v>175</v>
      </c>
      <c r="J13" s="75" t="s">
        <v>176</v>
      </c>
      <c r="K13" s="74">
        <v>-1285</v>
      </c>
      <c r="L13" s="74" t="s">
        <v>177</v>
      </c>
      <c r="M13" s="75" t="s">
        <v>168</v>
      </c>
      <c r="N13" s="75"/>
      <c r="O13" s="76" t="s">
        <v>178</v>
      </c>
      <c r="P13" s="76" t="s">
        <v>179</v>
      </c>
    </row>
    <row r="14" spans="1:16" ht="12.75" customHeight="1" x14ac:dyDescent="0.2">
      <c r="A14" s="65" t="str">
        <f t="shared" si="0"/>
        <v> BBS 19 </v>
      </c>
      <c r="B14" s="15" t="str">
        <f t="shared" si="1"/>
        <v>I</v>
      </c>
      <c r="C14" s="65">
        <f t="shared" si="2"/>
        <v>42403.315000000002</v>
      </c>
      <c r="D14" t="str">
        <f t="shared" si="3"/>
        <v>vis</v>
      </c>
      <c r="E14">
        <f>VLOOKUP(C14,Active!C$21:E$967,3,FALSE)</f>
        <v>-1210.0100225272263</v>
      </c>
      <c r="F14" s="15" t="s">
        <v>164</v>
      </c>
      <c r="G14" t="str">
        <f t="shared" si="4"/>
        <v>42403.315</v>
      </c>
      <c r="H14" s="65">
        <f t="shared" si="5"/>
        <v>-1210</v>
      </c>
      <c r="I14" s="74" t="s">
        <v>180</v>
      </c>
      <c r="J14" s="75" t="s">
        <v>181</v>
      </c>
      <c r="K14" s="74">
        <v>-1210</v>
      </c>
      <c r="L14" s="74" t="s">
        <v>182</v>
      </c>
      <c r="M14" s="75" t="s">
        <v>168</v>
      </c>
      <c r="N14" s="75"/>
      <c r="O14" s="76" t="s">
        <v>178</v>
      </c>
      <c r="P14" s="76" t="s">
        <v>183</v>
      </c>
    </row>
    <row r="15" spans="1:16" ht="12.75" customHeight="1" x14ac:dyDescent="0.2">
      <c r="A15" s="65" t="str">
        <f t="shared" si="0"/>
        <v> BBS 19 </v>
      </c>
      <c r="B15" s="15" t="str">
        <f t="shared" si="1"/>
        <v>I</v>
      </c>
      <c r="C15" s="65">
        <f t="shared" si="2"/>
        <v>42403.328000000001</v>
      </c>
      <c r="D15" t="str">
        <f t="shared" si="3"/>
        <v>vis</v>
      </c>
      <c r="E15">
        <f>VLOOKUP(C15,Active!C$21:E$967,3,FALSE)</f>
        <v>-1210.0036022624215</v>
      </c>
      <c r="F15" s="15" t="s">
        <v>164</v>
      </c>
      <c r="G15" t="str">
        <f t="shared" si="4"/>
        <v>42403.328</v>
      </c>
      <c r="H15" s="65">
        <f t="shared" si="5"/>
        <v>-1210</v>
      </c>
      <c r="I15" s="74" t="s">
        <v>184</v>
      </c>
      <c r="J15" s="75" t="s">
        <v>185</v>
      </c>
      <c r="K15" s="74">
        <v>-1210</v>
      </c>
      <c r="L15" s="74" t="s">
        <v>186</v>
      </c>
      <c r="M15" s="75" t="s">
        <v>168</v>
      </c>
      <c r="N15" s="75"/>
      <c r="O15" s="76" t="s">
        <v>169</v>
      </c>
      <c r="P15" s="76" t="s">
        <v>183</v>
      </c>
    </row>
    <row r="16" spans="1:16" ht="12.75" customHeight="1" x14ac:dyDescent="0.2">
      <c r="A16" s="65" t="str">
        <f t="shared" si="0"/>
        <v> BBS 23 </v>
      </c>
      <c r="B16" s="15" t="str">
        <f t="shared" si="1"/>
        <v>I</v>
      </c>
      <c r="C16" s="65">
        <f t="shared" si="2"/>
        <v>42656.447999999997</v>
      </c>
      <c r="D16" t="str">
        <f t="shared" si="3"/>
        <v>vis</v>
      </c>
      <c r="E16">
        <f>VLOOKUP(C16,Active!C$21:E$967,3,FALSE)</f>
        <v>-1084.9961078379299</v>
      </c>
      <c r="F16" s="15" t="s">
        <v>164</v>
      </c>
      <c r="G16" t="str">
        <f t="shared" si="4"/>
        <v>42656.448</v>
      </c>
      <c r="H16" s="65">
        <f t="shared" si="5"/>
        <v>-1085</v>
      </c>
      <c r="I16" s="74" t="s">
        <v>187</v>
      </c>
      <c r="J16" s="75" t="s">
        <v>188</v>
      </c>
      <c r="K16" s="74">
        <v>-1085</v>
      </c>
      <c r="L16" s="74" t="s">
        <v>189</v>
      </c>
      <c r="M16" s="75" t="s">
        <v>168</v>
      </c>
      <c r="N16" s="75"/>
      <c r="O16" s="76" t="s">
        <v>169</v>
      </c>
      <c r="P16" s="76" t="s">
        <v>190</v>
      </c>
    </row>
    <row r="17" spans="1:16" ht="12.75" customHeight="1" x14ac:dyDescent="0.2">
      <c r="A17" s="65" t="str">
        <f t="shared" si="0"/>
        <v> BBS 28 </v>
      </c>
      <c r="B17" s="15" t="str">
        <f t="shared" si="1"/>
        <v>I</v>
      </c>
      <c r="C17" s="65">
        <f t="shared" si="2"/>
        <v>42905.508999999998</v>
      </c>
      <c r="D17" t="str">
        <f t="shared" si="3"/>
        <v>vis</v>
      </c>
      <c r="E17">
        <f>VLOOKUP(C17,Active!C$21:E$967,3,FALSE)</f>
        <v>-961.99321763226033</v>
      </c>
      <c r="F17" s="15" t="s">
        <v>164</v>
      </c>
      <c r="G17" t="str">
        <f t="shared" si="4"/>
        <v>42905.509</v>
      </c>
      <c r="H17" s="65">
        <f t="shared" si="5"/>
        <v>-962</v>
      </c>
      <c r="I17" s="74" t="s">
        <v>191</v>
      </c>
      <c r="J17" s="75" t="s">
        <v>192</v>
      </c>
      <c r="K17" s="74">
        <v>-962</v>
      </c>
      <c r="L17" s="74" t="s">
        <v>193</v>
      </c>
      <c r="M17" s="75" t="s">
        <v>168</v>
      </c>
      <c r="N17" s="75"/>
      <c r="O17" s="76" t="s">
        <v>169</v>
      </c>
      <c r="P17" s="76" t="s">
        <v>194</v>
      </c>
    </row>
    <row r="18" spans="1:16" ht="12.75" customHeight="1" x14ac:dyDescent="0.2">
      <c r="A18" s="65" t="str">
        <f t="shared" si="0"/>
        <v> BBS 28 </v>
      </c>
      <c r="B18" s="15" t="str">
        <f t="shared" si="1"/>
        <v>I</v>
      </c>
      <c r="C18" s="65">
        <f t="shared" si="2"/>
        <v>42907.523000000001</v>
      </c>
      <c r="D18" t="str">
        <f t="shared" si="3"/>
        <v>vis</v>
      </c>
      <c r="E18">
        <f>VLOOKUP(C18,Active!C$21:E$967,3,FALSE)</f>
        <v>-960.99857045396038</v>
      </c>
      <c r="F18" s="15" t="s">
        <v>164</v>
      </c>
      <c r="G18" t="str">
        <f t="shared" si="4"/>
        <v>42907.523</v>
      </c>
      <c r="H18" s="65">
        <f t="shared" si="5"/>
        <v>-961</v>
      </c>
      <c r="I18" s="74" t="s">
        <v>195</v>
      </c>
      <c r="J18" s="75" t="s">
        <v>196</v>
      </c>
      <c r="K18" s="74">
        <v>-961</v>
      </c>
      <c r="L18" s="74" t="s">
        <v>197</v>
      </c>
      <c r="M18" s="75" t="s">
        <v>168</v>
      </c>
      <c r="N18" s="75"/>
      <c r="O18" s="76" t="s">
        <v>169</v>
      </c>
      <c r="P18" s="76" t="s">
        <v>194</v>
      </c>
    </row>
    <row r="19" spans="1:16" ht="12.75" customHeight="1" x14ac:dyDescent="0.2">
      <c r="A19" s="65" t="str">
        <f t="shared" si="0"/>
        <v> BBS 30 </v>
      </c>
      <c r="B19" s="15" t="str">
        <f t="shared" si="1"/>
        <v>I</v>
      </c>
      <c r="C19" s="65">
        <f t="shared" si="2"/>
        <v>43057.370999999999</v>
      </c>
      <c r="D19" t="str">
        <f t="shared" si="3"/>
        <v>vis</v>
      </c>
      <c r="E19">
        <f>VLOOKUP(C19,Active!C$21:E$967,3,FALSE)</f>
        <v>-886.99365964279843</v>
      </c>
      <c r="F19" s="15" t="s">
        <v>164</v>
      </c>
      <c r="G19" t="str">
        <f t="shared" si="4"/>
        <v>43057.371</v>
      </c>
      <c r="H19" s="65">
        <f t="shared" si="5"/>
        <v>-887</v>
      </c>
      <c r="I19" s="74" t="s">
        <v>198</v>
      </c>
      <c r="J19" s="75" t="s">
        <v>199</v>
      </c>
      <c r="K19" s="74">
        <v>-887</v>
      </c>
      <c r="L19" s="74" t="s">
        <v>200</v>
      </c>
      <c r="M19" s="75" t="s">
        <v>168</v>
      </c>
      <c r="N19" s="75"/>
      <c r="O19" s="76" t="s">
        <v>169</v>
      </c>
      <c r="P19" s="76" t="s">
        <v>201</v>
      </c>
    </row>
    <row r="20" spans="1:16" ht="12.75" customHeight="1" x14ac:dyDescent="0.2">
      <c r="A20" s="65" t="str">
        <f t="shared" si="0"/>
        <v> BBS 30 </v>
      </c>
      <c r="B20" s="15" t="str">
        <f t="shared" si="1"/>
        <v>I</v>
      </c>
      <c r="C20" s="65">
        <f t="shared" si="2"/>
        <v>43059.387999999999</v>
      </c>
      <c r="D20" t="str">
        <f t="shared" si="3"/>
        <v>vis</v>
      </c>
      <c r="E20">
        <f>VLOOKUP(C20,Active!C$21:E$967,3,FALSE)</f>
        <v>-885.99753086492944</v>
      </c>
      <c r="F20" s="15" t="s">
        <v>164</v>
      </c>
      <c r="G20" t="str">
        <f t="shared" si="4"/>
        <v>43059.388</v>
      </c>
      <c r="H20" s="65">
        <f t="shared" si="5"/>
        <v>-886</v>
      </c>
      <c r="I20" s="74" t="s">
        <v>202</v>
      </c>
      <c r="J20" s="75" t="s">
        <v>203</v>
      </c>
      <c r="K20" s="74">
        <v>-886</v>
      </c>
      <c r="L20" s="74" t="s">
        <v>204</v>
      </c>
      <c r="M20" s="75" t="s">
        <v>168</v>
      </c>
      <c r="N20" s="75"/>
      <c r="O20" s="76" t="s">
        <v>169</v>
      </c>
      <c r="P20" s="76" t="s">
        <v>201</v>
      </c>
    </row>
    <row r="21" spans="1:16" ht="12.75" customHeight="1" x14ac:dyDescent="0.2">
      <c r="A21" s="65" t="str">
        <f t="shared" si="0"/>
        <v> AOEB 5 </v>
      </c>
      <c r="B21" s="15" t="str">
        <f t="shared" si="1"/>
        <v>I</v>
      </c>
      <c r="C21" s="65">
        <f t="shared" si="2"/>
        <v>43334.769</v>
      </c>
      <c r="D21" t="str">
        <f t="shared" si="3"/>
        <v>vis</v>
      </c>
      <c r="E21">
        <f>VLOOKUP(C21,Active!C$21:E$967,3,FALSE)</f>
        <v>-749.99607376113795</v>
      </c>
      <c r="F21" s="15" t="s">
        <v>164</v>
      </c>
      <c r="G21" t="str">
        <f t="shared" si="4"/>
        <v>43334.769</v>
      </c>
      <c r="H21" s="65">
        <f t="shared" si="5"/>
        <v>-750</v>
      </c>
      <c r="I21" s="74" t="s">
        <v>205</v>
      </c>
      <c r="J21" s="75" t="s">
        <v>206</v>
      </c>
      <c r="K21" s="74">
        <v>-750</v>
      </c>
      <c r="L21" s="74" t="s">
        <v>189</v>
      </c>
      <c r="M21" s="75" t="s">
        <v>168</v>
      </c>
      <c r="N21" s="75"/>
      <c r="O21" s="76" t="s">
        <v>207</v>
      </c>
      <c r="P21" s="76" t="s">
        <v>208</v>
      </c>
    </row>
    <row r="22" spans="1:16" ht="12.75" customHeight="1" x14ac:dyDescent="0.2">
      <c r="A22" s="65" t="str">
        <f t="shared" si="0"/>
        <v> BBS 35 </v>
      </c>
      <c r="B22" s="15" t="str">
        <f t="shared" si="1"/>
        <v>I</v>
      </c>
      <c r="C22" s="65">
        <f t="shared" si="2"/>
        <v>43393.478999999999</v>
      </c>
      <c r="D22" t="str">
        <f t="shared" si="3"/>
        <v>vis</v>
      </c>
      <c r="E22">
        <f>VLOOKUP(C22,Active!C$21:E$967,3,FALSE)</f>
        <v>-721.00117016734089</v>
      </c>
      <c r="F22" s="15" t="s">
        <v>164</v>
      </c>
      <c r="G22" t="str">
        <f t="shared" si="4"/>
        <v>43393.479</v>
      </c>
      <c r="H22" s="65">
        <f t="shared" si="5"/>
        <v>-721</v>
      </c>
      <c r="I22" s="74" t="s">
        <v>209</v>
      </c>
      <c r="J22" s="75" t="s">
        <v>210</v>
      </c>
      <c r="K22" s="74">
        <v>-721</v>
      </c>
      <c r="L22" s="74" t="s">
        <v>211</v>
      </c>
      <c r="M22" s="75" t="s">
        <v>168</v>
      </c>
      <c r="N22" s="75"/>
      <c r="O22" s="76" t="s">
        <v>169</v>
      </c>
      <c r="P22" s="76" t="s">
        <v>212</v>
      </c>
    </row>
    <row r="23" spans="1:16" ht="12.75" customHeight="1" x14ac:dyDescent="0.2">
      <c r="A23" s="65" t="str">
        <f t="shared" si="0"/>
        <v> BBS 35 </v>
      </c>
      <c r="B23" s="15" t="str">
        <f t="shared" si="1"/>
        <v>I</v>
      </c>
      <c r="C23" s="65">
        <f t="shared" si="2"/>
        <v>43456.254999999997</v>
      </c>
      <c r="D23" t="str">
        <f t="shared" si="3"/>
        <v>vis</v>
      </c>
      <c r="E23">
        <f>VLOOKUP(C23,Active!C$21:E$967,3,FALSE)</f>
        <v>-689.99820528905468</v>
      </c>
      <c r="F23" s="15" t="s">
        <v>164</v>
      </c>
      <c r="G23" t="str">
        <f t="shared" si="4"/>
        <v>43456.255</v>
      </c>
      <c r="H23" s="65">
        <f t="shared" si="5"/>
        <v>-690</v>
      </c>
      <c r="I23" s="74" t="s">
        <v>213</v>
      </c>
      <c r="J23" s="75" t="s">
        <v>214</v>
      </c>
      <c r="K23" s="74">
        <v>-690</v>
      </c>
      <c r="L23" s="74" t="s">
        <v>215</v>
      </c>
      <c r="M23" s="75" t="s">
        <v>168</v>
      </c>
      <c r="N23" s="75"/>
      <c r="O23" s="76" t="s">
        <v>169</v>
      </c>
      <c r="P23" s="76" t="s">
        <v>212</v>
      </c>
    </row>
    <row r="24" spans="1:16" ht="12.75" customHeight="1" x14ac:dyDescent="0.2">
      <c r="A24" s="65" t="str">
        <f t="shared" si="0"/>
        <v> BBS 38 </v>
      </c>
      <c r="B24" s="15" t="str">
        <f t="shared" si="1"/>
        <v>I</v>
      </c>
      <c r="C24" s="65">
        <f t="shared" si="2"/>
        <v>43713.413999999997</v>
      </c>
      <c r="D24" t="str">
        <f t="shared" si="3"/>
        <v>vis</v>
      </c>
      <c r="E24">
        <f>VLOOKUP(C24,Active!C$21:E$967,3,FALSE)</f>
        <v>-562.99598397620559</v>
      </c>
      <c r="F24" s="15" t="s">
        <v>164</v>
      </c>
      <c r="G24" t="str">
        <f t="shared" si="4"/>
        <v>43713.414</v>
      </c>
      <c r="H24" s="65">
        <f t="shared" si="5"/>
        <v>-563</v>
      </c>
      <c r="I24" s="74" t="s">
        <v>216</v>
      </c>
      <c r="J24" s="75" t="s">
        <v>217</v>
      </c>
      <c r="K24" s="74">
        <v>-563</v>
      </c>
      <c r="L24" s="74" t="s">
        <v>189</v>
      </c>
      <c r="M24" s="75" t="s">
        <v>168</v>
      </c>
      <c r="N24" s="75"/>
      <c r="O24" s="76" t="s">
        <v>169</v>
      </c>
      <c r="P24" s="76" t="s">
        <v>218</v>
      </c>
    </row>
    <row r="25" spans="1:16" ht="12.75" customHeight="1" x14ac:dyDescent="0.2">
      <c r="A25" s="65" t="str">
        <f t="shared" si="0"/>
        <v> AOEB 5 </v>
      </c>
      <c r="B25" s="15" t="str">
        <f t="shared" si="1"/>
        <v>I</v>
      </c>
      <c r="C25" s="65">
        <f t="shared" si="2"/>
        <v>43741.760999999999</v>
      </c>
      <c r="D25" t="str">
        <f t="shared" si="3"/>
        <v>vis</v>
      </c>
      <c r="E25">
        <f>VLOOKUP(C25,Active!C$21:E$967,3,FALSE)</f>
        <v>-548.99634963497874</v>
      </c>
      <c r="F25" s="15" t="s">
        <v>164</v>
      </c>
      <c r="G25" t="str">
        <f t="shared" si="4"/>
        <v>43741.761</v>
      </c>
      <c r="H25" s="65">
        <f t="shared" si="5"/>
        <v>-549</v>
      </c>
      <c r="I25" s="74" t="s">
        <v>219</v>
      </c>
      <c r="J25" s="75" t="s">
        <v>220</v>
      </c>
      <c r="K25" s="74">
        <v>-549</v>
      </c>
      <c r="L25" s="74" t="s">
        <v>177</v>
      </c>
      <c r="M25" s="75" t="s">
        <v>168</v>
      </c>
      <c r="N25" s="75"/>
      <c r="O25" s="76" t="s">
        <v>221</v>
      </c>
      <c r="P25" s="76" t="s">
        <v>208</v>
      </c>
    </row>
    <row r="26" spans="1:16" ht="12.75" customHeight="1" x14ac:dyDescent="0.2">
      <c r="A26" s="65" t="str">
        <f t="shared" si="0"/>
        <v> BBS 43 </v>
      </c>
      <c r="B26" s="15" t="str">
        <f t="shared" si="1"/>
        <v>I</v>
      </c>
      <c r="C26" s="65">
        <f t="shared" si="2"/>
        <v>43968.538</v>
      </c>
      <c r="D26" t="str">
        <f t="shared" si="3"/>
        <v>vis</v>
      </c>
      <c r="E26">
        <f>VLOOKUP(C26,Active!C$21:E$967,3,FALSE)</f>
        <v>-436.99878103864626</v>
      </c>
      <c r="F26" s="15" t="s">
        <v>164</v>
      </c>
      <c r="G26" t="str">
        <f t="shared" si="4"/>
        <v>43968.538</v>
      </c>
      <c r="H26" s="65">
        <f t="shared" si="5"/>
        <v>-437</v>
      </c>
      <c r="I26" s="74" t="s">
        <v>222</v>
      </c>
      <c r="J26" s="75" t="s">
        <v>223</v>
      </c>
      <c r="K26" s="74">
        <v>-437</v>
      </c>
      <c r="L26" s="74" t="s">
        <v>224</v>
      </c>
      <c r="M26" s="75" t="s">
        <v>168</v>
      </c>
      <c r="N26" s="75"/>
      <c r="O26" s="76" t="s">
        <v>169</v>
      </c>
      <c r="P26" s="76" t="s">
        <v>225</v>
      </c>
    </row>
    <row r="27" spans="1:16" ht="12.75" customHeight="1" x14ac:dyDescent="0.2">
      <c r="A27" s="65" t="str">
        <f t="shared" si="0"/>
        <v> BBS 43 </v>
      </c>
      <c r="B27" s="15" t="str">
        <f t="shared" si="1"/>
        <v>I</v>
      </c>
      <c r="C27" s="65">
        <f t="shared" si="2"/>
        <v>43974.61</v>
      </c>
      <c r="D27" t="str">
        <f t="shared" si="3"/>
        <v>vis</v>
      </c>
      <c r="E27">
        <f>VLOOKUP(C27,Active!C$21:E$967,3,FALSE)</f>
        <v>-434.00002350804596</v>
      </c>
      <c r="F27" s="15" t="s">
        <v>164</v>
      </c>
      <c r="G27" t="str">
        <f t="shared" si="4"/>
        <v>43974.610</v>
      </c>
      <c r="H27" s="65">
        <f t="shared" si="5"/>
        <v>-434</v>
      </c>
      <c r="I27" s="74" t="s">
        <v>226</v>
      </c>
      <c r="J27" s="75" t="s">
        <v>227</v>
      </c>
      <c r="K27" s="74">
        <v>-434</v>
      </c>
      <c r="L27" s="74" t="s">
        <v>228</v>
      </c>
      <c r="M27" s="75" t="s">
        <v>168</v>
      </c>
      <c r="N27" s="75"/>
      <c r="O27" s="76" t="s">
        <v>169</v>
      </c>
      <c r="P27" s="76" t="s">
        <v>225</v>
      </c>
    </row>
    <row r="28" spans="1:16" ht="12.75" customHeight="1" x14ac:dyDescent="0.2">
      <c r="A28" s="65" t="str">
        <f t="shared" si="0"/>
        <v> BBS 44 </v>
      </c>
      <c r="B28" s="15" t="str">
        <f t="shared" si="1"/>
        <v>I</v>
      </c>
      <c r="C28" s="65">
        <f t="shared" si="2"/>
        <v>44039.411</v>
      </c>
      <c r="D28" t="str">
        <f t="shared" si="3"/>
        <v>vis</v>
      </c>
      <c r="E28">
        <f>VLOOKUP(C28,Active!C$21:E$967,3,FALSE)</f>
        <v>-401.99697891970226</v>
      </c>
      <c r="F28" s="15" t="s">
        <v>164</v>
      </c>
      <c r="G28" t="str">
        <f t="shared" si="4"/>
        <v>44039.411</v>
      </c>
      <c r="H28" s="65">
        <f t="shared" si="5"/>
        <v>-402</v>
      </c>
      <c r="I28" s="74" t="s">
        <v>229</v>
      </c>
      <c r="J28" s="75" t="s">
        <v>230</v>
      </c>
      <c r="K28" s="74">
        <v>-402</v>
      </c>
      <c r="L28" s="74" t="s">
        <v>167</v>
      </c>
      <c r="M28" s="75" t="s">
        <v>168</v>
      </c>
      <c r="N28" s="75"/>
      <c r="O28" s="76" t="s">
        <v>169</v>
      </c>
      <c r="P28" s="76" t="s">
        <v>231</v>
      </c>
    </row>
    <row r="29" spans="1:16" ht="12.75" customHeight="1" x14ac:dyDescent="0.2">
      <c r="A29" s="65" t="str">
        <f t="shared" si="0"/>
        <v> BBS 44 </v>
      </c>
      <c r="B29" s="15" t="str">
        <f t="shared" si="1"/>
        <v>I</v>
      </c>
      <c r="C29" s="65">
        <f t="shared" si="2"/>
        <v>44045.481</v>
      </c>
      <c r="D29" t="str">
        <f t="shared" si="3"/>
        <v>vis</v>
      </c>
      <c r="E29">
        <f>VLOOKUP(C29,Active!C$21:E$967,3,FALSE)</f>
        <v>-398.99920912214918</v>
      </c>
      <c r="F29" s="15" t="s">
        <v>164</v>
      </c>
      <c r="G29" t="str">
        <f t="shared" si="4"/>
        <v>44045.481</v>
      </c>
      <c r="H29" s="65">
        <f t="shared" si="5"/>
        <v>-399</v>
      </c>
      <c r="I29" s="74" t="s">
        <v>232</v>
      </c>
      <c r="J29" s="75" t="s">
        <v>233</v>
      </c>
      <c r="K29" s="74">
        <v>-399</v>
      </c>
      <c r="L29" s="74" t="s">
        <v>224</v>
      </c>
      <c r="M29" s="75" t="s">
        <v>168</v>
      </c>
      <c r="N29" s="75"/>
      <c r="O29" s="76" t="s">
        <v>169</v>
      </c>
      <c r="P29" s="76" t="s">
        <v>231</v>
      </c>
    </row>
    <row r="30" spans="1:16" ht="12.75" customHeight="1" x14ac:dyDescent="0.2">
      <c r="A30" s="65" t="str">
        <f t="shared" si="0"/>
        <v> BBS 44 </v>
      </c>
      <c r="B30" s="15" t="str">
        <f t="shared" si="1"/>
        <v>I</v>
      </c>
      <c r="C30" s="65">
        <f t="shared" si="2"/>
        <v>44116.345999999998</v>
      </c>
      <c r="D30" t="str">
        <f t="shared" si="3"/>
        <v>vis</v>
      </c>
      <c r="E30">
        <f>VLOOKUP(C30,Active!C$21:E$967,3,FALSE)</f>
        <v>-364.00135793539386</v>
      </c>
      <c r="F30" s="15" t="s">
        <v>164</v>
      </c>
      <c r="G30" t="str">
        <f t="shared" si="4"/>
        <v>44116.346</v>
      </c>
      <c r="H30" s="65">
        <f t="shared" si="5"/>
        <v>-364</v>
      </c>
      <c r="I30" s="74" t="s">
        <v>234</v>
      </c>
      <c r="J30" s="75" t="s">
        <v>235</v>
      </c>
      <c r="K30" s="74">
        <v>-364</v>
      </c>
      <c r="L30" s="74" t="s">
        <v>236</v>
      </c>
      <c r="M30" s="75" t="s">
        <v>168</v>
      </c>
      <c r="N30" s="75"/>
      <c r="O30" s="76" t="s">
        <v>169</v>
      </c>
      <c r="P30" s="76" t="s">
        <v>231</v>
      </c>
    </row>
    <row r="31" spans="1:16" ht="12.75" customHeight="1" x14ac:dyDescent="0.2">
      <c r="A31" s="65" t="str">
        <f t="shared" si="0"/>
        <v> BBS 45 </v>
      </c>
      <c r="B31" s="15" t="str">
        <f t="shared" si="1"/>
        <v>I</v>
      </c>
      <c r="C31" s="65">
        <f t="shared" si="2"/>
        <v>44122.417000000001</v>
      </c>
      <c r="D31" t="str">
        <f t="shared" si="3"/>
        <v>vis</v>
      </c>
      <c r="E31">
        <f>VLOOKUP(C31,Active!C$21:E$967,3,FALSE)</f>
        <v>-361.00309427131538</v>
      </c>
      <c r="F31" s="15" t="s">
        <v>164</v>
      </c>
      <c r="G31" t="str">
        <f t="shared" si="4"/>
        <v>44122.417</v>
      </c>
      <c r="H31" s="65">
        <f t="shared" si="5"/>
        <v>-361</v>
      </c>
      <c r="I31" s="74" t="s">
        <v>237</v>
      </c>
      <c r="J31" s="75" t="s">
        <v>238</v>
      </c>
      <c r="K31" s="74">
        <v>-361</v>
      </c>
      <c r="L31" s="74" t="s">
        <v>239</v>
      </c>
      <c r="M31" s="75" t="s">
        <v>168</v>
      </c>
      <c r="N31" s="75"/>
      <c r="O31" s="76" t="s">
        <v>169</v>
      </c>
      <c r="P31" s="76" t="s">
        <v>240</v>
      </c>
    </row>
    <row r="32" spans="1:16" ht="12.75" customHeight="1" x14ac:dyDescent="0.2">
      <c r="A32" s="65" t="str">
        <f t="shared" si="0"/>
        <v> AOEB 5 </v>
      </c>
      <c r="B32" s="15" t="str">
        <f t="shared" si="1"/>
        <v>I</v>
      </c>
      <c r="C32" s="65">
        <f t="shared" si="2"/>
        <v>44138.624000000003</v>
      </c>
      <c r="D32" t="str">
        <f t="shared" si="3"/>
        <v>vis</v>
      </c>
      <c r="E32">
        <f>VLOOKUP(C32,Active!C$21:E$967,3,FALSE)</f>
        <v>-352.99899952519479</v>
      </c>
      <c r="F32" s="15" t="s">
        <v>164</v>
      </c>
      <c r="G32" t="str">
        <f t="shared" si="4"/>
        <v>44138.624</v>
      </c>
      <c r="H32" s="65">
        <f t="shared" si="5"/>
        <v>-353</v>
      </c>
      <c r="I32" s="74" t="s">
        <v>241</v>
      </c>
      <c r="J32" s="75" t="s">
        <v>242</v>
      </c>
      <c r="K32" s="74">
        <v>-353</v>
      </c>
      <c r="L32" s="74" t="s">
        <v>224</v>
      </c>
      <c r="M32" s="75" t="s">
        <v>168</v>
      </c>
      <c r="N32" s="75"/>
      <c r="O32" s="76" t="s">
        <v>221</v>
      </c>
      <c r="P32" s="76" t="s">
        <v>208</v>
      </c>
    </row>
    <row r="33" spans="1:16" ht="12.75" customHeight="1" x14ac:dyDescent="0.2">
      <c r="A33" s="65" t="str">
        <f t="shared" si="0"/>
        <v> BBS 48 </v>
      </c>
      <c r="B33" s="15" t="str">
        <f t="shared" si="1"/>
        <v>I</v>
      </c>
      <c r="C33" s="65">
        <f t="shared" si="2"/>
        <v>44375.531999999999</v>
      </c>
      <c r="D33" t="str">
        <f t="shared" si="3"/>
        <v>vis</v>
      </c>
      <c r="E33">
        <f>VLOOKUP(C33,Active!C$21:E$967,3,FALSE)</f>
        <v>-235.99806917943988</v>
      </c>
      <c r="F33" s="15" t="s">
        <v>164</v>
      </c>
      <c r="G33" t="str">
        <f t="shared" si="4"/>
        <v>44375.532</v>
      </c>
      <c r="H33" s="65">
        <f t="shared" si="5"/>
        <v>-236</v>
      </c>
      <c r="I33" s="74" t="s">
        <v>243</v>
      </c>
      <c r="J33" s="75" t="s">
        <v>244</v>
      </c>
      <c r="K33" s="74">
        <v>-236</v>
      </c>
      <c r="L33" s="74" t="s">
        <v>215</v>
      </c>
      <c r="M33" s="75" t="s">
        <v>168</v>
      </c>
      <c r="N33" s="75"/>
      <c r="O33" s="76" t="s">
        <v>169</v>
      </c>
      <c r="P33" s="76" t="s">
        <v>245</v>
      </c>
    </row>
    <row r="34" spans="1:16" ht="12.75" customHeight="1" x14ac:dyDescent="0.2">
      <c r="A34" s="65" t="str">
        <f t="shared" si="0"/>
        <v> BBS 48 </v>
      </c>
      <c r="B34" s="15" t="str">
        <f t="shared" si="1"/>
        <v>I</v>
      </c>
      <c r="C34" s="65">
        <f t="shared" si="2"/>
        <v>44379.572</v>
      </c>
      <c r="D34" t="str">
        <f t="shared" si="3"/>
        <v>vis</v>
      </c>
      <c r="E34">
        <f>VLOOKUP(C34,Active!C$21:E$967,3,FALSE)</f>
        <v>-234.00284842456054</v>
      </c>
      <c r="F34" s="15" t="str">
        <f>LEFT(M34,1)</f>
        <v>V</v>
      </c>
      <c r="G34" t="str">
        <f t="shared" si="4"/>
        <v>44379.572</v>
      </c>
      <c r="H34" s="65">
        <f t="shared" si="5"/>
        <v>-234</v>
      </c>
      <c r="I34" s="74" t="s">
        <v>246</v>
      </c>
      <c r="J34" s="75" t="s">
        <v>247</v>
      </c>
      <c r="K34" s="74">
        <v>-234</v>
      </c>
      <c r="L34" s="74" t="s">
        <v>239</v>
      </c>
      <c r="M34" s="75" t="s">
        <v>168</v>
      </c>
      <c r="N34" s="75"/>
      <c r="O34" s="76" t="s">
        <v>169</v>
      </c>
      <c r="P34" s="76" t="s">
        <v>245</v>
      </c>
    </row>
    <row r="35" spans="1:16" ht="12.75" customHeight="1" x14ac:dyDescent="0.2">
      <c r="A35" s="65" t="str">
        <f t="shared" si="0"/>
        <v> BBS 49 </v>
      </c>
      <c r="B35" s="15" t="str">
        <f t="shared" si="1"/>
        <v>I</v>
      </c>
      <c r="C35" s="65">
        <f t="shared" si="2"/>
        <v>44454.491999999998</v>
      </c>
      <c r="D35" t="str">
        <f t="shared" si="3"/>
        <v>vis</v>
      </c>
      <c r="E35">
        <f>VLOOKUP(C35,Active!C$21:E$967,3,FALSE)</f>
        <v>-197.00236848507387</v>
      </c>
      <c r="F35" s="15" t="str">
        <f>LEFT(M35,1)</f>
        <v>V</v>
      </c>
      <c r="G35" t="str">
        <f t="shared" si="4"/>
        <v>44454.492</v>
      </c>
      <c r="H35" s="65">
        <f t="shared" si="5"/>
        <v>-197</v>
      </c>
      <c r="I35" s="74" t="s">
        <v>248</v>
      </c>
      <c r="J35" s="75" t="s">
        <v>249</v>
      </c>
      <c r="K35" s="74">
        <v>-197</v>
      </c>
      <c r="L35" s="74" t="s">
        <v>250</v>
      </c>
      <c r="M35" s="75" t="s">
        <v>168</v>
      </c>
      <c r="N35" s="75"/>
      <c r="O35" s="76" t="s">
        <v>169</v>
      </c>
      <c r="P35" s="76" t="s">
        <v>251</v>
      </c>
    </row>
    <row r="36" spans="1:16" ht="12.75" customHeight="1" x14ac:dyDescent="0.2">
      <c r="A36" s="65" t="str">
        <f t="shared" si="0"/>
        <v> BBS 49 </v>
      </c>
      <c r="B36" s="15" t="str">
        <f t="shared" si="1"/>
        <v>I</v>
      </c>
      <c r="C36" s="65">
        <f t="shared" si="2"/>
        <v>44456.514999999999</v>
      </c>
      <c r="D36" t="str">
        <f t="shared" si="3"/>
        <v>vis</v>
      </c>
      <c r="E36">
        <f>VLOOKUP(C36,Active!C$21:E$967,3,FALSE)</f>
        <v>-196.00327650806344</v>
      </c>
      <c r="F36" s="15" t="str">
        <f>LEFT(M36,1)</f>
        <v>V</v>
      </c>
      <c r="G36" t="str">
        <f t="shared" si="4"/>
        <v>44456.515</v>
      </c>
      <c r="H36" s="65">
        <f t="shared" si="5"/>
        <v>-196</v>
      </c>
      <c r="I36" s="74" t="s">
        <v>252</v>
      </c>
      <c r="J36" s="75" t="s">
        <v>253</v>
      </c>
      <c r="K36" s="74">
        <v>-196</v>
      </c>
      <c r="L36" s="74" t="s">
        <v>186</v>
      </c>
      <c r="M36" s="75" t="s">
        <v>168</v>
      </c>
      <c r="N36" s="75"/>
      <c r="O36" s="76" t="s">
        <v>169</v>
      </c>
      <c r="P36" s="76" t="s">
        <v>251</v>
      </c>
    </row>
    <row r="37" spans="1:16" ht="12.75" customHeight="1" x14ac:dyDescent="0.2">
      <c r="A37" s="65" t="str">
        <f t="shared" si="0"/>
        <v> AOEB 5 </v>
      </c>
      <c r="B37" s="15" t="str">
        <f t="shared" si="1"/>
        <v>I</v>
      </c>
      <c r="C37" s="65">
        <f t="shared" si="2"/>
        <v>44470.703000000001</v>
      </c>
      <c r="D37" t="str">
        <f t="shared" si="3"/>
        <v>vis</v>
      </c>
      <c r="E37">
        <f>VLOOKUP(C37,Active!C$21:E$967,3,FALSE)</f>
        <v>-188.99629827285895</v>
      </c>
      <c r="F37" s="15" t="str">
        <f>LEFT(M37,1)</f>
        <v>V</v>
      </c>
      <c r="G37" t="str">
        <f t="shared" si="4"/>
        <v>44470.703</v>
      </c>
      <c r="H37" s="65">
        <f t="shared" si="5"/>
        <v>-189</v>
      </c>
      <c r="I37" s="74" t="s">
        <v>254</v>
      </c>
      <c r="J37" s="75" t="s">
        <v>255</v>
      </c>
      <c r="K37" s="74">
        <v>-189</v>
      </c>
      <c r="L37" s="74" t="s">
        <v>177</v>
      </c>
      <c r="M37" s="75" t="s">
        <v>168</v>
      </c>
      <c r="N37" s="75"/>
      <c r="O37" s="76" t="s">
        <v>221</v>
      </c>
      <c r="P37" s="76" t="s">
        <v>208</v>
      </c>
    </row>
    <row r="38" spans="1:16" ht="12.75" customHeight="1" x14ac:dyDescent="0.2">
      <c r="A38" s="65" t="str">
        <f t="shared" si="0"/>
        <v> BBS 51 </v>
      </c>
      <c r="B38" s="15" t="str">
        <f t="shared" si="1"/>
        <v>I</v>
      </c>
      <c r="C38" s="65">
        <f t="shared" si="2"/>
        <v>44525.374000000003</v>
      </c>
      <c r="D38" t="str">
        <f t="shared" si="3"/>
        <v>vis</v>
      </c>
      <c r="E38">
        <f>VLOOKUP(C38,Active!C$21:E$967,3,FALSE)</f>
        <v>-161.9961215674158</v>
      </c>
      <c r="F38" s="15" t="str">
        <f>LEFT(M38,1)</f>
        <v>V</v>
      </c>
      <c r="G38" t="str">
        <f t="shared" si="4"/>
        <v>44525.374</v>
      </c>
      <c r="H38" s="65">
        <f t="shared" si="5"/>
        <v>-162</v>
      </c>
      <c r="I38" s="74" t="s">
        <v>256</v>
      </c>
      <c r="J38" s="75" t="s">
        <v>257</v>
      </c>
      <c r="K38" s="74">
        <v>-162</v>
      </c>
      <c r="L38" s="74" t="s">
        <v>189</v>
      </c>
      <c r="M38" s="75" t="s">
        <v>168</v>
      </c>
      <c r="N38" s="75"/>
      <c r="O38" s="76" t="s">
        <v>258</v>
      </c>
      <c r="P38" s="76" t="s">
        <v>259</v>
      </c>
    </row>
    <row r="39" spans="1:16" ht="12.75" customHeight="1" x14ac:dyDescent="0.2">
      <c r="A39" s="65" t="str">
        <f t="shared" si="0"/>
        <v> BBS 51 </v>
      </c>
      <c r="B39" s="15" t="str">
        <f t="shared" si="1"/>
        <v>I</v>
      </c>
      <c r="C39" s="65">
        <f t="shared" si="2"/>
        <v>44527.392</v>
      </c>
      <c r="D39" t="str">
        <f t="shared" si="3"/>
        <v>vis</v>
      </c>
      <c r="E39">
        <f>VLOOKUP(C39,Active!C$21:E$967,3,FALSE)</f>
        <v>-160.99949892302507</v>
      </c>
      <c r="F39" s="15" t="s">
        <v>164</v>
      </c>
      <c r="G39" t="str">
        <f t="shared" si="4"/>
        <v>44527.392</v>
      </c>
      <c r="H39" s="65">
        <f t="shared" si="5"/>
        <v>-161</v>
      </c>
      <c r="I39" s="74" t="s">
        <v>260</v>
      </c>
      <c r="J39" s="75" t="s">
        <v>261</v>
      </c>
      <c r="K39" s="74">
        <v>-161</v>
      </c>
      <c r="L39" s="74" t="s">
        <v>262</v>
      </c>
      <c r="M39" s="75" t="s">
        <v>168</v>
      </c>
      <c r="N39" s="75"/>
      <c r="O39" s="76" t="s">
        <v>263</v>
      </c>
      <c r="P39" s="76" t="s">
        <v>259</v>
      </c>
    </row>
    <row r="40" spans="1:16" ht="12.75" customHeight="1" x14ac:dyDescent="0.2">
      <c r="A40" s="65" t="str">
        <f t="shared" si="0"/>
        <v> AOEB 5 </v>
      </c>
      <c r="B40" s="15" t="str">
        <f t="shared" si="1"/>
        <v>I</v>
      </c>
      <c r="C40" s="65">
        <f t="shared" si="2"/>
        <v>44543.597999999998</v>
      </c>
      <c r="D40" t="str">
        <f t="shared" si="3"/>
        <v>vis</v>
      </c>
      <c r="E40">
        <f>VLOOKUP(C40,Active!C$21:E$967,3,FALSE)</f>
        <v>-152.99589804342989</v>
      </c>
      <c r="F40" s="15" t="s">
        <v>164</v>
      </c>
      <c r="G40" t="str">
        <f t="shared" si="4"/>
        <v>44543.598</v>
      </c>
      <c r="H40" s="65">
        <f t="shared" si="5"/>
        <v>-153</v>
      </c>
      <c r="I40" s="74" t="s">
        <v>264</v>
      </c>
      <c r="J40" s="75" t="s">
        <v>265</v>
      </c>
      <c r="K40" s="74">
        <v>-153</v>
      </c>
      <c r="L40" s="74" t="s">
        <v>189</v>
      </c>
      <c r="M40" s="75" t="s">
        <v>168</v>
      </c>
      <c r="N40" s="75"/>
      <c r="O40" s="76" t="s">
        <v>266</v>
      </c>
      <c r="P40" s="76" t="s">
        <v>208</v>
      </c>
    </row>
    <row r="41" spans="1:16" ht="12.75" customHeight="1" x14ac:dyDescent="0.2">
      <c r="A41" s="65" t="str">
        <f t="shared" si="0"/>
        <v> BBS 56 </v>
      </c>
      <c r="B41" s="15" t="str">
        <f t="shared" si="1"/>
        <v>I</v>
      </c>
      <c r="C41" s="65">
        <f t="shared" si="2"/>
        <v>44853.387999999999</v>
      </c>
      <c r="D41" t="str">
        <f t="shared" si="3"/>
        <v>vis</v>
      </c>
      <c r="E41">
        <f>VLOOKUP(C41,Active!C$21:E$967,3,FALSE)</f>
        <v>-9.8773304717099625E-4</v>
      </c>
      <c r="F41" s="15" t="s">
        <v>164</v>
      </c>
      <c r="G41" t="str">
        <f t="shared" si="4"/>
        <v>44853.388</v>
      </c>
      <c r="H41" s="65">
        <f t="shared" si="5"/>
        <v>0</v>
      </c>
      <c r="I41" s="74" t="s">
        <v>267</v>
      </c>
      <c r="J41" s="75" t="s">
        <v>268</v>
      </c>
      <c r="K41" s="74">
        <v>0</v>
      </c>
      <c r="L41" s="74" t="s">
        <v>211</v>
      </c>
      <c r="M41" s="75" t="s">
        <v>168</v>
      </c>
      <c r="N41" s="75"/>
      <c r="O41" s="76" t="s">
        <v>169</v>
      </c>
      <c r="P41" s="76" t="s">
        <v>269</v>
      </c>
    </row>
    <row r="42" spans="1:16" ht="12.75" customHeight="1" x14ac:dyDescent="0.2">
      <c r="A42" s="65" t="str">
        <f t="shared" si="0"/>
        <v> BBS 57 </v>
      </c>
      <c r="B42" s="15" t="str">
        <f t="shared" si="1"/>
        <v>I</v>
      </c>
      <c r="C42" s="65">
        <f t="shared" si="2"/>
        <v>44924.256999999998</v>
      </c>
      <c r="D42" t="str">
        <f t="shared" si="3"/>
        <v>vis</v>
      </c>
      <c r="E42">
        <f>VLOOKUP(C42,Active!C$21:E$967,3,FALSE)</f>
        <v>34.998838919802488</v>
      </c>
      <c r="F42" s="15" t="s">
        <v>164</v>
      </c>
      <c r="G42" t="str">
        <f t="shared" si="4"/>
        <v>44924.257</v>
      </c>
      <c r="H42" s="65">
        <f t="shared" si="5"/>
        <v>35</v>
      </c>
      <c r="I42" s="74" t="s">
        <v>270</v>
      </c>
      <c r="J42" s="75" t="s">
        <v>271</v>
      </c>
      <c r="K42" s="74">
        <v>35</v>
      </c>
      <c r="L42" s="74" t="s">
        <v>211</v>
      </c>
      <c r="M42" s="75" t="s">
        <v>168</v>
      </c>
      <c r="N42" s="75"/>
      <c r="O42" s="76" t="s">
        <v>169</v>
      </c>
      <c r="P42" s="76" t="s">
        <v>272</v>
      </c>
    </row>
    <row r="43" spans="1:16" ht="12.75" customHeight="1" x14ac:dyDescent="0.2">
      <c r="A43" s="65" t="str">
        <f t="shared" ref="A43:A74" si="6">P43</f>
        <v> BBS 60 </v>
      </c>
      <c r="B43" s="15" t="str">
        <f t="shared" ref="B43:B74" si="7">IF(H43=INT(H43),"I","II")</f>
        <v>I</v>
      </c>
      <c r="C43" s="65">
        <f t="shared" ref="C43:C74" si="8">1*G43</f>
        <v>45104.464999999997</v>
      </c>
      <c r="D43" t="str">
        <f t="shared" ref="D43:D74" si="9">VLOOKUP(F43,I$1:J$5,2,FALSE)</f>
        <v>vis</v>
      </c>
      <c r="E43">
        <f>VLOOKUP(C43,Active!C$21:E$967,3,FALSE)</f>
        <v>123.99753738396586</v>
      </c>
      <c r="F43" s="15" t="s">
        <v>164</v>
      </c>
      <c r="G43" t="str">
        <f t="shared" ref="G43:G74" si="10">MID(I43,3,LEN(I43)-3)</f>
        <v>45104.465</v>
      </c>
      <c r="H43" s="65">
        <f t="shared" ref="H43:H74" si="11">1*K43</f>
        <v>124</v>
      </c>
      <c r="I43" s="74" t="s">
        <v>273</v>
      </c>
      <c r="J43" s="75" t="s">
        <v>274</v>
      </c>
      <c r="K43" s="74">
        <v>124</v>
      </c>
      <c r="L43" s="74" t="s">
        <v>250</v>
      </c>
      <c r="M43" s="75" t="s">
        <v>168</v>
      </c>
      <c r="N43" s="75"/>
      <c r="O43" s="76" t="s">
        <v>169</v>
      </c>
      <c r="P43" s="76" t="s">
        <v>275</v>
      </c>
    </row>
    <row r="44" spans="1:16" ht="12.75" customHeight="1" x14ac:dyDescent="0.2">
      <c r="A44" s="65" t="str">
        <f t="shared" si="6"/>
        <v> BBS 63 </v>
      </c>
      <c r="B44" s="15" t="str">
        <f t="shared" si="7"/>
        <v>I</v>
      </c>
      <c r="C44" s="65">
        <f t="shared" si="8"/>
        <v>45258.358999999997</v>
      </c>
      <c r="D44" t="str">
        <f t="shared" si="9"/>
        <v>vis</v>
      </c>
      <c r="E44">
        <f>VLOOKUP(C44,Active!C$21:E$967,3,FALSE)</f>
        <v>200.00063214914874</v>
      </c>
      <c r="F44" s="15" t="s">
        <v>164</v>
      </c>
      <c r="G44" t="str">
        <f t="shared" si="10"/>
        <v>45258.359</v>
      </c>
      <c r="H44" s="65">
        <f t="shared" si="11"/>
        <v>200</v>
      </c>
      <c r="I44" s="74" t="s">
        <v>276</v>
      </c>
      <c r="J44" s="75" t="s">
        <v>277</v>
      </c>
      <c r="K44" s="74">
        <v>200</v>
      </c>
      <c r="L44" s="74" t="s">
        <v>262</v>
      </c>
      <c r="M44" s="75" t="s">
        <v>168</v>
      </c>
      <c r="N44" s="75"/>
      <c r="O44" s="76" t="s">
        <v>169</v>
      </c>
      <c r="P44" s="76" t="s">
        <v>278</v>
      </c>
    </row>
    <row r="45" spans="1:16" ht="12.75" customHeight="1" x14ac:dyDescent="0.2">
      <c r="A45" s="65" t="str">
        <f t="shared" si="6"/>
        <v> BBS 68 </v>
      </c>
      <c r="B45" s="15" t="str">
        <f t="shared" si="7"/>
        <v>I</v>
      </c>
      <c r="C45" s="65">
        <f t="shared" si="8"/>
        <v>45586.381999999998</v>
      </c>
      <c r="D45" t="str">
        <f t="shared" si="9"/>
        <v>vis</v>
      </c>
      <c r="E45">
        <f>VLOOKUP(C45,Active!C$21:E$967,3,FALSE)</f>
        <v>362.00021078223148</v>
      </c>
      <c r="F45" s="15" t="s">
        <v>164</v>
      </c>
      <c r="G45" t="str">
        <f t="shared" si="10"/>
        <v>45586.382</v>
      </c>
      <c r="H45" s="65">
        <f t="shared" si="11"/>
        <v>362</v>
      </c>
      <c r="I45" s="74" t="s">
        <v>279</v>
      </c>
      <c r="J45" s="75" t="s">
        <v>280</v>
      </c>
      <c r="K45" s="74">
        <v>362</v>
      </c>
      <c r="L45" s="74" t="s">
        <v>281</v>
      </c>
      <c r="M45" s="75" t="s">
        <v>168</v>
      </c>
      <c r="N45" s="75"/>
      <c r="O45" s="76" t="s">
        <v>169</v>
      </c>
      <c r="P45" s="76" t="s">
        <v>282</v>
      </c>
    </row>
    <row r="46" spans="1:16" ht="12.75" customHeight="1" x14ac:dyDescent="0.2">
      <c r="A46" s="65" t="str">
        <f t="shared" si="6"/>
        <v> BBS 69 </v>
      </c>
      <c r="B46" s="15" t="str">
        <f t="shared" si="7"/>
        <v>I</v>
      </c>
      <c r="C46" s="65">
        <f t="shared" si="8"/>
        <v>45659.273999999998</v>
      </c>
      <c r="D46" t="str">
        <f t="shared" si="9"/>
        <v>vis</v>
      </c>
      <c r="E46">
        <f>VLOOKUP(C46,Active!C$21:E$967,3,FALSE)</f>
        <v>397.99912941209152</v>
      </c>
      <c r="F46" s="15" t="s">
        <v>164</v>
      </c>
      <c r="G46" t="str">
        <f t="shared" si="10"/>
        <v>45659.274</v>
      </c>
      <c r="H46" s="65">
        <f t="shared" si="11"/>
        <v>398</v>
      </c>
      <c r="I46" s="74" t="s">
        <v>283</v>
      </c>
      <c r="J46" s="75" t="s">
        <v>284</v>
      </c>
      <c r="K46" s="74">
        <v>398</v>
      </c>
      <c r="L46" s="74" t="s">
        <v>211</v>
      </c>
      <c r="M46" s="75" t="s">
        <v>168</v>
      </c>
      <c r="N46" s="75"/>
      <c r="O46" s="76" t="s">
        <v>169</v>
      </c>
      <c r="P46" s="76" t="s">
        <v>285</v>
      </c>
    </row>
    <row r="47" spans="1:16" ht="12.75" customHeight="1" x14ac:dyDescent="0.2">
      <c r="A47" s="65" t="str">
        <f t="shared" si="6"/>
        <v> BRNO 27 </v>
      </c>
      <c r="B47" s="15" t="str">
        <f t="shared" si="7"/>
        <v>I</v>
      </c>
      <c r="C47" s="65">
        <f t="shared" si="8"/>
        <v>45916.423999999999</v>
      </c>
      <c r="D47" t="str">
        <f t="shared" si="9"/>
        <v>vis</v>
      </c>
      <c r="E47">
        <f>VLOOKUP(C47,Active!C$21:E$967,3,FALSE)</f>
        <v>524.99690592623028</v>
      </c>
      <c r="F47" s="15" t="s">
        <v>164</v>
      </c>
      <c r="G47" t="str">
        <f t="shared" si="10"/>
        <v>45916.424</v>
      </c>
      <c r="H47" s="65">
        <f t="shared" si="11"/>
        <v>525</v>
      </c>
      <c r="I47" s="74" t="s">
        <v>286</v>
      </c>
      <c r="J47" s="75" t="s">
        <v>287</v>
      </c>
      <c r="K47" s="74">
        <v>525</v>
      </c>
      <c r="L47" s="74" t="s">
        <v>239</v>
      </c>
      <c r="M47" s="75" t="s">
        <v>168</v>
      </c>
      <c r="N47" s="75"/>
      <c r="O47" s="76" t="s">
        <v>288</v>
      </c>
      <c r="P47" s="76" t="s">
        <v>289</v>
      </c>
    </row>
    <row r="48" spans="1:16" ht="12.75" customHeight="1" x14ac:dyDescent="0.2">
      <c r="A48" s="65" t="str">
        <f t="shared" si="6"/>
        <v> BRNO 27 </v>
      </c>
      <c r="B48" s="15" t="str">
        <f t="shared" si="7"/>
        <v>I</v>
      </c>
      <c r="C48" s="65">
        <f t="shared" si="8"/>
        <v>45916.425000000003</v>
      </c>
      <c r="D48" t="str">
        <f t="shared" si="9"/>
        <v>vis</v>
      </c>
      <c r="E48">
        <f>VLOOKUP(C48,Active!C$21:E$967,3,FALSE)</f>
        <v>524.99739979275557</v>
      </c>
      <c r="F48" s="15" t="s">
        <v>164</v>
      </c>
      <c r="G48" t="str">
        <f t="shared" si="10"/>
        <v>45916.425</v>
      </c>
      <c r="H48" s="65">
        <f t="shared" si="11"/>
        <v>525</v>
      </c>
      <c r="I48" s="74" t="s">
        <v>290</v>
      </c>
      <c r="J48" s="75" t="s">
        <v>291</v>
      </c>
      <c r="K48" s="74">
        <v>525</v>
      </c>
      <c r="L48" s="74" t="s">
        <v>250</v>
      </c>
      <c r="M48" s="75" t="s">
        <v>168</v>
      </c>
      <c r="N48" s="75"/>
      <c r="O48" s="76" t="s">
        <v>292</v>
      </c>
      <c r="P48" s="76" t="s">
        <v>289</v>
      </c>
    </row>
    <row r="49" spans="1:16" ht="12.75" customHeight="1" x14ac:dyDescent="0.2">
      <c r="A49" s="65" t="str">
        <f t="shared" si="6"/>
        <v> BRNO 27 </v>
      </c>
      <c r="B49" s="15" t="str">
        <f t="shared" si="7"/>
        <v>I</v>
      </c>
      <c r="C49" s="65">
        <f t="shared" si="8"/>
        <v>45916.428999999996</v>
      </c>
      <c r="D49" t="str">
        <f t="shared" si="9"/>
        <v>vis</v>
      </c>
      <c r="E49">
        <f>VLOOKUP(C49,Active!C$21:E$967,3,FALSE)</f>
        <v>524.99937525884638</v>
      </c>
      <c r="F49" s="15" t="s">
        <v>164</v>
      </c>
      <c r="G49" t="str">
        <f t="shared" si="10"/>
        <v>45916.429</v>
      </c>
      <c r="H49" s="65">
        <f t="shared" si="11"/>
        <v>525</v>
      </c>
      <c r="I49" s="74" t="s">
        <v>293</v>
      </c>
      <c r="J49" s="75" t="s">
        <v>294</v>
      </c>
      <c r="K49" s="74">
        <v>525</v>
      </c>
      <c r="L49" s="74" t="s">
        <v>295</v>
      </c>
      <c r="M49" s="75" t="s">
        <v>168</v>
      </c>
      <c r="N49" s="75"/>
      <c r="O49" s="76" t="s">
        <v>296</v>
      </c>
      <c r="P49" s="76" t="s">
        <v>289</v>
      </c>
    </row>
    <row r="50" spans="1:16" ht="12.75" customHeight="1" x14ac:dyDescent="0.2">
      <c r="A50" s="65" t="str">
        <f t="shared" si="6"/>
        <v> AOEB 5 </v>
      </c>
      <c r="B50" s="15" t="str">
        <f t="shared" si="7"/>
        <v>I</v>
      </c>
      <c r="C50" s="65">
        <f t="shared" si="8"/>
        <v>45936.675000000003</v>
      </c>
      <c r="D50" t="str">
        <f t="shared" si="9"/>
        <v>vis</v>
      </c>
      <c r="E50">
        <f>VLOOKUP(C50,Active!C$21:E$967,3,FALSE)</f>
        <v>534.99819689332458</v>
      </c>
      <c r="F50" s="15" t="s">
        <v>164</v>
      </c>
      <c r="G50" t="str">
        <f t="shared" si="10"/>
        <v>45936.675</v>
      </c>
      <c r="H50" s="65">
        <f t="shared" si="11"/>
        <v>535</v>
      </c>
      <c r="I50" s="74" t="s">
        <v>297</v>
      </c>
      <c r="J50" s="75" t="s">
        <v>298</v>
      </c>
      <c r="K50" s="74">
        <v>535</v>
      </c>
      <c r="L50" s="74" t="s">
        <v>299</v>
      </c>
      <c r="M50" s="75" t="s">
        <v>168</v>
      </c>
      <c r="N50" s="75"/>
      <c r="O50" s="76" t="s">
        <v>300</v>
      </c>
      <c r="P50" s="76" t="s">
        <v>208</v>
      </c>
    </row>
    <row r="51" spans="1:16" ht="12.75" customHeight="1" x14ac:dyDescent="0.2">
      <c r="A51" s="65" t="str">
        <f t="shared" si="6"/>
        <v> BBS 74 </v>
      </c>
      <c r="B51" s="15" t="str">
        <f t="shared" si="7"/>
        <v>I</v>
      </c>
      <c r="C51" s="65">
        <f t="shared" si="8"/>
        <v>45991.343000000001</v>
      </c>
      <c r="D51" t="str">
        <f t="shared" si="9"/>
        <v>vis</v>
      </c>
      <c r="E51">
        <f>VLOOKUP(C51,Active!C$21:E$967,3,FALSE)</f>
        <v>561.9968919991951</v>
      </c>
      <c r="F51" s="15" t="s">
        <v>164</v>
      </c>
      <c r="G51" t="str">
        <f t="shared" si="10"/>
        <v>45991.343</v>
      </c>
      <c r="H51" s="65">
        <f t="shared" si="11"/>
        <v>562</v>
      </c>
      <c r="I51" s="74" t="s">
        <v>301</v>
      </c>
      <c r="J51" s="75" t="s">
        <v>302</v>
      </c>
      <c r="K51" s="74">
        <v>562</v>
      </c>
      <c r="L51" s="74" t="s">
        <v>239</v>
      </c>
      <c r="M51" s="75" t="s">
        <v>168</v>
      </c>
      <c r="N51" s="75"/>
      <c r="O51" s="76" t="s">
        <v>258</v>
      </c>
      <c r="P51" s="76" t="s">
        <v>303</v>
      </c>
    </row>
    <row r="52" spans="1:16" ht="12.75" customHeight="1" x14ac:dyDescent="0.2">
      <c r="A52" s="65" t="str">
        <f t="shared" si="6"/>
        <v> BBS 77 </v>
      </c>
      <c r="B52" s="15" t="str">
        <f t="shared" si="7"/>
        <v>I</v>
      </c>
      <c r="C52" s="65">
        <f t="shared" si="8"/>
        <v>46238.394999999997</v>
      </c>
      <c r="D52" t="str">
        <f t="shared" si="9"/>
        <v>vis</v>
      </c>
      <c r="E52">
        <f>VLOOKUP(C52,Active!C$21:E$967,3,FALSE)</f>
        <v>684.00760435918073</v>
      </c>
      <c r="F52" s="15" t="s">
        <v>164</v>
      </c>
      <c r="G52" t="str">
        <f t="shared" si="10"/>
        <v>46238.395</v>
      </c>
      <c r="H52" s="65">
        <f t="shared" si="11"/>
        <v>684</v>
      </c>
      <c r="I52" s="74" t="s">
        <v>304</v>
      </c>
      <c r="J52" s="75" t="s">
        <v>305</v>
      </c>
      <c r="K52" s="74">
        <v>684</v>
      </c>
      <c r="L52" s="74" t="s">
        <v>306</v>
      </c>
      <c r="M52" s="75" t="s">
        <v>168</v>
      </c>
      <c r="N52" s="75"/>
      <c r="O52" s="76" t="s">
        <v>263</v>
      </c>
      <c r="P52" s="76" t="s">
        <v>307</v>
      </c>
    </row>
    <row r="53" spans="1:16" ht="12.75" customHeight="1" x14ac:dyDescent="0.2">
      <c r="A53" s="65" t="str">
        <f t="shared" si="6"/>
        <v> AOEB 5 </v>
      </c>
      <c r="B53" s="15" t="str">
        <f t="shared" si="7"/>
        <v>I</v>
      </c>
      <c r="C53" s="65">
        <f t="shared" si="8"/>
        <v>46264.694000000003</v>
      </c>
      <c r="D53" t="str">
        <f t="shared" si="9"/>
        <v>vis</v>
      </c>
      <c r="E53">
        <f>VLOOKUP(C53,Active!C$21:E$967,3,FALSE)</f>
        <v>696.99580006031283</v>
      </c>
      <c r="F53" s="15" t="s">
        <v>164</v>
      </c>
      <c r="G53" t="str">
        <f t="shared" si="10"/>
        <v>46264.694</v>
      </c>
      <c r="H53" s="65">
        <f t="shared" si="11"/>
        <v>697</v>
      </c>
      <c r="I53" s="74" t="s">
        <v>308</v>
      </c>
      <c r="J53" s="75" t="s">
        <v>309</v>
      </c>
      <c r="K53" s="74">
        <v>697</v>
      </c>
      <c r="L53" s="74" t="s">
        <v>310</v>
      </c>
      <c r="M53" s="75" t="s">
        <v>168</v>
      </c>
      <c r="N53" s="75"/>
      <c r="O53" s="76" t="s">
        <v>300</v>
      </c>
      <c r="P53" s="76" t="s">
        <v>208</v>
      </c>
    </row>
    <row r="54" spans="1:16" ht="12.75" customHeight="1" x14ac:dyDescent="0.2">
      <c r="A54" s="65" t="str">
        <f t="shared" si="6"/>
        <v> BBS 78 </v>
      </c>
      <c r="B54" s="15" t="str">
        <f t="shared" si="7"/>
        <v>I</v>
      </c>
      <c r="C54" s="65">
        <f t="shared" si="8"/>
        <v>46321.402999999998</v>
      </c>
      <c r="D54" t="str">
        <f t="shared" si="9"/>
        <v>vis</v>
      </c>
      <c r="E54">
        <f>VLOOKUP(C54,Active!C$21:E$967,3,FALSE)</f>
        <v>725.00247674061484</v>
      </c>
      <c r="F54" s="15" t="s">
        <v>164</v>
      </c>
      <c r="G54" t="str">
        <f t="shared" si="10"/>
        <v>46321.403</v>
      </c>
      <c r="H54" s="65">
        <f t="shared" si="11"/>
        <v>725</v>
      </c>
      <c r="I54" s="74" t="s">
        <v>311</v>
      </c>
      <c r="J54" s="75" t="s">
        <v>312</v>
      </c>
      <c r="K54" s="74">
        <v>725</v>
      </c>
      <c r="L54" s="74" t="s">
        <v>204</v>
      </c>
      <c r="M54" s="75" t="s">
        <v>168</v>
      </c>
      <c r="N54" s="75"/>
      <c r="O54" s="76" t="s">
        <v>258</v>
      </c>
      <c r="P54" s="76" t="s">
        <v>313</v>
      </c>
    </row>
    <row r="55" spans="1:16" ht="12.75" customHeight="1" x14ac:dyDescent="0.2">
      <c r="A55" s="65" t="str">
        <f t="shared" si="6"/>
        <v> BBS 78 </v>
      </c>
      <c r="B55" s="15" t="str">
        <f t="shared" si="7"/>
        <v>I</v>
      </c>
      <c r="C55" s="65">
        <f t="shared" si="8"/>
        <v>46325.442000000003</v>
      </c>
      <c r="D55" t="str">
        <f t="shared" si="9"/>
        <v>vis</v>
      </c>
      <c r="E55">
        <f>VLOOKUP(C55,Active!C$21:E$967,3,FALSE)</f>
        <v>726.99720362897244</v>
      </c>
      <c r="F55" s="15" t="s">
        <v>164</v>
      </c>
      <c r="G55" t="str">
        <f t="shared" si="10"/>
        <v>46325.442</v>
      </c>
      <c r="H55" s="65">
        <f t="shared" si="11"/>
        <v>727</v>
      </c>
      <c r="I55" s="74" t="s">
        <v>314</v>
      </c>
      <c r="J55" s="75" t="s">
        <v>315</v>
      </c>
      <c r="K55" s="74">
        <v>727</v>
      </c>
      <c r="L55" s="74" t="s">
        <v>239</v>
      </c>
      <c r="M55" s="75" t="s">
        <v>168</v>
      </c>
      <c r="N55" s="75"/>
      <c r="O55" s="76" t="s">
        <v>258</v>
      </c>
      <c r="P55" s="76" t="s">
        <v>313</v>
      </c>
    </row>
    <row r="56" spans="1:16" ht="12.75" customHeight="1" x14ac:dyDescent="0.2">
      <c r="A56" s="65" t="str">
        <f t="shared" si="6"/>
        <v> BBS 84 </v>
      </c>
      <c r="B56" s="15" t="str">
        <f t="shared" si="7"/>
        <v>I</v>
      </c>
      <c r="C56" s="65">
        <f t="shared" si="8"/>
        <v>46975.411</v>
      </c>
      <c r="D56" t="str">
        <f t="shared" si="9"/>
        <v>vis</v>
      </c>
      <c r="E56">
        <f>VLOOKUP(C56,Active!C$21:E$967,3,FALSE)</f>
        <v>1047.9951340319178</v>
      </c>
      <c r="F56" s="15" t="s">
        <v>164</v>
      </c>
      <c r="G56" t="str">
        <f t="shared" si="10"/>
        <v>46975.411</v>
      </c>
      <c r="H56" s="65">
        <f t="shared" si="11"/>
        <v>1048</v>
      </c>
      <c r="I56" s="74" t="s">
        <v>316</v>
      </c>
      <c r="J56" s="75" t="s">
        <v>317</v>
      </c>
      <c r="K56" s="74">
        <v>1048</v>
      </c>
      <c r="L56" s="74" t="s">
        <v>318</v>
      </c>
      <c r="M56" s="75" t="s">
        <v>168</v>
      </c>
      <c r="N56" s="75"/>
      <c r="O56" s="76" t="s">
        <v>169</v>
      </c>
      <c r="P56" s="76" t="s">
        <v>319</v>
      </c>
    </row>
    <row r="57" spans="1:16" ht="12.75" customHeight="1" x14ac:dyDescent="0.2">
      <c r="A57" s="65" t="str">
        <f t="shared" si="6"/>
        <v> AOEB 5 </v>
      </c>
      <c r="B57" s="15" t="str">
        <f t="shared" si="7"/>
        <v>I</v>
      </c>
      <c r="C57" s="65">
        <f t="shared" si="8"/>
        <v>46999.705999999998</v>
      </c>
      <c r="D57" t="str">
        <f t="shared" si="9"/>
        <v>vis</v>
      </c>
      <c r="E57">
        <f>VLOOKUP(C57,Active!C$21:E$967,3,FALSE)</f>
        <v>1059.9936212199823</v>
      </c>
      <c r="F57" s="15" t="s">
        <v>164</v>
      </c>
      <c r="G57" t="str">
        <f t="shared" si="10"/>
        <v>46999.706</v>
      </c>
      <c r="H57" s="65">
        <f t="shared" si="11"/>
        <v>1060</v>
      </c>
      <c r="I57" s="74" t="s">
        <v>320</v>
      </c>
      <c r="J57" s="75" t="s">
        <v>321</v>
      </c>
      <c r="K57" s="74">
        <v>1060</v>
      </c>
      <c r="L57" s="74" t="s">
        <v>322</v>
      </c>
      <c r="M57" s="75" t="s">
        <v>168</v>
      </c>
      <c r="N57" s="75"/>
      <c r="O57" s="76" t="s">
        <v>323</v>
      </c>
      <c r="P57" s="76" t="s">
        <v>208</v>
      </c>
    </row>
    <row r="58" spans="1:16" ht="12.75" customHeight="1" x14ac:dyDescent="0.2">
      <c r="A58" s="65" t="str">
        <f t="shared" si="6"/>
        <v> BBS 85 </v>
      </c>
      <c r="B58" s="15" t="str">
        <f t="shared" si="7"/>
        <v>I</v>
      </c>
      <c r="C58" s="65">
        <f t="shared" si="8"/>
        <v>47048.309000000001</v>
      </c>
      <c r="D58" t="str">
        <f t="shared" si="9"/>
        <v>vis</v>
      </c>
      <c r="E58">
        <f>VLOOKUP(C58,Active!C$21:E$967,3,FALSE)</f>
        <v>1083.9970158609194</v>
      </c>
      <c r="F58" s="15" t="s">
        <v>164</v>
      </c>
      <c r="G58" t="str">
        <f t="shared" si="10"/>
        <v>47048.309</v>
      </c>
      <c r="H58" s="65">
        <f t="shared" si="11"/>
        <v>1084</v>
      </c>
      <c r="I58" s="74" t="s">
        <v>324</v>
      </c>
      <c r="J58" s="75" t="s">
        <v>325</v>
      </c>
      <c r="K58" s="74">
        <v>1084</v>
      </c>
      <c r="L58" s="74" t="s">
        <v>239</v>
      </c>
      <c r="M58" s="75" t="s">
        <v>168</v>
      </c>
      <c r="N58" s="75"/>
      <c r="O58" s="76" t="s">
        <v>169</v>
      </c>
      <c r="P58" s="76" t="s">
        <v>326</v>
      </c>
    </row>
    <row r="59" spans="1:16" ht="12.75" customHeight="1" x14ac:dyDescent="0.2">
      <c r="A59" s="65" t="str">
        <f t="shared" si="6"/>
        <v> BBS 88 </v>
      </c>
      <c r="B59" s="15" t="str">
        <f t="shared" si="7"/>
        <v>I</v>
      </c>
      <c r="C59" s="65">
        <f t="shared" si="8"/>
        <v>47307.485000000001</v>
      </c>
      <c r="D59" t="str">
        <f t="shared" si="9"/>
        <v>vis</v>
      </c>
      <c r="E59">
        <f>VLOOKUP(C59,Active!C$21:E$967,3,FALSE)</f>
        <v>1211.9953659516375</v>
      </c>
      <c r="F59" s="15" t="s">
        <v>164</v>
      </c>
      <c r="G59" t="str">
        <f t="shared" si="10"/>
        <v>47307.485</v>
      </c>
      <c r="H59" s="65">
        <f t="shared" si="11"/>
        <v>1212</v>
      </c>
      <c r="I59" s="74" t="s">
        <v>327</v>
      </c>
      <c r="J59" s="75" t="s">
        <v>328</v>
      </c>
      <c r="K59" s="74">
        <v>1212</v>
      </c>
      <c r="L59" s="74" t="s">
        <v>310</v>
      </c>
      <c r="M59" s="75" t="s">
        <v>168</v>
      </c>
      <c r="N59" s="75"/>
      <c r="O59" s="76" t="s">
        <v>329</v>
      </c>
      <c r="P59" s="76" t="s">
        <v>330</v>
      </c>
    </row>
    <row r="60" spans="1:16" ht="12.75" customHeight="1" x14ac:dyDescent="0.2">
      <c r="A60" s="65" t="str">
        <f t="shared" si="6"/>
        <v> BBS 88 </v>
      </c>
      <c r="B60" s="15" t="str">
        <f t="shared" si="7"/>
        <v>I</v>
      </c>
      <c r="C60" s="65">
        <f t="shared" si="8"/>
        <v>47307.485999999997</v>
      </c>
      <c r="D60" t="str">
        <f t="shared" si="9"/>
        <v>vis</v>
      </c>
      <c r="E60">
        <f>VLOOKUP(C60,Active!C$21:E$967,3,FALSE)</f>
        <v>1211.9958598181593</v>
      </c>
      <c r="F60" s="15" t="s">
        <v>164</v>
      </c>
      <c r="G60" t="str">
        <f t="shared" si="10"/>
        <v>47307.486</v>
      </c>
      <c r="H60" s="65">
        <f t="shared" si="11"/>
        <v>1212</v>
      </c>
      <c r="I60" s="74" t="s">
        <v>331</v>
      </c>
      <c r="J60" s="75" t="s">
        <v>332</v>
      </c>
      <c r="K60" s="74">
        <v>1212</v>
      </c>
      <c r="L60" s="74" t="s">
        <v>333</v>
      </c>
      <c r="M60" s="75" t="s">
        <v>168</v>
      </c>
      <c r="N60" s="75"/>
      <c r="O60" s="76" t="s">
        <v>169</v>
      </c>
      <c r="P60" s="76" t="s">
        <v>330</v>
      </c>
    </row>
    <row r="61" spans="1:16" ht="12.75" customHeight="1" x14ac:dyDescent="0.2">
      <c r="A61" s="65" t="str">
        <f t="shared" si="6"/>
        <v> BBS 88 </v>
      </c>
      <c r="B61" s="15" t="str">
        <f t="shared" si="7"/>
        <v>I</v>
      </c>
      <c r="C61" s="65">
        <f t="shared" si="8"/>
        <v>47307.491000000002</v>
      </c>
      <c r="D61" t="str">
        <f t="shared" si="9"/>
        <v>vis</v>
      </c>
      <c r="E61">
        <f>VLOOKUP(C61,Active!C$21:E$967,3,FALSE)</f>
        <v>1211.998329150779</v>
      </c>
      <c r="F61" s="15" t="s">
        <v>164</v>
      </c>
      <c r="G61" t="str">
        <f t="shared" si="10"/>
        <v>47307.491</v>
      </c>
      <c r="H61" s="65">
        <f t="shared" si="11"/>
        <v>1212</v>
      </c>
      <c r="I61" s="74" t="s">
        <v>334</v>
      </c>
      <c r="J61" s="75" t="s">
        <v>335</v>
      </c>
      <c r="K61" s="74">
        <v>1212</v>
      </c>
      <c r="L61" s="74" t="s">
        <v>236</v>
      </c>
      <c r="M61" s="75" t="s">
        <v>168</v>
      </c>
      <c r="N61" s="75"/>
      <c r="O61" s="76" t="s">
        <v>336</v>
      </c>
      <c r="P61" s="76" t="s">
        <v>330</v>
      </c>
    </row>
    <row r="62" spans="1:16" ht="12.75" customHeight="1" x14ac:dyDescent="0.2">
      <c r="A62" s="65" t="str">
        <f t="shared" si="6"/>
        <v> BBS 88 </v>
      </c>
      <c r="B62" s="15" t="str">
        <f t="shared" si="7"/>
        <v>I</v>
      </c>
      <c r="C62" s="65">
        <f t="shared" si="8"/>
        <v>47307.491000000002</v>
      </c>
      <c r="D62" t="str">
        <f t="shared" si="9"/>
        <v>vis</v>
      </c>
      <c r="E62">
        <f>VLOOKUP(C62,Active!C$21:E$967,3,FALSE)</f>
        <v>1211.998329150779</v>
      </c>
      <c r="F62" s="15" t="s">
        <v>164</v>
      </c>
      <c r="G62" t="str">
        <f t="shared" si="10"/>
        <v>47307.491</v>
      </c>
      <c r="H62" s="65">
        <f t="shared" si="11"/>
        <v>1212</v>
      </c>
      <c r="I62" s="74" t="s">
        <v>334</v>
      </c>
      <c r="J62" s="75" t="s">
        <v>335</v>
      </c>
      <c r="K62" s="74">
        <v>1212</v>
      </c>
      <c r="L62" s="74" t="s">
        <v>236</v>
      </c>
      <c r="M62" s="75" t="s">
        <v>168</v>
      </c>
      <c r="N62" s="75"/>
      <c r="O62" s="76" t="s">
        <v>337</v>
      </c>
      <c r="P62" s="76" t="s">
        <v>330</v>
      </c>
    </row>
    <row r="63" spans="1:16" ht="12.75" customHeight="1" x14ac:dyDescent="0.2">
      <c r="A63" s="65" t="str">
        <f t="shared" si="6"/>
        <v> BBS 88 </v>
      </c>
      <c r="B63" s="15" t="str">
        <f t="shared" si="7"/>
        <v>I</v>
      </c>
      <c r="C63" s="65">
        <f t="shared" si="8"/>
        <v>47307.493999999999</v>
      </c>
      <c r="D63" t="str">
        <f t="shared" si="9"/>
        <v>vis</v>
      </c>
      <c r="E63">
        <f>VLOOKUP(C63,Active!C$21:E$967,3,FALSE)</f>
        <v>1211.9998107503479</v>
      </c>
      <c r="F63" s="15" t="s">
        <v>164</v>
      </c>
      <c r="G63" t="str">
        <f t="shared" si="10"/>
        <v>47307.494</v>
      </c>
      <c r="H63" s="65">
        <f t="shared" si="11"/>
        <v>1212</v>
      </c>
      <c r="I63" s="74" t="s">
        <v>338</v>
      </c>
      <c r="J63" s="75" t="s">
        <v>339</v>
      </c>
      <c r="K63" s="74">
        <v>1212</v>
      </c>
      <c r="L63" s="74" t="s">
        <v>228</v>
      </c>
      <c r="M63" s="75" t="s">
        <v>168</v>
      </c>
      <c r="N63" s="75"/>
      <c r="O63" s="76" t="s">
        <v>340</v>
      </c>
      <c r="P63" s="76" t="s">
        <v>330</v>
      </c>
    </row>
    <row r="64" spans="1:16" ht="12.75" customHeight="1" x14ac:dyDescent="0.2">
      <c r="A64" s="65" t="str">
        <f t="shared" si="6"/>
        <v> BRNO 30 </v>
      </c>
      <c r="B64" s="15" t="str">
        <f t="shared" si="7"/>
        <v>I</v>
      </c>
      <c r="C64" s="65">
        <f t="shared" si="8"/>
        <v>47388.478000000003</v>
      </c>
      <c r="D64" t="str">
        <f t="shared" si="9"/>
        <v>vis</v>
      </c>
      <c r="E64">
        <f>VLOOKUP(C64,Active!C$21:E$967,3,FALSE)</f>
        <v>1251.9950972882498</v>
      </c>
      <c r="F64" s="15" t="s">
        <v>164</v>
      </c>
      <c r="G64" t="str">
        <f t="shared" si="10"/>
        <v>47388.478</v>
      </c>
      <c r="H64" s="65">
        <f t="shared" si="11"/>
        <v>1252</v>
      </c>
      <c r="I64" s="74" t="s">
        <v>341</v>
      </c>
      <c r="J64" s="75" t="s">
        <v>342</v>
      </c>
      <c r="K64" s="74">
        <v>1252</v>
      </c>
      <c r="L64" s="74" t="s">
        <v>318</v>
      </c>
      <c r="M64" s="75" t="s">
        <v>168</v>
      </c>
      <c r="N64" s="75"/>
      <c r="O64" s="76" t="s">
        <v>343</v>
      </c>
      <c r="P64" s="76" t="s">
        <v>344</v>
      </c>
    </row>
    <row r="65" spans="1:16" ht="12.75" customHeight="1" x14ac:dyDescent="0.2">
      <c r="A65" s="65" t="str">
        <f t="shared" si="6"/>
        <v> BBS 89 </v>
      </c>
      <c r="B65" s="15" t="str">
        <f t="shared" si="7"/>
        <v>I</v>
      </c>
      <c r="C65" s="65">
        <f t="shared" si="8"/>
        <v>47392.533000000003</v>
      </c>
      <c r="D65" t="str">
        <f t="shared" si="9"/>
        <v>vis</v>
      </c>
      <c r="E65">
        <f>VLOOKUP(C65,Active!C$21:E$967,3,FALSE)</f>
        <v>1253.9977260409812</v>
      </c>
      <c r="F65" s="15" t="s">
        <v>164</v>
      </c>
      <c r="G65" t="str">
        <f t="shared" si="10"/>
        <v>47392.533</v>
      </c>
      <c r="H65" s="65">
        <f t="shared" si="11"/>
        <v>1254</v>
      </c>
      <c r="I65" s="74" t="s">
        <v>345</v>
      </c>
      <c r="J65" s="75" t="s">
        <v>346</v>
      </c>
      <c r="K65" s="74">
        <v>1254</v>
      </c>
      <c r="L65" s="74" t="s">
        <v>250</v>
      </c>
      <c r="M65" s="75" t="s">
        <v>168</v>
      </c>
      <c r="N65" s="75"/>
      <c r="O65" s="76" t="s">
        <v>169</v>
      </c>
      <c r="P65" s="76" t="s">
        <v>347</v>
      </c>
    </row>
    <row r="66" spans="1:16" ht="12.75" customHeight="1" x14ac:dyDescent="0.2">
      <c r="A66" s="65" t="str">
        <f t="shared" si="6"/>
        <v> AOEB 5 </v>
      </c>
      <c r="B66" s="15" t="str">
        <f t="shared" si="7"/>
        <v>I</v>
      </c>
      <c r="C66" s="65">
        <f t="shared" si="8"/>
        <v>47803.567999999999</v>
      </c>
      <c r="D66" t="str">
        <f t="shared" si="9"/>
        <v>vis</v>
      </c>
      <c r="E66">
        <f>VLOOKUP(C66,Active!C$21:E$967,3,FALSE)</f>
        <v>1456.9941525215886</v>
      </c>
      <c r="F66" s="15" t="s">
        <v>164</v>
      </c>
      <c r="G66" t="str">
        <f t="shared" si="10"/>
        <v>47803.568</v>
      </c>
      <c r="H66" s="65">
        <f t="shared" si="11"/>
        <v>1457</v>
      </c>
      <c r="I66" s="74" t="s">
        <v>348</v>
      </c>
      <c r="J66" s="75" t="s">
        <v>349</v>
      </c>
      <c r="K66" s="74">
        <v>1457</v>
      </c>
      <c r="L66" s="74" t="s">
        <v>350</v>
      </c>
      <c r="M66" s="75" t="s">
        <v>168</v>
      </c>
      <c r="N66" s="75"/>
      <c r="O66" s="76" t="s">
        <v>221</v>
      </c>
      <c r="P66" s="76" t="s">
        <v>208</v>
      </c>
    </row>
    <row r="67" spans="1:16" ht="12.75" customHeight="1" x14ac:dyDescent="0.2">
      <c r="A67" s="65" t="str">
        <f t="shared" si="6"/>
        <v> AOEB 5 </v>
      </c>
      <c r="B67" s="15" t="str">
        <f t="shared" si="7"/>
        <v>I</v>
      </c>
      <c r="C67" s="65">
        <f t="shared" si="8"/>
        <v>48066.798999999999</v>
      </c>
      <c r="D67" t="str">
        <f t="shared" si="9"/>
        <v>vis</v>
      </c>
      <c r="E67">
        <f>VLOOKUP(C67,Active!C$21:E$967,3,FALSE)</f>
        <v>1586.9951313650381</v>
      </c>
      <c r="F67" s="15" t="s">
        <v>164</v>
      </c>
      <c r="G67" t="str">
        <f t="shared" si="10"/>
        <v>48066.799</v>
      </c>
      <c r="H67" s="65">
        <f t="shared" si="11"/>
        <v>1587</v>
      </c>
      <c r="I67" s="74" t="s">
        <v>351</v>
      </c>
      <c r="J67" s="75" t="s">
        <v>352</v>
      </c>
      <c r="K67" s="74">
        <v>1587</v>
      </c>
      <c r="L67" s="74" t="s">
        <v>318</v>
      </c>
      <c r="M67" s="75" t="s">
        <v>168</v>
      </c>
      <c r="N67" s="75"/>
      <c r="O67" s="76" t="s">
        <v>221</v>
      </c>
      <c r="P67" s="76" t="s">
        <v>208</v>
      </c>
    </row>
    <row r="68" spans="1:16" ht="12.75" customHeight="1" x14ac:dyDescent="0.2">
      <c r="A68" s="65" t="str">
        <f t="shared" si="6"/>
        <v> BBS 96 </v>
      </c>
      <c r="B68" s="15" t="str">
        <f t="shared" si="7"/>
        <v>I</v>
      </c>
      <c r="C68" s="65">
        <f t="shared" si="8"/>
        <v>48113.368000000002</v>
      </c>
      <c r="D68" t="str">
        <f t="shared" si="9"/>
        <v>vis</v>
      </c>
      <c r="E68">
        <f>VLOOKUP(C68,Active!C$21:E$967,3,FALSE)</f>
        <v>1609.9940014972074</v>
      </c>
      <c r="F68" s="15" t="s">
        <v>164</v>
      </c>
      <c r="G68" t="str">
        <f t="shared" si="10"/>
        <v>48113.368</v>
      </c>
      <c r="H68" s="65">
        <f t="shared" si="11"/>
        <v>1610</v>
      </c>
      <c r="I68" s="74" t="s">
        <v>353</v>
      </c>
      <c r="J68" s="75" t="s">
        <v>354</v>
      </c>
      <c r="K68" s="74">
        <v>1610</v>
      </c>
      <c r="L68" s="74" t="s">
        <v>350</v>
      </c>
      <c r="M68" s="75" t="s">
        <v>168</v>
      </c>
      <c r="N68" s="75"/>
      <c r="O68" s="76" t="s">
        <v>169</v>
      </c>
      <c r="P68" s="76" t="s">
        <v>355</v>
      </c>
    </row>
    <row r="69" spans="1:16" ht="12.75" customHeight="1" x14ac:dyDescent="0.2">
      <c r="A69" s="65" t="str">
        <f t="shared" si="6"/>
        <v> BBS 96 </v>
      </c>
      <c r="B69" s="15" t="str">
        <f t="shared" si="7"/>
        <v>I</v>
      </c>
      <c r="C69" s="65">
        <f t="shared" si="8"/>
        <v>48115.394999999997</v>
      </c>
      <c r="D69" t="str">
        <f t="shared" si="9"/>
        <v>vis</v>
      </c>
      <c r="E69">
        <f>VLOOKUP(C69,Active!C$21:E$967,3,FALSE)</f>
        <v>1610.9950689403086</v>
      </c>
      <c r="F69" s="15" t="s">
        <v>164</v>
      </c>
      <c r="G69" t="str">
        <f t="shared" si="10"/>
        <v>48115.395</v>
      </c>
      <c r="H69" s="65">
        <f t="shared" si="11"/>
        <v>1611</v>
      </c>
      <c r="I69" s="74" t="s">
        <v>356</v>
      </c>
      <c r="J69" s="75" t="s">
        <v>357</v>
      </c>
      <c r="K69" s="74">
        <v>1611</v>
      </c>
      <c r="L69" s="74" t="s">
        <v>318</v>
      </c>
      <c r="M69" s="75" t="s">
        <v>168</v>
      </c>
      <c r="N69" s="75"/>
      <c r="O69" s="76" t="s">
        <v>258</v>
      </c>
      <c r="P69" s="76" t="s">
        <v>355</v>
      </c>
    </row>
    <row r="70" spans="1:16" ht="12.75" customHeight="1" x14ac:dyDescent="0.2">
      <c r="A70" s="65" t="str">
        <f t="shared" si="6"/>
        <v> BRNO 31 </v>
      </c>
      <c r="B70" s="15" t="str">
        <f t="shared" si="7"/>
        <v>I</v>
      </c>
      <c r="C70" s="65">
        <f t="shared" si="8"/>
        <v>48119.440999999999</v>
      </c>
      <c r="D70" t="str">
        <f t="shared" si="9"/>
        <v>vis</v>
      </c>
      <c r="E70">
        <f>VLOOKUP(C70,Active!C$21:E$967,3,FALSE)</f>
        <v>1612.9932528943293</v>
      </c>
      <c r="F70" s="15" t="s">
        <v>164</v>
      </c>
      <c r="G70" t="str">
        <f t="shared" si="10"/>
        <v>48119.441</v>
      </c>
      <c r="H70" s="65">
        <f t="shared" si="11"/>
        <v>1613</v>
      </c>
      <c r="I70" s="74" t="s">
        <v>358</v>
      </c>
      <c r="J70" s="75" t="s">
        <v>359</v>
      </c>
      <c r="K70" s="74">
        <v>1613</v>
      </c>
      <c r="L70" s="74" t="s">
        <v>360</v>
      </c>
      <c r="M70" s="75" t="s">
        <v>168</v>
      </c>
      <c r="N70" s="75"/>
      <c r="O70" s="76" t="s">
        <v>361</v>
      </c>
      <c r="P70" s="76" t="s">
        <v>362</v>
      </c>
    </row>
    <row r="71" spans="1:16" ht="12.75" customHeight="1" x14ac:dyDescent="0.2">
      <c r="A71" s="65" t="str">
        <f t="shared" si="6"/>
        <v> BRNO 31 </v>
      </c>
      <c r="B71" s="15" t="str">
        <f t="shared" si="7"/>
        <v>I</v>
      </c>
      <c r="C71" s="65">
        <f t="shared" si="8"/>
        <v>48119.447</v>
      </c>
      <c r="D71" t="str">
        <f t="shared" si="9"/>
        <v>vis</v>
      </c>
      <c r="E71">
        <f>VLOOKUP(C71,Active!C$21:E$967,3,FALSE)</f>
        <v>1612.9962160934708</v>
      </c>
      <c r="F71" s="15" t="s">
        <v>164</v>
      </c>
      <c r="G71" t="str">
        <f t="shared" si="10"/>
        <v>48119.447</v>
      </c>
      <c r="H71" s="65">
        <f t="shared" si="11"/>
        <v>1613</v>
      </c>
      <c r="I71" s="74" t="s">
        <v>363</v>
      </c>
      <c r="J71" s="75" t="s">
        <v>364</v>
      </c>
      <c r="K71" s="74">
        <v>1613</v>
      </c>
      <c r="L71" s="74" t="s">
        <v>333</v>
      </c>
      <c r="M71" s="75" t="s">
        <v>168</v>
      </c>
      <c r="N71" s="75"/>
      <c r="O71" s="76" t="s">
        <v>365</v>
      </c>
      <c r="P71" s="76" t="s">
        <v>362</v>
      </c>
    </row>
    <row r="72" spans="1:16" ht="12.75" customHeight="1" x14ac:dyDescent="0.2">
      <c r="A72" s="65" t="str">
        <f t="shared" si="6"/>
        <v> BBS 96 </v>
      </c>
      <c r="B72" s="15" t="str">
        <f t="shared" si="7"/>
        <v>I</v>
      </c>
      <c r="C72" s="65">
        <f t="shared" si="8"/>
        <v>48121.464999999997</v>
      </c>
      <c r="D72" t="str">
        <f t="shared" si="9"/>
        <v>vis</v>
      </c>
      <c r="E72">
        <f>VLOOKUP(C72,Active!C$21:E$967,3,FALSE)</f>
        <v>1613.9928387378616</v>
      </c>
      <c r="F72" s="15" t="s">
        <v>164</v>
      </c>
      <c r="G72" t="str">
        <f t="shared" si="10"/>
        <v>48121.465</v>
      </c>
      <c r="H72" s="65">
        <f t="shared" si="11"/>
        <v>1614</v>
      </c>
      <c r="I72" s="74" t="s">
        <v>366</v>
      </c>
      <c r="J72" s="75" t="s">
        <v>367</v>
      </c>
      <c r="K72" s="74">
        <v>1614</v>
      </c>
      <c r="L72" s="74" t="s">
        <v>368</v>
      </c>
      <c r="M72" s="75" t="s">
        <v>168</v>
      </c>
      <c r="N72" s="75"/>
      <c r="O72" s="76" t="s">
        <v>258</v>
      </c>
      <c r="P72" s="76" t="s">
        <v>355</v>
      </c>
    </row>
    <row r="73" spans="1:16" ht="12.75" customHeight="1" x14ac:dyDescent="0.2">
      <c r="A73" s="65" t="str">
        <f t="shared" si="6"/>
        <v> AOEB 5 </v>
      </c>
      <c r="B73" s="15" t="str">
        <f t="shared" si="7"/>
        <v>I</v>
      </c>
      <c r="C73" s="65">
        <f t="shared" si="8"/>
        <v>48210.559000000001</v>
      </c>
      <c r="D73" t="str">
        <f t="shared" si="9"/>
        <v>vis</v>
      </c>
      <c r="E73">
        <f>VLOOKUP(C73,Active!C$21:E$967,3,FALSE)</f>
        <v>1657.993382781226</v>
      </c>
      <c r="F73" s="15" t="s">
        <v>164</v>
      </c>
      <c r="G73" t="str">
        <f t="shared" si="10"/>
        <v>48210.559</v>
      </c>
      <c r="H73" s="65">
        <f t="shared" si="11"/>
        <v>1658</v>
      </c>
      <c r="I73" s="74" t="s">
        <v>369</v>
      </c>
      <c r="J73" s="75" t="s">
        <v>370</v>
      </c>
      <c r="K73" s="74">
        <v>1658</v>
      </c>
      <c r="L73" s="74" t="s">
        <v>322</v>
      </c>
      <c r="M73" s="75" t="s">
        <v>168</v>
      </c>
      <c r="N73" s="75"/>
      <c r="O73" s="76" t="s">
        <v>221</v>
      </c>
      <c r="P73" s="76" t="s">
        <v>208</v>
      </c>
    </row>
    <row r="74" spans="1:16" ht="12.75" customHeight="1" x14ac:dyDescent="0.2">
      <c r="A74" s="65" t="str">
        <f t="shared" si="6"/>
        <v> BBS 98 </v>
      </c>
      <c r="B74" s="15" t="str">
        <f t="shared" si="7"/>
        <v>I</v>
      </c>
      <c r="C74" s="65">
        <f t="shared" si="8"/>
        <v>48447.46</v>
      </c>
      <c r="D74" t="str">
        <f t="shared" si="9"/>
        <v>vis</v>
      </c>
      <c r="E74">
        <f>VLOOKUP(C74,Active!C$21:E$967,3,FALSE)</f>
        <v>1774.9908560613178</v>
      </c>
      <c r="F74" s="15" t="s">
        <v>164</v>
      </c>
      <c r="G74" t="str">
        <f t="shared" si="10"/>
        <v>48447.460</v>
      </c>
      <c r="H74" s="65">
        <f t="shared" si="11"/>
        <v>1775</v>
      </c>
      <c r="I74" s="74" t="s">
        <v>371</v>
      </c>
      <c r="J74" s="75" t="s">
        <v>372</v>
      </c>
      <c r="K74" s="74">
        <v>1775</v>
      </c>
      <c r="L74" s="74" t="s">
        <v>373</v>
      </c>
      <c r="M74" s="75" t="s">
        <v>168</v>
      </c>
      <c r="N74" s="75"/>
      <c r="O74" s="76" t="s">
        <v>258</v>
      </c>
      <c r="P74" s="76" t="s">
        <v>374</v>
      </c>
    </row>
    <row r="75" spans="1:16" ht="12.75" customHeight="1" x14ac:dyDescent="0.2">
      <c r="A75" s="65" t="str">
        <f t="shared" ref="A75:A106" si="12">P75</f>
        <v> BBS 99 </v>
      </c>
      <c r="B75" s="15" t="str">
        <f t="shared" ref="B75:B106" si="13">IF(H75=INT(H75),"I","II")</f>
        <v>I</v>
      </c>
      <c r="C75" s="65">
        <f t="shared" ref="C75:C106" si="14">1*G75</f>
        <v>48518.328000000001</v>
      </c>
      <c r="D75" t="str">
        <f t="shared" ref="D75:D106" si="15">VLOOKUP(F75,I$1:J$5,2,FALSE)</f>
        <v>vis</v>
      </c>
      <c r="E75">
        <f>VLOOKUP(C75,Active!C$21:E$967,3,FALSE)</f>
        <v>1809.9901888476456</v>
      </c>
      <c r="F75" s="15" t="s">
        <v>164</v>
      </c>
      <c r="G75" t="str">
        <f t="shared" ref="G75:G106" si="16">MID(I75,3,LEN(I75)-3)</f>
        <v>48518.328</v>
      </c>
      <c r="H75" s="65">
        <f t="shared" ref="H75:H106" si="17">1*K75</f>
        <v>1810</v>
      </c>
      <c r="I75" s="74" t="s">
        <v>375</v>
      </c>
      <c r="J75" s="75" t="s">
        <v>376</v>
      </c>
      <c r="K75" s="74">
        <v>1810</v>
      </c>
      <c r="L75" s="74" t="s">
        <v>182</v>
      </c>
      <c r="M75" s="75" t="s">
        <v>168</v>
      </c>
      <c r="N75" s="75"/>
      <c r="O75" s="76" t="s">
        <v>169</v>
      </c>
      <c r="P75" s="76" t="s">
        <v>377</v>
      </c>
    </row>
    <row r="76" spans="1:16" ht="12.75" customHeight="1" x14ac:dyDescent="0.2">
      <c r="A76" s="65" t="str">
        <f t="shared" si="12"/>
        <v> BBS 99 </v>
      </c>
      <c r="B76" s="15" t="str">
        <f t="shared" si="13"/>
        <v>I</v>
      </c>
      <c r="C76" s="65">
        <f t="shared" si="14"/>
        <v>48518.334999999999</v>
      </c>
      <c r="D76" t="str">
        <f t="shared" si="15"/>
        <v>vis</v>
      </c>
      <c r="E76">
        <f>VLOOKUP(C76,Active!C$21:E$967,3,FALSE)</f>
        <v>1809.9936459133089</v>
      </c>
      <c r="F76" s="15" t="s">
        <v>164</v>
      </c>
      <c r="G76" t="str">
        <f t="shared" si="16"/>
        <v>48518.335</v>
      </c>
      <c r="H76" s="65">
        <f t="shared" si="17"/>
        <v>1810</v>
      </c>
      <c r="I76" s="74" t="s">
        <v>378</v>
      </c>
      <c r="J76" s="75" t="s">
        <v>379</v>
      </c>
      <c r="K76" s="74">
        <v>1810</v>
      </c>
      <c r="L76" s="74" t="s">
        <v>322</v>
      </c>
      <c r="M76" s="75" t="s">
        <v>168</v>
      </c>
      <c r="N76" s="75"/>
      <c r="O76" s="76" t="s">
        <v>258</v>
      </c>
      <c r="P76" s="76" t="s">
        <v>377</v>
      </c>
    </row>
    <row r="77" spans="1:16" ht="12.75" customHeight="1" x14ac:dyDescent="0.2">
      <c r="A77" s="65" t="str">
        <f t="shared" si="12"/>
        <v> BBS 102 </v>
      </c>
      <c r="B77" s="15" t="str">
        <f t="shared" si="13"/>
        <v>I</v>
      </c>
      <c r="C77" s="65">
        <f t="shared" si="14"/>
        <v>48852.430999999997</v>
      </c>
      <c r="D77" t="str">
        <f t="shared" si="15"/>
        <v>vis</v>
      </c>
      <c r="E77">
        <f>VLOOKUP(C77,Active!C$21:E$967,3,FALSE)</f>
        <v>1974.9924759435137</v>
      </c>
      <c r="F77" s="15" t="s">
        <v>164</v>
      </c>
      <c r="G77" t="str">
        <f t="shared" si="16"/>
        <v>48852.431</v>
      </c>
      <c r="H77" s="65">
        <f t="shared" si="17"/>
        <v>1975</v>
      </c>
      <c r="I77" s="74" t="s">
        <v>380</v>
      </c>
      <c r="J77" s="75" t="s">
        <v>381</v>
      </c>
      <c r="K77" s="74">
        <v>1975</v>
      </c>
      <c r="L77" s="74" t="s">
        <v>368</v>
      </c>
      <c r="M77" s="75" t="s">
        <v>168</v>
      </c>
      <c r="N77" s="75"/>
      <c r="O77" s="76" t="s">
        <v>258</v>
      </c>
      <c r="P77" s="76" t="s">
        <v>382</v>
      </c>
    </row>
    <row r="78" spans="1:16" ht="12.75" customHeight="1" x14ac:dyDescent="0.2">
      <c r="A78" s="65" t="str">
        <f t="shared" si="12"/>
        <v> AOEB 5 </v>
      </c>
      <c r="B78" s="15" t="str">
        <f t="shared" si="13"/>
        <v>I</v>
      </c>
      <c r="C78" s="65">
        <f t="shared" si="14"/>
        <v>48876.726999999999</v>
      </c>
      <c r="D78" t="str">
        <f t="shared" si="15"/>
        <v>vis</v>
      </c>
      <c r="E78">
        <f>VLOOKUP(C78,Active!C$21:E$967,3,FALSE)</f>
        <v>1986.9914569981033</v>
      </c>
      <c r="F78" s="15" t="s">
        <v>164</v>
      </c>
      <c r="G78" t="str">
        <f t="shared" si="16"/>
        <v>48876.727</v>
      </c>
      <c r="H78" s="65">
        <f t="shared" si="17"/>
        <v>1987</v>
      </c>
      <c r="I78" s="74" t="s">
        <v>383</v>
      </c>
      <c r="J78" s="75" t="s">
        <v>384</v>
      </c>
      <c r="K78" s="74">
        <v>1987</v>
      </c>
      <c r="L78" s="74" t="s">
        <v>385</v>
      </c>
      <c r="M78" s="75" t="s">
        <v>168</v>
      </c>
      <c r="N78" s="75"/>
      <c r="O78" s="76" t="s">
        <v>323</v>
      </c>
      <c r="P78" s="76" t="s">
        <v>208</v>
      </c>
    </row>
    <row r="79" spans="1:16" ht="12.75" customHeight="1" x14ac:dyDescent="0.2">
      <c r="A79" s="65" t="str">
        <f t="shared" si="12"/>
        <v> BBS 104 </v>
      </c>
      <c r="B79" s="15" t="str">
        <f t="shared" si="13"/>
        <v>I</v>
      </c>
      <c r="C79" s="65">
        <f t="shared" si="14"/>
        <v>49178.42</v>
      </c>
      <c r="D79" t="str">
        <f t="shared" si="15"/>
        <v>vis</v>
      </c>
      <c r="E79">
        <f>VLOOKUP(C79,Active!C$21:E$967,3,FALSE)</f>
        <v>2135.9875300678282</v>
      </c>
      <c r="F79" s="15" t="s">
        <v>164</v>
      </c>
      <c r="G79" t="str">
        <f t="shared" si="16"/>
        <v>49178.420</v>
      </c>
      <c r="H79" s="65">
        <f t="shared" si="17"/>
        <v>2136</v>
      </c>
      <c r="I79" s="74" t="s">
        <v>386</v>
      </c>
      <c r="J79" s="75" t="s">
        <v>387</v>
      </c>
      <c r="K79" s="74">
        <v>2136</v>
      </c>
      <c r="L79" s="74" t="s">
        <v>388</v>
      </c>
      <c r="M79" s="75" t="s">
        <v>168</v>
      </c>
      <c r="N79" s="75"/>
      <c r="O79" s="76" t="s">
        <v>169</v>
      </c>
      <c r="P79" s="76" t="s">
        <v>389</v>
      </c>
    </row>
    <row r="80" spans="1:16" ht="12.75" customHeight="1" x14ac:dyDescent="0.2">
      <c r="A80" s="65" t="str">
        <f t="shared" si="12"/>
        <v> AOEB 5 </v>
      </c>
      <c r="B80" s="15" t="str">
        <f t="shared" si="13"/>
        <v>I</v>
      </c>
      <c r="C80" s="65">
        <f t="shared" si="14"/>
        <v>49273.595999999998</v>
      </c>
      <c r="D80" t="str">
        <f t="shared" si="15"/>
        <v>vis</v>
      </c>
      <c r="E80">
        <f>VLOOKUP(C80,Active!C$21:E$967,3,FALSE)</f>
        <v>2182.9917703070255</v>
      </c>
      <c r="F80" s="15" t="s">
        <v>164</v>
      </c>
      <c r="G80" t="str">
        <f t="shared" si="16"/>
        <v>49273.596</v>
      </c>
      <c r="H80" s="65">
        <f t="shared" si="17"/>
        <v>2183</v>
      </c>
      <c r="I80" s="74" t="s">
        <v>390</v>
      </c>
      <c r="J80" s="75" t="s">
        <v>391</v>
      </c>
      <c r="K80" s="74">
        <v>2183</v>
      </c>
      <c r="L80" s="74" t="s">
        <v>385</v>
      </c>
      <c r="M80" s="75" t="s">
        <v>168</v>
      </c>
      <c r="N80" s="75"/>
      <c r="O80" s="76" t="s">
        <v>221</v>
      </c>
      <c r="P80" s="76" t="s">
        <v>208</v>
      </c>
    </row>
    <row r="81" spans="1:16" ht="12.75" customHeight="1" x14ac:dyDescent="0.2">
      <c r="A81" s="65" t="str">
        <f t="shared" si="12"/>
        <v> BBS 105 </v>
      </c>
      <c r="B81" s="15" t="str">
        <f t="shared" si="13"/>
        <v>I</v>
      </c>
      <c r="C81" s="65">
        <f t="shared" si="14"/>
        <v>49326.23</v>
      </c>
      <c r="D81" t="str">
        <f t="shared" si="15"/>
        <v>vis</v>
      </c>
      <c r="E81">
        <f>VLOOKUP(C81,Active!C$21:E$967,3,FALSE)</f>
        <v>2208.9859409041314</v>
      </c>
      <c r="F81" s="15" t="s">
        <v>164</v>
      </c>
      <c r="G81" t="str">
        <f t="shared" si="16"/>
        <v>49326.230</v>
      </c>
      <c r="H81" s="65">
        <f t="shared" si="17"/>
        <v>2209</v>
      </c>
      <c r="I81" s="74" t="s">
        <v>392</v>
      </c>
      <c r="J81" s="75" t="s">
        <v>393</v>
      </c>
      <c r="K81" s="74">
        <v>2209</v>
      </c>
      <c r="L81" s="74" t="s">
        <v>394</v>
      </c>
      <c r="M81" s="75" t="s">
        <v>168</v>
      </c>
      <c r="N81" s="75"/>
      <c r="O81" s="76" t="s">
        <v>169</v>
      </c>
      <c r="P81" s="76" t="s">
        <v>395</v>
      </c>
    </row>
    <row r="82" spans="1:16" ht="12.75" customHeight="1" x14ac:dyDescent="0.2">
      <c r="A82" s="65" t="str">
        <f t="shared" si="12"/>
        <v> BBS 107 </v>
      </c>
      <c r="B82" s="15" t="str">
        <f t="shared" si="13"/>
        <v>I</v>
      </c>
      <c r="C82" s="65">
        <f t="shared" si="14"/>
        <v>49587.442999999999</v>
      </c>
      <c r="D82" t="str">
        <f t="shared" si="15"/>
        <v>vis</v>
      </c>
      <c r="E82">
        <f>VLOOKUP(C82,Active!C$21:E$967,3,FALSE)</f>
        <v>2337.9902971031865</v>
      </c>
      <c r="F82" s="15" t="s">
        <v>164</v>
      </c>
      <c r="G82" t="str">
        <f t="shared" si="16"/>
        <v>49587.443</v>
      </c>
      <c r="H82" s="65">
        <f t="shared" si="17"/>
        <v>2338</v>
      </c>
      <c r="I82" s="74" t="s">
        <v>396</v>
      </c>
      <c r="J82" s="75" t="s">
        <v>397</v>
      </c>
      <c r="K82" s="74">
        <v>2338</v>
      </c>
      <c r="L82" s="74" t="s">
        <v>182</v>
      </c>
      <c r="M82" s="75" t="s">
        <v>168</v>
      </c>
      <c r="N82" s="75"/>
      <c r="O82" s="76" t="s">
        <v>258</v>
      </c>
      <c r="P82" s="76" t="s">
        <v>398</v>
      </c>
    </row>
    <row r="83" spans="1:16" ht="12.75" customHeight="1" x14ac:dyDescent="0.2">
      <c r="A83" s="65" t="str">
        <f t="shared" si="12"/>
        <v> BBS 110 </v>
      </c>
      <c r="B83" s="15" t="str">
        <f t="shared" si="13"/>
        <v>I</v>
      </c>
      <c r="C83" s="65">
        <f t="shared" si="14"/>
        <v>49917.493999999999</v>
      </c>
      <c r="D83" t="str">
        <f t="shared" si="15"/>
        <v>vis</v>
      </c>
      <c r="E83">
        <f>VLOOKUP(C83,Active!C$21:E$967,3,FALSE)</f>
        <v>2500.991437045896</v>
      </c>
      <c r="F83" s="15" t="s">
        <v>164</v>
      </c>
      <c r="G83" t="str">
        <f t="shared" si="16"/>
        <v>49917.494</v>
      </c>
      <c r="H83" s="65">
        <f t="shared" si="17"/>
        <v>2501</v>
      </c>
      <c r="I83" s="74" t="s">
        <v>399</v>
      </c>
      <c r="J83" s="75" t="s">
        <v>400</v>
      </c>
      <c r="K83" s="74">
        <v>2501</v>
      </c>
      <c r="L83" s="74" t="s">
        <v>385</v>
      </c>
      <c r="M83" s="75" t="s">
        <v>168</v>
      </c>
      <c r="N83" s="75"/>
      <c r="O83" s="76" t="s">
        <v>258</v>
      </c>
      <c r="P83" s="76" t="s">
        <v>401</v>
      </c>
    </row>
    <row r="84" spans="1:16" ht="12.75" customHeight="1" x14ac:dyDescent="0.2">
      <c r="A84" s="65" t="str">
        <f t="shared" si="12"/>
        <v> BBS 109 </v>
      </c>
      <c r="B84" s="15" t="str">
        <f t="shared" si="13"/>
        <v>I</v>
      </c>
      <c r="C84" s="65">
        <f t="shared" si="14"/>
        <v>49919.512999999999</v>
      </c>
      <c r="D84" t="str">
        <f t="shared" si="15"/>
        <v>vis</v>
      </c>
      <c r="E84">
        <f>VLOOKUP(C84,Active!C$21:E$967,3,FALSE)</f>
        <v>2501.9885535568119</v>
      </c>
      <c r="F84" s="15" t="s">
        <v>164</v>
      </c>
      <c r="G84" t="str">
        <f t="shared" si="16"/>
        <v>49919.513</v>
      </c>
      <c r="H84" s="65">
        <f t="shared" si="17"/>
        <v>2502</v>
      </c>
      <c r="I84" s="74" t="s">
        <v>402</v>
      </c>
      <c r="J84" s="75" t="s">
        <v>403</v>
      </c>
      <c r="K84" s="74">
        <v>2502</v>
      </c>
      <c r="L84" s="74" t="s">
        <v>404</v>
      </c>
      <c r="M84" s="75" t="s">
        <v>168</v>
      </c>
      <c r="N84" s="75"/>
      <c r="O84" s="76" t="s">
        <v>169</v>
      </c>
      <c r="P84" s="76" t="s">
        <v>405</v>
      </c>
    </row>
    <row r="85" spans="1:16" ht="12.75" customHeight="1" x14ac:dyDescent="0.2">
      <c r="A85" s="65" t="str">
        <f t="shared" si="12"/>
        <v> BBS 110 </v>
      </c>
      <c r="B85" s="15" t="str">
        <f t="shared" si="13"/>
        <v>I</v>
      </c>
      <c r="C85" s="65">
        <f t="shared" si="14"/>
        <v>49984.307000000001</v>
      </c>
      <c r="D85" t="str">
        <f t="shared" si="15"/>
        <v>vis</v>
      </c>
      <c r="E85">
        <f>VLOOKUP(C85,Active!C$21:E$967,3,FALSE)</f>
        <v>2533.9881410794924</v>
      </c>
      <c r="F85" s="15" t="s">
        <v>164</v>
      </c>
      <c r="G85" t="str">
        <f t="shared" si="16"/>
        <v>49984.307</v>
      </c>
      <c r="H85" s="65">
        <f t="shared" si="17"/>
        <v>2534</v>
      </c>
      <c r="I85" s="74" t="s">
        <v>406</v>
      </c>
      <c r="J85" s="75" t="s">
        <v>407</v>
      </c>
      <c r="K85" s="74">
        <v>2534</v>
      </c>
      <c r="L85" s="74" t="s">
        <v>408</v>
      </c>
      <c r="M85" s="75" t="s">
        <v>168</v>
      </c>
      <c r="N85" s="75"/>
      <c r="O85" s="76" t="s">
        <v>169</v>
      </c>
      <c r="P85" s="76" t="s">
        <v>401</v>
      </c>
    </row>
    <row r="86" spans="1:16" ht="12.75" customHeight="1" x14ac:dyDescent="0.2">
      <c r="A86" s="65" t="str">
        <f t="shared" si="12"/>
        <v> BBS 110 </v>
      </c>
      <c r="B86" s="15" t="str">
        <f t="shared" si="13"/>
        <v>I</v>
      </c>
      <c r="C86" s="65">
        <f t="shared" si="14"/>
        <v>49990.394</v>
      </c>
      <c r="D86" t="str">
        <f t="shared" si="15"/>
        <v>vis</v>
      </c>
      <c r="E86">
        <f>VLOOKUP(C86,Active!C$21:E$967,3,FALSE)</f>
        <v>2536.9943066079445</v>
      </c>
      <c r="F86" s="15" t="s">
        <v>164</v>
      </c>
      <c r="G86" t="str">
        <f t="shared" si="16"/>
        <v>49990.394</v>
      </c>
      <c r="H86" s="65">
        <f t="shared" si="17"/>
        <v>2537</v>
      </c>
      <c r="I86" s="74" t="s">
        <v>409</v>
      </c>
      <c r="J86" s="75" t="s">
        <v>410</v>
      </c>
      <c r="K86" s="74">
        <v>2537</v>
      </c>
      <c r="L86" s="74" t="s">
        <v>350</v>
      </c>
      <c r="M86" s="75" t="s">
        <v>168</v>
      </c>
      <c r="N86" s="75"/>
      <c r="O86" s="76" t="s">
        <v>258</v>
      </c>
      <c r="P86" s="76" t="s">
        <v>401</v>
      </c>
    </row>
    <row r="87" spans="1:16" ht="12.75" customHeight="1" x14ac:dyDescent="0.2">
      <c r="A87" s="65" t="str">
        <f t="shared" si="12"/>
        <v> AOEB 5 </v>
      </c>
      <c r="B87" s="15" t="str">
        <f t="shared" si="13"/>
        <v>I</v>
      </c>
      <c r="C87" s="65">
        <f t="shared" si="14"/>
        <v>50006.582999999999</v>
      </c>
      <c r="D87" t="str">
        <f t="shared" si="15"/>
        <v>vis</v>
      </c>
      <c r="E87">
        <f>VLOOKUP(C87,Active!C$21:E$967,3,FALSE)</f>
        <v>2544.9895117566407</v>
      </c>
      <c r="F87" s="15" t="s">
        <v>164</v>
      </c>
      <c r="G87" t="str">
        <f t="shared" si="16"/>
        <v>50006.583</v>
      </c>
      <c r="H87" s="65">
        <f t="shared" si="17"/>
        <v>2545</v>
      </c>
      <c r="I87" s="74" t="s">
        <v>411</v>
      </c>
      <c r="J87" s="75" t="s">
        <v>412</v>
      </c>
      <c r="K87" s="74">
        <v>2545</v>
      </c>
      <c r="L87" s="74" t="s">
        <v>413</v>
      </c>
      <c r="M87" s="75" t="s">
        <v>168</v>
      </c>
      <c r="N87" s="75"/>
      <c r="O87" s="76" t="s">
        <v>221</v>
      </c>
      <c r="P87" s="76" t="s">
        <v>208</v>
      </c>
    </row>
    <row r="88" spans="1:16" ht="12.75" customHeight="1" x14ac:dyDescent="0.2">
      <c r="A88" s="65" t="str">
        <f t="shared" si="12"/>
        <v> BBS 112 </v>
      </c>
      <c r="B88" s="15" t="str">
        <f t="shared" si="13"/>
        <v>I</v>
      </c>
      <c r="C88" s="65">
        <f t="shared" si="14"/>
        <v>50241.455999999998</v>
      </c>
      <c r="D88" t="str">
        <f t="shared" si="15"/>
        <v>vis</v>
      </c>
      <c r="E88">
        <f>VLOOKUP(C88,Active!C$21:E$967,3,FALSE)</f>
        <v>2660.9854237271056</v>
      </c>
      <c r="F88" s="15" t="s">
        <v>164</v>
      </c>
      <c r="G88" t="str">
        <f t="shared" si="16"/>
        <v>50241.456</v>
      </c>
      <c r="H88" s="65">
        <f t="shared" si="17"/>
        <v>2661</v>
      </c>
      <c r="I88" s="74" t="s">
        <v>414</v>
      </c>
      <c r="J88" s="75" t="s">
        <v>415</v>
      </c>
      <c r="K88" s="74">
        <v>2661</v>
      </c>
      <c r="L88" s="74" t="s">
        <v>416</v>
      </c>
      <c r="M88" s="75" t="s">
        <v>168</v>
      </c>
      <c r="N88" s="75"/>
      <c r="O88" s="76" t="s">
        <v>169</v>
      </c>
      <c r="P88" s="76" t="s">
        <v>417</v>
      </c>
    </row>
    <row r="89" spans="1:16" ht="12.75" customHeight="1" x14ac:dyDescent="0.2">
      <c r="A89" s="65" t="str">
        <f t="shared" si="12"/>
        <v> BBS 113 </v>
      </c>
      <c r="B89" s="15" t="str">
        <f t="shared" si="13"/>
        <v>I</v>
      </c>
      <c r="C89" s="65">
        <f t="shared" si="14"/>
        <v>50314.364999999998</v>
      </c>
      <c r="D89" t="str">
        <f t="shared" si="15"/>
        <v>vis</v>
      </c>
      <c r="E89">
        <f>VLOOKUP(C89,Active!C$21:E$967,3,FALSE)</f>
        <v>2696.9927380878648</v>
      </c>
      <c r="F89" s="15" t="s">
        <v>164</v>
      </c>
      <c r="G89" t="str">
        <f t="shared" si="16"/>
        <v>50314.365</v>
      </c>
      <c r="H89" s="65">
        <f t="shared" si="17"/>
        <v>2697</v>
      </c>
      <c r="I89" s="74" t="s">
        <v>418</v>
      </c>
      <c r="J89" s="75" t="s">
        <v>419</v>
      </c>
      <c r="K89" s="74">
        <v>2697</v>
      </c>
      <c r="L89" s="74" t="s">
        <v>368</v>
      </c>
      <c r="M89" s="75" t="s">
        <v>168</v>
      </c>
      <c r="N89" s="75"/>
      <c r="O89" s="76" t="s">
        <v>258</v>
      </c>
      <c r="P89" s="76" t="s">
        <v>420</v>
      </c>
    </row>
    <row r="90" spans="1:16" ht="12.75" customHeight="1" x14ac:dyDescent="0.2">
      <c r="A90" s="65" t="str">
        <f t="shared" si="12"/>
        <v> BBS 113 </v>
      </c>
      <c r="B90" s="15" t="str">
        <f t="shared" si="13"/>
        <v>I</v>
      </c>
      <c r="C90" s="65">
        <f t="shared" si="14"/>
        <v>50320.434000000001</v>
      </c>
      <c r="D90" t="str">
        <f t="shared" si="15"/>
        <v>vis</v>
      </c>
      <c r="E90">
        <f>VLOOKUP(C90,Active!C$21:E$967,3,FALSE)</f>
        <v>2699.9900140188961</v>
      </c>
      <c r="F90" s="15" t="s">
        <v>164</v>
      </c>
      <c r="G90" t="str">
        <f t="shared" si="16"/>
        <v>50320.434</v>
      </c>
      <c r="H90" s="65">
        <f t="shared" si="17"/>
        <v>2700</v>
      </c>
      <c r="I90" s="74" t="s">
        <v>421</v>
      </c>
      <c r="J90" s="75" t="s">
        <v>422</v>
      </c>
      <c r="K90" s="74">
        <v>2700</v>
      </c>
      <c r="L90" s="74" t="s">
        <v>182</v>
      </c>
      <c r="M90" s="75" t="s">
        <v>168</v>
      </c>
      <c r="N90" s="75"/>
      <c r="O90" s="76" t="s">
        <v>258</v>
      </c>
      <c r="P90" s="76" t="s">
        <v>420</v>
      </c>
    </row>
    <row r="91" spans="1:16" ht="12.75" customHeight="1" x14ac:dyDescent="0.2">
      <c r="A91" s="65" t="str">
        <f t="shared" si="12"/>
        <v> BBS 114 </v>
      </c>
      <c r="B91" s="15" t="str">
        <f t="shared" si="13"/>
        <v>I</v>
      </c>
      <c r="C91" s="65">
        <f t="shared" si="14"/>
        <v>50391.313000000002</v>
      </c>
      <c r="D91" t="str">
        <f t="shared" si="15"/>
        <v>vis</v>
      </c>
      <c r="E91">
        <f>VLOOKUP(C91,Active!C$21:E$967,3,FALSE)</f>
        <v>2734.9947793369815</v>
      </c>
      <c r="F91" s="15" t="s">
        <v>164</v>
      </c>
      <c r="G91" t="str">
        <f t="shared" si="16"/>
        <v>50391.313</v>
      </c>
      <c r="H91" s="65">
        <f t="shared" si="17"/>
        <v>2735</v>
      </c>
      <c r="I91" s="74" t="s">
        <v>423</v>
      </c>
      <c r="J91" s="75" t="s">
        <v>424</v>
      </c>
      <c r="K91" s="74">
        <v>2735</v>
      </c>
      <c r="L91" s="74" t="s">
        <v>425</v>
      </c>
      <c r="M91" s="75" t="s">
        <v>168</v>
      </c>
      <c r="N91" s="75"/>
      <c r="O91" s="76" t="s">
        <v>258</v>
      </c>
      <c r="P91" s="76" t="s">
        <v>426</v>
      </c>
    </row>
    <row r="92" spans="1:16" ht="12.75" customHeight="1" x14ac:dyDescent="0.2">
      <c r="A92" s="65" t="str">
        <f t="shared" si="12"/>
        <v> BBS 116 </v>
      </c>
      <c r="B92" s="15" t="str">
        <f t="shared" si="13"/>
        <v>I</v>
      </c>
      <c r="C92" s="65">
        <f t="shared" si="14"/>
        <v>50717.302000000003</v>
      </c>
      <c r="D92" t="str">
        <f t="shared" si="15"/>
        <v>vis</v>
      </c>
      <c r="E92">
        <f>VLOOKUP(C92,Active!C$21:E$967,3,FALSE)</f>
        <v>2895.9898334612963</v>
      </c>
      <c r="F92" s="15" t="s">
        <v>164</v>
      </c>
      <c r="G92" t="str">
        <f t="shared" si="16"/>
        <v>50717.302</v>
      </c>
      <c r="H92" s="65">
        <f t="shared" si="17"/>
        <v>2896</v>
      </c>
      <c r="I92" s="74" t="s">
        <v>427</v>
      </c>
      <c r="J92" s="75" t="s">
        <v>428</v>
      </c>
      <c r="K92" s="74">
        <v>2896</v>
      </c>
      <c r="L92" s="74" t="s">
        <v>413</v>
      </c>
      <c r="M92" s="75" t="s">
        <v>168</v>
      </c>
      <c r="N92" s="75"/>
      <c r="O92" s="76" t="s">
        <v>258</v>
      </c>
      <c r="P92" s="76" t="s">
        <v>429</v>
      </c>
    </row>
    <row r="93" spans="1:16" ht="12.75" customHeight="1" x14ac:dyDescent="0.2">
      <c r="A93" s="65" t="str">
        <f t="shared" si="12"/>
        <v> BBS 116 </v>
      </c>
      <c r="B93" s="15" t="str">
        <f t="shared" si="13"/>
        <v>I</v>
      </c>
      <c r="C93" s="65">
        <f t="shared" si="14"/>
        <v>50721.341999999997</v>
      </c>
      <c r="D93" t="str">
        <f t="shared" si="15"/>
        <v>vis</v>
      </c>
      <c r="E93">
        <f>VLOOKUP(C93,Active!C$21:E$967,3,FALSE)</f>
        <v>2897.9850542161721</v>
      </c>
      <c r="F93" s="15" t="s">
        <v>164</v>
      </c>
      <c r="G93" t="str">
        <f t="shared" si="16"/>
        <v>50721.342</v>
      </c>
      <c r="H93" s="65">
        <f t="shared" si="17"/>
        <v>2898</v>
      </c>
      <c r="I93" s="74" t="s">
        <v>430</v>
      </c>
      <c r="J93" s="75" t="s">
        <v>431</v>
      </c>
      <c r="K93" s="74">
        <v>2898</v>
      </c>
      <c r="L93" s="74" t="s">
        <v>416</v>
      </c>
      <c r="M93" s="75" t="s">
        <v>168</v>
      </c>
      <c r="N93" s="75"/>
      <c r="O93" s="76" t="s">
        <v>169</v>
      </c>
      <c r="P93" s="76" t="s">
        <v>429</v>
      </c>
    </row>
    <row r="94" spans="1:16" ht="12.75" customHeight="1" x14ac:dyDescent="0.2">
      <c r="A94" s="65" t="str">
        <f t="shared" si="12"/>
        <v>BAVM 128 </v>
      </c>
      <c r="B94" s="15" t="str">
        <f t="shared" si="13"/>
        <v>I</v>
      </c>
      <c r="C94" s="65">
        <f t="shared" si="14"/>
        <v>50727.425499999998</v>
      </c>
      <c r="D94" t="str">
        <f t="shared" si="15"/>
        <v>vis</v>
      </c>
      <c r="E94">
        <f>VLOOKUP(C94,Active!C$21:E$967,3,FALSE)</f>
        <v>2900.9894912117925</v>
      </c>
      <c r="F94" s="15" t="s">
        <v>164</v>
      </c>
      <c r="G94" t="str">
        <f t="shared" si="16"/>
        <v>50727.4255</v>
      </c>
      <c r="H94" s="65">
        <f t="shared" si="17"/>
        <v>2901</v>
      </c>
      <c r="I94" s="74" t="s">
        <v>432</v>
      </c>
      <c r="J94" s="75" t="s">
        <v>433</v>
      </c>
      <c r="K94" s="74">
        <v>2901</v>
      </c>
      <c r="L94" s="74" t="s">
        <v>434</v>
      </c>
      <c r="M94" s="75" t="s">
        <v>435</v>
      </c>
      <c r="N94" s="75" t="s">
        <v>436</v>
      </c>
      <c r="O94" s="76" t="s">
        <v>437</v>
      </c>
      <c r="P94" s="77" t="s">
        <v>438</v>
      </c>
    </row>
    <row r="95" spans="1:16" ht="12.75" customHeight="1" x14ac:dyDescent="0.2">
      <c r="A95" s="65" t="str">
        <f t="shared" si="12"/>
        <v> BBS 116 </v>
      </c>
      <c r="B95" s="15" t="str">
        <f t="shared" si="13"/>
        <v>I</v>
      </c>
      <c r="C95" s="65">
        <f t="shared" si="14"/>
        <v>50727.432000000001</v>
      </c>
      <c r="D95" t="str">
        <f t="shared" si="15"/>
        <v>vis</v>
      </c>
      <c r="E95">
        <f>VLOOKUP(C95,Active!C$21:E$967,3,FALSE)</f>
        <v>2900.992701344197</v>
      </c>
      <c r="F95" s="15" t="s">
        <v>164</v>
      </c>
      <c r="G95" t="str">
        <f t="shared" si="16"/>
        <v>50727.432</v>
      </c>
      <c r="H95" s="65">
        <f t="shared" si="17"/>
        <v>2901</v>
      </c>
      <c r="I95" s="74" t="s">
        <v>439</v>
      </c>
      <c r="J95" s="75" t="s">
        <v>440</v>
      </c>
      <c r="K95" s="74">
        <v>2901</v>
      </c>
      <c r="L95" s="74" t="s">
        <v>368</v>
      </c>
      <c r="M95" s="75" t="s">
        <v>168</v>
      </c>
      <c r="N95" s="75"/>
      <c r="O95" s="76" t="s">
        <v>441</v>
      </c>
      <c r="P95" s="76" t="s">
        <v>429</v>
      </c>
    </row>
    <row r="96" spans="1:16" ht="12.75" customHeight="1" x14ac:dyDescent="0.2">
      <c r="A96" s="65" t="str">
        <f t="shared" si="12"/>
        <v> BBS 118 </v>
      </c>
      <c r="B96" s="15" t="str">
        <f t="shared" si="13"/>
        <v>I</v>
      </c>
      <c r="C96" s="65">
        <f t="shared" si="14"/>
        <v>51057.476999999999</v>
      </c>
      <c r="D96" t="str">
        <f t="shared" si="15"/>
        <v>vis</v>
      </c>
      <c r="E96">
        <f>VLOOKUP(C96,Active!C$21:E$967,3,FALSE)</f>
        <v>3063.9908780877645</v>
      </c>
      <c r="F96" s="15" t="s">
        <v>164</v>
      </c>
      <c r="G96" t="str">
        <f t="shared" si="16"/>
        <v>51057.477</v>
      </c>
      <c r="H96" s="65">
        <f t="shared" si="17"/>
        <v>3064</v>
      </c>
      <c r="I96" s="74" t="s">
        <v>442</v>
      </c>
      <c r="J96" s="75" t="s">
        <v>443</v>
      </c>
      <c r="K96" s="74">
        <v>3064</v>
      </c>
      <c r="L96" s="74" t="s">
        <v>444</v>
      </c>
      <c r="M96" s="75" t="s">
        <v>168</v>
      </c>
      <c r="N96" s="75"/>
      <c r="O96" s="76" t="s">
        <v>169</v>
      </c>
      <c r="P96" s="76" t="s">
        <v>445</v>
      </c>
    </row>
    <row r="97" spans="1:16" ht="12.75" customHeight="1" x14ac:dyDescent="0.2">
      <c r="A97" s="65" t="str">
        <f t="shared" si="12"/>
        <v>IBVS 5263 </v>
      </c>
      <c r="B97" s="15" t="str">
        <f t="shared" si="13"/>
        <v>I</v>
      </c>
      <c r="C97" s="65">
        <f t="shared" si="14"/>
        <v>51302.479500000001</v>
      </c>
      <c r="D97" t="str">
        <f t="shared" si="15"/>
        <v>vis</v>
      </c>
      <c r="E97">
        <f>VLOOKUP(C97,Active!C$21:E$967,3,FALSE)</f>
        <v>3184.9894110078712</v>
      </c>
      <c r="F97" s="15" t="s">
        <v>164</v>
      </c>
      <c r="G97" t="str">
        <f t="shared" si="16"/>
        <v>51302.4795</v>
      </c>
      <c r="H97" s="65">
        <f t="shared" si="17"/>
        <v>3185</v>
      </c>
      <c r="I97" s="74" t="s">
        <v>446</v>
      </c>
      <c r="J97" s="75" t="s">
        <v>447</v>
      </c>
      <c r="K97" s="74">
        <v>3185</v>
      </c>
      <c r="L97" s="74" t="s">
        <v>448</v>
      </c>
      <c r="M97" s="75" t="s">
        <v>435</v>
      </c>
      <c r="N97" s="75" t="s">
        <v>449</v>
      </c>
      <c r="O97" s="76" t="s">
        <v>450</v>
      </c>
      <c r="P97" s="77" t="s">
        <v>451</v>
      </c>
    </row>
    <row r="98" spans="1:16" ht="12.75" customHeight="1" x14ac:dyDescent="0.2">
      <c r="A98" s="65" t="str">
        <f t="shared" si="12"/>
        <v> BBS 120 </v>
      </c>
      <c r="B98" s="15" t="str">
        <f t="shared" si="13"/>
        <v>I</v>
      </c>
      <c r="C98" s="65">
        <f t="shared" si="14"/>
        <v>51377.398999999998</v>
      </c>
      <c r="D98" t="str">
        <f t="shared" si="15"/>
        <v>vis</v>
      </c>
      <c r="E98">
        <f>VLOOKUP(C98,Active!C$21:E$967,3,FALSE)</f>
        <v>3221.9896440140951</v>
      </c>
      <c r="F98" s="15" t="s">
        <v>164</v>
      </c>
      <c r="G98" t="str">
        <f t="shared" si="16"/>
        <v>51377.399</v>
      </c>
      <c r="H98" s="65">
        <f t="shared" si="17"/>
        <v>3222</v>
      </c>
      <c r="I98" s="74" t="s">
        <v>452</v>
      </c>
      <c r="J98" s="75" t="s">
        <v>453</v>
      </c>
      <c r="K98" s="74">
        <v>3222</v>
      </c>
      <c r="L98" s="74" t="s">
        <v>413</v>
      </c>
      <c r="M98" s="75" t="s">
        <v>168</v>
      </c>
      <c r="N98" s="75"/>
      <c r="O98" s="76" t="s">
        <v>169</v>
      </c>
      <c r="P98" s="76" t="s">
        <v>454</v>
      </c>
    </row>
    <row r="99" spans="1:16" ht="12.75" customHeight="1" x14ac:dyDescent="0.2">
      <c r="A99" s="65" t="str">
        <f t="shared" si="12"/>
        <v>OEJV 0074 </v>
      </c>
      <c r="B99" s="15" t="str">
        <f t="shared" si="13"/>
        <v>I</v>
      </c>
      <c r="C99" s="65">
        <f t="shared" si="14"/>
        <v>51780.340519999998</v>
      </c>
      <c r="D99" t="str">
        <f t="shared" si="15"/>
        <v>vis</v>
      </c>
      <c r="E99">
        <f>VLOOKUP(C99,Active!C$21:E$967,3,FALSE)</f>
        <v>3420.9889716642101</v>
      </c>
      <c r="F99" s="15" t="s">
        <v>164</v>
      </c>
      <c r="G99" t="str">
        <f t="shared" si="16"/>
        <v>51780.34052</v>
      </c>
      <c r="H99" s="65">
        <f t="shared" si="17"/>
        <v>3421</v>
      </c>
      <c r="I99" s="74" t="s">
        <v>455</v>
      </c>
      <c r="J99" s="75" t="s">
        <v>456</v>
      </c>
      <c r="K99" s="74">
        <v>3421</v>
      </c>
      <c r="L99" s="74" t="s">
        <v>457</v>
      </c>
      <c r="M99" s="75" t="s">
        <v>458</v>
      </c>
      <c r="N99" s="75" t="s">
        <v>436</v>
      </c>
      <c r="O99" s="76" t="s">
        <v>459</v>
      </c>
      <c r="P99" s="77" t="s">
        <v>460</v>
      </c>
    </row>
    <row r="100" spans="1:16" ht="12.75" customHeight="1" x14ac:dyDescent="0.2">
      <c r="A100" s="65" t="str">
        <f t="shared" si="12"/>
        <v> BBS 129 </v>
      </c>
      <c r="B100" s="15" t="str">
        <f t="shared" si="13"/>
        <v>I</v>
      </c>
      <c r="C100" s="65">
        <f t="shared" si="14"/>
        <v>52590.273999999998</v>
      </c>
      <c r="D100" t="str">
        <f t="shared" si="15"/>
        <v>vis</v>
      </c>
      <c r="E100">
        <f>VLOOKUP(C100,Active!C$21:E$967,3,FALSE)</f>
        <v>3820.988003685824</v>
      </c>
      <c r="F100" s="15" t="s">
        <v>164</v>
      </c>
      <c r="G100" t="str">
        <f t="shared" si="16"/>
        <v>52590.274</v>
      </c>
      <c r="H100" s="65">
        <f t="shared" si="17"/>
        <v>3821</v>
      </c>
      <c r="I100" s="74" t="s">
        <v>461</v>
      </c>
      <c r="J100" s="75" t="s">
        <v>462</v>
      </c>
      <c r="K100" s="74">
        <v>3821</v>
      </c>
      <c r="L100" s="74" t="s">
        <v>408</v>
      </c>
      <c r="M100" s="75" t="s">
        <v>168</v>
      </c>
      <c r="N100" s="75"/>
      <c r="O100" s="76" t="s">
        <v>169</v>
      </c>
      <c r="P100" s="76" t="s">
        <v>463</v>
      </c>
    </row>
    <row r="101" spans="1:16" ht="12.75" customHeight="1" x14ac:dyDescent="0.2">
      <c r="A101" s="65" t="str">
        <f t="shared" si="12"/>
        <v> BBS 130 </v>
      </c>
      <c r="B101" s="15" t="str">
        <f t="shared" si="13"/>
        <v>I</v>
      </c>
      <c r="C101" s="65">
        <f t="shared" si="14"/>
        <v>52853.500999999997</v>
      </c>
      <c r="D101" t="str">
        <f t="shared" si="15"/>
        <v>vis</v>
      </c>
      <c r="E101">
        <f>VLOOKUP(C101,Active!C$21:E$967,3,FALSE)</f>
        <v>3950.9870070631791</v>
      </c>
      <c r="F101" s="15" t="s">
        <v>164</v>
      </c>
      <c r="G101" t="str">
        <f t="shared" si="16"/>
        <v>52853.501</v>
      </c>
      <c r="H101" s="65">
        <f t="shared" si="17"/>
        <v>3951</v>
      </c>
      <c r="I101" s="74" t="s">
        <v>464</v>
      </c>
      <c r="J101" s="75" t="s">
        <v>465</v>
      </c>
      <c r="K101" s="74">
        <v>3951</v>
      </c>
      <c r="L101" s="74" t="s">
        <v>466</v>
      </c>
      <c r="M101" s="75" t="s">
        <v>168</v>
      </c>
      <c r="N101" s="75"/>
      <c r="O101" s="76" t="s">
        <v>169</v>
      </c>
      <c r="P101" s="76" t="s">
        <v>467</v>
      </c>
    </row>
    <row r="102" spans="1:16" ht="12.75" customHeight="1" x14ac:dyDescent="0.2">
      <c r="A102" s="65" t="str">
        <f t="shared" si="12"/>
        <v>OEJV 0003 </v>
      </c>
      <c r="B102" s="15" t="str">
        <f t="shared" si="13"/>
        <v>I</v>
      </c>
      <c r="C102" s="65">
        <f t="shared" si="14"/>
        <v>53250.368999999999</v>
      </c>
      <c r="D102" t="str">
        <f t="shared" si="15"/>
        <v>vis</v>
      </c>
      <c r="E102">
        <f>VLOOKUP(C102,Active!C$21:E$967,3,FALSE)</f>
        <v>4146.9868265055793</v>
      </c>
      <c r="F102" s="15" t="s">
        <v>164</v>
      </c>
      <c r="G102" t="str">
        <f t="shared" si="16"/>
        <v>53250.369</v>
      </c>
      <c r="H102" s="65">
        <f t="shared" si="17"/>
        <v>4147</v>
      </c>
      <c r="I102" s="74" t="s">
        <v>468</v>
      </c>
      <c r="J102" s="75" t="s">
        <v>469</v>
      </c>
      <c r="K102" s="74">
        <v>4147</v>
      </c>
      <c r="L102" s="74" t="s">
        <v>470</v>
      </c>
      <c r="M102" s="75" t="s">
        <v>168</v>
      </c>
      <c r="N102" s="75"/>
      <c r="O102" s="76" t="s">
        <v>169</v>
      </c>
      <c r="P102" s="77" t="s">
        <v>471</v>
      </c>
    </row>
    <row r="103" spans="1:16" ht="12.75" customHeight="1" x14ac:dyDescent="0.2">
      <c r="A103" s="65" t="str">
        <f t="shared" si="12"/>
        <v>BAVM 173 </v>
      </c>
      <c r="B103" s="15" t="str">
        <f t="shared" si="13"/>
        <v>I</v>
      </c>
      <c r="C103" s="65">
        <f t="shared" si="14"/>
        <v>53323.265099999997</v>
      </c>
      <c r="D103" t="str">
        <f t="shared" si="15"/>
        <v>vis</v>
      </c>
      <c r="E103">
        <f>VLOOKUP(C103,Active!C$21:E$967,3,FALSE)</f>
        <v>4182.9877699881845</v>
      </c>
      <c r="F103" s="15" t="s">
        <v>164</v>
      </c>
      <c r="G103" t="str">
        <f t="shared" si="16"/>
        <v>53323.2651</v>
      </c>
      <c r="H103" s="65">
        <f t="shared" si="17"/>
        <v>4183</v>
      </c>
      <c r="I103" s="74" t="s">
        <v>472</v>
      </c>
      <c r="J103" s="75" t="s">
        <v>473</v>
      </c>
      <c r="K103" s="74">
        <v>4183</v>
      </c>
      <c r="L103" s="74" t="s">
        <v>474</v>
      </c>
      <c r="M103" s="75" t="s">
        <v>435</v>
      </c>
      <c r="N103" s="75" t="s">
        <v>475</v>
      </c>
      <c r="O103" s="76" t="s">
        <v>476</v>
      </c>
      <c r="P103" s="77" t="s">
        <v>477</v>
      </c>
    </row>
    <row r="104" spans="1:16" ht="12.75" customHeight="1" x14ac:dyDescent="0.2">
      <c r="A104" s="65" t="str">
        <f t="shared" si="12"/>
        <v>OEJV 0003 </v>
      </c>
      <c r="B104" s="15" t="str">
        <f t="shared" si="13"/>
        <v>I</v>
      </c>
      <c r="C104" s="65">
        <f t="shared" si="14"/>
        <v>53578.394</v>
      </c>
      <c r="D104" t="str">
        <f t="shared" si="15"/>
        <v>vis</v>
      </c>
      <c r="E104">
        <f>VLOOKUP(C104,Active!C$21:E$967,3,FALSE)</f>
        <v>4308.9873928717088</v>
      </c>
      <c r="F104" s="15" t="s">
        <v>164</v>
      </c>
      <c r="G104" t="str">
        <f t="shared" si="16"/>
        <v>53578.394</v>
      </c>
      <c r="H104" s="65">
        <f t="shared" si="17"/>
        <v>4309</v>
      </c>
      <c r="I104" s="74" t="s">
        <v>478</v>
      </c>
      <c r="J104" s="75" t="s">
        <v>479</v>
      </c>
      <c r="K104" s="74" t="s">
        <v>480</v>
      </c>
      <c r="L104" s="74" t="s">
        <v>466</v>
      </c>
      <c r="M104" s="75" t="s">
        <v>168</v>
      </c>
      <c r="N104" s="75"/>
      <c r="O104" s="76" t="s">
        <v>169</v>
      </c>
      <c r="P104" s="77" t="s">
        <v>471</v>
      </c>
    </row>
    <row r="105" spans="1:16" ht="12.75" customHeight="1" x14ac:dyDescent="0.2">
      <c r="A105" s="65" t="str">
        <f t="shared" si="12"/>
        <v>BAVM 201 </v>
      </c>
      <c r="B105" s="15" t="str">
        <f t="shared" si="13"/>
        <v>I</v>
      </c>
      <c r="C105" s="65">
        <f t="shared" si="14"/>
        <v>54313.406999999999</v>
      </c>
      <c r="D105" t="str">
        <f t="shared" si="15"/>
        <v>vis</v>
      </c>
      <c r="E105">
        <f>VLOOKUP(C105,Active!C$21:E$967,3,FALSE)</f>
        <v>4671.9857078979039</v>
      </c>
      <c r="F105" s="15" t="s">
        <v>164</v>
      </c>
      <c r="G105" t="str">
        <f t="shared" si="16"/>
        <v>54313.4070</v>
      </c>
      <c r="H105" s="65">
        <f t="shared" si="17"/>
        <v>4672</v>
      </c>
      <c r="I105" s="74" t="s">
        <v>481</v>
      </c>
      <c r="J105" s="75" t="s">
        <v>482</v>
      </c>
      <c r="K105" s="74" t="s">
        <v>483</v>
      </c>
      <c r="L105" s="74" t="s">
        <v>484</v>
      </c>
      <c r="M105" s="75" t="s">
        <v>458</v>
      </c>
      <c r="N105" s="75" t="s">
        <v>436</v>
      </c>
      <c r="O105" s="76" t="s">
        <v>485</v>
      </c>
      <c r="P105" s="77" t="s">
        <v>486</v>
      </c>
    </row>
    <row r="106" spans="1:16" ht="12.75" customHeight="1" x14ac:dyDescent="0.2">
      <c r="A106" s="65" t="str">
        <f t="shared" si="12"/>
        <v>JAAVSO 36(2);186 </v>
      </c>
      <c r="B106" s="15" t="str">
        <f t="shared" si="13"/>
        <v>I</v>
      </c>
      <c r="C106" s="65">
        <f t="shared" si="14"/>
        <v>54596.882599999997</v>
      </c>
      <c r="D106" t="str">
        <f t="shared" si="15"/>
        <v>vis</v>
      </c>
      <c r="E106">
        <f>VLOOKUP(C106,Active!C$21:E$967,3,FALSE)</f>
        <v>4811.9848169626948</v>
      </c>
      <c r="F106" s="15" t="s">
        <v>164</v>
      </c>
      <c r="G106" t="str">
        <f t="shared" si="16"/>
        <v>54596.8826</v>
      </c>
      <c r="H106" s="65">
        <f t="shared" si="17"/>
        <v>4812</v>
      </c>
      <c r="I106" s="74" t="s">
        <v>487</v>
      </c>
      <c r="J106" s="75" t="s">
        <v>488</v>
      </c>
      <c r="K106" s="74" t="s">
        <v>489</v>
      </c>
      <c r="L106" s="74" t="s">
        <v>490</v>
      </c>
      <c r="M106" s="75" t="s">
        <v>458</v>
      </c>
      <c r="N106" s="75" t="s">
        <v>436</v>
      </c>
      <c r="O106" s="76" t="s">
        <v>221</v>
      </c>
      <c r="P106" s="77" t="s">
        <v>491</v>
      </c>
    </row>
    <row r="107" spans="1:16" ht="12.75" customHeight="1" x14ac:dyDescent="0.2">
      <c r="A107" s="65" t="str">
        <f t="shared" ref="A107:A138" si="18">P107</f>
        <v>IBVS 5924 </v>
      </c>
      <c r="B107" s="15" t="str">
        <f t="shared" ref="B107:B138" si="19">IF(H107=INT(H107),"I","II")</f>
        <v>I</v>
      </c>
      <c r="C107" s="65">
        <f t="shared" ref="C107:C138" si="20">1*G107</f>
        <v>55044.372000000003</v>
      </c>
      <c r="D107" t="str">
        <f t="shared" ref="D107:D138" si="21">VLOOKUP(F107,I$1:J$5,2,FALSE)</f>
        <v>vis</v>
      </c>
      <c r="E107">
        <f>VLOOKUP(C107,Active!C$21:E$967,3,FALSE)</f>
        <v>5032.9848512370345</v>
      </c>
      <c r="F107" s="15" t="s">
        <v>164</v>
      </c>
      <c r="G107" t="str">
        <f t="shared" ref="G107:G138" si="22">MID(I107,3,LEN(I107)-3)</f>
        <v>55044.3720</v>
      </c>
      <c r="H107" s="65">
        <f t="shared" ref="H107:H138" si="23">1*K107</f>
        <v>5033</v>
      </c>
      <c r="I107" s="74" t="s">
        <v>492</v>
      </c>
      <c r="J107" s="75" t="s">
        <v>493</v>
      </c>
      <c r="K107" s="74" t="s">
        <v>494</v>
      </c>
      <c r="L107" s="74" t="s">
        <v>490</v>
      </c>
      <c r="M107" s="75" t="s">
        <v>458</v>
      </c>
      <c r="N107" s="75" t="s">
        <v>495</v>
      </c>
      <c r="O107" s="76" t="s">
        <v>496</v>
      </c>
      <c r="P107" s="77" t="s">
        <v>497</v>
      </c>
    </row>
    <row r="108" spans="1:16" ht="12.75" customHeight="1" x14ac:dyDescent="0.2">
      <c r="A108" s="65" t="str">
        <f t="shared" si="18"/>
        <v>IBVS 5924 </v>
      </c>
      <c r="B108" s="15" t="str">
        <f t="shared" si="19"/>
        <v>I</v>
      </c>
      <c r="C108" s="65">
        <f t="shared" si="20"/>
        <v>55044.372499999998</v>
      </c>
      <c r="D108" t="str">
        <f t="shared" si="21"/>
        <v>vis</v>
      </c>
      <c r="E108">
        <f>VLOOKUP(C108,Active!C$21:E$967,3,FALSE)</f>
        <v>5032.985098170293</v>
      </c>
      <c r="F108" s="15" t="s">
        <v>164</v>
      </c>
      <c r="G108" t="str">
        <f t="shared" si="22"/>
        <v>55044.3725</v>
      </c>
      <c r="H108" s="65">
        <f t="shared" si="23"/>
        <v>5033</v>
      </c>
      <c r="I108" s="74" t="s">
        <v>498</v>
      </c>
      <c r="J108" s="75" t="s">
        <v>499</v>
      </c>
      <c r="K108" s="74" t="s">
        <v>494</v>
      </c>
      <c r="L108" s="74" t="s">
        <v>500</v>
      </c>
      <c r="M108" s="75" t="s">
        <v>458</v>
      </c>
      <c r="N108" s="75" t="s">
        <v>164</v>
      </c>
      <c r="O108" s="76" t="s">
        <v>496</v>
      </c>
      <c r="P108" s="77" t="s">
        <v>497</v>
      </c>
    </row>
    <row r="109" spans="1:16" ht="12.75" customHeight="1" x14ac:dyDescent="0.2">
      <c r="A109" s="65" t="str">
        <f t="shared" si="18"/>
        <v> JAAVSO 38;85 </v>
      </c>
      <c r="B109" s="15" t="str">
        <f t="shared" si="19"/>
        <v>I</v>
      </c>
      <c r="C109" s="65">
        <f t="shared" si="20"/>
        <v>55066.645299999996</v>
      </c>
      <c r="D109" t="str">
        <f t="shared" si="21"/>
        <v>vis</v>
      </c>
      <c r="E109">
        <f>VLOOKUP(C109,Active!C$21:E$967,3,FALSE)</f>
        <v>5043.984888474567</v>
      </c>
      <c r="F109" s="15" t="s">
        <v>164</v>
      </c>
      <c r="G109" t="str">
        <f t="shared" si="22"/>
        <v>55066.6453</v>
      </c>
      <c r="H109" s="65">
        <f t="shared" si="23"/>
        <v>5044</v>
      </c>
      <c r="I109" s="74" t="s">
        <v>501</v>
      </c>
      <c r="J109" s="75" t="s">
        <v>502</v>
      </c>
      <c r="K109" s="74" t="s">
        <v>503</v>
      </c>
      <c r="L109" s="74" t="s">
        <v>504</v>
      </c>
      <c r="M109" s="75" t="s">
        <v>458</v>
      </c>
      <c r="N109" s="75" t="s">
        <v>505</v>
      </c>
      <c r="O109" s="76" t="s">
        <v>221</v>
      </c>
      <c r="P109" s="76" t="s">
        <v>506</v>
      </c>
    </row>
    <row r="110" spans="1:16" ht="12.75" customHeight="1" x14ac:dyDescent="0.2">
      <c r="A110" s="65" t="str">
        <f t="shared" si="18"/>
        <v> JAAVSO 38;120 </v>
      </c>
      <c r="B110" s="15" t="str">
        <f t="shared" si="19"/>
        <v>I</v>
      </c>
      <c r="C110" s="65">
        <f t="shared" si="20"/>
        <v>55147.638599999998</v>
      </c>
      <c r="D110" t="str">
        <f t="shared" si="21"/>
        <v>vis</v>
      </c>
      <c r="E110">
        <f>VLOOKUP(C110,Active!C$21:E$967,3,FALSE)</f>
        <v>5083.9847679711356</v>
      </c>
      <c r="F110" s="15" t="s">
        <v>164</v>
      </c>
      <c r="G110" t="str">
        <f t="shared" si="22"/>
        <v>55147.6386</v>
      </c>
      <c r="H110" s="65">
        <f t="shared" si="23"/>
        <v>5084</v>
      </c>
      <c r="I110" s="74" t="s">
        <v>507</v>
      </c>
      <c r="J110" s="75" t="s">
        <v>508</v>
      </c>
      <c r="K110" s="74" t="s">
        <v>509</v>
      </c>
      <c r="L110" s="74" t="s">
        <v>510</v>
      </c>
      <c r="M110" s="75" t="s">
        <v>458</v>
      </c>
      <c r="N110" s="75" t="s">
        <v>505</v>
      </c>
      <c r="O110" s="76" t="s">
        <v>221</v>
      </c>
      <c r="P110" s="76" t="s">
        <v>511</v>
      </c>
    </row>
    <row r="111" spans="1:16" ht="12.75" customHeight="1" x14ac:dyDescent="0.2">
      <c r="A111" s="65" t="str">
        <f t="shared" si="18"/>
        <v>BAVM 234 </v>
      </c>
      <c r="B111" s="15" t="str">
        <f t="shared" si="19"/>
        <v>II</v>
      </c>
      <c r="C111" s="65">
        <f t="shared" si="20"/>
        <v>56521.4882</v>
      </c>
      <c r="D111" t="str">
        <f t="shared" si="21"/>
        <v>vis</v>
      </c>
      <c r="E111">
        <f>VLOOKUP(C111,Active!C$21:E$967,3,FALSE)</f>
        <v>5762.4830937142351</v>
      </c>
      <c r="F111" s="15" t="s">
        <v>164</v>
      </c>
      <c r="G111" t="str">
        <f t="shared" si="22"/>
        <v>56521.4882</v>
      </c>
      <c r="H111" s="65">
        <f t="shared" si="23"/>
        <v>5762.5</v>
      </c>
      <c r="I111" s="74" t="s">
        <v>512</v>
      </c>
      <c r="J111" s="75" t="s">
        <v>513</v>
      </c>
      <c r="K111" s="74" t="s">
        <v>514</v>
      </c>
      <c r="L111" s="74" t="s">
        <v>515</v>
      </c>
      <c r="M111" s="75" t="s">
        <v>458</v>
      </c>
      <c r="N111" s="75" t="s">
        <v>475</v>
      </c>
      <c r="O111" s="76" t="s">
        <v>437</v>
      </c>
      <c r="P111" s="77" t="s">
        <v>516</v>
      </c>
    </row>
    <row r="112" spans="1:16" ht="12.75" customHeight="1" x14ac:dyDescent="0.2">
      <c r="A112" s="65" t="str">
        <f t="shared" si="18"/>
        <v> JAAVSO 41;328 </v>
      </c>
      <c r="B112" s="15" t="str">
        <f t="shared" si="19"/>
        <v>I</v>
      </c>
      <c r="C112" s="65">
        <f t="shared" si="20"/>
        <v>56536.6754</v>
      </c>
      <c r="D112" t="str">
        <f t="shared" si="21"/>
        <v>vis</v>
      </c>
      <c r="E112">
        <f>VLOOKUP(C112,Active!C$21:E$967,3,FALSE)</f>
        <v>5769.9835433797052</v>
      </c>
      <c r="F112" s="15" t="s">
        <v>164</v>
      </c>
      <c r="G112" t="str">
        <f t="shared" si="22"/>
        <v>56536.6754</v>
      </c>
      <c r="H112" s="65">
        <f t="shared" si="23"/>
        <v>5770</v>
      </c>
      <c r="I112" s="74" t="s">
        <v>517</v>
      </c>
      <c r="J112" s="75" t="s">
        <v>518</v>
      </c>
      <c r="K112" s="74" t="s">
        <v>519</v>
      </c>
      <c r="L112" s="74" t="s">
        <v>520</v>
      </c>
      <c r="M112" s="75" t="s">
        <v>458</v>
      </c>
      <c r="N112" s="75" t="s">
        <v>164</v>
      </c>
      <c r="O112" s="76" t="s">
        <v>221</v>
      </c>
      <c r="P112" s="76" t="s">
        <v>521</v>
      </c>
    </row>
    <row r="113" spans="1:16" ht="12.75" customHeight="1" x14ac:dyDescent="0.2">
      <c r="A113" s="65" t="str">
        <f t="shared" si="18"/>
        <v> AAC 2.50 </v>
      </c>
      <c r="B113" s="15" t="str">
        <f t="shared" si="19"/>
        <v>I</v>
      </c>
      <c r="C113" s="65">
        <f t="shared" si="20"/>
        <v>26510.382000000001</v>
      </c>
      <c r="D113" t="str">
        <f t="shared" si="21"/>
        <v>vis</v>
      </c>
      <c r="E113">
        <f>VLOOKUP(C113,Active!C$21:E$967,3,FALSE)</f>
        <v>-9058.9975912154187</v>
      </c>
      <c r="F113" s="15" t="s">
        <v>164</v>
      </c>
      <c r="G113" t="str">
        <f t="shared" si="22"/>
        <v>26510.382</v>
      </c>
      <c r="H113" s="65">
        <f t="shared" si="23"/>
        <v>-9059</v>
      </c>
      <c r="I113" s="74" t="s">
        <v>522</v>
      </c>
      <c r="J113" s="75" t="s">
        <v>523</v>
      </c>
      <c r="K113" s="74">
        <v>-9059</v>
      </c>
      <c r="L113" s="74" t="s">
        <v>204</v>
      </c>
      <c r="M113" s="75" t="s">
        <v>168</v>
      </c>
      <c r="N113" s="75"/>
      <c r="O113" s="76" t="s">
        <v>524</v>
      </c>
      <c r="P113" s="76" t="s">
        <v>43</v>
      </c>
    </row>
    <row r="114" spans="1:16" ht="12.75" customHeight="1" x14ac:dyDescent="0.2">
      <c r="A114" s="65" t="str">
        <f t="shared" si="18"/>
        <v> AAC 2.50 </v>
      </c>
      <c r="B114" s="15" t="str">
        <f t="shared" si="19"/>
        <v>I</v>
      </c>
      <c r="C114" s="65">
        <f t="shared" si="20"/>
        <v>26512.402999999998</v>
      </c>
      <c r="D114" t="str">
        <f t="shared" si="21"/>
        <v>vis</v>
      </c>
      <c r="E114">
        <f>VLOOKUP(C114,Active!C$21:E$967,3,FALSE)</f>
        <v>-9057.9994869714574</v>
      </c>
      <c r="F114" s="15" t="s">
        <v>164</v>
      </c>
      <c r="G114" t="str">
        <f t="shared" si="22"/>
        <v>26512.403</v>
      </c>
      <c r="H114" s="65">
        <f t="shared" si="23"/>
        <v>-9058</v>
      </c>
      <c r="I114" s="74" t="s">
        <v>525</v>
      </c>
      <c r="J114" s="75" t="s">
        <v>526</v>
      </c>
      <c r="K114" s="74">
        <v>-9058</v>
      </c>
      <c r="L114" s="74" t="s">
        <v>262</v>
      </c>
      <c r="M114" s="75" t="s">
        <v>168</v>
      </c>
      <c r="N114" s="75"/>
      <c r="O114" s="76" t="s">
        <v>524</v>
      </c>
      <c r="P114" s="76" t="s">
        <v>43</v>
      </c>
    </row>
    <row r="115" spans="1:16" ht="12.75" customHeight="1" x14ac:dyDescent="0.2">
      <c r="A115" s="65" t="str">
        <f t="shared" si="18"/>
        <v> IODE 4.3.95 </v>
      </c>
      <c r="B115" s="15" t="str">
        <f t="shared" si="19"/>
        <v>I</v>
      </c>
      <c r="C115" s="65">
        <f t="shared" si="20"/>
        <v>26581.248</v>
      </c>
      <c r="D115" t="str">
        <f t="shared" si="21"/>
        <v>vis</v>
      </c>
      <c r="E115">
        <f>VLOOKUP(C115,Active!C$21:E$967,3,FALSE)</f>
        <v>-9023.9992461621387</v>
      </c>
      <c r="F115" s="15" t="s">
        <v>164</v>
      </c>
      <c r="G115" t="str">
        <f t="shared" si="22"/>
        <v>26581.248</v>
      </c>
      <c r="H115" s="65">
        <f t="shared" si="23"/>
        <v>-9024</v>
      </c>
      <c r="I115" s="74" t="s">
        <v>527</v>
      </c>
      <c r="J115" s="75" t="s">
        <v>528</v>
      </c>
      <c r="K115" s="74">
        <v>-9024</v>
      </c>
      <c r="L115" s="74" t="s">
        <v>224</v>
      </c>
      <c r="M115" s="75" t="s">
        <v>168</v>
      </c>
      <c r="N115" s="75"/>
      <c r="O115" s="76" t="s">
        <v>529</v>
      </c>
      <c r="P115" s="76" t="s">
        <v>45</v>
      </c>
    </row>
    <row r="116" spans="1:16" ht="12.75" customHeight="1" x14ac:dyDescent="0.2">
      <c r="A116" s="65" t="str">
        <f t="shared" si="18"/>
        <v> IODE 4.3.95 </v>
      </c>
      <c r="B116" s="15" t="str">
        <f t="shared" si="19"/>
        <v>I</v>
      </c>
      <c r="C116" s="65">
        <f t="shared" si="20"/>
        <v>26583.273000000001</v>
      </c>
      <c r="D116" t="str">
        <f t="shared" si="21"/>
        <v>vis</v>
      </c>
      <c r="E116">
        <f>VLOOKUP(C116,Active!C$21:E$967,3,FALSE)</f>
        <v>-9022.9991664520821</v>
      </c>
      <c r="F116" s="15" t="s">
        <v>164</v>
      </c>
      <c r="G116" t="str">
        <f t="shared" si="22"/>
        <v>26583.273</v>
      </c>
      <c r="H116" s="65">
        <f t="shared" si="23"/>
        <v>-9023</v>
      </c>
      <c r="I116" s="74" t="s">
        <v>530</v>
      </c>
      <c r="J116" s="75" t="s">
        <v>531</v>
      </c>
      <c r="K116" s="74">
        <v>-9023</v>
      </c>
      <c r="L116" s="74" t="s">
        <v>224</v>
      </c>
      <c r="M116" s="75" t="s">
        <v>168</v>
      </c>
      <c r="N116" s="75"/>
      <c r="O116" s="76" t="s">
        <v>529</v>
      </c>
      <c r="P116" s="76" t="s">
        <v>45</v>
      </c>
    </row>
    <row r="117" spans="1:16" ht="12.75" customHeight="1" x14ac:dyDescent="0.2">
      <c r="A117" s="65" t="str">
        <f t="shared" si="18"/>
        <v> IODE 4.3.95 </v>
      </c>
      <c r="B117" s="15" t="str">
        <f t="shared" si="19"/>
        <v>I</v>
      </c>
      <c r="C117" s="65">
        <f t="shared" si="20"/>
        <v>26585.302</v>
      </c>
      <c r="D117" t="str">
        <f t="shared" si="21"/>
        <v>vis</v>
      </c>
      <c r="E117">
        <f>VLOOKUP(C117,Active!C$21:E$967,3,FALSE)</f>
        <v>-9021.9971112759322</v>
      </c>
      <c r="F117" s="15" t="s">
        <v>164</v>
      </c>
      <c r="G117" t="str">
        <f t="shared" si="22"/>
        <v>26585.302</v>
      </c>
      <c r="H117" s="65">
        <f t="shared" si="23"/>
        <v>-9022</v>
      </c>
      <c r="I117" s="74" t="s">
        <v>532</v>
      </c>
      <c r="J117" s="75" t="s">
        <v>533</v>
      </c>
      <c r="K117" s="74">
        <v>-9022</v>
      </c>
      <c r="L117" s="74" t="s">
        <v>167</v>
      </c>
      <c r="M117" s="75" t="s">
        <v>168</v>
      </c>
      <c r="N117" s="75"/>
      <c r="O117" s="76" t="s">
        <v>529</v>
      </c>
      <c r="P117" s="76" t="s">
        <v>45</v>
      </c>
    </row>
    <row r="118" spans="1:16" ht="12.75" customHeight="1" x14ac:dyDescent="0.2">
      <c r="A118" s="65" t="str">
        <f t="shared" si="18"/>
        <v> IODE 4.3.96 </v>
      </c>
      <c r="B118" s="15" t="str">
        <f t="shared" si="19"/>
        <v>I</v>
      </c>
      <c r="C118" s="65">
        <f t="shared" si="20"/>
        <v>26589.347000000002</v>
      </c>
      <c r="D118" t="str">
        <f t="shared" si="21"/>
        <v>vis</v>
      </c>
      <c r="E118">
        <f>VLOOKUP(C118,Active!C$21:E$967,3,FALSE)</f>
        <v>-9019.999421188435</v>
      </c>
      <c r="F118" s="15" t="s">
        <v>164</v>
      </c>
      <c r="G118" t="str">
        <f t="shared" si="22"/>
        <v>26589.347</v>
      </c>
      <c r="H118" s="65">
        <f t="shared" si="23"/>
        <v>-9020</v>
      </c>
      <c r="I118" s="74" t="s">
        <v>534</v>
      </c>
      <c r="J118" s="75" t="s">
        <v>535</v>
      </c>
      <c r="K118" s="74">
        <v>-9020</v>
      </c>
      <c r="L118" s="74" t="s">
        <v>262</v>
      </c>
      <c r="M118" s="75" t="s">
        <v>168</v>
      </c>
      <c r="N118" s="75"/>
      <c r="O118" s="76" t="s">
        <v>529</v>
      </c>
      <c r="P118" s="76" t="s">
        <v>46</v>
      </c>
    </row>
    <row r="119" spans="1:16" ht="12.75" customHeight="1" x14ac:dyDescent="0.2">
      <c r="A119" s="65" t="str">
        <f t="shared" si="18"/>
        <v> AAC 2.50 </v>
      </c>
      <c r="B119" s="15" t="str">
        <f t="shared" si="19"/>
        <v>I</v>
      </c>
      <c r="C119" s="65">
        <f t="shared" si="20"/>
        <v>26591.371999999999</v>
      </c>
      <c r="D119" t="str">
        <f t="shared" si="21"/>
        <v>vis</v>
      </c>
      <c r="E119">
        <f>VLOOKUP(C119,Active!C$21:E$967,3,FALSE)</f>
        <v>-9018.9993414783785</v>
      </c>
      <c r="F119" s="15" t="s">
        <v>164</v>
      </c>
      <c r="G119" t="str">
        <f t="shared" si="22"/>
        <v>26591.372</v>
      </c>
      <c r="H119" s="65">
        <f t="shared" si="23"/>
        <v>-9019</v>
      </c>
      <c r="I119" s="74" t="s">
        <v>536</v>
      </c>
      <c r="J119" s="75" t="s">
        <v>537</v>
      </c>
      <c r="K119" s="74">
        <v>-9019</v>
      </c>
      <c r="L119" s="74" t="s">
        <v>262</v>
      </c>
      <c r="M119" s="75" t="s">
        <v>168</v>
      </c>
      <c r="N119" s="75"/>
      <c r="O119" s="76" t="s">
        <v>538</v>
      </c>
      <c r="P119" s="76" t="s">
        <v>43</v>
      </c>
    </row>
    <row r="120" spans="1:16" ht="12.75" customHeight="1" x14ac:dyDescent="0.2">
      <c r="A120" s="65" t="str">
        <f t="shared" si="18"/>
        <v> IODE 4.3.96 </v>
      </c>
      <c r="B120" s="15" t="str">
        <f t="shared" si="19"/>
        <v>I</v>
      </c>
      <c r="C120" s="65">
        <f t="shared" si="20"/>
        <v>26591.371999999999</v>
      </c>
      <c r="D120" t="str">
        <f t="shared" si="21"/>
        <v>vis</v>
      </c>
      <c r="E120">
        <f>VLOOKUP(C120,Active!C$21:E$967,3,FALSE)</f>
        <v>-9018.9993414783785</v>
      </c>
      <c r="F120" s="15" t="s">
        <v>164</v>
      </c>
      <c r="G120" t="str">
        <f t="shared" si="22"/>
        <v>26591.372</v>
      </c>
      <c r="H120" s="65">
        <f t="shared" si="23"/>
        <v>-9019</v>
      </c>
      <c r="I120" s="74" t="s">
        <v>536</v>
      </c>
      <c r="J120" s="75" t="s">
        <v>537</v>
      </c>
      <c r="K120" s="74">
        <v>-9019</v>
      </c>
      <c r="L120" s="74" t="s">
        <v>262</v>
      </c>
      <c r="M120" s="75" t="s">
        <v>168</v>
      </c>
      <c r="N120" s="75"/>
      <c r="O120" s="76" t="s">
        <v>529</v>
      </c>
      <c r="P120" s="76" t="s">
        <v>46</v>
      </c>
    </row>
    <row r="121" spans="1:16" ht="12.75" customHeight="1" x14ac:dyDescent="0.2">
      <c r="A121" s="65" t="str">
        <f t="shared" si="18"/>
        <v> IODE 4.3.94 </v>
      </c>
      <c r="B121" s="15" t="str">
        <f t="shared" si="19"/>
        <v>I</v>
      </c>
      <c r="C121" s="65">
        <f t="shared" si="20"/>
        <v>26593.396000000001</v>
      </c>
      <c r="D121" t="str">
        <f t="shared" si="21"/>
        <v>vis</v>
      </c>
      <c r="E121">
        <f>VLOOKUP(C121,Active!C$21:E$967,3,FALSE)</f>
        <v>-9017.9997556348444</v>
      </c>
      <c r="F121" s="15" t="s">
        <v>164</v>
      </c>
      <c r="G121" t="str">
        <f t="shared" si="22"/>
        <v>26593.396</v>
      </c>
      <c r="H121" s="65">
        <f t="shared" si="23"/>
        <v>-9018</v>
      </c>
      <c r="I121" s="74" t="s">
        <v>539</v>
      </c>
      <c r="J121" s="75" t="s">
        <v>540</v>
      </c>
      <c r="K121" s="74">
        <v>-9018</v>
      </c>
      <c r="L121" s="74" t="s">
        <v>281</v>
      </c>
      <c r="M121" s="75" t="s">
        <v>168</v>
      </c>
      <c r="N121" s="75"/>
      <c r="O121" s="76" t="s">
        <v>541</v>
      </c>
      <c r="P121" s="76" t="s">
        <v>47</v>
      </c>
    </row>
    <row r="122" spans="1:16" ht="12.75" customHeight="1" x14ac:dyDescent="0.2">
      <c r="A122" s="65" t="str">
        <f t="shared" si="18"/>
        <v> AAC 2.50 </v>
      </c>
      <c r="B122" s="15" t="str">
        <f t="shared" si="19"/>
        <v>I</v>
      </c>
      <c r="C122" s="65">
        <f t="shared" si="20"/>
        <v>26593.399000000001</v>
      </c>
      <c r="D122" t="str">
        <f t="shared" si="21"/>
        <v>vis</v>
      </c>
      <c r="E122">
        <f>VLOOKUP(C122,Active!C$21:E$967,3,FALSE)</f>
        <v>-9017.9982740352734</v>
      </c>
      <c r="F122" s="15" t="s">
        <v>164</v>
      </c>
      <c r="G122" t="str">
        <f t="shared" si="22"/>
        <v>26593.399</v>
      </c>
      <c r="H122" s="65">
        <f t="shared" si="23"/>
        <v>-9018</v>
      </c>
      <c r="I122" s="74" t="s">
        <v>542</v>
      </c>
      <c r="J122" s="75" t="s">
        <v>543</v>
      </c>
      <c r="K122" s="74">
        <v>-9018</v>
      </c>
      <c r="L122" s="74" t="s">
        <v>197</v>
      </c>
      <c r="M122" s="75" t="s">
        <v>168</v>
      </c>
      <c r="N122" s="75"/>
      <c r="O122" s="76" t="s">
        <v>524</v>
      </c>
      <c r="P122" s="76" t="s">
        <v>43</v>
      </c>
    </row>
    <row r="123" spans="1:16" ht="12.75" customHeight="1" x14ac:dyDescent="0.2">
      <c r="A123" s="65" t="str">
        <f t="shared" si="18"/>
        <v> AAC 2.50 </v>
      </c>
      <c r="B123" s="15" t="str">
        <f t="shared" si="19"/>
        <v>I</v>
      </c>
      <c r="C123" s="65">
        <f t="shared" si="20"/>
        <v>26599.469000000001</v>
      </c>
      <c r="D123" t="str">
        <f t="shared" si="21"/>
        <v>vis</v>
      </c>
      <c r="E123">
        <f>VLOOKUP(C123,Active!C$21:E$967,3,FALSE)</f>
        <v>-9015.0005042377197</v>
      </c>
      <c r="F123" s="15" t="s">
        <v>164</v>
      </c>
      <c r="G123" t="str">
        <f t="shared" si="22"/>
        <v>26599.469</v>
      </c>
      <c r="H123" s="65">
        <f t="shared" si="23"/>
        <v>-9015</v>
      </c>
      <c r="I123" s="74" t="s">
        <v>544</v>
      </c>
      <c r="J123" s="75" t="s">
        <v>545</v>
      </c>
      <c r="K123" s="74">
        <v>-9015</v>
      </c>
      <c r="L123" s="74" t="s">
        <v>295</v>
      </c>
      <c r="M123" s="75" t="s">
        <v>168</v>
      </c>
      <c r="N123" s="75"/>
      <c r="O123" s="76" t="s">
        <v>546</v>
      </c>
      <c r="P123" s="76" t="s">
        <v>43</v>
      </c>
    </row>
    <row r="124" spans="1:16" ht="12.75" customHeight="1" x14ac:dyDescent="0.2">
      <c r="A124" s="65" t="str">
        <f t="shared" si="18"/>
        <v> AAC 2.50 </v>
      </c>
      <c r="B124" s="15" t="str">
        <f t="shared" si="19"/>
        <v>I</v>
      </c>
      <c r="C124" s="65">
        <f t="shared" si="20"/>
        <v>26921.417000000001</v>
      </c>
      <c r="D124" t="str">
        <f t="shared" si="21"/>
        <v>vis</v>
      </c>
      <c r="E124">
        <f>VLOOKUP(C124,Active!C$21:E$967,3,FALSE)</f>
        <v>-8856.0011647348092</v>
      </c>
      <c r="F124" s="15" t="s">
        <v>164</v>
      </c>
      <c r="G124" t="str">
        <f t="shared" si="22"/>
        <v>26921.417</v>
      </c>
      <c r="H124" s="65">
        <f t="shared" si="23"/>
        <v>-8856</v>
      </c>
      <c r="I124" s="74" t="s">
        <v>547</v>
      </c>
      <c r="J124" s="75" t="s">
        <v>548</v>
      </c>
      <c r="K124" s="74">
        <v>-8856</v>
      </c>
      <c r="L124" s="74" t="s">
        <v>211</v>
      </c>
      <c r="M124" s="75" t="s">
        <v>168</v>
      </c>
      <c r="N124" s="75"/>
      <c r="O124" s="76" t="s">
        <v>524</v>
      </c>
      <c r="P124" s="76" t="s">
        <v>43</v>
      </c>
    </row>
    <row r="125" spans="1:16" ht="12.75" customHeight="1" x14ac:dyDescent="0.2">
      <c r="A125" s="65" t="str">
        <f t="shared" si="18"/>
        <v> AAC 2.50 </v>
      </c>
      <c r="B125" s="15" t="str">
        <f t="shared" si="19"/>
        <v>I</v>
      </c>
      <c r="C125" s="65">
        <f t="shared" si="20"/>
        <v>26931.531999999999</v>
      </c>
      <c r="D125" t="str">
        <f t="shared" si="21"/>
        <v>vis</v>
      </c>
      <c r="E125">
        <f>VLOOKUP(C125,Active!C$21:E$967,3,FALSE)</f>
        <v>-8851.0057048497601</v>
      </c>
      <c r="F125" s="15" t="s">
        <v>164</v>
      </c>
      <c r="G125" t="str">
        <f t="shared" si="22"/>
        <v>26931.532</v>
      </c>
      <c r="H125" s="65">
        <f t="shared" si="23"/>
        <v>-8851</v>
      </c>
      <c r="I125" s="74" t="s">
        <v>549</v>
      </c>
      <c r="J125" s="75" t="s">
        <v>550</v>
      </c>
      <c r="K125" s="74">
        <v>-8851</v>
      </c>
      <c r="L125" s="74" t="s">
        <v>350</v>
      </c>
      <c r="M125" s="75" t="s">
        <v>168</v>
      </c>
      <c r="N125" s="75"/>
      <c r="O125" s="76" t="s">
        <v>524</v>
      </c>
      <c r="P125" s="76" t="s">
        <v>43</v>
      </c>
    </row>
    <row r="126" spans="1:16" ht="12.75" customHeight="1" x14ac:dyDescent="0.2">
      <c r="A126" s="65" t="str">
        <f t="shared" si="18"/>
        <v> AAC 2.50 </v>
      </c>
      <c r="B126" s="15" t="str">
        <f t="shared" si="19"/>
        <v>I</v>
      </c>
      <c r="C126" s="65">
        <f t="shared" si="20"/>
        <v>27247.42</v>
      </c>
      <c r="D126" t="str">
        <f t="shared" si="21"/>
        <v>vis</v>
      </c>
      <c r="E126">
        <f>VLOOKUP(C126,Active!C$21:E$967,3,FALSE)</f>
        <v>-8694.9991964791679</v>
      </c>
      <c r="F126" s="15" t="s">
        <v>164</v>
      </c>
      <c r="G126" t="str">
        <f t="shared" si="22"/>
        <v>27247.420</v>
      </c>
      <c r="H126" s="65">
        <f t="shared" si="23"/>
        <v>-8695</v>
      </c>
      <c r="I126" s="74" t="s">
        <v>551</v>
      </c>
      <c r="J126" s="75" t="s">
        <v>552</v>
      </c>
      <c r="K126" s="74">
        <v>-8695</v>
      </c>
      <c r="L126" s="74" t="s">
        <v>224</v>
      </c>
      <c r="M126" s="75" t="s">
        <v>168</v>
      </c>
      <c r="N126" s="75"/>
      <c r="O126" s="76" t="s">
        <v>524</v>
      </c>
      <c r="P126" s="76" t="s">
        <v>43</v>
      </c>
    </row>
    <row r="127" spans="1:16" ht="12.75" customHeight="1" x14ac:dyDescent="0.2">
      <c r="A127" s="65" t="str">
        <f t="shared" si="18"/>
        <v> AAC 2.50 </v>
      </c>
      <c r="B127" s="15" t="str">
        <f t="shared" si="19"/>
        <v>I</v>
      </c>
      <c r="C127" s="65">
        <f t="shared" si="20"/>
        <v>27249.449000000001</v>
      </c>
      <c r="D127" t="str">
        <f t="shared" si="21"/>
        <v>vis</v>
      </c>
      <c r="E127">
        <f>VLOOKUP(C127,Active!C$21:E$967,3,FALSE)</f>
        <v>-8693.9971413030162</v>
      </c>
      <c r="F127" s="15" t="s">
        <v>164</v>
      </c>
      <c r="G127" t="str">
        <f t="shared" si="22"/>
        <v>27249.449</v>
      </c>
      <c r="H127" s="65">
        <f t="shared" si="23"/>
        <v>-8694</v>
      </c>
      <c r="I127" s="74" t="s">
        <v>553</v>
      </c>
      <c r="J127" s="75" t="s">
        <v>554</v>
      </c>
      <c r="K127" s="74">
        <v>-8694</v>
      </c>
      <c r="L127" s="74" t="s">
        <v>167</v>
      </c>
      <c r="M127" s="75" t="s">
        <v>168</v>
      </c>
      <c r="N127" s="75"/>
      <c r="O127" s="76" t="s">
        <v>524</v>
      </c>
      <c r="P127" s="76" t="s">
        <v>43</v>
      </c>
    </row>
    <row r="128" spans="1:16" ht="12.75" customHeight="1" x14ac:dyDescent="0.2">
      <c r="A128" s="65" t="str">
        <f t="shared" si="18"/>
        <v> IODE 4.3.96 </v>
      </c>
      <c r="B128" s="15" t="str">
        <f t="shared" si="19"/>
        <v>I</v>
      </c>
      <c r="C128" s="65">
        <f t="shared" si="20"/>
        <v>31311.27</v>
      </c>
      <c r="D128" t="str">
        <f t="shared" si="21"/>
        <v>vis</v>
      </c>
      <c r="E128">
        <f>VLOOKUP(C128,Active!C$21:E$967,3,FALSE)</f>
        <v>-6687.99972501512</v>
      </c>
      <c r="F128" s="15" t="s">
        <v>164</v>
      </c>
      <c r="G128" t="str">
        <f t="shared" si="22"/>
        <v>31311.270</v>
      </c>
      <c r="H128" s="65">
        <f t="shared" si="23"/>
        <v>-6688</v>
      </c>
      <c r="I128" s="74" t="s">
        <v>555</v>
      </c>
      <c r="J128" s="75" t="s">
        <v>556</v>
      </c>
      <c r="K128" s="74">
        <v>-6688</v>
      </c>
      <c r="L128" s="74" t="s">
        <v>262</v>
      </c>
      <c r="M128" s="75" t="s">
        <v>168</v>
      </c>
      <c r="N128" s="75"/>
      <c r="O128" s="76" t="s">
        <v>529</v>
      </c>
      <c r="P128" s="76" t="s">
        <v>46</v>
      </c>
    </row>
    <row r="129" spans="1:16" ht="12.75" customHeight="1" x14ac:dyDescent="0.2">
      <c r="A129" s="65" t="str">
        <f t="shared" si="18"/>
        <v> IODE 4.3.94 </v>
      </c>
      <c r="B129" s="15" t="str">
        <f t="shared" si="19"/>
        <v>I</v>
      </c>
      <c r="C129" s="65">
        <f t="shared" si="20"/>
        <v>31313.296999999999</v>
      </c>
      <c r="D129" t="str">
        <f t="shared" si="21"/>
        <v>vis</v>
      </c>
      <c r="E129">
        <f>VLOOKUP(C129,Active!C$21:E$967,3,FALSE)</f>
        <v>-6686.9986575720168</v>
      </c>
      <c r="F129" s="15" t="s">
        <v>164</v>
      </c>
      <c r="G129" t="str">
        <f t="shared" si="22"/>
        <v>31313.297</v>
      </c>
      <c r="H129" s="65">
        <f t="shared" si="23"/>
        <v>-6687</v>
      </c>
      <c r="I129" s="74" t="s">
        <v>557</v>
      </c>
      <c r="J129" s="75" t="s">
        <v>558</v>
      </c>
      <c r="K129" s="74">
        <v>-6687</v>
      </c>
      <c r="L129" s="74" t="s">
        <v>197</v>
      </c>
      <c r="M129" s="75" t="s">
        <v>168</v>
      </c>
      <c r="N129" s="75"/>
      <c r="O129" s="76" t="s">
        <v>541</v>
      </c>
      <c r="P129" s="76" t="s">
        <v>47</v>
      </c>
    </row>
    <row r="130" spans="1:16" ht="12.75" customHeight="1" x14ac:dyDescent="0.2">
      <c r="A130" s="65" t="str">
        <f t="shared" si="18"/>
        <v> AA 26.347 </v>
      </c>
      <c r="B130" s="15" t="str">
        <f t="shared" si="19"/>
        <v>I</v>
      </c>
      <c r="C130" s="65">
        <f t="shared" si="20"/>
        <v>32791.428</v>
      </c>
      <c r="D130" t="str">
        <f t="shared" si="21"/>
        <v>vis</v>
      </c>
      <c r="E130">
        <f>VLOOKUP(C130,Active!C$21:E$967,3,FALSE)</f>
        <v>-5956.999239346781</v>
      </c>
      <c r="F130" s="15" t="s">
        <v>164</v>
      </c>
      <c r="G130" t="str">
        <f t="shared" si="22"/>
        <v>32791.428</v>
      </c>
      <c r="H130" s="65">
        <f t="shared" si="23"/>
        <v>-5957</v>
      </c>
      <c r="I130" s="74" t="s">
        <v>559</v>
      </c>
      <c r="J130" s="75" t="s">
        <v>560</v>
      </c>
      <c r="K130" s="74">
        <v>-5957</v>
      </c>
      <c r="L130" s="74" t="s">
        <v>224</v>
      </c>
      <c r="M130" s="75" t="s">
        <v>168</v>
      </c>
      <c r="N130" s="75"/>
      <c r="O130" s="76" t="s">
        <v>524</v>
      </c>
      <c r="P130" s="76" t="s">
        <v>48</v>
      </c>
    </row>
    <row r="131" spans="1:16" ht="12.75" customHeight="1" x14ac:dyDescent="0.2">
      <c r="A131" s="65" t="str">
        <f t="shared" si="18"/>
        <v> SAC 23.59 </v>
      </c>
      <c r="B131" s="15" t="str">
        <f t="shared" si="19"/>
        <v>I</v>
      </c>
      <c r="C131" s="65">
        <f t="shared" si="20"/>
        <v>32805.595999999998</v>
      </c>
      <c r="D131" t="str">
        <f t="shared" si="21"/>
        <v>vis</v>
      </c>
      <c r="E131">
        <f>VLOOKUP(C131,Active!C$21:E$967,3,FALSE)</f>
        <v>-5950.0021384420479</v>
      </c>
      <c r="F131" s="15" t="s">
        <v>164</v>
      </c>
      <c r="G131" t="str">
        <f t="shared" si="22"/>
        <v>32805.596</v>
      </c>
      <c r="H131" s="65">
        <f t="shared" si="23"/>
        <v>-5950</v>
      </c>
      <c r="I131" s="74" t="s">
        <v>561</v>
      </c>
      <c r="J131" s="75" t="s">
        <v>562</v>
      </c>
      <c r="K131" s="74">
        <v>-5950</v>
      </c>
      <c r="L131" s="74" t="s">
        <v>299</v>
      </c>
      <c r="M131" s="75" t="s">
        <v>168</v>
      </c>
      <c r="N131" s="75"/>
      <c r="O131" s="76" t="s">
        <v>524</v>
      </c>
      <c r="P131" s="76" t="s">
        <v>49</v>
      </c>
    </row>
    <row r="132" spans="1:16" ht="12.75" customHeight="1" x14ac:dyDescent="0.2">
      <c r="A132" s="65" t="str">
        <f t="shared" si="18"/>
        <v> MVS 3.122 </v>
      </c>
      <c r="B132" s="15" t="str">
        <f t="shared" si="19"/>
        <v>I</v>
      </c>
      <c r="C132" s="65">
        <f t="shared" si="20"/>
        <v>35721.358999999997</v>
      </c>
      <c r="D132" t="str">
        <f t="shared" si="21"/>
        <v>vis</v>
      </c>
      <c r="E132">
        <f>VLOOKUP(C132,Active!C$21:E$967,3,FALSE)</f>
        <v>-4510.0044023261917</v>
      </c>
      <c r="F132" s="15" t="s">
        <v>164</v>
      </c>
      <c r="G132" t="str">
        <f t="shared" si="22"/>
        <v>35721.359</v>
      </c>
      <c r="H132" s="65">
        <f t="shared" si="23"/>
        <v>-4510</v>
      </c>
      <c r="I132" s="74" t="s">
        <v>563</v>
      </c>
      <c r="J132" s="75" t="s">
        <v>564</v>
      </c>
      <c r="K132" s="74">
        <v>-4510</v>
      </c>
      <c r="L132" s="74" t="s">
        <v>310</v>
      </c>
      <c r="M132" s="75" t="s">
        <v>565</v>
      </c>
      <c r="N132" s="75"/>
      <c r="O132" s="76" t="s">
        <v>566</v>
      </c>
      <c r="P132" s="76" t="s">
        <v>50</v>
      </c>
    </row>
    <row r="133" spans="1:16" ht="12.75" customHeight="1" x14ac:dyDescent="0.2">
      <c r="A133" s="65" t="str">
        <f t="shared" si="18"/>
        <v> MVS 3.122 </v>
      </c>
      <c r="B133" s="15" t="str">
        <f t="shared" si="19"/>
        <v>I</v>
      </c>
      <c r="C133" s="65">
        <f t="shared" si="20"/>
        <v>35725.428</v>
      </c>
      <c r="D133" t="str">
        <f t="shared" si="21"/>
        <v>vis</v>
      </c>
      <c r="E133">
        <f>VLOOKUP(C133,Active!C$21:E$967,3,FALSE)</f>
        <v>-4507.9948594421303</v>
      </c>
      <c r="F133" s="15" t="s">
        <v>164</v>
      </c>
      <c r="G133" t="str">
        <f t="shared" si="22"/>
        <v>35725.428</v>
      </c>
      <c r="H133" s="65">
        <f t="shared" si="23"/>
        <v>-4508</v>
      </c>
      <c r="I133" s="74" t="s">
        <v>567</v>
      </c>
      <c r="J133" s="75" t="s">
        <v>568</v>
      </c>
      <c r="K133" s="74">
        <v>-4508</v>
      </c>
      <c r="L133" s="74" t="s">
        <v>569</v>
      </c>
      <c r="M133" s="75" t="s">
        <v>565</v>
      </c>
      <c r="N133" s="75"/>
      <c r="O133" s="76" t="s">
        <v>566</v>
      </c>
      <c r="P133" s="76" t="s">
        <v>50</v>
      </c>
    </row>
    <row r="134" spans="1:16" ht="12.75" customHeight="1" x14ac:dyDescent="0.2">
      <c r="A134" s="65" t="str">
        <f t="shared" si="18"/>
        <v> MVS 3.122 </v>
      </c>
      <c r="B134" s="15" t="str">
        <f t="shared" si="19"/>
        <v>I</v>
      </c>
      <c r="C134" s="65">
        <f t="shared" si="20"/>
        <v>36051.428999999996</v>
      </c>
      <c r="D134" t="str">
        <f t="shared" si="21"/>
        <v>vis</v>
      </c>
      <c r="E134">
        <f>VLOOKUP(C134,Active!C$21:E$967,3,FALSE)</f>
        <v>-4346.9938789195367</v>
      </c>
      <c r="F134" s="15" t="s">
        <v>164</v>
      </c>
      <c r="G134" t="str">
        <f t="shared" si="22"/>
        <v>36051.429</v>
      </c>
      <c r="H134" s="65">
        <f t="shared" si="23"/>
        <v>-4347</v>
      </c>
      <c r="I134" s="74" t="s">
        <v>570</v>
      </c>
      <c r="J134" s="75" t="s">
        <v>571</v>
      </c>
      <c r="K134" s="74">
        <v>-4347</v>
      </c>
      <c r="L134" s="74" t="s">
        <v>572</v>
      </c>
      <c r="M134" s="75" t="s">
        <v>565</v>
      </c>
      <c r="N134" s="75"/>
      <c r="O134" s="76" t="s">
        <v>566</v>
      </c>
      <c r="P134" s="76" t="s">
        <v>50</v>
      </c>
    </row>
    <row r="135" spans="1:16" ht="12.75" customHeight="1" x14ac:dyDescent="0.2">
      <c r="A135" s="65" t="str">
        <f t="shared" si="18"/>
        <v> MVS 3.122 </v>
      </c>
      <c r="B135" s="15" t="str">
        <f t="shared" si="19"/>
        <v>I</v>
      </c>
      <c r="C135" s="65">
        <f t="shared" si="20"/>
        <v>36053.428999999996</v>
      </c>
      <c r="D135" t="str">
        <f t="shared" si="21"/>
        <v>vis</v>
      </c>
      <c r="E135">
        <f>VLOOKUP(C135,Active!C$21:E$967,3,FALSE)</f>
        <v>-4346.0061458725668</v>
      </c>
      <c r="F135" s="15" t="s">
        <v>164</v>
      </c>
      <c r="G135" t="str">
        <f t="shared" si="22"/>
        <v>36053.429</v>
      </c>
      <c r="H135" s="65">
        <f t="shared" si="23"/>
        <v>-4346</v>
      </c>
      <c r="I135" s="74" t="s">
        <v>573</v>
      </c>
      <c r="J135" s="75" t="s">
        <v>574</v>
      </c>
      <c r="K135" s="74">
        <v>-4346</v>
      </c>
      <c r="L135" s="74" t="s">
        <v>350</v>
      </c>
      <c r="M135" s="75" t="s">
        <v>565</v>
      </c>
      <c r="N135" s="75"/>
      <c r="O135" s="76" t="s">
        <v>566</v>
      </c>
      <c r="P135" s="76" t="s">
        <v>50</v>
      </c>
    </row>
    <row r="136" spans="1:16" ht="12.75" customHeight="1" x14ac:dyDescent="0.2">
      <c r="A136" s="65" t="str">
        <f t="shared" si="18"/>
        <v> SAC 30.109 </v>
      </c>
      <c r="B136" s="15" t="str">
        <f t="shared" si="19"/>
        <v>I</v>
      </c>
      <c r="C136" s="65">
        <f t="shared" si="20"/>
        <v>36452.341</v>
      </c>
      <c r="D136" t="str">
        <f t="shared" si="21"/>
        <v>vis</v>
      </c>
      <c r="E136">
        <f>VLOOKUP(C136,Active!C$21:E$967,3,FALSE)</f>
        <v>-4148.9968632561622</v>
      </c>
      <c r="F136" s="15" t="s">
        <v>164</v>
      </c>
      <c r="G136" t="str">
        <f t="shared" si="22"/>
        <v>36452.341</v>
      </c>
      <c r="H136" s="65">
        <f t="shared" si="23"/>
        <v>-4149</v>
      </c>
      <c r="I136" s="74" t="s">
        <v>575</v>
      </c>
      <c r="J136" s="75" t="s">
        <v>576</v>
      </c>
      <c r="K136" s="74">
        <v>-4149</v>
      </c>
      <c r="L136" s="74" t="s">
        <v>167</v>
      </c>
      <c r="M136" s="75" t="s">
        <v>168</v>
      </c>
      <c r="N136" s="75"/>
      <c r="O136" s="76" t="s">
        <v>577</v>
      </c>
      <c r="P136" s="76" t="s">
        <v>51</v>
      </c>
    </row>
    <row r="137" spans="1:16" ht="12.75" customHeight="1" x14ac:dyDescent="0.2">
      <c r="A137" s="65" t="str">
        <f t="shared" si="18"/>
        <v> SAC 30.109 </v>
      </c>
      <c r="B137" s="15" t="str">
        <f t="shared" si="19"/>
        <v>I</v>
      </c>
      <c r="C137" s="65">
        <f t="shared" si="20"/>
        <v>36454.358</v>
      </c>
      <c r="D137" t="str">
        <f t="shared" si="21"/>
        <v>vis</v>
      </c>
      <c r="E137">
        <f>VLOOKUP(C137,Active!C$21:E$967,3,FALSE)</f>
        <v>-4148.0007344782935</v>
      </c>
      <c r="F137" s="15" t="s">
        <v>164</v>
      </c>
      <c r="G137" t="str">
        <f t="shared" si="22"/>
        <v>36454.358</v>
      </c>
      <c r="H137" s="65">
        <f t="shared" si="23"/>
        <v>-4148</v>
      </c>
      <c r="I137" s="74" t="s">
        <v>578</v>
      </c>
      <c r="J137" s="75" t="s">
        <v>579</v>
      </c>
      <c r="K137" s="74">
        <v>-4148</v>
      </c>
      <c r="L137" s="74" t="s">
        <v>295</v>
      </c>
      <c r="M137" s="75" t="s">
        <v>168</v>
      </c>
      <c r="N137" s="75"/>
      <c r="O137" s="76" t="s">
        <v>577</v>
      </c>
      <c r="P137" s="76" t="s">
        <v>51</v>
      </c>
    </row>
    <row r="138" spans="1:16" ht="12.75" customHeight="1" x14ac:dyDescent="0.2">
      <c r="A138" s="65" t="str">
        <f t="shared" si="18"/>
        <v> SAC 30.109 </v>
      </c>
      <c r="B138" s="15" t="str">
        <f t="shared" si="19"/>
        <v>I</v>
      </c>
      <c r="C138" s="65">
        <f t="shared" si="20"/>
        <v>36454.362000000001</v>
      </c>
      <c r="D138" t="str">
        <f t="shared" si="21"/>
        <v>vis</v>
      </c>
      <c r="E138">
        <f>VLOOKUP(C138,Active!C$21:E$967,3,FALSE)</f>
        <v>-4147.9987590121991</v>
      </c>
      <c r="F138" s="15" t="s">
        <v>164</v>
      </c>
      <c r="G138" t="str">
        <f t="shared" si="22"/>
        <v>36454.362</v>
      </c>
      <c r="H138" s="65">
        <f t="shared" si="23"/>
        <v>-4148</v>
      </c>
      <c r="I138" s="74" t="s">
        <v>580</v>
      </c>
      <c r="J138" s="75" t="s">
        <v>581</v>
      </c>
      <c r="K138" s="74">
        <v>-4148</v>
      </c>
      <c r="L138" s="74" t="s">
        <v>197</v>
      </c>
      <c r="M138" s="75" t="s">
        <v>168</v>
      </c>
      <c r="N138" s="75"/>
      <c r="O138" s="76" t="s">
        <v>582</v>
      </c>
      <c r="P138" s="76" t="s">
        <v>51</v>
      </c>
    </row>
    <row r="139" spans="1:16" ht="12.75" customHeight="1" x14ac:dyDescent="0.2">
      <c r="A139" s="65" t="str">
        <f t="shared" ref="A139:A168" si="24">P139</f>
        <v> MVS 3.122 </v>
      </c>
      <c r="B139" s="15" t="str">
        <f t="shared" ref="B139:B168" si="25">IF(H139=INT(H139),"I","II")</f>
        <v>I</v>
      </c>
      <c r="C139" s="65">
        <f t="shared" ref="C139:C168" si="26">1*G139</f>
        <v>36456.402000000002</v>
      </c>
      <c r="D139" t="str">
        <f t="shared" ref="D139:D168" si="27">VLOOKUP(F139,I$1:J$5,2,FALSE)</f>
        <v>vis</v>
      </c>
      <c r="E139">
        <f>VLOOKUP(C139,Active!C$21:E$967,3,FALSE)</f>
        <v>-4146.9912713042895</v>
      </c>
      <c r="F139" s="15" t="s">
        <v>164</v>
      </c>
      <c r="G139" t="str">
        <f t="shared" ref="G139:G168" si="28">MID(I139,3,LEN(I139)-3)</f>
        <v>36456.402</v>
      </c>
      <c r="H139" s="65">
        <f t="shared" ref="H139:H168" si="29">1*K139</f>
        <v>-4147</v>
      </c>
      <c r="I139" s="74" t="s">
        <v>583</v>
      </c>
      <c r="J139" s="75" t="s">
        <v>584</v>
      </c>
      <c r="K139" s="74">
        <v>-4147</v>
      </c>
      <c r="L139" s="74" t="s">
        <v>585</v>
      </c>
      <c r="M139" s="75" t="s">
        <v>565</v>
      </c>
      <c r="N139" s="75"/>
      <c r="O139" s="76" t="s">
        <v>566</v>
      </c>
      <c r="P139" s="76" t="s">
        <v>50</v>
      </c>
    </row>
    <row r="140" spans="1:16" ht="12.75" customHeight="1" x14ac:dyDescent="0.2">
      <c r="A140" s="65" t="str">
        <f t="shared" si="24"/>
        <v> MVS 3.122 </v>
      </c>
      <c r="B140" s="15" t="str">
        <f t="shared" si="25"/>
        <v>I</v>
      </c>
      <c r="C140" s="65">
        <f t="shared" si="26"/>
        <v>36790.453999999998</v>
      </c>
      <c r="D140" t="str">
        <f t="shared" si="27"/>
        <v>vis</v>
      </c>
      <c r="E140">
        <f>VLOOKUP(C140,Active!C$21:E$967,3,FALSE)</f>
        <v>-3982.0141714011193</v>
      </c>
      <c r="F140" s="15" t="s">
        <v>164</v>
      </c>
      <c r="G140" t="str">
        <f t="shared" si="28"/>
        <v>36790.454</v>
      </c>
      <c r="H140" s="65">
        <f t="shared" si="29"/>
        <v>-3982</v>
      </c>
      <c r="I140" s="74" t="s">
        <v>586</v>
      </c>
      <c r="J140" s="75" t="s">
        <v>587</v>
      </c>
      <c r="K140" s="74">
        <v>-3982</v>
      </c>
      <c r="L140" s="74" t="s">
        <v>588</v>
      </c>
      <c r="M140" s="75" t="s">
        <v>565</v>
      </c>
      <c r="N140" s="75"/>
      <c r="O140" s="76" t="s">
        <v>566</v>
      </c>
      <c r="P140" s="76" t="s">
        <v>50</v>
      </c>
    </row>
    <row r="141" spans="1:16" ht="12.75" customHeight="1" x14ac:dyDescent="0.2">
      <c r="A141" s="65" t="str">
        <f t="shared" si="24"/>
        <v> HABZ 15 </v>
      </c>
      <c r="B141" s="15" t="str">
        <f t="shared" si="25"/>
        <v>I</v>
      </c>
      <c r="C141" s="65">
        <f t="shared" si="26"/>
        <v>37189.375</v>
      </c>
      <c r="D141" t="str">
        <f t="shared" si="27"/>
        <v>vis</v>
      </c>
      <c r="E141">
        <f>VLOOKUP(C141,Active!C$21:E$967,3,FALSE)</f>
        <v>-3785.0004439860045</v>
      </c>
      <c r="F141" s="15" t="s">
        <v>164</v>
      </c>
      <c r="G141" t="str">
        <f t="shared" si="28"/>
        <v>37189.375</v>
      </c>
      <c r="H141" s="65">
        <f t="shared" si="29"/>
        <v>-3785</v>
      </c>
      <c r="I141" s="74" t="s">
        <v>589</v>
      </c>
      <c r="J141" s="75" t="s">
        <v>590</v>
      </c>
      <c r="K141" s="74">
        <v>-3785</v>
      </c>
      <c r="L141" s="74" t="s">
        <v>295</v>
      </c>
      <c r="M141" s="75" t="s">
        <v>565</v>
      </c>
      <c r="N141" s="75"/>
      <c r="O141" s="76" t="s">
        <v>591</v>
      </c>
      <c r="P141" s="76" t="s">
        <v>52</v>
      </c>
    </row>
    <row r="142" spans="1:16" ht="12.75" customHeight="1" x14ac:dyDescent="0.2">
      <c r="A142" s="65" t="str">
        <f t="shared" si="24"/>
        <v> HABZ 15 </v>
      </c>
      <c r="B142" s="15" t="str">
        <f t="shared" si="25"/>
        <v>I</v>
      </c>
      <c r="C142" s="65">
        <f t="shared" si="26"/>
        <v>37191.385000000002</v>
      </c>
      <c r="D142" t="str">
        <f t="shared" si="27"/>
        <v>vis</v>
      </c>
      <c r="E142">
        <f>VLOOKUP(C142,Active!C$21:E$967,3,FALSE)</f>
        <v>-3784.0077722737992</v>
      </c>
      <c r="F142" s="15" t="s">
        <v>164</v>
      </c>
      <c r="G142" t="str">
        <f t="shared" si="28"/>
        <v>37191.385</v>
      </c>
      <c r="H142" s="65">
        <f t="shared" si="29"/>
        <v>-3784</v>
      </c>
      <c r="I142" s="74" t="s">
        <v>592</v>
      </c>
      <c r="J142" s="75" t="s">
        <v>593</v>
      </c>
      <c r="K142" s="74">
        <v>-3784</v>
      </c>
      <c r="L142" s="74" t="s">
        <v>594</v>
      </c>
      <c r="M142" s="75" t="s">
        <v>565</v>
      </c>
      <c r="N142" s="75"/>
      <c r="O142" s="76" t="s">
        <v>591</v>
      </c>
      <c r="P142" s="76" t="s">
        <v>52</v>
      </c>
    </row>
    <row r="143" spans="1:16" ht="12.75" customHeight="1" x14ac:dyDescent="0.2">
      <c r="A143" s="65" t="str">
        <f t="shared" si="24"/>
        <v> EBC 1-32 </v>
      </c>
      <c r="B143" s="15" t="str">
        <f t="shared" si="25"/>
        <v>I</v>
      </c>
      <c r="C143" s="65">
        <f t="shared" si="26"/>
        <v>37191.398999999998</v>
      </c>
      <c r="D143" t="str">
        <f t="shared" si="27"/>
        <v>vis</v>
      </c>
      <c r="E143">
        <f>VLOOKUP(C143,Active!C$21:E$967,3,FALSE)</f>
        <v>-3784.0008581424722</v>
      </c>
      <c r="F143" s="15" t="s">
        <v>164</v>
      </c>
      <c r="G143" t="str">
        <f t="shared" si="28"/>
        <v>37191.399</v>
      </c>
      <c r="H143" s="65">
        <f t="shared" si="29"/>
        <v>-3784</v>
      </c>
      <c r="I143" s="74" t="s">
        <v>595</v>
      </c>
      <c r="J143" s="75" t="s">
        <v>596</v>
      </c>
      <c r="K143" s="74">
        <v>-3784</v>
      </c>
      <c r="L143" s="74" t="s">
        <v>211</v>
      </c>
      <c r="M143" s="75" t="s">
        <v>168</v>
      </c>
      <c r="N143" s="75"/>
      <c r="O143" s="76" t="s">
        <v>597</v>
      </c>
      <c r="P143" s="76" t="s">
        <v>53</v>
      </c>
    </row>
    <row r="144" spans="1:16" ht="12.75" customHeight="1" x14ac:dyDescent="0.2">
      <c r="A144" s="65" t="str">
        <f t="shared" si="24"/>
        <v> EBC 1-32 </v>
      </c>
      <c r="B144" s="15" t="str">
        <f t="shared" si="25"/>
        <v>I</v>
      </c>
      <c r="C144" s="65">
        <f t="shared" si="26"/>
        <v>37191.400999999998</v>
      </c>
      <c r="D144" t="str">
        <f t="shared" si="27"/>
        <v>vis</v>
      </c>
      <c r="E144">
        <f>VLOOKUP(C144,Active!C$21:E$967,3,FALSE)</f>
        <v>-3783.9998704094251</v>
      </c>
      <c r="F144" s="15" t="s">
        <v>164</v>
      </c>
      <c r="G144" t="str">
        <f t="shared" si="28"/>
        <v>37191.401</v>
      </c>
      <c r="H144" s="65">
        <f t="shared" si="29"/>
        <v>-3784</v>
      </c>
      <c r="I144" s="74" t="s">
        <v>598</v>
      </c>
      <c r="J144" s="75" t="s">
        <v>599</v>
      </c>
      <c r="K144" s="74">
        <v>-3784</v>
      </c>
      <c r="L144" s="74" t="s">
        <v>281</v>
      </c>
      <c r="M144" s="75" t="s">
        <v>168</v>
      </c>
      <c r="N144" s="75"/>
      <c r="O144" s="76" t="s">
        <v>600</v>
      </c>
      <c r="P144" s="76" t="s">
        <v>53</v>
      </c>
    </row>
    <row r="145" spans="1:16" ht="12.75" customHeight="1" x14ac:dyDescent="0.2">
      <c r="A145" s="65" t="str">
        <f t="shared" si="24"/>
        <v> AA 17.63 </v>
      </c>
      <c r="B145" s="15" t="str">
        <f t="shared" si="25"/>
        <v>I</v>
      </c>
      <c r="C145" s="65">
        <f t="shared" si="26"/>
        <v>37191.404000000002</v>
      </c>
      <c r="D145" t="str">
        <f t="shared" si="27"/>
        <v>vis</v>
      </c>
      <c r="E145">
        <f>VLOOKUP(C145,Active!C$21:E$967,3,FALSE)</f>
        <v>-3783.9983888098527</v>
      </c>
      <c r="F145" s="15" t="s">
        <v>164</v>
      </c>
      <c r="G145" t="str">
        <f t="shared" si="28"/>
        <v>37191.404</v>
      </c>
      <c r="H145" s="65">
        <f t="shared" si="29"/>
        <v>-3784</v>
      </c>
      <c r="I145" s="74" t="s">
        <v>601</v>
      </c>
      <c r="J145" s="75" t="s">
        <v>602</v>
      </c>
      <c r="K145" s="74">
        <v>-3784</v>
      </c>
      <c r="L145" s="74" t="s">
        <v>197</v>
      </c>
      <c r="M145" s="75" t="s">
        <v>168</v>
      </c>
      <c r="N145" s="75"/>
      <c r="O145" s="76" t="s">
        <v>603</v>
      </c>
      <c r="P145" s="76" t="s">
        <v>54</v>
      </c>
    </row>
    <row r="146" spans="1:16" ht="12.75" customHeight="1" x14ac:dyDescent="0.2">
      <c r="A146" s="65" t="str">
        <f t="shared" si="24"/>
        <v> AA 17.63 </v>
      </c>
      <c r="B146" s="15" t="str">
        <f t="shared" si="25"/>
        <v>I</v>
      </c>
      <c r="C146" s="65">
        <f t="shared" si="26"/>
        <v>37193.421999999999</v>
      </c>
      <c r="D146" t="str">
        <f t="shared" si="27"/>
        <v>vis</v>
      </c>
      <c r="E146">
        <f>VLOOKUP(C146,Active!C$21:E$967,3,FALSE)</f>
        <v>-3783.001766165462</v>
      </c>
      <c r="F146" s="15" t="s">
        <v>164</v>
      </c>
      <c r="G146" t="str">
        <f t="shared" si="28"/>
        <v>37193.422</v>
      </c>
      <c r="H146" s="65">
        <f t="shared" si="29"/>
        <v>-3783</v>
      </c>
      <c r="I146" s="74" t="s">
        <v>604</v>
      </c>
      <c r="J146" s="75" t="s">
        <v>605</v>
      </c>
      <c r="K146" s="74">
        <v>-3783</v>
      </c>
      <c r="L146" s="74" t="s">
        <v>299</v>
      </c>
      <c r="M146" s="75" t="s">
        <v>168</v>
      </c>
      <c r="N146" s="75"/>
      <c r="O146" s="76" t="s">
        <v>606</v>
      </c>
      <c r="P146" s="76" t="s">
        <v>54</v>
      </c>
    </row>
    <row r="147" spans="1:16" ht="12.75" customHeight="1" x14ac:dyDescent="0.2">
      <c r="A147" s="65" t="str">
        <f t="shared" si="24"/>
        <v> AA 18.332 </v>
      </c>
      <c r="B147" s="15" t="str">
        <f t="shared" si="25"/>
        <v>I</v>
      </c>
      <c r="C147" s="65">
        <f t="shared" si="26"/>
        <v>37193.425000000003</v>
      </c>
      <c r="D147" t="str">
        <f t="shared" si="27"/>
        <v>vis</v>
      </c>
      <c r="E147">
        <f>VLOOKUP(C147,Active!C$21:E$967,3,FALSE)</f>
        <v>-3783.0002845658896</v>
      </c>
      <c r="F147" s="15" t="s">
        <v>164</v>
      </c>
      <c r="G147" t="str">
        <f t="shared" si="28"/>
        <v>37193.425</v>
      </c>
      <c r="H147" s="65">
        <f t="shared" si="29"/>
        <v>-3783</v>
      </c>
      <c r="I147" s="74" t="s">
        <v>607</v>
      </c>
      <c r="J147" s="75" t="s">
        <v>608</v>
      </c>
      <c r="K147" s="74">
        <v>-3783</v>
      </c>
      <c r="L147" s="74" t="s">
        <v>295</v>
      </c>
      <c r="M147" s="75" t="s">
        <v>168</v>
      </c>
      <c r="N147" s="75"/>
      <c r="O147" s="76" t="s">
        <v>609</v>
      </c>
      <c r="P147" s="76" t="s">
        <v>55</v>
      </c>
    </row>
    <row r="148" spans="1:16" ht="12.75" customHeight="1" x14ac:dyDescent="0.2">
      <c r="A148" s="65" t="str">
        <f t="shared" si="24"/>
        <v> HABZ 15 </v>
      </c>
      <c r="B148" s="15" t="str">
        <f t="shared" si="25"/>
        <v>I</v>
      </c>
      <c r="C148" s="65">
        <f t="shared" si="26"/>
        <v>37193.43</v>
      </c>
      <c r="D148" t="str">
        <f t="shared" si="27"/>
        <v>vis</v>
      </c>
      <c r="E148">
        <f>VLOOKUP(C148,Active!C$21:E$967,3,FALSE)</f>
        <v>-3782.9978152332733</v>
      </c>
      <c r="F148" s="15" t="s">
        <v>164</v>
      </c>
      <c r="G148" t="str">
        <f t="shared" si="28"/>
        <v>37193.430</v>
      </c>
      <c r="H148" s="65">
        <f t="shared" si="29"/>
        <v>-3783</v>
      </c>
      <c r="I148" s="74" t="s">
        <v>610</v>
      </c>
      <c r="J148" s="75" t="s">
        <v>611</v>
      </c>
      <c r="K148" s="74">
        <v>-3783</v>
      </c>
      <c r="L148" s="74" t="s">
        <v>215</v>
      </c>
      <c r="M148" s="75" t="s">
        <v>565</v>
      </c>
      <c r="N148" s="75"/>
      <c r="O148" s="76" t="s">
        <v>591</v>
      </c>
      <c r="P148" s="76" t="s">
        <v>52</v>
      </c>
    </row>
    <row r="149" spans="1:16" ht="12.75" customHeight="1" x14ac:dyDescent="0.2">
      <c r="A149" s="65" t="str">
        <f t="shared" si="24"/>
        <v> EBC 1-32 </v>
      </c>
      <c r="B149" s="15" t="str">
        <f t="shared" si="25"/>
        <v>I</v>
      </c>
      <c r="C149" s="65">
        <f t="shared" si="26"/>
        <v>37193.430999999997</v>
      </c>
      <c r="D149" t="str">
        <f t="shared" si="27"/>
        <v>vis</v>
      </c>
      <c r="E149">
        <f>VLOOKUP(C149,Active!C$21:E$967,3,FALSE)</f>
        <v>-3782.9973213667513</v>
      </c>
      <c r="F149" s="15" t="s">
        <v>164</v>
      </c>
      <c r="G149" t="str">
        <f t="shared" si="28"/>
        <v>37193.431</v>
      </c>
      <c r="H149" s="65">
        <f t="shared" si="29"/>
        <v>-3783</v>
      </c>
      <c r="I149" s="74" t="s">
        <v>612</v>
      </c>
      <c r="J149" s="75" t="s">
        <v>613</v>
      </c>
      <c r="K149" s="74">
        <v>-3783</v>
      </c>
      <c r="L149" s="74" t="s">
        <v>204</v>
      </c>
      <c r="M149" s="75" t="s">
        <v>168</v>
      </c>
      <c r="N149" s="75"/>
      <c r="O149" s="76" t="s">
        <v>597</v>
      </c>
      <c r="P149" s="76" t="s">
        <v>53</v>
      </c>
    </row>
    <row r="150" spans="1:16" ht="12.75" customHeight="1" x14ac:dyDescent="0.2">
      <c r="A150" s="65" t="str">
        <f t="shared" si="24"/>
        <v> EBC 1-32 </v>
      </c>
      <c r="B150" s="15" t="str">
        <f t="shared" si="25"/>
        <v>I</v>
      </c>
      <c r="C150" s="65">
        <f t="shared" si="26"/>
        <v>37197.474999999999</v>
      </c>
      <c r="D150" t="str">
        <f t="shared" si="27"/>
        <v>vis</v>
      </c>
      <c r="E150">
        <f>VLOOKUP(C150,Active!C$21:E$967,3,FALSE)</f>
        <v>-3781.0001251457779</v>
      </c>
      <c r="F150" s="15" t="s">
        <v>164</v>
      </c>
      <c r="G150" t="str">
        <f t="shared" si="28"/>
        <v>37197.475</v>
      </c>
      <c r="H150" s="65">
        <f t="shared" si="29"/>
        <v>-3781</v>
      </c>
      <c r="I150" s="74" t="s">
        <v>614</v>
      </c>
      <c r="J150" s="75" t="s">
        <v>615</v>
      </c>
      <c r="K150" s="74">
        <v>-3781</v>
      </c>
      <c r="L150" s="74" t="s">
        <v>228</v>
      </c>
      <c r="M150" s="75" t="s">
        <v>168</v>
      </c>
      <c r="N150" s="75"/>
      <c r="O150" s="76" t="s">
        <v>609</v>
      </c>
      <c r="P150" s="76" t="s">
        <v>53</v>
      </c>
    </row>
    <row r="151" spans="1:16" ht="12.75" customHeight="1" x14ac:dyDescent="0.2">
      <c r="A151" s="65" t="str">
        <f t="shared" si="24"/>
        <v> EBC 1-32 </v>
      </c>
      <c r="B151" s="15" t="str">
        <f t="shared" si="25"/>
        <v>I</v>
      </c>
      <c r="C151" s="65">
        <f t="shared" si="26"/>
        <v>37197.483</v>
      </c>
      <c r="D151" t="str">
        <f t="shared" si="27"/>
        <v>vis</v>
      </c>
      <c r="E151">
        <f>VLOOKUP(C151,Active!C$21:E$967,3,FALSE)</f>
        <v>-3780.9961742135893</v>
      </c>
      <c r="F151" s="15" t="s">
        <v>164</v>
      </c>
      <c r="G151" t="str">
        <f t="shared" si="28"/>
        <v>37197.483</v>
      </c>
      <c r="H151" s="65">
        <f t="shared" si="29"/>
        <v>-3781</v>
      </c>
      <c r="I151" s="74" t="s">
        <v>616</v>
      </c>
      <c r="J151" s="75" t="s">
        <v>617</v>
      </c>
      <c r="K151" s="74">
        <v>-3781</v>
      </c>
      <c r="L151" s="74" t="s">
        <v>189</v>
      </c>
      <c r="M151" s="75" t="s">
        <v>168</v>
      </c>
      <c r="N151" s="75"/>
      <c r="O151" s="76" t="s">
        <v>597</v>
      </c>
      <c r="P151" s="76" t="s">
        <v>53</v>
      </c>
    </row>
    <row r="152" spans="1:16" ht="12.75" customHeight="1" x14ac:dyDescent="0.2">
      <c r="A152" s="65" t="str">
        <f t="shared" si="24"/>
        <v> HABZ 15 </v>
      </c>
      <c r="B152" s="15" t="str">
        <f t="shared" si="25"/>
        <v>I</v>
      </c>
      <c r="C152" s="65">
        <f t="shared" si="26"/>
        <v>37199.480000000003</v>
      </c>
      <c r="D152" t="str">
        <f t="shared" si="27"/>
        <v>vis</v>
      </c>
      <c r="E152">
        <f>VLOOKUP(C152,Active!C$21:E$967,3,FALSE)</f>
        <v>-3780.0099227661885</v>
      </c>
      <c r="F152" s="15" t="s">
        <v>164</v>
      </c>
      <c r="G152" t="str">
        <f t="shared" si="28"/>
        <v>37199.480</v>
      </c>
      <c r="H152" s="65">
        <f t="shared" si="29"/>
        <v>-3780</v>
      </c>
      <c r="I152" s="74" t="s">
        <v>618</v>
      </c>
      <c r="J152" s="75" t="s">
        <v>619</v>
      </c>
      <c r="K152" s="74">
        <v>-3780</v>
      </c>
      <c r="L152" s="74" t="s">
        <v>182</v>
      </c>
      <c r="M152" s="75" t="s">
        <v>565</v>
      </c>
      <c r="N152" s="75"/>
      <c r="O152" s="76" t="s">
        <v>591</v>
      </c>
      <c r="P152" s="76" t="s">
        <v>52</v>
      </c>
    </row>
    <row r="153" spans="1:16" ht="12.75" customHeight="1" x14ac:dyDescent="0.2">
      <c r="A153" s="65" t="str">
        <f t="shared" si="24"/>
        <v> HABZ 15 </v>
      </c>
      <c r="B153" s="15" t="str">
        <f t="shared" si="25"/>
        <v>I</v>
      </c>
      <c r="C153" s="65">
        <f t="shared" si="26"/>
        <v>37932.442999999999</v>
      </c>
      <c r="D153" t="str">
        <f t="shared" si="27"/>
        <v>vis</v>
      </c>
      <c r="E153">
        <f>VLOOKUP(C153,Active!C$21:E$967,3,FALSE)</f>
        <v>-3418.0240341131389</v>
      </c>
      <c r="F153" s="15" t="s">
        <v>164</v>
      </c>
      <c r="G153" t="str">
        <f t="shared" si="28"/>
        <v>37932.443</v>
      </c>
      <c r="H153" s="65">
        <f t="shared" si="29"/>
        <v>-3418</v>
      </c>
      <c r="I153" s="74" t="s">
        <v>620</v>
      </c>
      <c r="J153" s="75" t="s">
        <v>621</v>
      </c>
      <c r="K153" s="74">
        <v>-3418</v>
      </c>
      <c r="L153" s="74" t="s">
        <v>622</v>
      </c>
      <c r="M153" s="75" t="s">
        <v>565</v>
      </c>
      <c r="N153" s="75"/>
      <c r="O153" s="76" t="s">
        <v>591</v>
      </c>
      <c r="P153" s="76" t="s">
        <v>52</v>
      </c>
    </row>
    <row r="154" spans="1:16" ht="12.75" customHeight="1" x14ac:dyDescent="0.2">
      <c r="A154" s="65" t="str">
        <f t="shared" si="24"/>
        <v> MVS 3.122 </v>
      </c>
      <c r="B154" s="15" t="str">
        <f t="shared" si="25"/>
        <v>I</v>
      </c>
      <c r="C154" s="65">
        <f t="shared" si="26"/>
        <v>38179.512000000002</v>
      </c>
      <c r="D154" t="str">
        <f t="shared" si="27"/>
        <v>vis</v>
      </c>
      <c r="E154">
        <f>VLOOKUP(C154,Active!C$21:E$967,3,FALSE)</f>
        <v>-3296.0049260222509</v>
      </c>
      <c r="F154" s="15" t="s">
        <v>164</v>
      </c>
      <c r="G154" t="str">
        <f t="shared" si="28"/>
        <v>38179.512</v>
      </c>
      <c r="H154" s="65">
        <f t="shared" si="29"/>
        <v>-3296</v>
      </c>
      <c r="I154" s="74" t="s">
        <v>623</v>
      </c>
      <c r="J154" s="75" t="s">
        <v>624</v>
      </c>
      <c r="K154" s="74">
        <v>-3296</v>
      </c>
      <c r="L154" s="74" t="s">
        <v>318</v>
      </c>
      <c r="M154" s="75" t="s">
        <v>565</v>
      </c>
      <c r="N154" s="75"/>
      <c r="O154" s="76" t="s">
        <v>566</v>
      </c>
      <c r="P154" s="76" t="s">
        <v>50</v>
      </c>
    </row>
    <row r="155" spans="1:16" ht="12.75" customHeight="1" x14ac:dyDescent="0.2">
      <c r="A155" s="65" t="str">
        <f t="shared" si="24"/>
        <v> MVS 3.122 </v>
      </c>
      <c r="B155" s="15" t="str">
        <f t="shared" si="25"/>
        <v>I</v>
      </c>
      <c r="C155" s="65">
        <f t="shared" si="26"/>
        <v>38323.326999999997</v>
      </c>
      <c r="D155" t="str">
        <f t="shared" si="27"/>
        <v>vis</v>
      </c>
      <c r="E155">
        <f>VLOOKUP(C155,Active!C$21:E$967,3,FALSE)</f>
        <v>-3224.9795119472747</v>
      </c>
      <c r="F155" s="15" t="s">
        <v>164</v>
      </c>
      <c r="G155" t="str">
        <f t="shared" si="28"/>
        <v>38323.327</v>
      </c>
      <c r="H155" s="65">
        <f t="shared" si="29"/>
        <v>-3225</v>
      </c>
      <c r="I155" s="74" t="s">
        <v>625</v>
      </c>
      <c r="J155" s="75" t="s">
        <v>626</v>
      </c>
      <c r="K155" s="74">
        <v>-3225</v>
      </c>
      <c r="L155" s="74" t="s">
        <v>627</v>
      </c>
      <c r="M155" s="75" t="s">
        <v>565</v>
      </c>
      <c r="N155" s="75"/>
      <c r="O155" s="76" t="s">
        <v>566</v>
      </c>
      <c r="P155" s="76" t="s">
        <v>50</v>
      </c>
    </row>
    <row r="156" spans="1:16" ht="12.75" customHeight="1" x14ac:dyDescent="0.2">
      <c r="A156" s="65" t="str">
        <f t="shared" si="24"/>
        <v> MVS 3.122 </v>
      </c>
      <c r="B156" s="15" t="str">
        <f t="shared" si="25"/>
        <v>I</v>
      </c>
      <c r="C156" s="65">
        <f t="shared" si="26"/>
        <v>38584.480000000003</v>
      </c>
      <c r="D156" t="str">
        <f t="shared" si="27"/>
        <v>vis</v>
      </c>
      <c r="E156">
        <f>VLOOKUP(C156,Active!C$21:E$967,3,FALSE)</f>
        <v>-3096.0047877396237</v>
      </c>
      <c r="F156" s="15" t="s">
        <v>164</v>
      </c>
      <c r="G156" t="str">
        <f t="shared" si="28"/>
        <v>38584.480</v>
      </c>
      <c r="H156" s="65">
        <f t="shared" si="29"/>
        <v>-3096</v>
      </c>
      <c r="I156" s="74" t="s">
        <v>628</v>
      </c>
      <c r="J156" s="75" t="s">
        <v>629</v>
      </c>
      <c r="K156" s="74">
        <v>-3096</v>
      </c>
      <c r="L156" s="74" t="s">
        <v>318</v>
      </c>
      <c r="M156" s="75" t="s">
        <v>565</v>
      </c>
      <c r="N156" s="75"/>
      <c r="O156" s="76" t="s">
        <v>566</v>
      </c>
      <c r="P156" s="76" t="s">
        <v>50</v>
      </c>
    </row>
    <row r="157" spans="1:16" ht="12.75" customHeight="1" x14ac:dyDescent="0.2">
      <c r="A157" s="65" t="str">
        <f t="shared" si="24"/>
        <v>OEJV 0074 </v>
      </c>
      <c r="B157" s="15" t="str">
        <f t="shared" si="25"/>
        <v>I</v>
      </c>
      <c r="C157" s="65">
        <f t="shared" si="26"/>
        <v>51786.423999999999</v>
      </c>
      <c r="D157" t="str">
        <f t="shared" si="27"/>
        <v>vis</v>
      </c>
      <c r="E157" t="e">
        <f>VLOOKUP(C157,Active!C$21:E$967,3,FALSE)</f>
        <v>#N/A</v>
      </c>
      <c r="F157" s="15" t="s">
        <v>164</v>
      </c>
      <c r="G157" t="str">
        <f t="shared" si="28"/>
        <v>51786.424</v>
      </c>
      <c r="H157" s="65">
        <f t="shared" si="29"/>
        <v>3424</v>
      </c>
      <c r="I157" s="74" t="s">
        <v>630</v>
      </c>
      <c r="J157" s="75" t="s">
        <v>631</v>
      </c>
      <c r="K157" s="74">
        <v>3424</v>
      </c>
      <c r="L157" s="74" t="s">
        <v>322</v>
      </c>
      <c r="M157" s="75" t="s">
        <v>168</v>
      </c>
      <c r="N157" s="75"/>
      <c r="O157" s="76" t="s">
        <v>632</v>
      </c>
      <c r="P157" s="77" t="s">
        <v>460</v>
      </c>
    </row>
    <row r="158" spans="1:16" ht="12.75" customHeight="1" x14ac:dyDescent="0.2">
      <c r="A158" s="65" t="str">
        <f t="shared" si="24"/>
        <v> BBS 125 </v>
      </c>
      <c r="B158" s="15" t="str">
        <f t="shared" si="25"/>
        <v>I</v>
      </c>
      <c r="C158" s="65">
        <f t="shared" si="26"/>
        <v>52041.540999999997</v>
      </c>
      <c r="D158" t="str">
        <f t="shared" si="27"/>
        <v>vis</v>
      </c>
      <c r="E158">
        <f>VLOOKUP(C158,Active!C$21:E$967,3,FALSE)</f>
        <v>3549.987144654393</v>
      </c>
      <c r="F158" s="15" t="s">
        <v>164</v>
      </c>
      <c r="G158" t="str">
        <f t="shared" si="28"/>
        <v>52041.541</v>
      </c>
      <c r="H158" s="65">
        <f t="shared" si="29"/>
        <v>3550</v>
      </c>
      <c r="I158" s="74" t="s">
        <v>633</v>
      </c>
      <c r="J158" s="75" t="s">
        <v>634</v>
      </c>
      <c r="K158" s="74">
        <v>3550</v>
      </c>
      <c r="L158" s="74" t="s">
        <v>466</v>
      </c>
      <c r="M158" s="75" t="s">
        <v>168</v>
      </c>
      <c r="N158" s="75"/>
      <c r="O158" s="76" t="s">
        <v>169</v>
      </c>
      <c r="P158" s="76" t="s">
        <v>130</v>
      </c>
    </row>
    <row r="159" spans="1:16" ht="12.75" customHeight="1" x14ac:dyDescent="0.2">
      <c r="A159" s="65" t="str">
        <f t="shared" si="24"/>
        <v> BBS 126 </v>
      </c>
      <c r="B159" s="15" t="str">
        <f t="shared" si="25"/>
        <v>I</v>
      </c>
      <c r="C159" s="65">
        <f t="shared" si="26"/>
        <v>52116.460899999998</v>
      </c>
      <c r="D159" t="str">
        <f t="shared" si="27"/>
        <v>vis</v>
      </c>
      <c r="E159">
        <f>VLOOKUP(C159,Active!C$21:E$967,3,FALSE)</f>
        <v>3586.9875752072285</v>
      </c>
      <c r="F159" s="15" t="s">
        <v>164</v>
      </c>
      <c r="G159" t="str">
        <f t="shared" si="28"/>
        <v>52116.4609</v>
      </c>
      <c r="H159" s="65">
        <f t="shared" si="29"/>
        <v>3587</v>
      </c>
      <c r="I159" s="74" t="s">
        <v>635</v>
      </c>
      <c r="J159" s="75" t="s">
        <v>636</v>
      </c>
      <c r="K159" s="74">
        <v>3587</v>
      </c>
      <c r="L159" s="74" t="s">
        <v>637</v>
      </c>
      <c r="M159" s="75" t="s">
        <v>435</v>
      </c>
      <c r="N159" s="75" t="s">
        <v>449</v>
      </c>
      <c r="O159" s="76" t="s">
        <v>178</v>
      </c>
      <c r="P159" s="76" t="s">
        <v>131</v>
      </c>
    </row>
    <row r="160" spans="1:16" ht="12.75" customHeight="1" x14ac:dyDescent="0.2">
      <c r="A160" s="65" t="str">
        <f t="shared" si="24"/>
        <v> BBS 126 </v>
      </c>
      <c r="B160" s="15" t="str">
        <f t="shared" si="25"/>
        <v>I</v>
      </c>
      <c r="C160" s="65">
        <f t="shared" si="26"/>
        <v>52187.336000000003</v>
      </c>
      <c r="D160" t="str">
        <f t="shared" si="27"/>
        <v>vis</v>
      </c>
      <c r="E160">
        <f>VLOOKUP(C160,Active!C$21:E$967,3,FALSE)</f>
        <v>3621.9904144458746</v>
      </c>
      <c r="F160" s="15" t="s">
        <v>164</v>
      </c>
      <c r="G160" t="str">
        <f t="shared" si="28"/>
        <v>52187.336</v>
      </c>
      <c r="H160" s="65">
        <f t="shared" si="29"/>
        <v>3622</v>
      </c>
      <c r="I160" s="74" t="s">
        <v>638</v>
      </c>
      <c r="J160" s="75" t="s">
        <v>639</v>
      </c>
      <c r="K160" s="74">
        <v>3622</v>
      </c>
      <c r="L160" s="74" t="s">
        <v>373</v>
      </c>
      <c r="M160" s="75" t="s">
        <v>168</v>
      </c>
      <c r="N160" s="75"/>
      <c r="O160" s="76" t="s">
        <v>169</v>
      </c>
      <c r="P160" s="76" t="s">
        <v>131</v>
      </c>
    </row>
    <row r="161" spans="1:16" ht="12.75" customHeight="1" x14ac:dyDescent="0.2">
      <c r="A161" s="65" t="str">
        <f t="shared" si="24"/>
        <v> AOEB 12 </v>
      </c>
      <c r="B161" s="15" t="str">
        <f t="shared" si="25"/>
        <v>I</v>
      </c>
      <c r="C161" s="65">
        <f t="shared" si="26"/>
        <v>52533.577599999997</v>
      </c>
      <c r="D161" t="str">
        <f t="shared" si="27"/>
        <v>vis</v>
      </c>
      <c r="E161">
        <f>VLOOKUP(C161,Active!C$21:E$967,3,FALSE)</f>
        <v>3792.9875497237153</v>
      </c>
      <c r="F161" s="15" t="s">
        <v>164</v>
      </c>
      <c r="G161" t="str">
        <f t="shared" si="28"/>
        <v>52533.5776</v>
      </c>
      <c r="H161" s="65">
        <f t="shared" si="29"/>
        <v>3793</v>
      </c>
      <c r="I161" s="74" t="s">
        <v>640</v>
      </c>
      <c r="J161" s="75" t="s">
        <v>641</v>
      </c>
      <c r="K161" s="74">
        <v>3793</v>
      </c>
      <c r="L161" s="74" t="s">
        <v>637</v>
      </c>
      <c r="M161" s="75" t="s">
        <v>458</v>
      </c>
      <c r="N161" s="75" t="s">
        <v>505</v>
      </c>
      <c r="O161" s="76" t="s">
        <v>221</v>
      </c>
      <c r="P161" s="76" t="s">
        <v>126</v>
      </c>
    </row>
    <row r="162" spans="1:16" ht="12.75" customHeight="1" x14ac:dyDescent="0.2">
      <c r="A162" s="65" t="str">
        <f t="shared" si="24"/>
        <v> AOEB 12 </v>
      </c>
      <c r="B162" s="15" t="str">
        <f t="shared" si="25"/>
        <v>I</v>
      </c>
      <c r="C162" s="65">
        <f t="shared" si="26"/>
        <v>52796.803</v>
      </c>
      <c r="D162" t="str">
        <f t="shared" si="27"/>
        <v>vis</v>
      </c>
      <c r="E162">
        <f>VLOOKUP(C162,Active!C$21:E$967,3,FALSE)</f>
        <v>3922.985762914635</v>
      </c>
      <c r="F162" s="15" t="s">
        <v>164</v>
      </c>
      <c r="G162" t="str">
        <f t="shared" si="28"/>
        <v>52796.803</v>
      </c>
      <c r="H162" s="65">
        <f t="shared" si="29"/>
        <v>3923</v>
      </c>
      <c r="I162" s="74" t="s">
        <v>642</v>
      </c>
      <c r="J162" s="75" t="s">
        <v>643</v>
      </c>
      <c r="K162" s="74">
        <v>3923</v>
      </c>
      <c r="L162" s="74" t="s">
        <v>588</v>
      </c>
      <c r="M162" s="75" t="s">
        <v>168</v>
      </c>
      <c r="N162" s="75"/>
      <c r="O162" s="76" t="s">
        <v>323</v>
      </c>
      <c r="P162" s="76" t="s">
        <v>126</v>
      </c>
    </row>
    <row r="163" spans="1:16" ht="12.75" customHeight="1" x14ac:dyDescent="0.2">
      <c r="A163" s="65" t="str">
        <f t="shared" si="24"/>
        <v> AOEB 12 </v>
      </c>
      <c r="B163" s="15" t="str">
        <f t="shared" si="25"/>
        <v>I</v>
      </c>
      <c r="C163" s="65">
        <f t="shared" si="26"/>
        <v>53343.511700000003</v>
      </c>
      <c r="D163" t="str">
        <f t="shared" si="27"/>
        <v>vis</v>
      </c>
      <c r="E163">
        <f>VLOOKUP(C163,Active!C$21:E$967,3,FALSE)</f>
        <v>4192.9868879425767</v>
      </c>
      <c r="F163" s="15" t="s">
        <v>164</v>
      </c>
      <c r="G163" t="str">
        <f t="shared" si="28"/>
        <v>53343.5117</v>
      </c>
      <c r="H163" s="65">
        <f t="shared" si="29"/>
        <v>4193</v>
      </c>
      <c r="I163" s="74" t="s">
        <v>644</v>
      </c>
      <c r="J163" s="75" t="s">
        <v>645</v>
      </c>
      <c r="K163" s="74" t="s">
        <v>646</v>
      </c>
      <c r="L163" s="74" t="s">
        <v>647</v>
      </c>
      <c r="M163" s="75" t="s">
        <v>458</v>
      </c>
      <c r="N163" s="75" t="s">
        <v>505</v>
      </c>
      <c r="O163" s="76" t="s">
        <v>221</v>
      </c>
      <c r="P163" s="76" t="s">
        <v>126</v>
      </c>
    </row>
    <row r="164" spans="1:16" ht="12.75" customHeight="1" x14ac:dyDescent="0.2">
      <c r="A164" s="65" t="str">
        <f t="shared" si="24"/>
        <v> AOEB 12 </v>
      </c>
      <c r="B164" s="15" t="str">
        <f t="shared" si="25"/>
        <v>I</v>
      </c>
      <c r="C164" s="65">
        <f t="shared" si="26"/>
        <v>54260.761599999998</v>
      </c>
      <c r="D164" t="str">
        <f t="shared" si="27"/>
        <v>vis</v>
      </c>
      <c r="E164">
        <f>VLOOKUP(C164,Active!C$21:E$967,3,FALSE)</f>
        <v>4645.9859072224317</v>
      </c>
      <c r="F164" s="15" t="s">
        <v>164</v>
      </c>
      <c r="G164" t="str">
        <f t="shared" si="28"/>
        <v>54260.7616</v>
      </c>
      <c r="H164" s="65">
        <f t="shared" si="29"/>
        <v>4646</v>
      </c>
      <c r="I164" s="74" t="s">
        <v>648</v>
      </c>
      <c r="J164" s="75" t="s">
        <v>649</v>
      </c>
      <c r="K164" s="74" t="s">
        <v>650</v>
      </c>
      <c r="L164" s="74" t="s">
        <v>651</v>
      </c>
      <c r="M164" s="75" t="s">
        <v>458</v>
      </c>
      <c r="N164" s="75" t="s">
        <v>505</v>
      </c>
      <c r="O164" s="76" t="s">
        <v>221</v>
      </c>
      <c r="P164" s="76" t="s">
        <v>126</v>
      </c>
    </row>
    <row r="165" spans="1:16" ht="12.75" customHeight="1" x14ac:dyDescent="0.2">
      <c r="A165" s="65" t="str">
        <f t="shared" si="24"/>
        <v>BAVM 193 </v>
      </c>
      <c r="B165" s="15" t="str">
        <f t="shared" si="25"/>
        <v>I</v>
      </c>
      <c r="C165" s="65">
        <f t="shared" si="26"/>
        <v>54388.325400000002</v>
      </c>
      <c r="D165" t="str">
        <f t="shared" si="27"/>
        <v>vis</v>
      </c>
      <c r="E165">
        <f>VLOOKUP(C165,Active!C$21:E$967,3,FALSE)</f>
        <v>4708.9853976509548</v>
      </c>
      <c r="F165" s="15" t="s">
        <v>164</v>
      </c>
      <c r="G165" t="str">
        <f t="shared" si="28"/>
        <v>54388.3254</v>
      </c>
      <c r="H165" s="65">
        <f t="shared" si="29"/>
        <v>4709</v>
      </c>
      <c r="I165" s="74" t="s">
        <v>652</v>
      </c>
      <c r="J165" s="75" t="s">
        <v>653</v>
      </c>
      <c r="K165" s="74" t="s">
        <v>654</v>
      </c>
      <c r="L165" s="74" t="s">
        <v>655</v>
      </c>
      <c r="M165" s="75" t="s">
        <v>458</v>
      </c>
      <c r="N165" s="75" t="s">
        <v>475</v>
      </c>
      <c r="O165" s="76" t="s">
        <v>656</v>
      </c>
      <c r="P165" s="77" t="s">
        <v>132</v>
      </c>
    </row>
    <row r="166" spans="1:16" ht="12.75" customHeight="1" x14ac:dyDescent="0.2">
      <c r="A166" s="65" t="str">
        <f t="shared" si="24"/>
        <v>BAVM 203 </v>
      </c>
      <c r="B166" s="15" t="str">
        <f t="shared" si="25"/>
        <v>II</v>
      </c>
      <c r="C166" s="65">
        <f t="shared" si="26"/>
        <v>54648.516000000003</v>
      </c>
      <c r="D166" t="str">
        <f t="shared" si="27"/>
        <v>vis</v>
      </c>
      <c r="E166">
        <f>VLOOKUP(C166,Active!C$21:E$967,3,FALSE)</f>
        <v>4837.4848247164018</v>
      </c>
      <c r="F166" s="15" t="s">
        <v>164</v>
      </c>
      <c r="G166" t="str">
        <f t="shared" si="28"/>
        <v>54648.5160</v>
      </c>
      <c r="H166" s="65">
        <f t="shared" si="29"/>
        <v>4837.5</v>
      </c>
      <c r="I166" s="74" t="s">
        <v>657</v>
      </c>
      <c r="J166" s="75" t="s">
        <v>658</v>
      </c>
      <c r="K166" s="74" t="s">
        <v>659</v>
      </c>
      <c r="L166" s="74" t="s">
        <v>490</v>
      </c>
      <c r="M166" s="75" t="s">
        <v>458</v>
      </c>
      <c r="N166" s="75" t="s">
        <v>475</v>
      </c>
      <c r="O166" s="76" t="s">
        <v>656</v>
      </c>
      <c r="P166" s="77" t="s">
        <v>133</v>
      </c>
    </row>
    <row r="167" spans="1:16" ht="12.75" customHeight="1" x14ac:dyDescent="0.2">
      <c r="A167" s="65" t="str">
        <f t="shared" si="24"/>
        <v>BAVM 203 </v>
      </c>
      <c r="B167" s="15" t="str">
        <f t="shared" si="25"/>
        <v>II</v>
      </c>
      <c r="C167" s="65">
        <f t="shared" si="26"/>
        <v>54648.521200000003</v>
      </c>
      <c r="D167" t="str">
        <f t="shared" si="27"/>
        <v>vis</v>
      </c>
      <c r="E167">
        <f>VLOOKUP(C167,Active!C$21:E$967,3,FALSE)</f>
        <v>4837.4873928223242</v>
      </c>
      <c r="F167" s="15" t="s">
        <v>164</v>
      </c>
      <c r="G167" t="str">
        <f t="shared" si="28"/>
        <v>54648.5212</v>
      </c>
      <c r="H167" s="65">
        <f t="shared" si="29"/>
        <v>4837.5</v>
      </c>
      <c r="I167" s="74" t="s">
        <v>660</v>
      </c>
      <c r="J167" s="75" t="s">
        <v>661</v>
      </c>
      <c r="K167" s="74" t="s">
        <v>659</v>
      </c>
      <c r="L167" s="74" t="s">
        <v>662</v>
      </c>
      <c r="M167" s="75" t="s">
        <v>458</v>
      </c>
      <c r="N167" s="75" t="s">
        <v>475</v>
      </c>
      <c r="O167" s="76" t="s">
        <v>437</v>
      </c>
      <c r="P167" s="77" t="s">
        <v>133</v>
      </c>
    </row>
    <row r="168" spans="1:16" ht="12.75" customHeight="1" x14ac:dyDescent="0.2">
      <c r="A168" s="65" t="str">
        <f t="shared" si="24"/>
        <v>BAVM 225 </v>
      </c>
      <c r="B168" s="15" t="str">
        <f t="shared" si="25"/>
        <v>I</v>
      </c>
      <c r="C168" s="65">
        <f t="shared" si="26"/>
        <v>55791.537199999999</v>
      </c>
      <c r="D168" t="str">
        <f t="shared" si="27"/>
        <v>vis</v>
      </c>
      <c r="E168">
        <f>VLOOKUP(C168,Active!C$21:E$967,3,FALSE)</f>
        <v>5401.9847310299201</v>
      </c>
      <c r="F168" s="15" t="s">
        <v>164</v>
      </c>
      <c r="G168" t="str">
        <f t="shared" si="28"/>
        <v>55791.5372</v>
      </c>
      <c r="H168" s="65">
        <f t="shared" si="29"/>
        <v>5402</v>
      </c>
      <c r="I168" s="74" t="s">
        <v>663</v>
      </c>
      <c r="J168" s="75" t="s">
        <v>664</v>
      </c>
      <c r="K168" s="74" t="s">
        <v>665</v>
      </c>
      <c r="L168" s="74" t="s">
        <v>666</v>
      </c>
      <c r="M168" s="75" t="s">
        <v>458</v>
      </c>
      <c r="N168" s="75" t="s">
        <v>475</v>
      </c>
      <c r="O168" s="76" t="s">
        <v>437</v>
      </c>
      <c r="P168" s="77" t="s">
        <v>135</v>
      </c>
    </row>
  </sheetData>
  <sheetProtection selectLockedCells="1" selectUnlockedCells="1"/>
  <hyperlinks>
    <hyperlink ref="P94" r:id="rId1"/>
    <hyperlink ref="P97" r:id="rId2"/>
    <hyperlink ref="P99" r:id="rId3"/>
    <hyperlink ref="P102" r:id="rId4"/>
    <hyperlink ref="P103" r:id="rId5"/>
    <hyperlink ref="P104" r:id="rId6"/>
    <hyperlink ref="P105" r:id="rId7"/>
    <hyperlink ref="P106" r:id="rId8"/>
    <hyperlink ref="P107" r:id="rId9"/>
    <hyperlink ref="P108" r:id="rId10"/>
    <hyperlink ref="P111" r:id="rId11"/>
    <hyperlink ref="P157" r:id="rId12"/>
    <hyperlink ref="P165" r:id="rId13"/>
    <hyperlink ref="P166" r:id="rId14"/>
    <hyperlink ref="P167" r:id="rId15"/>
    <hyperlink ref="P168" r:id="rId16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2022-04-03T04:26:52Z</dcterms:created>
  <dcterms:modified xsi:type="dcterms:W3CDTF">2023-01-26T00:38:08Z</dcterms:modified>
</cp:coreProperties>
</file>