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E0C8B5E-6796-4041-9C73-ED6481C06740}" xr6:coauthVersionLast="47" xr6:coauthVersionMax="47" xr10:uidLastSave="{00000000-0000-0000-0000-000000000000}"/>
  <bookViews>
    <workbookView xWindow="13605" yWindow="765" windowWidth="13230" windowHeight="14265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83" i="3" l="1"/>
  <c r="F183" i="3" s="1"/>
  <c r="G183" i="3" s="1"/>
  <c r="K183" i="3" s="1"/>
  <c r="Q183" i="3"/>
  <c r="Q187" i="3"/>
  <c r="E188" i="3"/>
  <c r="F188" i="3" s="1"/>
  <c r="G188" i="3" s="1"/>
  <c r="K188" i="3" s="1"/>
  <c r="Q188" i="3"/>
  <c r="Q189" i="3"/>
  <c r="E181" i="3"/>
  <c r="F181" i="3"/>
  <c r="G181" i="3" s="1"/>
  <c r="K181" i="3" s="1"/>
  <c r="Q181" i="3"/>
  <c r="Q184" i="3"/>
  <c r="E185" i="3"/>
  <c r="F185" i="3" s="1"/>
  <c r="G185" i="3" s="1"/>
  <c r="K185" i="3" s="1"/>
  <c r="Q185" i="3"/>
  <c r="E186" i="3"/>
  <c r="F186" i="3" s="1"/>
  <c r="G186" i="3" s="1"/>
  <c r="K186" i="3" s="1"/>
  <c r="Q186" i="3"/>
  <c r="C7" i="3"/>
  <c r="E187" i="3" s="1"/>
  <c r="F187" i="3" s="1"/>
  <c r="G187" i="3" s="1"/>
  <c r="K187" i="3" s="1"/>
  <c r="C8" i="3"/>
  <c r="C9" i="3"/>
  <c r="D9" i="3"/>
  <c r="F16" i="3"/>
  <c r="F17" i="3" s="1"/>
  <c r="C17" i="3"/>
  <c r="E21" i="3"/>
  <c r="F21" i="3"/>
  <c r="G21" i="3" s="1"/>
  <c r="I21" i="3" s="1"/>
  <c r="Q21" i="3"/>
  <c r="E22" i="3"/>
  <c r="F22" i="3"/>
  <c r="G22" i="3"/>
  <c r="I22" i="3" s="1"/>
  <c r="Q22" i="3"/>
  <c r="E23" i="3"/>
  <c r="F23" i="3" s="1"/>
  <c r="G23" i="3" s="1"/>
  <c r="I23" i="3" s="1"/>
  <c r="Q23" i="3"/>
  <c r="E24" i="3"/>
  <c r="F24" i="3" s="1"/>
  <c r="G24" i="3" s="1"/>
  <c r="I24" i="3" s="1"/>
  <c r="Q24" i="3"/>
  <c r="E25" i="3"/>
  <c r="F25" i="3"/>
  <c r="G25" i="3"/>
  <c r="I25" i="3" s="1"/>
  <c r="Q25" i="3"/>
  <c r="E26" i="3"/>
  <c r="F26" i="3" s="1"/>
  <c r="G26" i="3" s="1"/>
  <c r="I26" i="3" s="1"/>
  <c r="Q26" i="3"/>
  <c r="E27" i="3"/>
  <c r="F27" i="3"/>
  <c r="G27" i="3" s="1"/>
  <c r="I27" i="3" s="1"/>
  <c r="Q27" i="3"/>
  <c r="E28" i="3"/>
  <c r="F28" i="3" s="1"/>
  <c r="G28" i="3" s="1"/>
  <c r="I28" i="3" s="1"/>
  <c r="Q28" i="3"/>
  <c r="E29" i="3"/>
  <c r="F29" i="3" s="1"/>
  <c r="G29" i="3" s="1"/>
  <c r="I29" i="3" s="1"/>
  <c r="Q29" i="3"/>
  <c r="E30" i="3"/>
  <c r="F30" i="3"/>
  <c r="G30" i="3"/>
  <c r="I30" i="3" s="1"/>
  <c r="Q30" i="3"/>
  <c r="E31" i="3"/>
  <c r="F31" i="3" s="1"/>
  <c r="G31" i="3" s="1"/>
  <c r="I31" i="3" s="1"/>
  <c r="Q31" i="3"/>
  <c r="E32" i="3"/>
  <c r="F32" i="3" s="1"/>
  <c r="G32" i="3" s="1"/>
  <c r="I32" i="3" s="1"/>
  <c r="Q32" i="3"/>
  <c r="E33" i="3"/>
  <c r="F33" i="3"/>
  <c r="G33" i="3"/>
  <c r="I33" i="3"/>
  <c r="Q33" i="3"/>
  <c r="E34" i="3"/>
  <c r="F34" i="3" s="1"/>
  <c r="G34" i="3" s="1"/>
  <c r="I34" i="3" s="1"/>
  <c r="Q34" i="3"/>
  <c r="E35" i="3"/>
  <c r="F35" i="3" s="1"/>
  <c r="G35" i="3" s="1"/>
  <c r="I35" i="3" s="1"/>
  <c r="Q35" i="3"/>
  <c r="E36" i="3"/>
  <c r="F36" i="3" s="1"/>
  <c r="G36" i="3" s="1"/>
  <c r="I36" i="3" s="1"/>
  <c r="Q36" i="3"/>
  <c r="E37" i="3"/>
  <c r="F37" i="3"/>
  <c r="G37" i="3" s="1"/>
  <c r="I37" i="3" s="1"/>
  <c r="Q37" i="3"/>
  <c r="E38" i="3"/>
  <c r="F38" i="3" s="1"/>
  <c r="G38" i="3" s="1"/>
  <c r="I38" i="3" s="1"/>
  <c r="Q38" i="3"/>
  <c r="E39" i="3"/>
  <c r="F39" i="3" s="1"/>
  <c r="G39" i="3" s="1"/>
  <c r="I39" i="3" s="1"/>
  <c r="Q39" i="3"/>
  <c r="E40" i="3"/>
  <c r="F40" i="3" s="1"/>
  <c r="G40" i="3" s="1"/>
  <c r="I40" i="3" s="1"/>
  <c r="Q40" i="3"/>
  <c r="E41" i="3"/>
  <c r="F41" i="3" s="1"/>
  <c r="G41" i="3" s="1"/>
  <c r="I41" i="3" s="1"/>
  <c r="Q41" i="3"/>
  <c r="E42" i="3"/>
  <c r="F42" i="3" s="1"/>
  <c r="G42" i="3" s="1"/>
  <c r="I42" i="3" s="1"/>
  <c r="Q42" i="3"/>
  <c r="E43" i="3"/>
  <c r="F43" i="3"/>
  <c r="G43" i="3" s="1"/>
  <c r="I43" i="3" s="1"/>
  <c r="Q43" i="3"/>
  <c r="E44" i="3"/>
  <c r="F44" i="3" s="1"/>
  <c r="G44" i="3" s="1"/>
  <c r="I44" i="3" s="1"/>
  <c r="Q44" i="3"/>
  <c r="E45" i="3"/>
  <c r="F45" i="3" s="1"/>
  <c r="G45" i="3" s="1"/>
  <c r="I45" i="3" s="1"/>
  <c r="Q45" i="3"/>
  <c r="E46" i="3"/>
  <c r="F46" i="3"/>
  <c r="G46" i="3" s="1"/>
  <c r="I46" i="3" s="1"/>
  <c r="Q46" i="3"/>
  <c r="E47" i="3"/>
  <c r="F47" i="3" s="1"/>
  <c r="G47" i="3" s="1"/>
  <c r="I47" i="3" s="1"/>
  <c r="Q47" i="3"/>
  <c r="E48" i="3"/>
  <c r="F48" i="3" s="1"/>
  <c r="G48" i="3" s="1"/>
  <c r="I48" i="3" s="1"/>
  <c r="Q48" i="3"/>
  <c r="E49" i="3"/>
  <c r="F49" i="3"/>
  <c r="G49" i="3" s="1"/>
  <c r="I49" i="3" s="1"/>
  <c r="Q49" i="3"/>
  <c r="E50" i="3"/>
  <c r="F50" i="3" s="1"/>
  <c r="G50" i="3" s="1"/>
  <c r="I50" i="3" s="1"/>
  <c r="Q50" i="3"/>
  <c r="E51" i="3"/>
  <c r="F51" i="3" s="1"/>
  <c r="G51" i="3" s="1"/>
  <c r="J51" i="3" s="1"/>
  <c r="Q51" i="3"/>
  <c r="E52" i="3"/>
  <c r="F52" i="3" s="1"/>
  <c r="G52" i="3" s="1"/>
  <c r="K52" i="3" s="1"/>
  <c r="Q52" i="3"/>
  <c r="E53" i="3"/>
  <c r="F53" i="3"/>
  <c r="U53" i="3" s="1"/>
  <c r="Q53" i="3"/>
  <c r="E54" i="3"/>
  <c r="F54" i="3" s="1"/>
  <c r="G54" i="3" s="1"/>
  <c r="K54" i="3" s="1"/>
  <c r="Q54" i="3"/>
  <c r="E55" i="3"/>
  <c r="F55" i="3" s="1"/>
  <c r="G55" i="3" s="1"/>
  <c r="J55" i="3" s="1"/>
  <c r="Q55" i="3"/>
  <c r="E56" i="3"/>
  <c r="F56" i="3"/>
  <c r="G56" i="3" s="1"/>
  <c r="K56" i="3" s="1"/>
  <c r="Q56" i="3"/>
  <c r="E57" i="3"/>
  <c r="F57" i="3" s="1"/>
  <c r="Q57" i="3"/>
  <c r="E58" i="3"/>
  <c r="F58" i="3"/>
  <c r="G58" i="3" s="1"/>
  <c r="K58" i="3" s="1"/>
  <c r="Q58" i="3"/>
  <c r="E59" i="3"/>
  <c r="F59" i="3" s="1"/>
  <c r="G59" i="3" s="1"/>
  <c r="K59" i="3" s="1"/>
  <c r="Q59" i="3"/>
  <c r="E60" i="3"/>
  <c r="F60" i="3"/>
  <c r="G60" i="3" s="1"/>
  <c r="K60" i="3" s="1"/>
  <c r="Q60" i="3"/>
  <c r="E61" i="3"/>
  <c r="F61" i="3"/>
  <c r="G61" i="3"/>
  <c r="K61" i="3" s="1"/>
  <c r="Q61" i="3"/>
  <c r="E62" i="3"/>
  <c r="F62" i="3" s="1"/>
  <c r="G62" i="3" s="1"/>
  <c r="K62" i="3" s="1"/>
  <c r="Q62" i="3"/>
  <c r="E63" i="3"/>
  <c r="F63" i="3" s="1"/>
  <c r="G63" i="3" s="1"/>
  <c r="K63" i="3" s="1"/>
  <c r="Q63" i="3"/>
  <c r="E64" i="3"/>
  <c r="F64" i="3"/>
  <c r="G64" i="3"/>
  <c r="K64" i="3" s="1"/>
  <c r="Q64" i="3"/>
  <c r="E65" i="3"/>
  <c r="F65" i="3" s="1"/>
  <c r="G65" i="3" s="1"/>
  <c r="K65" i="3" s="1"/>
  <c r="Q65" i="3"/>
  <c r="E66" i="3"/>
  <c r="F66" i="3"/>
  <c r="G66" i="3"/>
  <c r="K66" i="3"/>
  <c r="Q66" i="3"/>
  <c r="E67" i="3"/>
  <c r="F67" i="3" s="1"/>
  <c r="G67" i="3" s="1"/>
  <c r="K67" i="3" s="1"/>
  <c r="Q67" i="3"/>
  <c r="E68" i="3"/>
  <c r="F68" i="3"/>
  <c r="G68" i="3"/>
  <c r="K68" i="3" s="1"/>
  <c r="Q68" i="3"/>
  <c r="E69" i="3"/>
  <c r="F69" i="3" s="1"/>
  <c r="G69" i="3" s="1"/>
  <c r="K69" i="3" s="1"/>
  <c r="Q69" i="3"/>
  <c r="E70" i="3"/>
  <c r="F70" i="3" s="1"/>
  <c r="G70" i="3" s="1"/>
  <c r="K70" i="3" s="1"/>
  <c r="Q70" i="3"/>
  <c r="E71" i="3"/>
  <c r="F71" i="3"/>
  <c r="G71" i="3"/>
  <c r="J71" i="3"/>
  <c r="Q71" i="3"/>
  <c r="E72" i="3"/>
  <c r="F72" i="3" s="1"/>
  <c r="G72" i="3" s="1"/>
  <c r="K72" i="3" s="1"/>
  <c r="Q72" i="3"/>
  <c r="E73" i="3"/>
  <c r="Q73" i="3"/>
  <c r="E74" i="3"/>
  <c r="F74" i="3"/>
  <c r="G74" i="3" s="1"/>
  <c r="K74" i="3" s="1"/>
  <c r="Q74" i="3"/>
  <c r="E75" i="3"/>
  <c r="F75" i="3"/>
  <c r="G75" i="3" s="1"/>
  <c r="K75" i="3" s="1"/>
  <c r="Q75" i="3"/>
  <c r="E76" i="3"/>
  <c r="F76" i="3" s="1"/>
  <c r="G76" i="3" s="1"/>
  <c r="K76" i="3" s="1"/>
  <c r="Q76" i="3"/>
  <c r="E77" i="3"/>
  <c r="F77" i="3" s="1"/>
  <c r="G77" i="3" s="1"/>
  <c r="K77" i="3" s="1"/>
  <c r="Q77" i="3"/>
  <c r="E78" i="3"/>
  <c r="F78" i="3"/>
  <c r="G78" i="3" s="1"/>
  <c r="K78" i="3" s="1"/>
  <c r="Q78" i="3"/>
  <c r="E79" i="3"/>
  <c r="F79" i="3" s="1"/>
  <c r="G79" i="3" s="1"/>
  <c r="K79" i="3" s="1"/>
  <c r="Q79" i="3"/>
  <c r="E80" i="3"/>
  <c r="F80" i="3" s="1"/>
  <c r="G80" i="3" s="1"/>
  <c r="K80" i="3" s="1"/>
  <c r="Q80" i="3"/>
  <c r="E81" i="3"/>
  <c r="F81" i="3"/>
  <c r="G81" i="3" s="1"/>
  <c r="K81" i="3" s="1"/>
  <c r="Q81" i="3"/>
  <c r="E82" i="3"/>
  <c r="F82" i="3" s="1"/>
  <c r="G82" i="3" s="1"/>
  <c r="K82" i="3" s="1"/>
  <c r="Q82" i="3"/>
  <c r="E83" i="3"/>
  <c r="F83" i="3"/>
  <c r="G83" i="3" s="1"/>
  <c r="K83" i="3" s="1"/>
  <c r="Q83" i="3"/>
  <c r="E84" i="3"/>
  <c r="F84" i="3" s="1"/>
  <c r="Q84" i="3"/>
  <c r="E85" i="3"/>
  <c r="F85" i="3"/>
  <c r="G85" i="3" s="1"/>
  <c r="K85" i="3" s="1"/>
  <c r="Q85" i="3"/>
  <c r="E86" i="3"/>
  <c r="F86" i="3" s="1"/>
  <c r="G86" i="3" s="1"/>
  <c r="K86" i="3" s="1"/>
  <c r="Q86" i="3"/>
  <c r="E87" i="3"/>
  <c r="F87" i="3" s="1"/>
  <c r="G87" i="3" s="1"/>
  <c r="K87" i="3" s="1"/>
  <c r="Q87" i="3"/>
  <c r="E88" i="3"/>
  <c r="F88" i="3"/>
  <c r="G88" i="3" s="1"/>
  <c r="K88" i="3" s="1"/>
  <c r="Q88" i="3"/>
  <c r="E89" i="3"/>
  <c r="F89" i="3" s="1"/>
  <c r="Q89" i="3"/>
  <c r="E90" i="3"/>
  <c r="F90" i="3" s="1"/>
  <c r="G90" i="3" s="1"/>
  <c r="K90" i="3" s="1"/>
  <c r="Q90" i="3"/>
  <c r="E91" i="3"/>
  <c r="F91" i="3" s="1"/>
  <c r="G91" i="3" s="1"/>
  <c r="K91" i="3" s="1"/>
  <c r="Q91" i="3"/>
  <c r="E92" i="3"/>
  <c r="F92" i="3"/>
  <c r="G92" i="3" s="1"/>
  <c r="K92" i="3" s="1"/>
  <c r="Q92" i="3"/>
  <c r="E93" i="3"/>
  <c r="F93" i="3" s="1"/>
  <c r="G93" i="3" s="1"/>
  <c r="K93" i="3" s="1"/>
  <c r="Q93" i="3"/>
  <c r="E94" i="3"/>
  <c r="F94" i="3"/>
  <c r="G94" i="3" s="1"/>
  <c r="K94" i="3" s="1"/>
  <c r="Q94" i="3"/>
  <c r="E95" i="3"/>
  <c r="F95" i="3" s="1"/>
  <c r="G95" i="3" s="1"/>
  <c r="K95" i="3" s="1"/>
  <c r="Q95" i="3"/>
  <c r="E96" i="3"/>
  <c r="F96" i="3" s="1"/>
  <c r="G96" i="3" s="1"/>
  <c r="K96" i="3" s="1"/>
  <c r="Q96" i="3"/>
  <c r="E97" i="3"/>
  <c r="F97" i="3" s="1"/>
  <c r="G97" i="3" s="1"/>
  <c r="K97" i="3" s="1"/>
  <c r="Q97" i="3"/>
  <c r="E98" i="3"/>
  <c r="F98" i="3" s="1"/>
  <c r="G98" i="3" s="1"/>
  <c r="K98" i="3" s="1"/>
  <c r="Q98" i="3"/>
  <c r="E99" i="3"/>
  <c r="F99" i="3" s="1"/>
  <c r="G99" i="3" s="1"/>
  <c r="K99" i="3" s="1"/>
  <c r="Q99" i="3"/>
  <c r="E100" i="3"/>
  <c r="F100" i="3"/>
  <c r="G100" i="3" s="1"/>
  <c r="K100" i="3" s="1"/>
  <c r="Q100" i="3"/>
  <c r="E101" i="3"/>
  <c r="F101" i="3" s="1"/>
  <c r="G101" i="3" s="1"/>
  <c r="K101" i="3" s="1"/>
  <c r="Q101" i="3"/>
  <c r="E102" i="3"/>
  <c r="F102" i="3"/>
  <c r="G102" i="3" s="1"/>
  <c r="K102" i="3" s="1"/>
  <c r="Q102" i="3"/>
  <c r="E103" i="3"/>
  <c r="F103" i="3" s="1"/>
  <c r="G103" i="3" s="1"/>
  <c r="K103" i="3" s="1"/>
  <c r="Q103" i="3"/>
  <c r="E104" i="3"/>
  <c r="F104" i="3" s="1"/>
  <c r="G104" i="3" s="1"/>
  <c r="K104" i="3" s="1"/>
  <c r="Q104" i="3"/>
  <c r="E105" i="3"/>
  <c r="F105" i="3" s="1"/>
  <c r="G105" i="3" s="1"/>
  <c r="K105" i="3" s="1"/>
  <c r="Q105" i="3"/>
  <c r="E106" i="3"/>
  <c r="F106" i="3" s="1"/>
  <c r="G106" i="3" s="1"/>
  <c r="K106" i="3" s="1"/>
  <c r="Q106" i="3"/>
  <c r="E107" i="3"/>
  <c r="F107" i="3" s="1"/>
  <c r="G107" i="3" s="1"/>
  <c r="K107" i="3" s="1"/>
  <c r="Q107" i="3"/>
  <c r="E108" i="3"/>
  <c r="F108" i="3"/>
  <c r="G108" i="3" s="1"/>
  <c r="K108" i="3" s="1"/>
  <c r="Q108" i="3"/>
  <c r="E109" i="3"/>
  <c r="F109" i="3"/>
  <c r="G109" i="3"/>
  <c r="K109" i="3" s="1"/>
  <c r="Q109" i="3"/>
  <c r="E110" i="3"/>
  <c r="F110" i="3"/>
  <c r="G110" i="3" s="1"/>
  <c r="K110" i="3" s="1"/>
  <c r="Q110" i="3"/>
  <c r="E111" i="3"/>
  <c r="F111" i="3"/>
  <c r="G111" i="3"/>
  <c r="K111" i="3" s="1"/>
  <c r="Q111" i="3"/>
  <c r="E112" i="3"/>
  <c r="F112" i="3" s="1"/>
  <c r="G112" i="3" s="1"/>
  <c r="K112" i="3" s="1"/>
  <c r="Q112" i="3"/>
  <c r="E113" i="3"/>
  <c r="F113" i="3" s="1"/>
  <c r="G113" i="3" s="1"/>
  <c r="K113" i="3" s="1"/>
  <c r="Q113" i="3"/>
  <c r="E114" i="3"/>
  <c r="F114" i="3"/>
  <c r="G114" i="3"/>
  <c r="K114" i="3" s="1"/>
  <c r="Q114" i="3"/>
  <c r="E115" i="3"/>
  <c r="F115" i="3" s="1"/>
  <c r="G115" i="3" s="1"/>
  <c r="K115" i="3" s="1"/>
  <c r="Q115" i="3"/>
  <c r="E116" i="3"/>
  <c r="F116" i="3" s="1"/>
  <c r="G116" i="3" s="1"/>
  <c r="K116" i="3" s="1"/>
  <c r="Q116" i="3"/>
  <c r="E117" i="3"/>
  <c r="F117" i="3" s="1"/>
  <c r="G117" i="3" s="1"/>
  <c r="K117" i="3" s="1"/>
  <c r="Q117" i="3"/>
  <c r="E118" i="3"/>
  <c r="F118" i="3" s="1"/>
  <c r="G118" i="3" s="1"/>
  <c r="K118" i="3" s="1"/>
  <c r="Q118" i="3"/>
  <c r="E119" i="3"/>
  <c r="F119" i="3" s="1"/>
  <c r="G119" i="3" s="1"/>
  <c r="K119" i="3" s="1"/>
  <c r="Q119" i="3"/>
  <c r="E120" i="3"/>
  <c r="F120" i="3" s="1"/>
  <c r="G120" i="3" s="1"/>
  <c r="K120" i="3" s="1"/>
  <c r="Q120" i="3"/>
  <c r="E121" i="3"/>
  <c r="F121" i="3" s="1"/>
  <c r="G121" i="3" s="1"/>
  <c r="K121" i="3" s="1"/>
  <c r="Q121" i="3"/>
  <c r="E122" i="3"/>
  <c r="F122" i="3" s="1"/>
  <c r="G122" i="3" s="1"/>
  <c r="K122" i="3" s="1"/>
  <c r="Q122" i="3"/>
  <c r="E123" i="3"/>
  <c r="F123" i="3" s="1"/>
  <c r="G123" i="3" s="1"/>
  <c r="K123" i="3" s="1"/>
  <c r="Q123" i="3"/>
  <c r="E124" i="3"/>
  <c r="F124" i="3"/>
  <c r="G124" i="3" s="1"/>
  <c r="K124" i="3" s="1"/>
  <c r="Q124" i="3"/>
  <c r="E125" i="3"/>
  <c r="F125" i="3" s="1"/>
  <c r="G125" i="3" s="1"/>
  <c r="K125" i="3" s="1"/>
  <c r="Q125" i="3"/>
  <c r="E126" i="3"/>
  <c r="F126" i="3"/>
  <c r="G126" i="3" s="1"/>
  <c r="K126" i="3" s="1"/>
  <c r="Q126" i="3"/>
  <c r="E127" i="3"/>
  <c r="F127" i="3" s="1"/>
  <c r="G127" i="3" s="1"/>
  <c r="K127" i="3" s="1"/>
  <c r="Q127" i="3"/>
  <c r="E128" i="3"/>
  <c r="F128" i="3" s="1"/>
  <c r="G128" i="3" s="1"/>
  <c r="K128" i="3" s="1"/>
  <c r="Q128" i="3"/>
  <c r="E129" i="3"/>
  <c r="F129" i="3" s="1"/>
  <c r="G129" i="3" s="1"/>
  <c r="K129" i="3" s="1"/>
  <c r="Q129" i="3"/>
  <c r="E130" i="3"/>
  <c r="F130" i="3" s="1"/>
  <c r="G130" i="3" s="1"/>
  <c r="K130" i="3" s="1"/>
  <c r="Q130" i="3"/>
  <c r="E131" i="3"/>
  <c r="F131" i="3" s="1"/>
  <c r="G131" i="3" s="1"/>
  <c r="K131" i="3" s="1"/>
  <c r="Q131" i="3"/>
  <c r="E132" i="3"/>
  <c r="F132" i="3"/>
  <c r="G132" i="3" s="1"/>
  <c r="K132" i="3" s="1"/>
  <c r="Q132" i="3"/>
  <c r="E133" i="3"/>
  <c r="F133" i="3" s="1"/>
  <c r="G133" i="3" s="1"/>
  <c r="K133" i="3" s="1"/>
  <c r="Q133" i="3"/>
  <c r="E134" i="3"/>
  <c r="F134" i="3"/>
  <c r="G134" i="3" s="1"/>
  <c r="K134" i="3" s="1"/>
  <c r="Q134" i="3"/>
  <c r="E135" i="3"/>
  <c r="F135" i="3" s="1"/>
  <c r="G135" i="3" s="1"/>
  <c r="K135" i="3" s="1"/>
  <c r="Q135" i="3"/>
  <c r="E136" i="3"/>
  <c r="F136" i="3" s="1"/>
  <c r="G136" i="3" s="1"/>
  <c r="K136" i="3" s="1"/>
  <c r="Q136" i="3"/>
  <c r="E137" i="3"/>
  <c r="F137" i="3" s="1"/>
  <c r="G137" i="3" s="1"/>
  <c r="K137" i="3" s="1"/>
  <c r="Q137" i="3"/>
  <c r="E138" i="3"/>
  <c r="F138" i="3" s="1"/>
  <c r="G138" i="3" s="1"/>
  <c r="K138" i="3" s="1"/>
  <c r="Q138" i="3"/>
  <c r="E139" i="3"/>
  <c r="F139" i="3" s="1"/>
  <c r="G139" i="3" s="1"/>
  <c r="K139" i="3" s="1"/>
  <c r="Q139" i="3"/>
  <c r="E140" i="3"/>
  <c r="F140" i="3"/>
  <c r="G140" i="3" s="1"/>
  <c r="K140" i="3" s="1"/>
  <c r="Q140" i="3"/>
  <c r="E141" i="3"/>
  <c r="F141" i="3"/>
  <c r="G141" i="3"/>
  <c r="K141" i="3" s="1"/>
  <c r="Q141" i="3"/>
  <c r="E142" i="3"/>
  <c r="F142" i="3"/>
  <c r="G142" i="3" s="1"/>
  <c r="K142" i="3" s="1"/>
  <c r="Q142" i="3"/>
  <c r="E143" i="3"/>
  <c r="F143" i="3"/>
  <c r="G143" i="3"/>
  <c r="K143" i="3" s="1"/>
  <c r="Q143" i="3"/>
  <c r="E144" i="3"/>
  <c r="F144" i="3" s="1"/>
  <c r="G144" i="3" s="1"/>
  <c r="K144" i="3" s="1"/>
  <c r="Q144" i="3"/>
  <c r="E145" i="3"/>
  <c r="F145" i="3" s="1"/>
  <c r="G145" i="3" s="1"/>
  <c r="K145" i="3" s="1"/>
  <c r="Q145" i="3"/>
  <c r="E146" i="3"/>
  <c r="F146" i="3"/>
  <c r="G146" i="3"/>
  <c r="K146" i="3" s="1"/>
  <c r="Q146" i="3"/>
  <c r="E147" i="3"/>
  <c r="F147" i="3" s="1"/>
  <c r="G147" i="3" s="1"/>
  <c r="K147" i="3" s="1"/>
  <c r="Q147" i="3"/>
  <c r="E148" i="3"/>
  <c r="F148" i="3"/>
  <c r="G148" i="3" s="1"/>
  <c r="K148" i="3" s="1"/>
  <c r="Q148" i="3"/>
  <c r="E149" i="3"/>
  <c r="F149" i="3" s="1"/>
  <c r="G149" i="3" s="1"/>
  <c r="K149" i="3" s="1"/>
  <c r="Q149" i="3"/>
  <c r="E150" i="3"/>
  <c r="F150" i="3"/>
  <c r="G150" i="3" s="1"/>
  <c r="K150" i="3" s="1"/>
  <c r="Q150" i="3"/>
  <c r="E151" i="3"/>
  <c r="E52" i="2" s="1"/>
  <c r="Q151" i="3"/>
  <c r="E152" i="3"/>
  <c r="F152" i="3" s="1"/>
  <c r="G152" i="3" s="1"/>
  <c r="K152" i="3" s="1"/>
  <c r="Q152" i="3"/>
  <c r="E153" i="3"/>
  <c r="F153" i="3" s="1"/>
  <c r="G153" i="3" s="1"/>
  <c r="K153" i="3" s="1"/>
  <c r="Q153" i="3"/>
  <c r="E154" i="3"/>
  <c r="F154" i="3" s="1"/>
  <c r="G154" i="3" s="1"/>
  <c r="K154" i="3" s="1"/>
  <c r="Q154" i="3"/>
  <c r="E155" i="3"/>
  <c r="F155" i="3" s="1"/>
  <c r="G155" i="3" s="1"/>
  <c r="K155" i="3" s="1"/>
  <c r="Q155" i="3"/>
  <c r="E156" i="3"/>
  <c r="F156" i="3"/>
  <c r="G156" i="3" s="1"/>
  <c r="K156" i="3" s="1"/>
  <c r="Q156" i="3"/>
  <c r="E157" i="3"/>
  <c r="F157" i="3" s="1"/>
  <c r="G157" i="3" s="1"/>
  <c r="K157" i="3" s="1"/>
  <c r="Q157" i="3"/>
  <c r="E158" i="3"/>
  <c r="F158" i="3"/>
  <c r="G158" i="3" s="1"/>
  <c r="K158" i="3" s="1"/>
  <c r="Q158" i="3"/>
  <c r="E159" i="3"/>
  <c r="F159" i="3" s="1"/>
  <c r="G159" i="3" s="1"/>
  <c r="K159" i="3" s="1"/>
  <c r="Q159" i="3"/>
  <c r="E160" i="3"/>
  <c r="F160" i="3" s="1"/>
  <c r="G160" i="3" s="1"/>
  <c r="K160" i="3" s="1"/>
  <c r="Q160" i="3"/>
  <c r="E161" i="3"/>
  <c r="F161" i="3" s="1"/>
  <c r="G161" i="3" s="1"/>
  <c r="K161" i="3" s="1"/>
  <c r="Q161" i="3"/>
  <c r="E162" i="3"/>
  <c r="F162" i="3" s="1"/>
  <c r="G162" i="3" s="1"/>
  <c r="K162" i="3" s="1"/>
  <c r="Q162" i="3"/>
  <c r="E163" i="3"/>
  <c r="F163" i="3" s="1"/>
  <c r="G163" i="3" s="1"/>
  <c r="K163" i="3" s="1"/>
  <c r="Q163" i="3"/>
  <c r="E164" i="3"/>
  <c r="F164" i="3"/>
  <c r="G164" i="3" s="1"/>
  <c r="K164" i="3" s="1"/>
  <c r="Q164" i="3"/>
  <c r="E165" i="3"/>
  <c r="F165" i="3" s="1"/>
  <c r="G165" i="3" s="1"/>
  <c r="K165" i="3" s="1"/>
  <c r="Q165" i="3"/>
  <c r="E166" i="3"/>
  <c r="F166" i="3"/>
  <c r="G166" i="3" s="1"/>
  <c r="K166" i="3" s="1"/>
  <c r="Q166" i="3"/>
  <c r="E167" i="3"/>
  <c r="F167" i="3" s="1"/>
  <c r="G167" i="3" s="1"/>
  <c r="K167" i="3" s="1"/>
  <c r="Q167" i="3"/>
  <c r="E168" i="3"/>
  <c r="F168" i="3" s="1"/>
  <c r="G168" i="3" s="1"/>
  <c r="K168" i="3" s="1"/>
  <c r="Q168" i="3"/>
  <c r="E169" i="3"/>
  <c r="F169" i="3" s="1"/>
  <c r="G169" i="3" s="1"/>
  <c r="K169" i="3" s="1"/>
  <c r="Q169" i="3"/>
  <c r="E170" i="3"/>
  <c r="F170" i="3" s="1"/>
  <c r="G170" i="3" s="1"/>
  <c r="K170" i="3" s="1"/>
  <c r="Q170" i="3"/>
  <c r="E171" i="3"/>
  <c r="F171" i="3" s="1"/>
  <c r="G171" i="3" s="1"/>
  <c r="K171" i="3" s="1"/>
  <c r="Q171" i="3"/>
  <c r="E172" i="3"/>
  <c r="F172" i="3"/>
  <c r="G172" i="3" s="1"/>
  <c r="K172" i="3" s="1"/>
  <c r="Q172" i="3"/>
  <c r="E174" i="3"/>
  <c r="F174" i="3"/>
  <c r="G174" i="3"/>
  <c r="K174" i="3" s="1"/>
  <c r="Q174" i="3"/>
  <c r="E175" i="3"/>
  <c r="F175" i="3"/>
  <c r="G175" i="3" s="1"/>
  <c r="K175" i="3" s="1"/>
  <c r="Q175" i="3"/>
  <c r="E180" i="3"/>
  <c r="F180" i="3"/>
  <c r="G180" i="3"/>
  <c r="K180" i="3" s="1"/>
  <c r="Q180" i="3"/>
  <c r="E177" i="3"/>
  <c r="F177" i="3" s="1"/>
  <c r="G177" i="3" s="1"/>
  <c r="K177" i="3" s="1"/>
  <c r="Q177" i="3"/>
  <c r="E178" i="3"/>
  <c r="F178" i="3" s="1"/>
  <c r="G178" i="3" s="1"/>
  <c r="K178" i="3" s="1"/>
  <c r="Q178" i="3"/>
  <c r="E179" i="3"/>
  <c r="F179" i="3"/>
  <c r="G179" i="3"/>
  <c r="K179" i="3" s="1"/>
  <c r="Q179" i="3"/>
  <c r="E182" i="3"/>
  <c r="F182" i="3" s="1"/>
  <c r="G182" i="3" s="1"/>
  <c r="K182" i="3" s="1"/>
  <c r="Q182" i="3"/>
  <c r="E173" i="3"/>
  <c r="F173" i="3"/>
  <c r="G173" i="3" s="1"/>
  <c r="K173" i="3" s="1"/>
  <c r="Q173" i="3"/>
  <c r="E176" i="3"/>
  <c r="F176" i="3" s="1"/>
  <c r="G176" i="3" s="1"/>
  <c r="K176" i="3" s="1"/>
  <c r="Q176" i="3"/>
  <c r="C7" i="1"/>
  <c r="E22" i="1"/>
  <c r="F22" i="1"/>
  <c r="C8" i="1"/>
  <c r="Q21" i="1"/>
  <c r="Q22" i="1"/>
  <c r="E23" i="1"/>
  <c r="F23" i="1"/>
  <c r="Q23" i="1"/>
  <c r="E24" i="1"/>
  <c r="F24" i="1"/>
  <c r="Q24" i="1"/>
  <c r="Q25" i="1"/>
  <c r="E26" i="1"/>
  <c r="F26" i="1"/>
  <c r="G26" i="1"/>
  <c r="J26" i="1"/>
  <c r="Q26" i="1"/>
  <c r="E27" i="1"/>
  <c r="F27" i="1"/>
  <c r="G27" i="1"/>
  <c r="J27" i="1"/>
  <c r="Q27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A11" i="2"/>
  <c r="C11" i="2"/>
  <c r="D11" i="2"/>
  <c r="E11" i="2"/>
  <c r="G11" i="2"/>
  <c r="H11" i="2"/>
  <c r="B11" i="2"/>
  <c r="A12" i="2"/>
  <c r="B12" i="2"/>
  <c r="D12" i="2"/>
  <c r="G12" i="2"/>
  <c r="C12" i="2"/>
  <c r="E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C15" i="2"/>
  <c r="D15" i="2"/>
  <c r="E15" i="2"/>
  <c r="G15" i="2"/>
  <c r="H15" i="2"/>
  <c r="B15" i="2"/>
  <c r="A16" i="2"/>
  <c r="B16" i="2"/>
  <c r="D16" i="2"/>
  <c r="G16" i="2"/>
  <c r="C16" i="2"/>
  <c r="H16" i="2"/>
  <c r="A17" i="2"/>
  <c r="C17" i="2"/>
  <c r="E17" i="2"/>
  <c r="D17" i="2"/>
  <c r="G17" i="2"/>
  <c r="H17" i="2"/>
  <c r="B17" i="2"/>
  <c r="A18" i="2"/>
  <c r="D18" i="2"/>
  <c r="G18" i="2"/>
  <c r="C18" i="2"/>
  <c r="E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D22" i="2"/>
  <c r="G22" i="2"/>
  <c r="C22" i="2"/>
  <c r="E22" i="2"/>
  <c r="H22" i="2"/>
  <c r="B22" i="2"/>
  <c r="A23" i="2"/>
  <c r="C23" i="2"/>
  <c r="D23" i="2"/>
  <c r="E23" i="2"/>
  <c r="G23" i="2"/>
  <c r="H23" i="2"/>
  <c r="B23" i="2"/>
  <c r="A24" i="2"/>
  <c r="B24" i="2"/>
  <c r="D24" i="2"/>
  <c r="G24" i="2"/>
  <c r="C24" i="2"/>
  <c r="E24" i="2"/>
  <c r="H24" i="2"/>
  <c r="A25" i="2"/>
  <c r="C25" i="2"/>
  <c r="E25" i="2"/>
  <c r="D25" i="2"/>
  <c r="G25" i="2"/>
  <c r="H25" i="2"/>
  <c r="B25" i="2"/>
  <c r="A26" i="2"/>
  <c r="D26" i="2"/>
  <c r="G26" i="2"/>
  <c r="C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C29" i="2"/>
  <c r="E29" i="2"/>
  <c r="D29" i="2"/>
  <c r="G29" i="2"/>
  <c r="H29" i="2"/>
  <c r="B29" i="2"/>
  <c r="A30" i="2"/>
  <c r="D30" i="2"/>
  <c r="G30" i="2"/>
  <c r="C30" i="2"/>
  <c r="E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C35" i="2"/>
  <c r="D35" i="2"/>
  <c r="E35" i="2"/>
  <c r="G35" i="2"/>
  <c r="H35" i="2"/>
  <c r="B35" i="2"/>
  <c r="A36" i="2"/>
  <c r="B36" i="2"/>
  <c r="D36" i="2"/>
  <c r="G36" i="2"/>
  <c r="C36" i="2"/>
  <c r="E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C39" i="2"/>
  <c r="D39" i="2"/>
  <c r="E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D42" i="2"/>
  <c r="G42" i="2"/>
  <c r="C42" i="2"/>
  <c r="H42" i="2"/>
  <c r="B42" i="2"/>
  <c r="A43" i="2"/>
  <c r="C43" i="2"/>
  <c r="D43" i="2"/>
  <c r="E43" i="2"/>
  <c r="G43" i="2"/>
  <c r="H43" i="2"/>
  <c r="B43" i="2"/>
  <c r="A44" i="2"/>
  <c r="B44" i="2"/>
  <c r="D44" i="2"/>
  <c r="G44" i="2"/>
  <c r="C44" i="2"/>
  <c r="H44" i="2"/>
  <c r="A45" i="2"/>
  <c r="C45" i="2"/>
  <c r="E45" i="2"/>
  <c r="D45" i="2"/>
  <c r="G45" i="2"/>
  <c r="H45" i="2"/>
  <c r="B45" i="2"/>
  <c r="A46" i="2"/>
  <c r="C46" i="2"/>
  <c r="E46" i="2"/>
  <c r="D46" i="2"/>
  <c r="F46" i="2"/>
  <c r="G46" i="2"/>
  <c r="H46" i="2"/>
  <c r="B46" i="2"/>
  <c r="A47" i="2"/>
  <c r="D47" i="2"/>
  <c r="G47" i="2"/>
  <c r="C47" i="2"/>
  <c r="E47" i="2"/>
  <c r="H47" i="2"/>
  <c r="B47" i="2"/>
  <c r="A48" i="2"/>
  <c r="C48" i="2"/>
  <c r="D48" i="2"/>
  <c r="E48" i="2"/>
  <c r="G48" i="2"/>
  <c r="H48" i="2"/>
  <c r="B48" i="2"/>
  <c r="A49" i="2"/>
  <c r="B49" i="2"/>
  <c r="D49" i="2"/>
  <c r="G49" i="2"/>
  <c r="C49" i="2"/>
  <c r="H49" i="2"/>
  <c r="A50" i="2"/>
  <c r="C50" i="2"/>
  <c r="E50" i="2"/>
  <c r="D50" i="2"/>
  <c r="G50" i="2"/>
  <c r="H50" i="2"/>
  <c r="B50" i="2"/>
  <c r="A51" i="2"/>
  <c r="B51" i="2"/>
  <c r="D51" i="2"/>
  <c r="G51" i="2"/>
  <c r="C51" i="2"/>
  <c r="H51" i="2"/>
  <c r="A52" i="2"/>
  <c r="C52" i="2"/>
  <c r="D52" i="2"/>
  <c r="G52" i="2"/>
  <c r="H52" i="2"/>
  <c r="B52" i="2"/>
  <c r="A53" i="2"/>
  <c r="B53" i="2"/>
  <c r="D53" i="2"/>
  <c r="G53" i="2"/>
  <c r="C53" i="2"/>
  <c r="E53" i="2"/>
  <c r="H53" i="2"/>
  <c r="A54" i="2"/>
  <c r="C54" i="2"/>
  <c r="E54" i="2"/>
  <c r="D54" i="2"/>
  <c r="G54" i="2"/>
  <c r="H54" i="2"/>
  <c r="B54" i="2"/>
  <c r="A55" i="2"/>
  <c r="D55" i="2"/>
  <c r="G55" i="2"/>
  <c r="C55" i="2"/>
  <c r="E55" i="2"/>
  <c r="H55" i="2"/>
  <c r="B55" i="2"/>
  <c r="A56" i="2"/>
  <c r="C56" i="2"/>
  <c r="D56" i="2"/>
  <c r="E56" i="2"/>
  <c r="G56" i="2"/>
  <c r="H56" i="2"/>
  <c r="B56" i="2"/>
  <c r="A57" i="2"/>
  <c r="B57" i="2"/>
  <c r="D57" i="2"/>
  <c r="G57" i="2"/>
  <c r="C57" i="2"/>
  <c r="H57" i="2"/>
  <c r="A58" i="2"/>
  <c r="C58" i="2"/>
  <c r="E58" i="2"/>
  <c r="D58" i="2"/>
  <c r="G58" i="2"/>
  <c r="H58" i="2"/>
  <c r="B58" i="2"/>
  <c r="A59" i="2"/>
  <c r="B59" i="2"/>
  <c r="D59" i="2"/>
  <c r="G59" i="2"/>
  <c r="C59" i="2"/>
  <c r="H59" i="2"/>
  <c r="A60" i="2"/>
  <c r="C60" i="2"/>
  <c r="D60" i="2"/>
  <c r="E60" i="2"/>
  <c r="G60" i="2"/>
  <c r="H60" i="2"/>
  <c r="B60" i="2"/>
  <c r="A61" i="2"/>
  <c r="B61" i="2"/>
  <c r="D61" i="2"/>
  <c r="G61" i="2"/>
  <c r="C61" i="2"/>
  <c r="E61" i="2"/>
  <c r="H61" i="2"/>
  <c r="A62" i="2"/>
  <c r="C62" i="2"/>
  <c r="D62" i="2"/>
  <c r="G62" i="2"/>
  <c r="H62" i="2"/>
  <c r="B62" i="2"/>
  <c r="A63" i="2"/>
  <c r="D63" i="2"/>
  <c r="G63" i="2"/>
  <c r="C63" i="2"/>
  <c r="H63" i="2"/>
  <c r="B63" i="2"/>
  <c r="A64" i="2"/>
  <c r="C64" i="2"/>
  <c r="D64" i="2"/>
  <c r="E64" i="2"/>
  <c r="G64" i="2"/>
  <c r="H64" i="2"/>
  <c r="B64" i="2"/>
  <c r="A65" i="2"/>
  <c r="B65" i="2"/>
  <c r="D65" i="2"/>
  <c r="G65" i="2"/>
  <c r="C65" i="2"/>
  <c r="E65" i="2"/>
  <c r="H65" i="2"/>
  <c r="A66" i="2"/>
  <c r="C66" i="2"/>
  <c r="E66" i="2"/>
  <c r="D66" i="2"/>
  <c r="G66" i="2"/>
  <c r="H66" i="2"/>
  <c r="B66" i="2"/>
  <c r="A67" i="2"/>
  <c r="B67" i="2"/>
  <c r="D67" i="2"/>
  <c r="G67" i="2"/>
  <c r="C67" i="2"/>
  <c r="H67" i="2"/>
  <c r="A68" i="2"/>
  <c r="C68" i="2"/>
  <c r="D68" i="2"/>
  <c r="E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G70" i="2"/>
  <c r="H70" i="2"/>
  <c r="B70" i="2"/>
  <c r="A71" i="2"/>
  <c r="D71" i="2"/>
  <c r="G71" i="2"/>
  <c r="C71" i="2"/>
  <c r="E71" i="2"/>
  <c r="H71" i="2"/>
  <c r="B71" i="2"/>
  <c r="A72" i="2"/>
  <c r="C72" i="2"/>
  <c r="D72" i="2"/>
  <c r="E72" i="2"/>
  <c r="G72" i="2"/>
  <c r="H72" i="2"/>
  <c r="B72" i="2"/>
  <c r="A73" i="2"/>
  <c r="B73" i="2"/>
  <c r="D73" i="2"/>
  <c r="G73" i="2"/>
  <c r="C73" i="2"/>
  <c r="H73" i="2"/>
  <c r="A74" i="2"/>
  <c r="C74" i="2"/>
  <c r="E74" i="2"/>
  <c r="D74" i="2"/>
  <c r="G74" i="2"/>
  <c r="H74" i="2"/>
  <c r="B74" i="2"/>
  <c r="A75" i="2"/>
  <c r="B75" i="2"/>
  <c r="D75" i="2"/>
  <c r="G75" i="2"/>
  <c r="C75" i="2"/>
  <c r="E75" i="2"/>
  <c r="H75" i="2"/>
  <c r="A76" i="2"/>
  <c r="C76" i="2"/>
  <c r="D76" i="2"/>
  <c r="E76" i="2"/>
  <c r="G76" i="2"/>
  <c r="H76" i="2"/>
  <c r="B76" i="2"/>
  <c r="A77" i="2"/>
  <c r="B77" i="2"/>
  <c r="D77" i="2"/>
  <c r="G77" i="2"/>
  <c r="C77" i="2"/>
  <c r="E77" i="2"/>
  <c r="H77" i="2"/>
  <c r="A78" i="2"/>
  <c r="C78" i="2"/>
  <c r="D78" i="2"/>
  <c r="G78" i="2"/>
  <c r="H78" i="2"/>
  <c r="B78" i="2"/>
  <c r="A79" i="2"/>
  <c r="D79" i="2"/>
  <c r="G79" i="2"/>
  <c r="C79" i="2"/>
  <c r="E79" i="2"/>
  <c r="H79" i="2"/>
  <c r="B79" i="2"/>
  <c r="A80" i="2"/>
  <c r="C80" i="2"/>
  <c r="D80" i="2"/>
  <c r="E80" i="2"/>
  <c r="G80" i="2"/>
  <c r="H80" i="2"/>
  <c r="B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B83" i="2"/>
  <c r="D83" i="2"/>
  <c r="G83" i="2"/>
  <c r="C83" i="2"/>
  <c r="E83" i="2"/>
  <c r="H83" i="2"/>
  <c r="A84" i="2"/>
  <c r="C84" i="2"/>
  <c r="D84" i="2"/>
  <c r="G84" i="2"/>
  <c r="H84" i="2"/>
  <c r="B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D87" i="2"/>
  <c r="G87" i="2"/>
  <c r="C87" i="2"/>
  <c r="E87" i="2"/>
  <c r="H87" i="2"/>
  <c r="B87" i="2"/>
  <c r="A88" i="2"/>
  <c r="C88" i="2"/>
  <c r="D88" i="2"/>
  <c r="E88" i="2"/>
  <c r="G88" i="2"/>
  <c r="H88" i="2"/>
  <c r="B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B91" i="2"/>
  <c r="D91" i="2"/>
  <c r="G91" i="2"/>
  <c r="C91" i="2"/>
  <c r="E91" i="2"/>
  <c r="H91" i="2"/>
  <c r="A92" i="2"/>
  <c r="C92" i="2"/>
  <c r="D92" i="2"/>
  <c r="E92" i="2"/>
  <c r="G92" i="2"/>
  <c r="H92" i="2"/>
  <c r="B92" i="2"/>
  <c r="A93" i="2"/>
  <c r="B93" i="2"/>
  <c r="D93" i="2"/>
  <c r="G93" i="2"/>
  <c r="C93" i="2"/>
  <c r="H93" i="2"/>
  <c r="A94" i="2"/>
  <c r="C94" i="2"/>
  <c r="E94" i="2"/>
  <c r="D94" i="2"/>
  <c r="G94" i="2"/>
  <c r="H94" i="2"/>
  <c r="B94" i="2"/>
  <c r="A95" i="2"/>
  <c r="D95" i="2"/>
  <c r="G95" i="2"/>
  <c r="C95" i="2"/>
  <c r="E95" i="2"/>
  <c r="H95" i="2"/>
  <c r="B95" i="2"/>
  <c r="A96" i="2"/>
  <c r="C96" i="2"/>
  <c r="D96" i="2"/>
  <c r="E96" i="2"/>
  <c r="G96" i="2"/>
  <c r="H96" i="2"/>
  <c r="B96" i="2"/>
  <c r="A97" i="2"/>
  <c r="B97" i="2"/>
  <c r="D97" i="2"/>
  <c r="G97" i="2"/>
  <c r="C97" i="2"/>
  <c r="E97" i="2"/>
  <c r="H97" i="2"/>
  <c r="A98" i="2"/>
  <c r="B98" i="2"/>
  <c r="F98" i="2"/>
  <c r="D98" i="2"/>
  <c r="G98" i="2"/>
  <c r="C98" i="2"/>
  <c r="E98" i="2"/>
  <c r="H98" i="2"/>
  <c r="A99" i="2"/>
  <c r="B99" i="2"/>
  <c r="C99" i="2"/>
  <c r="F99" i="2"/>
  <c r="D99" i="2"/>
  <c r="G99" i="2"/>
  <c r="H99" i="2"/>
  <c r="A100" i="2"/>
  <c r="B100" i="2"/>
  <c r="F100" i="2"/>
  <c r="D100" i="2"/>
  <c r="G100" i="2"/>
  <c r="C100" i="2"/>
  <c r="H100" i="2"/>
  <c r="A101" i="2"/>
  <c r="B101" i="2"/>
  <c r="C101" i="2"/>
  <c r="E101" i="2"/>
  <c r="F101" i="2"/>
  <c r="D101" i="2"/>
  <c r="G101" i="2"/>
  <c r="H101" i="2"/>
  <c r="A102" i="2"/>
  <c r="D102" i="2"/>
  <c r="G102" i="2"/>
  <c r="C102" i="2"/>
  <c r="E102" i="2"/>
  <c r="H102" i="2"/>
  <c r="B102" i="2"/>
  <c r="A103" i="2"/>
  <c r="B103" i="2"/>
  <c r="C103" i="2"/>
  <c r="E103" i="2"/>
  <c r="D103" i="2"/>
  <c r="G103" i="2"/>
  <c r="H103" i="2"/>
  <c r="A104" i="2"/>
  <c r="C104" i="2"/>
  <c r="D104" i="2"/>
  <c r="E104" i="2"/>
  <c r="G104" i="2"/>
  <c r="H104" i="2"/>
  <c r="B104" i="2"/>
  <c r="A105" i="2"/>
  <c r="B105" i="2"/>
  <c r="D105" i="2"/>
  <c r="G105" i="2"/>
  <c r="C105" i="2"/>
  <c r="H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E109" i="2"/>
  <c r="H109" i="2"/>
  <c r="A110" i="2"/>
  <c r="C110" i="2"/>
  <c r="D110" i="2"/>
  <c r="E110" i="2"/>
  <c r="G110" i="2"/>
  <c r="H110" i="2"/>
  <c r="B110" i="2"/>
  <c r="A111" i="2"/>
  <c r="D111" i="2"/>
  <c r="G111" i="2"/>
  <c r="C111" i="2"/>
  <c r="H111" i="2"/>
  <c r="B111" i="2"/>
  <c r="A112" i="2"/>
  <c r="C112" i="2"/>
  <c r="E112" i="2"/>
  <c r="D112" i="2"/>
  <c r="G112" i="2"/>
  <c r="H112" i="2"/>
  <c r="B112" i="2"/>
  <c r="A113" i="2"/>
  <c r="B113" i="2"/>
  <c r="D113" i="2"/>
  <c r="E113" i="2"/>
  <c r="G113" i="2"/>
  <c r="C113" i="2"/>
  <c r="H113" i="2"/>
  <c r="A114" i="2"/>
  <c r="D114" i="2"/>
  <c r="G114" i="2"/>
  <c r="C114" i="2"/>
  <c r="H114" i="2"/>
  <c r="B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B117" i="2"/>
  <c r="D117" i="2"/>
  <c r="E117" i="2"/>
  <c r="G117" i="2"/>
  <c r="C117" i="2"/>
  <c r="H117" i="2"/>
  <c r="A118" i="2"/>
  <c r="D118" i="2"/>
  <c r="G118" i="2"/>
  <c r="C118" i="2"/>
  <c r="E118" i="2"/>
  <c r="H118" i="2"/>
  <c r="B118" i="2"/>
  <c r="A119" i="2"/>
  <c r="C119" i="2"/>
  <c r="E119" i="2"/>
  <c r="D119" i="2"/>
  <c r="G119" i="2"/>
  <c r="H119" i="2"/>
  <c r="B119" i="2"/>
  <c r="A120" i="2"/>
  <c r="C120" i="2"/>
  <c r="E120" i="2"/>
  <c r="D120" i="2"/>
  <c r="G120" i="2"/>
  <c r="H120" i="2"/>
  <c r="B120" i="2"/>
  <c r="A121" i="2"/>
  <c r="B121" i="2"/>
  <c r="D121" i="2"/>
  <c r="E121" i="2"/>
  <c r="G121" i="2"/>
  <c r="C121" i="2"/>
  <c r="H121" i="2"/>
  <c r="A122" i="2"/>
  <c r="B122" i="2"/>
  <c r="D122" i="2"/>
  <c r="G122" i="2"/>
  <c r="C122" i="2"/>
  <c r="E122" i="2"/>
  <c r="H122" i="2"/>
  <c r="A123" i="2"/>
  <c r="D123" i="2"/>
  <c r="G123" i="2"/>
  <c r="C123" i="2"/>
  <c r="H123" i="2"/>
  <c r="B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E127" i="2"/>
  <c r="H127" i="2"/>
  <c r="A128" i="2"/>
  <c r="C128" i="2"/>
  <c r="D128" i="2"/>
  <c r="G128" i="2"/>
  <c r="H128" i="2"/>
  <c r="B128" i="2"/>
  <c r="A129" i="2"/>
  <c r="B129" i="2"/>
  <c r="D129" i="2"/>
  <c r="G129" i="2"/>
  <c r="C129" i="2"/>
  <c r="H129" i="2"/>
  <c r="A130" i="2"/>
  <c r="B130" i="2"/>
  <c r="C130" i="2"/>
  <c r="E130" i="2"/>
  <c r="D130" i="2"/>
  <c r="G130" i="2"/>
  <c r="H130" i="2"/>
  <c r="A131" i="2"/>
  <c r="B131" i="2"/>
  <c r="C131" i="2"/>
  <c r="E131" i="2"/>
  <c r="D131" i="2"/>
  <c r="G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E133" i="2"/>
  <c r="H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C136" i="2"/>
  <c r="D136" i="2"/>
  <c r="E136" i="2"/>
  <c r="G136" i="2"/>
  <c r="H136" i="2"/>
  <c r="B136" i="2"/>
  <c r="A137" i="2"/>
  <c r="D137" i="2"/>
  <c r="E137" i="2"/>
  <c r="G137" i="2"/>
  <c r="C137" i="2"/>
  <c r="H137" i="2"/>
  <c r="B137" i="2"/>
  <c r="A138" i="2"/>
  <c r="B138" i="2"/>
  <c r="D138" i="2"/>
  <c r="G138" i="2"/>
  <c r="C138" i="2"/>
  <c r="E138" i="2"/>
  <c r="H138" i="2"/>
  <c r="A139" i="2"/>
  <c r="B139" i="2"/>
  <c r="D139" i="2"/>
  <c r="G139" i="2"/>
  <c r="C139" i="2"/>
  <c r="H139" i="2"/>
  <c r="A140" i="2"/>
  <c r="B140" i="2"/>
  <c r="C140" i="2"/>
  <c r="E140" i="2"/>
  <c r="D140" i="2"/>
  <c r="G140" i="2"/>
  <c r="H140" i="2"/>
  <c r="A141" i="2"/>
  <c r="C141" i="2"/>
  <c r="E141" i="2"/>
  <c r="D141" i="2"/>
  <c r="G141" i="2"/>
  <c r="H141" i="2"/>
  <c r="B141" i="2"/>
  <c r="A142" i="2"/>
  <c r="B142" i="2"/>
  <c r="D142" i="2"/>
  <c r="G142" i="2"/>
  <c r="C142" i="2"/>
  <c r="E142" i="2"/>
  <c r="H142" i="2"/>
  <c r="A143" i="2"/>
  <c r="D143" i="2"/>
  <c r="G143" i="2"/>
  <c r="C143" i="2"/>
  <c r="E143" i="2"/>
  <c r="H143" i="2"/>
  <c r="B143" i="2"/>
  <c r="A144" i="2"/>
  <c r="D144" i="2"/>
  <c r="G144" i="2"/>
  <c r="C144" i="2"/>
  <c r="E144" i="2"/>
  <c r="H144" i="2"/>
  <c r="B144" i="2"/>
  <c r="A145" i="2"/>
  <c r="C145" i="2"/>
  <c r="D145" i="2"/>
  <c r="E145" i="2"/>
  <c r="G145" i="2"/>
  <c r="H145" i="2"/>
  <c r="B145" i="2"/>
  <c r="A146" i="2"/>
  <c r="B146" i="2"/>
  <c r="D146" i="2"/>
  <c r="G146" i="2"/>
  <c r="C146" i="2"/>
  <c r="E146" i="2"/>
  <c r="H146" i="2"/>
  <c r="F73" i="3"/>
  <c r="G73" i="3" s="1"/>
  <c r="K73" i="3" s="1"/>
  <c r="E27" i="2"/>
  <c r="E25" i="1"/>
  <c r="F25" i="1"/>
  <c r="E21" i="1"/>
  <c r="F21" i="1"/>
  <c r="G21" i="1"/>
  <c r="E28" i="1"/>
  <c r="F28" i="1"/>
  <c r="G28" i="1"/>
  <c r="J28" i="1"/>
  <c r="C12" i="1"/>
  <c r="C16" i="1"/>
  <c r="D18" i="1"/>
  <c r="H21" i="1"/>
  <c r="C11" i="1"/>
  <c r="O24" i="1"/>
  <c r="O22" i="1"/>
  <c r="O26" i="1"/>
  <c r="O30" i="1"/>
  <c r="O29" i="1"/>
  <c r="O25" i="1"/>
  <c r="O23" i="1"/>
  <c r="O28" i="1"/>
  <c r="O32" i="1"/>
  <c r="O21" i="1"/>
  <c r="O31" i="1"/>
  <c r="C15" i="1"/>
  <c r="C18" i="1"/>
  <c r="O27" i="1"/>
  <c r="E111" i="2" l="1"/>
  <c r="E73" i="2"/>
  <c r="E59" i="2"/>
  <c r="E42" i="2"/>
  <c r="E14" i="2"/>
  <c r="F151" i="3"/>
  <c r="G151" i="3" s="1"/>
  <c r="E189" i="3"/>
  <c r="F189" i="3" s="1"/>
  <c r="G189" i="3" s="1"/>
  <c r="K189" i="3" s="1"/>
  <c r="E67" i="2"/>
  <c r="E44" i="2"/>
  <c r="E16" i="2"/>
  <c r="E105" i="2"/>
  <c r="E21" i="2"/>
  <c r="E128" i="2"/>
  <c r="E184" i="3"/>
  <c r="F184" i="3" s="1"/>
  <c r="G184" i="3" s="1"/>
  <c r="K184" i="3" s="1"/>
  <c r="E139" i="2"/>
  <c r="E123" i="2"/>
  <c r="E49" i="2"/>
  <c r="E125" i="2"/>
  <c r="E99" i="2"/>
  <c r="E62" i="2"/>
  <c r="E57" i="2"/>
  <c r="E51" i="2"/>
  <c r="E26" i="2"/>
  <c r="E129" i="2"/>
  <c r="E93" i="2"/>
  <c r="E19" i="2"/>
  <c r="E84" i="2"/>
  <c r="E114" i="2"/>
  <c r="E13" i="2"/>
  <c r="E63" i="2"/>
  <c r="E107" i="2"/>
  <c r="E100" i="2"/>
  <c r="E78" i="2"/>
  <c r="E70" i="2"/>
  <c r="E32" i="2"/>
  <c r="C12" i="3"/>
  <c r="C11" i="3"/>
  <c r="O54" i="3" l="1"/>
  <c r="O30" i="3"/>
  <c r="O42" i="3"/>
  <c r="O53" i="3"/>
  <c r="O55" i="3"/>
  <c r="O66" i="3"/>
  <c r="O94" i="3"/>
  <c r="O146" i="3"/>
  <c r="O136" i="3"/>
  <c r="O71" i="3"/>
  <c r="O154" i="3"/>
  <c r="O50" i="3"/>
  <c r="O24" i="3"/>
  <c r="O36" i="3"/>
  <c r="O48" i="3"/>
  <c r="O144" i="3"/>
  <c r="O150" i="3"/>
  <c r="O78" i="3"/>
  <c r="O137" i="3"/>
  <c r="O119" i="3"/>
  <c r="O25" i="3"/>
  <c r="O67" i="3"/>
  <c r="O69" i="3"/>
  <c r="O182" i="3"/>
  <c r="O21" i="3"/>
  <c r="O174" i="3"/>
  <c r="O186" i="3"/>
  <c r="O68" i="3"/>
  <c r="O91" i="3"/>
  <c r="O51" i="3"/>
  <c r="O44" i="3"/>
  <c r="O89" i="3"/>
  <c r="O113" i="3"/>
  <c r="O138" i="3"/>
  <c r="O130" i="3"/>
  <c r="O145" i="3"/>
  <c r="O63" i="3"/>
  <c r="O39" i="3"/>
  <c r="O133" i="3"/>
  <c r="O131" i="3"/>
  <c r="O143" i="3"/>
  <c r="O129" i="3"/>
  <c r="O165" i="3"/>
  <c r="O141" i="3"/>
  <c r="O109" i="3"/>
  <c r="O184" i="3"/>
  <c r="O169" i="3"/>
  <c r="O95" i="3"/>
  <c r="O107" i="3"/>
  <c r="O108" i="3"/>
  <c r="O79" i="3"/>
  <c r="O47" i="3"/>
  <c r="O149" i="3"/>
  <c r="O81" i="3"/>
  <c r="O72" i="3"/>
  <c r="O147" i="3"/>
  <c r="O33" i="3"/>
  <c r="O180" i="3"/>
  <c r="O57" i="3"/>
  <c r="O80" i="3"/>
  <c r="O176" i="3"/>
  <c r="O101" i="3"/>
  <c r="O185" i="3"/>
  <c r="O181" i="3"/>
  <c r="O86" i="3"/>
  <c r="O38" i="3"/>
  <c r="O115" i="3"/>
  <c r="O98" i="3"/>
  <c r="O110" i="3"/>
  <c r="O122" i="3"/>
  <c r="O120" i="3"/>
  <c r="O132" i="3"/>
  <c r="O175" i="3"/>
  <c r="O34" i="3"/>
  <c r="O46" i="3"/>
  <c r="O61" i="3"/>
  <c r="O32" i="3"/>
  <c r="O118" i="3"/>
  <c r="O82" i="3"/>
  <c r="O96" i="3"/>
  <c r="O172" i="3"/>
  <c r="O92" i="3"/>
  <c r="O189" i="3"/>
  <c r="O22" i="3"/>
  <c r="O28" i="3"/>
  <c r="O40" i="3"/>
  <c r="O60" i="3"/>
  <c r="O105" i="3"/>
  <c r="O104" i="3"/>
  <c r="O152" i="3"/>
  <c r="O168" i="3"/>
  <c r="O43" i="3"/>
  <c r="O59" i="3"/>
  <c r="O83" i="3"/>
  <c r="O45" i="3"/>
  <c r="O97" i="3"/>
  <c r="O121" i="3"/>
  <c r="O52" i="3"/>
  <c r="O179" i="3"/>
  <c r="O31" i="3"/>
  <c r="O27" i="3"/>
  <c r="O35" i="3"/>
  <c r="O123" i="3"/>
  <c r="O151" i="3"/>
  <c r="O188" i="3"/>
  <c r="O23" i="3"/>
  <c r="O170" i="3"/>
  <c r="O93" i="3"/>
  <c r="O140" i="3"/>
  <c r="O164" i="3"/>
  <c r="O167" i="3"/>
  <c r="O99" i="3"/>
  <c r="O111" i="3"/>
  <c r="O117" i="3"/>
  <c r="O106" i="3"/>
  <c r="O103" i="3"/>
  <c r="O156" i="3"/>
  <c r="O157" i="3"/>
  <c r="O155" i="3"/>
  <c r="O65" i="3"/>
  <c r="O77" i="3"/>
  <c r="O88" i="3"/>
  <c r="O102" i="3"/>
  <c r="O114" i="3"/>
  <c r="O112" i="3"/>
  <c r="O128" i="3"/>
  <c r="O183" i="3"/>
  <c r="O162" i="3"/>
  <c r="O135" i="3"/>
  <c r="O84" i="3"/>
  <c r="O64" i="3"/>
  <c r="O76" i="3"/>
  <c r="O90" i="3"/>
  <c r="O85" i="3"/>
  <c r="O100" i="3"/>
  <c r="O126" i="3"/>
  <c r="O161" i="3"/>
  <c r="O139" i="3"/>
  <c r="O173" i="3"/>
  <c r="O29" i="3"/>
  <c r="O87" i="3"/>
  <c r="C15" i="3"/>
  <c r="C18" i="3" s="1"/>
  <c r="O62" i="3"/>
  <c r="O74" i="3"/>
  <c r="O159" i="3"/>
  <c r="O177" i="3"/>
  <c r="O127" i="3"/>
  <c r="O37" i="3"/>
  <c r="O58" i="3"/>
  <c r="O187" i="3"/>
  <c r="O26" i="3"/>
  <c r="O124" i="3"/>
  <c r="O70" i="3"/>
  <c r="O142" i="3"/>
  <c r="O148" i="3"/>
  <c r="O171" i="3"/>
  <c r="O56" i="3"/>
  <c r="O160" i="3"/>
  <c r="O163" i="3"/>
  <c r="O75" i="3"/>
  <c r="O178" i="3"/>
  <c r="O49" i="3"/>
  <c r="O134" i="3"/>
  <c r="O166" i="3"/>
  <c r="O125" i="3"/>
  <c r="O153" i="3"/>
  <c r="O158" i="3"/>
  <c r="O73" i="3"/>
  <c r="O41" i="3"/>
  <c r="O116" i="3"/>
  <c r="C16" i="3"/>
  <c r="D18" i="3" s="1"/>
  <c r="K151" i="3"/>
  <c r="F18" i="3" l="1"/>
  <c r="F19" i="3" s="1"/>
</calcChain>
</file>

<file path=xl/sharedStrings.xml><?xml version="1.0" encoding="utf-8"?>
<sst xmlns="http://schemas.openxmlformats.org/spreadsheetml/2006/main" count="1584" uniqueCount="589">
  <si>
    <t>BT Vul</t>
  </si>
  <si>
    <t>Is page B better?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</si>
  <si>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</si>
  <si>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</si>
  <si>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</si>
  <si>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</si>
  <si>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</si>
  <si>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</si>
  <si>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</si>
  <si>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</si>
  <si>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</si>
  <si>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</si>
  <si>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</si>
  <si>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</si>
  <si>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</si>
  <si>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</si>
  <si>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</si>
  <si>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</si>
  <si>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</si>
  <si>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</si>
  <si>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</si>
  <si>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</si>
  <si>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</si>
  <si>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</si>
  <si>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</si>
  <si>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BBSAG</t>
  </si>
  <si>
    <t>IBVS</t>
  </si>
  <si>
    <t>S3</t>
  </si>
  <si>
    <t>S4</t>
  </si>
  <si>
    <t>S5</t>
  </si>
  <si>
    <t>Misc</t>
  </si>
  <si>
    <t>Lin Fit</t>
  </si>
  <si>
    <t>Q. Fit</t>
  </si>
  <si>
    <t>Date</t>
  </si>
  <si>
    <t>BBSAG Bull.96</t>
  </si>
  <si>
    <t>Vandenbroere J</t>
  </si>
  <si>
    <t>B</t>
  </si>
  <si>
    <t>BBSAG Bull.108</t>
  </si>
  <si>
    <t>BBSAG Bull.116</t>
  </si>
  <si>
    <t>Diethelm R</t>
  </si>
  <si>
    <t>IBVS 5263</t>
  </si>
  <si>
    <t>I</t>
  </si>
  <si>
    <t>IBVS 4888</t>
  </si>
  <si>
    <t>IBVS 5487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</si>
  <si>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</si>
  <si>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</si>
  <si>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</si>
  <si>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</si>
  <si>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</si>
  <si>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</si>
  <si>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</si>
  <si>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</si>
  <si>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</si>
  <si>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</si>
  <si>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</si>
  <si>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</si>
  <si>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2448013.569 </t>
  </si>
  <si>
    <t> 02.05.1990 01:39 </t>
  </si>
  <si>
    <t> -0.012 </t>
  </si>
  <si>
    <t>V </t>
  </si>
  <si>
    <t> J.Vandenbroere </t>
  </si>
  <si>
    <t> BBS 96 </t>
  </si>
  <si>
    <t>2448037.521 </t>
  </si>
  <si>
    <t> 26.05.1990 00:30 </t>
  </si>
  <si>
    <t> -0.025 </t>
  </si>
  <si>
    <t>2449580.437 </t>
  </si>
  <si>
    <t> 15.08.1994 22:29 </t>
  </si>
  <si>
    <t> BBS 108 </t>
  </si>
  <si>
    <t>2450727.3568 </t>
  </si>
  <si>
    <t> 05.10.1997 20:33 </t>
  </si>
  <si>
    <t> 0.0020 </t>
  </si>
  <si>
    <t>E </t>
  </si>
  <si>
    <t>?</t>
  </si>
  <si>
    <t> R.Diethelm </t>
  </si>
  <si>
    <t> BBS 116 </t>
  </si>
  <si>
    <t>2451043.4686 </t>
  </si>
  <si>
    <t> 17.08.1998 23:14 </t>
  </si>
  <si>
    <t> 0.0014 </t>
  </si>
  <si>
    <t> J.Safar </t>
  </si>
  <si>
    <t>IBVS 4888 </t>
  </si>
  <si>
    <t>2451270.5658 </t>
  </si>
  <si>
    <t> 02.04.1999 01:34 </t>
  </si>
  <si>
    <t> -0.0002 </t>
  </si>
  <si>
    <t>IBVS 5263 </t>
  </si>
  <si>
    <t>2452530.454 </t>
  </si>
  <si>
    <t> 12.09.2002 22:53 </t>
  </si>
  <si>
    <t> 0.003 </t>
  </si>
  <si>
    <t> BBS 130 </t>
  </si>
  <si>
    <t>2453479.93273 </t>
  </si>
  <si>
    <t> 19.04.2005 10:23 </t>
  </si>
  <si>
    <t> 0.00353 </t>
  </si>
  <si>
    <t> C.Lacy </t>
  </si>
  <si>
    <t>IBVS 5670 </t>
  </si>
  <si>
    <t>2453487.9207 </t>
  </si>
  <si>
    <t> 27.04.2005 10:05 </t>
  </si>
  <si>
    <t> 0.0031 </t>
  </si>
  <si>
    <t>2453491.91457 </t>
  </si>
  <si>
    <t> 01.05.2005 09:56 </t>
  </si>
  <si>
    <t> 0.00277 </t>
  </si>
  <si>
    <t>2453507.8915 </t>
  </si>
  <si>
    <t> 17.05.2005 09:23 </t>
  </si>
  <si>
    <t> 0.0029 </t>
  </si>
  <si>
    <t>2453527.86259 </t>
  </si>
  <si>
    <t> 06.06.2005 08:42 </t>
  </si>
  <si>
    <t> 0.00299 </t>
  </si>
  <si>
    <t>2453539.8449 </t>
  </si>
  <si>
    <t> 18.06.2005 08:16 </t>
  </si>
  <si>
    <t> 0.0027 </t>
  </si>
  <si>
    <t>2453543.8383 </t>
  </si>
  <si>
    <t> 22.06.2005 08:07 </t>
  </si>
  <si>
    <t> 0.0019 </t>
  </si>
  <si>
    <t>2453549.5448 </t>
  </si>
  <si>
    <t> 28.06.2005 01:04 </t>
  </si>
  <si>
    <t> 0.0024 </t>
  </si>
  <si>
    <t>C </t>
  </si>
  <si>
    <t>-I</t>
  </si>
  <si>
    <t> F.Agerer </t>
  </si>
  <si>
    <t>BAVM 178 </t>
  </si>
  <si>
    <t>2453550.6866 </t>
  </si>
  <si>
    <t> 29.06.2005 04:28 </t>
  </si>
  <si>
    <t>15903</t>
  </si>
  <si>
    <t> 0.0030 </t>
  </si>
  <si>
    <t>2453554.6805 </t>
  </si>
  <si>
    <t> 03.07.2005 04:19 </t>
  </si>
  <si>
    <t>15906.5</t>
  </si>
  <si>
    <t>2453574.65088 </t>
  </si>
  <si>
    <t> 23.07.2005 03:37 </t>
  </si>
  <si>
    <t>15924</t>
  </si>
  <si>
    <t> 0.00208 </t>
  </si>
  <si>
    <t>2453582.64018 </t>
  </si>
  <si>
    <t> 31.07.2005 03:21 </t>
  </si>
  <si>
    <t>15931</t>
  </si>
  <si>
    <t> 0.00298 </t>
  </si>
  <si>
    <t>2453583.7810 </t>
  </si>
  <si>
    <t> 01.08.2005 06:44 </t>
  </si>
  <si>
    <t>15932</t>
  </si>
  <si>
    <t> 0.0026 </t>
  </si>
  <si>
    <t>2453583.78144 </t>
  </si>
  <si>
    <t> 01.08.2005 06:45 </t>
  </si>
  <si>
    <t> 0.00304 </t>
  </si>
  <si>
    <t>2453591.7698 </t>
  </si>
  <si>
    <t> 09.08.2005 06:28 </t>
  </si>
  <si>
    <t>15939</t>
  </si>
  <si>
    <t>2453613.4524 </t>
  </si>
  <si>
    <t> 30.08.2005 22:51 </t>
  </si>
  <si>
    <t>15958</t>
  </si>
  <si>
    <t> 0.0028 </t>
  </si>
  <si>
    <t> M.Zejda et al. </t>
  </si>
  <si>
    <t>IBVS 5741 </t>
  </si>
  <si>
    <t>2453619.7297 </t>
  </si>
  <si>
    <t> 06.09.2005 05:30 </t>
  </si>
  <si>
    <t>15963.5</t>
  </si>
  <si>
    <t> 0.0035 </t>
  </si>
  <si>
    <t>2453691.6246 </t>
  </si>
  <si>
    <t> 17.11.2005 02:59 </t>
  </si>
  <si>
    <t>16026.5</t>
  </si>
  <si>
    <t> R.Nelson </t>
  </si>
  <si>
    <t>IBVS 5672 </t>
  </si>
  <si>
    <t>2453867.9405 </t>
  </si>
  <si>
    <t> 12.05.2006 10:34 </t>
  </si>
  <si>
    <t>16181</t>
  </si>
  <si>
    <t> 0.0033 </t>
  </si>
  <si>
    <t>IBVS 5764 </t>
  </si>
  <si>
    <t>2453875.9294 </t>
  </si>
  <si>
    <t> 20.05.2006 10:18 </t>
  </si>
  <si>
    <t>16188</t>
  </si>
  <si>
    <t> 0.0038 </t>
  </si>
  <si>
    <t>2453887.9115 </t>
  </si>
  <si>
    <t> 01.06.2006 09:52 </t>
  </si>
  <si>
    <t>16198.5</t>
  </si>
  <si>
    <t>2453895.7740 </t>
  </si>
  <si>
    <t> 09.06.2006 06:34 </t>
  </si>
  <si>
    <t>16205.5</t>
  </si>
  <si>
    <t> -0.1226 </t>
  </si>
  <si>
    <t>2453902.7463 </t>
  </si>
  <si>
    <t> 16.06.2006 05:54 </t>
  </si>
  <si>
    <t>16211.5</t>
  </si>
  <si>
    <t> 0.0025 </t>
  </si>
  <si>
    <t>2453914.7286 </t>
  </si>
  <si>
    <t> 28.06.2006 05:29 </t>
  </si>
  <si>
    <t>16222</t>
  </si>
  <si>
    <t> 0.0022 </t>
  </si>
  <si>
    <t>2453915.8699 </t>
  </si>
  <si>
    <t> 29.06.2006 08:52 </t>
  </si>
  <si>
    <t>16223</t>
  </si>
  <si>
    <t> 0.0023 </t>
  </si>
  <si>
    <t>2454015.7258 </t>
  </si>
  <si>
    <t> 07.10.2006 05:25 </t>
  </si>
  <si>
    <t>16310.5</t>
  </si>
  <si>
    <t> 0.0032 </t>
  </si>
  <si>
    <t>2454031.7022 </t>
  </si>
  <si>
    <t> 23.10.2006 04:51 </t>
  </si>
  <si>
    <t>16324.5</t>
  </si>
  <si>
    <t>2454042.5445 </t>
  </si>
  <si>
    <t> 03.11.2006 01:04 </t>
  </si>
  <si>
    <t>16334</t>
  </si>
  <si>
    <t> 0.0037 </t>
  </si>
  <si>
    <t>2454300.45657 </t>
  </si>
  <si>
    <t> 18.07.2007 22:57 </t>
  </si>
  <si>
    <t>16560</t>
  </si>
  <si>
    <t> 0.00457 </t>
  </si>
  <si>
    <t>R</t>
  </si>
  <si>
    <t> R.Ehrenberger </t>
  </si>
  <si>
    <t>OEJV 0074 </t>
  </si>
  <si>
    <t>2454366.6433 </t>
  </si>
  <si>
    <t> 23.09.2007 03:26 </t>
  </si>
  <si>
    <t>16618</t>
  </si>
  <si>
    <t> 0.0017 </t>
  </si>
  <si>
    <t>ns</t>
  </si>
  <si>
    <t> G.Samolyk </t>
  </si>
  <si>
    <t>JAAVSO 36(2);171 </t>
  </si>
  <si>
    <t>2454674.7683 </t>
  </si>
  <si>
    <t> 27.07.2008 06:26 </t>
  </si>
  <si>
    <t>16888</t>
  </si>
  <si>
    <t>o</t>
  </si>
  <si>
    <t>JAAVSO 36(2);186 </t>
  </si>
  <si>
    <t>2455005.7164 </t>
  </si>
  <si>
    <t> 23.06.2009 05:11 </t>
  </si>
  <si>
    <t>17178</t>
  </si>
  <si>
    <t> JAAVSO 38;85 </t>
  </si>
  <si>
    <t>2455011.4193 </t>
  </si>
  <si>
    <t> 28.06.2009 22:03 </t>
  </si>
  <si>
    <t>17183</t>
  </si>
  <si>
    <t> -0.0003 </t>
  </si>
  <si>
    <t> Y.Ogmen </t>
  </si>
  <si>
    <t>2455061.6364 </t>
  </si>
  <si>
    <t> 18.08.2009 03:16 </t>
  </si>
  <si>
    <t>17227</t>
  </si>
  <si>
    <t> 0.0040 </t>
  </si>
  <si>
    <t> K.Menzies </t>
  </si>
  <si>
    <t>2455693.8621 </t>
  </si>
  <si>
    <t> 12.05.2011 08:41 </t>
  </si>
  <si>
    <t>17781</t>
  </si>
  <si>
    <t> 0.0049 </t>
  </si>
  <si>
    <t>IBVS 6014 </t>
  </si>
  <si>
    <t>2455717.8267 </t>
  </si>
  <si>
    <t> 05.06.2011 07:50 </t>
  </si>
  <si>
    <t>17802</t>
  </si>
  <si>
    <t> 0.0043 </t>
  </si>
  <si>
    <t>2455733.8037 </t>
  </si>
  <si>
    <t> 21.06.2011 07:17 </t>
  </si>
  <si>
    <t>17816</t>
  </si>
  <si>
    <t> 0.0045 </t>
  </si>
  <si>
    <t>2455773.7433 </t>
  </si>
  <si>
    <t> 31.07.2011 05:50 </t>
  </si>
  <si>
    <t>17851</t>
  </si>
  <si>
    <t> 0.0021 </t>
  </si>
  <si>
    <t> JAAVSO 40;975 </t>
  </si>
  <si>
    <t>2455837.6522 </t>
  </si>
  <si>
    <t> 03.10.2011 03:39 </t>
  </si>
  <si>
    <t>17907</t>
  </si>
  <si>
    <t>2455849.6341 </t>
  </si>
  <si>
    <t> 15.10.2011 03:13 </t>
  </si>
  <si>
    <t>17917.5</t>
  </si>
  <si>
    <t>2455853.6290 </t>
  </si>
  <si>
    <t> 19.10.2011 03:05 </t>
  </si>
  <si>
    <t>17921</t>
  </si>
  <si>
    <t>2455865.6119 </t>
  </si>
  <si>
    <t> 31.10.2011 02:41 </t>
  </si>
  <si>
    <t>17931.5</t>
  </si>
  <si>
    <t> 0.0041 </t>
  </si>
  <si>
    <t>2455881.5898 </t>
  </si>
  <si>
    <t> 16.11.2011 02:09 </t>
  </si>
  <si>
    <t>17945.5</t>
  </si>
  <si>
    <t> 0.0052 </t>
  </si>
  <si>
    <t>2456041.9265 </t>
  </si>
  <si>
    <t> 24.04.2012 10:14 </t>
  </si>
  <si>
    <t>18086</t>
  </si>
  <si>
    <t>IBVS 6046 </t>
  </si>
  <si>
    <t>2456120.6694 </t>
  </si>
  <si>
    <t> 12.07.2012 04:03 </t>
  </si>
  <si>
    <t>18155</t>
  </si>
  <si>
    <t> 0.0034 </t>
  </si>
  <si>
    <t>2456121.8113 </t>
  </si>
  <si>
    <t> 13.07.2012 07:28 </t>
  </si>
  <si>
    <t>18156</t>
  </si>
  <si>
    <t>2456189.7140 </t>
  </si>
  <si>
    <t> 19.09.2012 05:08 </t>
  </si>
  <si>
    <t>18215.5</t>
  </si>
  <si>
    <t> 0.0054 </t>
  </si>
  <si>
    <t>2456508.6790 </t>
  </si>
  <si>
    <t> 04.08.2013 04:17 </t>
  </si>
  <si>
    <t>18495</t>
  </si>
  <si>
    <t> 0.0050 </t>
  </si>
  <si>
    <t> JAAVSO 41;328 </t>
  </si>
  <si>
    <t>2434740.28 </t>
  </si>
  <si>
    <t> 28.12.1953 18:43 </t>
  </si>
  <si>
    <t> -0.00 </t>
  </si>
  <si>
    <t>P </t>
  </si>
  <si>
    <t> G.E.Erleksova </t>
  </si>
  <si>
    <t> BTAD 43.39 </t>
  </si>
  <si>
    <t>2443351.786 </t>
  </si>
  <si>
    <t> 27.07.1977 06:51 </t>
  </si>
  <si>
    <t> 0.007 </t>
  </si>
  <si>
    <t> AOEB 6 </t>
  </si>
  <si>
    <t>2443779.735 </t>
  </si>
  <si>
    <t> 28.09.1978 05:38 </t>
  </si>
  <si>
    <t> 0.006 </t>
  </si>
  <si>
    <t>2444022.812 </t>
  </si>
  <si>
    <t> 29.05.1979 07:29 </t>
  </si>
  <si>
    <t>2444046.767 </t>
  </si>
  <si>
    <t> 22.06.1979 06:24 </t>
  </si>
  <si>
    <t> -0.003 </t>
  </si>
  <si>
    <t>2444474.723 </t>
  </si>
  <si>
    <t> 23.08.1980 05:21 </t>
  </si>
  <si>
    <t>2444554.607 </t>
  </si>
  <si>
    <t> 11.11.1980 02:34 </t>
  </si>
  <si>
    <t> G.Hanson </t>
  </si>
  <si>
    <t>2444562.591 </t>
  </si>
  <si>
    <t> 19.11.1980 02:11 </t>
  </si>
  <si>
    <t> -0.001 </t>
  </si>
  <si>
    <t>2445193.682 </t>
  </si>
  <si>
    <t> 12.08.1982 04:22 </t>
  </si>
  <si>
    <t>2445945.729 </t>
  </si>
  <si>
    <t> 02.09.1984 05:29 </t>
  </si>
  <si>
    <t> 0.002 </t>
  </si>
  <si>
    <t> D.Williams </t>
  </si>
  <si>
    <t>2446017.628 </t>
  </si>
  <si>
    <t> 13.11.1984 03:04 </t>
  </si>
  <si>
    <t>2446250.433 </t>
  </si>
  <si>
    <t> 03.07.1985 22:23 </t>
  </si>
  <si>
    <t> H.Grzelczyk </t>
  </si>
  <si>
    <t>BAVM 43 </t>
  </si>
  <si>
    <t>2447737.413 </t>
  </si>
  <si>
    <t> 29.07.1989 21:54 </t>
  </si>
  <si>
    <t> J.Borovicka </t>
  </si>
  <si>
    <t> BRNO 31 </t>
  </si>
  <si>
    <t>2447803.608 </t>
  </si>
  <si>
    <t> 04.10.1989 02:35 </t>
  </si>
  <si>
    <t> 0.008 </t>
  </si>
  <si>
    <t>2448481.471 </t>
  </si>
  <si>
    <t> 12.08.1991 23:18 </t>
  </si>
  <si>
    <t> -0.002 </t>
  </si>
  <si>
    <t> K.Koss </t>
  </si>
  <si>
    <t>2448481.474 </t>
  </si>
  <si>
    <t> 12.08.1991 23:22 </t>
  </si>
  <si>
    <t> 0.001 </t>
  </si>
  <si>
    <t> P.Hajek </t>
  </si>
  <si>
    <t> M.Tichy </t>
  </si>
  <si>
    <t>2448481.475 </t>
  </si>
  <si>
    <t> 12.08.1991 23:24 </t>
  </si>
  <si>
    <t> P.Lutcha </t>
  </si>
  <si>
    <t>2448481.476 </t>
  </si>
  <si>
    <t> 12.08.1991 23:25 </t>
  </si>
  <si>
    <t> L.Lubena </t>
  </si>
  <si>
    <t>2448828.402 </t>
  </si>
  <si>
    <t> 24.07.1992 21:38 </t>
  </si>
  <si>
    <t> 0.004 </t>
  </si>
  <si>
    <t> J.Dvorak B. </t>
  </si>
  <si>
    <t>2448828.404 </t>
  </si>
  <si>
    <t> 24.07.1992 21:41 </t>
  </si>
  <si>
    <t> A.Dedoch </t>
  </si>
  <si>
    <t>2448828.405 </t>
  </si>
  <si>
    <t> 24.07.1992 21:43 </t>
  </si>
  <si>
    <t> P.Adamek </t>
  </si>
  <si>
    <t>2448828.414 </t>
  </si>
  <si>
    <t> 24.07.1992 21:56 </t>
  </si>
  <si>
    <t> 0.016 </t>
  </si>
  <si>
    <t>2449216.398 </t>
  </si>
  <si>
    <t> 16.08.1993 21:33 </t>
  </si>
  <si>
    <t> -0.008 </t>
  </si>
  <si>
    <t> J.Zahajsky </t>
  </si>
  <si>
    <t>2449216.414 </t>
  </si>
  <si>
    <t> 16.08.1993 21:56 </t>
  </si>
  <si>
    <t>2449282.605 </t>
  </si>
  <si>
    <t> 22.10.1993 02:31 </t>
  </si>
  <si>
    <t> 0.009 </t>
  </si>
  <si>
    <t>2451069.707 </t>
  </si>
  <si>
    <t> 13.09.1998 04:58 </t>
  </si>
  <si>
    <t>2451278.5766 </t>
  </si>
  <si>
    <t> 10.04.1999 01:50 </t>
  </si>
  <si>
    <t> 0.0222 </t>
  </si>
  <si>
    <t> M.Netolicky </t>
  </si>
  <si>
    <t> BRNO 32 </t>
  </si>
  <si>
    <t>2452104.7858 </t>
  </si>
  <si>
    <t> 14.07.2001 06:51 </t>
  </si>
  <si>
    <t> AOEB 12 </t>
  </si>
  <si>
    <t>2453566.6629 </t>
  </si>
  <si>
    <t> 15.07.2005 03:54 </t>
  </si>
  <si>
    <t>15917</t>
  </si>
  <si>
    <t> R.Poklar </t>
  </si>
  <si>
    <t>2453606.6053 </t>
  </si>
  <si>
    <t> 24.08.2005 02:31 </t>
  </si>
  <si>
    <t>15952</t>
  </si>
  <si>
    <t>2453890.7625 </t>
  </si>
  <si>
    <t> 04.06.2006 06:18 </t>
  </si>
  <si>
    <t>16201</t>
  </si>
  <si>
    <t> 0.0013 </t>
  </si>
  <si>
    <t>2454206.8771 </t>
  </si>
  <si>
    <t> 16.04.2007 09:03 </t>
  </si>
  <si>
    <t>16478</t>
  </si>
  <si>
    <t>IBVS 5910 </t>
  </si>
  <si>
    <t>2454234.8349 </t>
  </si>
  <si>
    <t> 14.05.2007 08:02 </t>
  </si>
  <si>
    <t>16502.5</t>
  </si>
  <si>
    <t>2454238.8308 </t>
  </si>
  <si>
    <t> 18.05.2007 07:56 </t>
  </si>
  <si>
    <t>16506</t>
  </si>
  <si>
    <t> 0.0036 </t>
  </si>
  <si>
    <t> J.Bialozynski </t>
  </si>
  <si>
    <t>2454314.7229 </t>
  </si>
  <si>
    <t> 02.08.2007 05:20 </t>
  </si>
  <si>
    <t>16572.5</t>
  </si>
  <si>
    <t> 0.0059 </t>
  </si>
  <si>
    <t>2454319.8561 </t>
  </si>
  <si>
    <t> 07.08.2007 08:32 </t>
  </si>
  <si>
    <t>16577</t>
  </si>
  <si>
    <t>2454326.7036 </t>
  </si>
  <si>
    <t> 14.08.2007 04:53 </t>
  </si>
  <si>
    <t>16583</t>
  </si>
  <si>
    <t>2454327.8448 </t>
  </si>
  <si>
    <t> 15.08.2007 08:16 </t>
  </si>
  <si>
    <t>16584</t>
  </si>
  <si>
    <t>2454346.6742 </t>
  </si>
  <si>
    <t> 03.09.2007 04:10 </t>
  </si>
  <si>
    <t>16600.5</t>
  </si>
  <si>
    <t>2454346.6746 </t>
  </si>
  <si>
    <t> 03.09.2007 04:11 </t>
  </si>
  <si>
    <t>2454358.6558 </t>
  </si>
  <si>
    <t> 15.09.2007 03:44 </t>
  </si>
  <si>
    <t>16611</t>
  </si>
  <si>
    <t>2454362.6500 </t>
  </si>
  <si>
    <t> 19.09.2007 03:36 </t>
  </si>
  <si>
    <t>16614.5</t>
  </si>
  <si>
    <t>2454370.6370 </t>
  </si>
  <si>
    <t> 27.09.2007 03:17 </t>
  </si>
  <si>
    <t>16621.5</t>
  </si>
  <si>
    <t> 0.0012 </t>
  </si>
  <si>
    <t>2454379.7680 </t>
  </si>
  <si>
    <t> 06.10.2007 06:25 </t>
  </si>
  <si>
    <t>16629.5</t>
  </si>
  <si>
    <t>2454382.6213 </t>
  </si>
  <si>
    <t> 09.10.2007 02:54 </t>
  </si>
  <si>
    <t>16632</t>
  </si>
  <si>
    <t>2454398.5972 </t>
  </si>
  <si>
    <t> 25.10.2007 02:19 </t>
  </si>
  <si>
    <t>16646</t>
  </si>
  <si>
    <t>2454402.5930 </t>
  </si>
  <si>
    <t> 29.10.2007 02:13 </t>
  </si>
  <si>
    <t>16649.5</t>
  </si>
  <si>
    <t>2454402.5932 </t>
  </si>
  <si>
    <t> 29.10.2007 02:14 </t>
  </si>
  <si>
    <t>2454410.5817 </t>
  </si>
  <si>
    <t> 06.11.2007 01:57 </t>
  </si>
  <si>
    <t>16656.5</t>
  </si>
  <si>
    <t> 0.0039 </t>
  </si>
  <si>
    <t>2454458.5123 </t>
  </si>
  <si>
    <t> 24.12.2007 00:17 </t>
  </si>
  <si>
    <t>16698.5</t>
  </si>
  <si>
    <t>2454586.8975 </t>
  </si>
  <si>
    <t> 30.04.2008 09:32 </t>
  </si>
  <si>
    <t>16811</t>
  </si>
  <si>
    <t>2454594.8854 </t>
  </si>
  <si>
    <t> 08.05.2008 09:14 </t>
  </si>
  <si>
    <t>16818</t>
  </si>
  <si>
    <t>2454614.8562 </t>
  </si>
  <si>
    <t> 28.05.2008 08:32 </t>
  </si>
  <si>
    <t>16835.5</t>
  </si>
  <si>
    <t>2454618.8507 </t>
  </si>
  <si>
    <t> 01.06.2008 08:25 </t>
  </si>
  <si>
    <t>16839</t>
  </si>
  <si>
    <t>2454642.8155 </t>
  </si>
  <si>
    <t> 25.06.2008 07:34 </t>
  </si>
  <si>
    <t>16860</t>
  </si>
  <si>
    <t>2454697.5933 </t>
  </si>
  <si>
    <t> 19.08.2008 02:14 </t>
  </si>
  <si>
    <t>16908</t>
  </si>
  <si>
    <t>BAVM 203 </t>
  </si>
  <si>
    <t>2454722.6994 </t>
  </si>
  <si>
    <t> 13.09.2008 04:47 </t>
  </si>
  <si>
    <t>16930</t>
  </si>
  <si>
    <t>2454726.6930 </t>
  </si>
  <si>
    <t> 17.09.2008 04:37 </t>
  </si>
  <si>
    <t>16933.5</t>
  </si>
  <si>
    <t>2454734.6810 </t>
  </si>
  <si>
    <t> 25.09.2008 04:20 </t>
  </si>
  <si>
    <t>16940.5</t>
  </si>
  <si>
    <t>2454739.8167 </t>
  </si>
  <si>
    <t> 30.09.2008 07:36 </t>
  </si>
  <si>
    <t>16945</t>
  </si>
  <si>
    <t>2454746.6643 </t>
  </si>
  <si>
    <t> 07.10.2008 03:56 </t>
  </si>
  <si>
    <t>16951</t>
  </si>
  <si>
    <t>2454754.6533 </t>
  </si>
  <si>
    <t> 15.10.2008 03:40 </t>
  </si>
  <si>
    <t>16958</t>
  </si>
  <si>
    <t>2454762.6415 </t>
  </si>
  <si>
    <t> 23.10.2008 03:23 </t>
  </si>
  <si>
    <t>16965</t>
  </si>
  <si>
    <t>2454774.6239 </t>
  </si>
  <si>
    <t> 04.11.2008 02:58 </t>
  </si>
  <si>
    <t>16975.5</t>
  </si>
  <si>
    <t>2454778.6189 </t>
  </si>
  <si>
    <t> 08.11.2008 02:51 </t>
  </si>
  <si>
    <t>16979</t>
  </si>
  <si>
    <t>2454794.5946 </t>
  </si>
  <si>
    <t> 24.11.2008 02:16 </t>
  </si>
  <si>
    <t>16993</t>
  </si>
  <si>
    <t>2454986.8895 </t>
  </si>
  <si>
    <t> 04.06.2009 09:20 </t>
  </si>
  <si>
    <t>17161.5</t>
  </si>
  <si>
    <t> 0.0057 </t>
  </si>
  <si>
    <t>2454998.8704 </t>
  </si>
  <si>
    <t> 16.06.2009 08:53 </t>
  </si>
  <si>
    <t>17172</t>
  </si>
  <si>
    <t>2455106.7132 </t>
  </si>
  <si>
    <t> 02.10.2009 05:07 </t>
  </si>
  <si>
    <t>17266.5</t>
  </si>
  <si>
    <t>2455122.6912 </t>
  </si>
  <si>
    <t> 18.10.2009 04:35 </t>
  </si>
  <si>
    <t>17280.5</t>
  </si>
  <si>
    <t> 0.0046 </t>
  </si>
  <si>
    <t>IBVS 5972 </t>
  </si>
  <si>
    <t>2455134.6733 </t>
  </si>
  <si>
    <t> 30.10.2009 04:09 </t>
  </si>
  <si>
    <t>17291</t>
  </si>
  <si>
    <t>2455138.6677 </t>
  </si>
  <si>
    <t> 03.11.2009 04:01 </t>
  </si>
  <si>
    <t>17294.5</t>
  </si>
  <si>
    <t>2455154.6456 </t>
  </si>
  <si>
    <t> 19.11.2009 03:29 </t>
  </si>
  <si>
    <t>17308.5</t>
  </si>
  <si>
    <t>2455418.8327 </t>
  </si>
  <si>
    <t> 10.08.2010 07:59 </t>
  </si>
  <si>
    <t>17540</t>
  </si>
  <si>
    <t> 0.0047 </t>
  </si>
  <si>
    <t>2455434.8089 </t>
  </si>
  <si>
    <t> 26.08.2010 07:24 </t>
  </si>
  <si>
    <t>17554</t>
  </si>
  <si>
    <t>2455462.7666 </t>
  </si>
  <si>
    <t> 23.09.2010 06:23 </t>
  </si>
  <si>
    <t>17578.5</t>
  </si>
  <si>
    <t>2455473.6084 </t>
  </si>
  <si>
    <t> 04.10.2010 02:36 </t>
  </si>
  <si>
    <t>17588</t>
  </si>
  <si>
    <t>2455485.5918 </t>
  </si>
  <si>
    <t> 16.10.2010 02:12 </t>
  </si>
  <si>
    <t>17598.5</t>
  </si>
  <si>
    <t>2455497.5738 </t>
  </si>
  <si>
    <t> 28.10.2010 01:46 </t>
  </si>
  <si>
    <t>17609</t>
  </si>
  <si>
    <t>2456952.6052 </t>
  </si>
  <si>
    <t> 22.10.2014 02:31 </t>
  </si>
  <si>
    <t>18884</t>
  </si>
  <si>
    <t> 0.0044 </t>
  </si>
  <si>
    <t> JAAVSO 43-1 </t>
  </si>
  <si>
    <t>BT Vul / gsc 2164-0161</t>
  </si>
  <si>
    <t>EA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</si>
  <si>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</si>
  <si>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</si>
  <si>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</si>
  <si>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</si>
  <si>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</si>
  <si>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</si>
  <si>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</si>
  <si>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</si>
  <si>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</si>
  <si>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BAD?</t>
  </si>
  <si>
    <t>OEJV 0074</t>
  </si>
  <si>
    <t>IBVS 5543</t>
  </si>
  <si>
    <t>IBVS 5670</t>
  </si>
  <si>
    <t>IBVS 5731</t>
  </si>
  <si>
    <t>IBVS 5741</t>
  </si>
  <si>
    <t>IBVS 5672</t>
  </si>
  <si>
    <t>IBVS 5764</t>
  </si>
  <si>
    <t>IBVS 5910</t>
  </si>
  <si>
    <t>JAVSO..36..171</t>
  </si>
  <si>
    <t>JAVSO..36..186</t>
  </si>
  <si>
    <t>JAVSO..38...85</t>
  </si>
  <si>
    <t>IBVS 5972</t>
  </si>
  <si>
    <t>IBVS 6014</t>
  </si>
  <si>
    <t>2012JAVSO..40..975</t>
  </si>
  <si>
    <t>JAVSO..40....1</t>
  </si>
  <si>
    <t>IBVS 6046</t>
  </si>
  <si>
    <t>2013JAVSO..41..328</t>
  </si>
  <si>
    <t>JAVSO..43...77</t>
  </si>
  <si>
    <t>JAVSO..43..238</t>
  </si>
  <si>
    <t>JAVSO..45..121</t>
  </si>
  <si>
    <t>JAVSO..45..215</t>
  </si>
  <si>
    <t>JAVSO..46…79 (2018)</t>
  </si>
  <si>
    <t>RHN 2020</t>
  </si>
  <si>
    <t>JAVSO..46..184</t>
  </si>
  <si>
    <t>JAVSO..47..263</t>
  </si>
  <si>
    <t>JAVSO..48…87</t>
  </si>
  <si>
    <t>JAVSO..48..256</t>
  </si>
  <si>
    <t>OEJV 0211</t>
  </si>
  <si>
    <t>JAVSO 49, 108</t>
  </si>
  <si>
    <t>JBAV, 60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</si>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</sst>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"/>
    <numFmt numFmtId="166" formatCode="m/d/yyyy\ h:mm"/>
    <numFmt numFmtId="168" formatCode="d/mm/yyyy;@"/>
    <numFmt numFmtId="169" formatCode="0.00000"/>
  </numFmts>
  <fonts count="19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79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8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7" fillId="2" borderId="10" xfId="0" applyFont="1" applyFill="1" applyBorder="1" applyAlignment="1">
      <alignment horizontal="left" vertical="top" wrapText="1" indent="1"/>
    </xf>
    <xf numFmtId="0" fontId="7" fillId="2" borderId="1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right" vertical="top" wrapText="1"/>
    </xf>
    <xf numFmtId="0" fontId="8" fillId="2" borderId="10" xfId="5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left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>
      <alignment vertical="top"/>
    </xf>
    <xf numFmtId="0" fontId="3" fillId="0" borderId="0" xfId="0" applyFont="1">
      <alignment vertical="top"/>
    </xf>
    <xf numFmtId="0" fontId="5" fillId="0" borderId="0" xfId="0" applyFont="1" applyAlignment="1">
      <alignment horizontal="center"/>
    </xf>
    <xf numFmtId="0" fontId="11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6" fontId="5" fillId="0" borderId="0" xfId="0" applyNumberFormat="1" applyFont="1">
      <alignment vertical="top"/>
    </xf>
    <xf numFmtId="0" fontId="12" fillId="0" borderId="3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>
      <alignment vertical="top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5" fillId="0" borderId="0" xfId="6" applyFont="1" applyAlignment="1">
      <alignment horizontal="left" vertical="center"/>
    </xf>
    <xf numFmtId="0" fontId="15" fillId="0" borderId="0" xfId="6" applyFont="1" applyAlignment="1">
      <alignment horizontal="center" vertical="center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center"/>
    </xf>
    <xf numFmtId="0" fontId="14" fillId="0" borderId="0" xfId="0" applyFont="1" applyAlignment="1"/>
    <xf numFmtId="0" fontId="14" fillId="0" borderId="0" xfId="0" applyFont="1" applyBorder="1" applyAlignment="1">
      <alignment horizontal="left" vertic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168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9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734177215189873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1645569620253"/>
          <c:y val="0.23584978088695488"/>
          <c:w val="0.79905063291139244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98-4ACD-863F-57F7BE41AF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Active!$I$21:$I$180</c:f>
              <c:numCache>
                <c:formatCode>General</c:formatCode>
                <c:ptCount val="160"/>
                <c:pt idx="0">
                  <c:v>-4.0000000008149073E-3</c:v>
                </c:pt>
                <c:pt idx="1">
                  <c:v>0</c:v>
                </c:pt>
                <c:pt idx="2">
                  <c:v>6.8000000028405339E-3</c:v>
                </c:pt>
                <c:pt idx="3">
                  <c:v>5.7999999989988282E-3</c:v>
                </c:pt>
                <c:pt idx="4">
                  <c:v>7.2000000000116415E-3</c:v>
                </c:pt>
                <c:pt idx="5">
                  <c:v>-3.0000000042491592E-3</c:v>
                </c:pt>
                <c:pt idx="6">
                  <c:v>2.9999999969732016E-3</c:v>
                </c:pt>
                <c:pt idx="7">
                  <c:v>3.0000000042491592E-3</c:v>
                </c:pt>
                <c:pt idx="8">
                  <c:v>-1.4000000010128133E-3</c:v>
                </c:pt>
                <c:pt idx="9">
                  <c:v>6.0000000012223609E-3</c:v>
                </c:pt>
                <c:pt idx="10">
                  <c:v>2.1999999953550287E-3</c:v>
                </c:pt>
                <c:pt idx="11">
                  <c:v>5.5999999967752956E-3</c:v>
                </c:pt>
                <c:pt idx="12">
                  <c:v>5.7999999989988282E-3</c:v>
                </c:pt>
                <c:pt idx="13">
                  <c:v>2.2000000026309863E-3</c:v>
                </c:pt>
                <c:pt idx="14">
                  <c:v>7.6000000044587068E-3</c:v>
                </c:pt>
                <c:pt idx="15">
                  <c:v>-1.2199999997392297E-2</c:v>
                </c:pt>
                <c:pt idx="16">
                  <c:v>-2.5399999998626299E-2</c:v>
                </c:pt>
                <c:pt idx="17">
                  <c:v>-2.2000000026309863E-3</c:v>
                </c:pt>
                <c:pt idx="18">
                  <c:v>8.0000000161817297E-4</c:v>
                </c:pt>
                <c:pt idx="19">
                  <c:v>8.0000000161817297E-4</c:v>
                </c:pt>
                <c:pt idx="20">
                  <c:v>1.799999998183921E-3</c:v>
                </c:pt>
                <c:pt idx="21">
                  <c:v>2.8000000020256266E-3</c:v>
                </c:pt>
                <c:pt idx="22">
                  <c:v>4.0000000008149073E-3</c:v>
                </c:pt>
                <c:pt idx="23">
                  <c:v>6.0000000012223609E-3</c:v>
                </c:pt>
                <c:pt idx="24">
                  <c:v>6.9999999977881089E-3</c:v>
                </c:pt>
                <c:pt idx="25">
                  <c:v>1.5999999995983671E-2</c:v>
                </c:pt>
                <c:pt idx="26">
                  <c:v>-8.0000000016298145E-3</c:v>
                </c:pt>
                <c:pt idx="27">
                  <c:v>7.9999999943538569E-3</c:v>
                </c:pt>
                <c:pt idx="28">
                  <c:v>9.4000000026426278E-3</c:v>
                </c:pt>
                <c:pt idx="29">
                  <c:v>-1.1800000000221189E-2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98-4ACD-863F-57F7BE41AF1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Active!$J$21:$J$180</c:f>
              <c:numCache>
                <c:formatCode>General</c:formatCode>
                <c:ptCount val="160"/>
                <c:pt idx="30">
                  <c:v>2.0000000004074536E-3</c:v>
                </c:pt>
                <c:pt idx="34">
                  <c:v>2.2199999999429565E-2</c:v>
                </c:pt>
                <c:pt idx="50">
                  <c:v>2.4000000048545189E-3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98-4ACD-863F-57F7BE41AF1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Active!$F$21:$F$205</c:f>
              <c:numCache>
                <c:formatCode>General</c:formatCode>
                <c:ptCount val="185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</c:numCache>
            </c:numRef>
          </c:xVal>
          <c:yVal>
            <c:numRef>
              <c:f>Active!$K$21:$K$205</c:f>
              <c:numCache>
                <c:formatCode>General</c:formatCode>
                <c:ptCount val="185"/>
                <c:pt idx="31">
                  <c:v>1.4000000010128133E-3</c:v>
                </c:pt>
                <c:pt idx="33">
                  <c:v>-2.0000000222353265E-4</c:v>
                </c:pt>
                <c:pt idx="35">
                  <c:v>2.5999999925261363E-3</c:v>
                </c:pt>
                <c:pt idx="37">
                  <c:v>3.1999999991967343E-3</c:v>
                </c:pt>
                <c:pt idx="38">
                  <c:v>1.3000000035390258E-3</c:v>
                </c:pt>
                <c:pt idx="39">
                  <c:v>2.5299999979324639E-3</c:v>
                </c:pt>
                <c:pt idx="40">
                  <c:v>1.1999999987892807E-3</c:v>
                </c:pt>
                <c:pt idx="41">
                  <c:v>3.4999999988940544E-3</c:v>
                </c:pt>
                <c:pt idx="42">
                  <c:v>3.1000000017229468E-3</c:v>
                </c:pt>
                <c:pt idx="43">
                  <c:v>3.5300000017741695E-3</c:v>
                </c:pt>
                <c:pt idx="44">
                  <c:v>3.1000000017229468E-3</c:v>
                </c:pt>
                <c:pt idx="45">
                  <c:v>2.7699999991455115E-3</c:v>
                </c:pt>
                <c:pt idx="46">
                  <c:v>2.8999999994994141E-3</c:v>
                </c:pt>
                <c:pt idx="47">
                  <c:v>2.9900000008638017E-3</c:v>
                </c:pt>
                <c:pt idx="48">
                  <c:v>2.6999999972758815E-3</c:v>
                </c:pt>
                <c:pt idx="49">
                  <c:v>1.9000000029336661E-3</c:v>
                </c:pt>
                <c:pt idx="51">
                  <c:v>2.9999999969732016E-3</c:v>
                </c:pt>
                <c:pt idx="52">
                  <c:v>2.6999999972758815E-3</c:v>
                </c:pt>
                <c:pt idx="53">
                  <c:v>2.5000000023283064E-3</c:v>
                </c:pt>
                <c:pt idx="54">
                  <c:v>2.0800000056624413E-3</c:v>
                </c:pt>
                <c:pt idx="55">
                  <c:v>2.9800000047544017E-3</c:v>
                </c:pt>
                <c:pt idx="56">
                  <c:v>2.6000000070780516E-3</c:v>
                </c:pt>
                <c:pt idx="57">
                  <c:v>3.0400000032386743E-3</c:v>
                </c:pt>
                <c:pt idx="58">
                  <c:v>3.0000000042491592E-3</c:v>
                </c:pt>
                <c:pt idx="59">
                  <c:v>2.8999999994994141E-3</c:v>
                </c:pt>
                <c:pt idx="60">
                  <c:v>2.8000000020256266E-3</c:v>
                </c:pt>
                <c:pt idx="61">
                  <c:v>3.4999999988940544E-3</c:v>
                </c:pt>
                <c:pt idx="62">
                  <c:v>2.8000000020256266E-3</c:v>
                </c:pt>
                <c:pt idx="64">
                  <c:v>3.2999999966705218E-3</c:v>
                </c:pt>
                <c:pt idx="65">
                  <c:v>3.7999999985913746E-3</c:v>
                </c:pt>
                <c:pt idx="66">
                  <c:v>3.2999999966705218E-3</c:v>
                </c:pt>
                <c:pt idx="67">
                  <c:v>1.2999999962630682E-3</c:v>
                </c:pt>
                <c:pt idx="69">
                  <c:v>2.5000000023283064E-3</c:v>
                </c:pt>
                <c:pt idx="70">
                  <c:v>2.5000000023283064E-3</c:v>
                </c:pt>
                <c:pt idx="71">
                  <c:v>2.2000000026309863E-3</c:v>
                </c:pt>
                <c:pt idx="72">
                  <c:v>2.3000000001047738E-3</c:v>
                </c:pt>
                <c:pt idx="73">
                  <c:v>3.1999999991967343E-3</c:v>
                </c:pt>
                <c:pt idx="74">
                  <c:v>2.8000000020256266E-3</c:v>
                </c:pt>
                <c:pt idx="75">
                  <c:v>3.7000000011175871E-3</c:v>
                </c:pt>
                <c:pt idx="76">
                  <c:v>3.4999999988940544E-3</c:v>
                </c:pt>
                <c:pt idx="77">
                  <c:v>1.9000000029336661E-3</c:v>
                </c:pt>
                <c:pt idx="78">
                  <c:v>3.6000000036437996E-3</c:v>
                </c:pt>
                <c:pt idx="79">
                  <c:v>4.5699999973294325E-3</c:v>
                </c:pt>
                <c:pt idx="80">
                  <c:v>5.8999999964726157E-3</c:v>
                </c:pt>
                <c:pt idx="81">
                  <c:v>3.6999999938416295E-3</c:v>
                </c:pt>
                <c:pt idx="82">
                  <c:v>4.0000000008149073E-3</c:v>
                </c:pt>
                <c:pt idx="83">
                  <c:v>3.9999999935389496E-3</c:v>
                </c:pt>
                <c:pt idx="84">
                  <c:v>3.6000000036437996E-3</c:v>
                </c:pt>
                <c:pt idx="85">
                  <c:v>4.0000000008149073E-3</c:v>
                </c:pt>
                <c:pt idx="86">
                  <c:v>2.599999999802094E-3</c:v>
                </c:pt>
                <c:pt idx="87">
                  <c:v>2.599999999802094E-3</c:v>
                </c:pt>
                <c:pt idx="88">
                  <c:v>1.7000000007101335E-3</c:v>
                </c:pt>
                <c:pt idx="89">
                  <c:v>1.1999999987892807E-3</c:v>
                </c:pt>
                <c:pt idx="90">
                  <c:v>2.5999999925261363E-3</c:v>
                </c:pt>
                <c:pt idx="91">
                  <c:v>2.8999999994994141E-3</c:v>
                </c:pt>
                <c:pt idx="92">
                  <c:v>2.0000000004074536E-3</c:v>
                </c:pt>
                <c:pt idx="93">
                  <c:v>3.6000000036437996E-3</c:v>
                </c:pt>
                <c:pt idx="94">
                  <c:v>3.8000000058673322E-3</c:v>
                </c:pt>
                <c:pt idx="95">
                  <c:v>3.9000000033411197E-3</c:v>
                </c:pt>
                <c:pt idx="96">
                  <c:v>4.1000000055646524E-3</c:v>
                </c:pt>
                <c:pt idx="97">
                  <c:v>4.3000000005122274E-3</c:v>
                </c:pt>
                <c:pt idx="98">
                  <c:v>3.7999999985913746E-3</c:v>
                </c:pt>
                <c:pt idx="99">
                  <c:v>3.6000000036437996E-3</c:v>
                </c:pt>
                <c:pt idx="100">
                  <c:v>3.9000000033411197E-3</c:v>
                </c:pt>
                <c:pt idx="101">
                  <c:v>3.4999999916180968E-3</c:v>
                </c:pt>
                <c:pt idx="102">
                  <c:v>2.7000000045518391E-3</c:v>
                </c:pt>
                <c:pt idx="103">
                  <c:v>3.7000000011175871E-3</c:v>
                </c:pt>
                <c:pt idx="104">
                  <c:v>3.4000000014202669E-3</c:v>
                </c:pt>
                <c:pt idx="105">
                  <c:v>2.8000000020256266E-3</c:v>
                </c:pt>
                <c:pt idx="106">
                  <c:v>2.3999999975785613E-3</c:v>
                </c:pt>
                <c:pt idx="107">
                  <c:v>2.7000000045518391E-3</c:v>
                </c:pt>
                <c:pt idx="108">
                  <c:v>3.0999999944469891E-3</c:v>
                </c:pt>
                <c:pt idx="109">
                  <c:v>3.6999999938416295E-3</c:v>
                </c:pt>
                <c:pt idx="110">
                  <c:v>3.4999999988940544E-3</c:v>
                </c:pt>
                <c:pt idx="111">
                  <c:v>3.3000000039464794E-3</c:v>
                </c:pt>
                <c:pt idx="112">
                  <c:v>4.1000000055646524E-3</c:v>
                </c:pt>
                <c:pt idx="113">
                  <c:v>2.9999999969732016E-3</c:v>
                </c:pt>
                <c:pt idx="114">
                  <c:v>5.7000000015250407E-3</c:v>
                </c:pt>
                <c:pt idx="115">
                  <c:v>4.0000000008149073E-3</c:v>
                </c:pt>
                <c:pt idx="116">
                  <c:v>2.799999994749669E-3</c:v>
                </c:pt>
                <c:pt idx="117">
                  <c:v>-2.9999999969732016E-4</c:v>
                </c:pt>
                <c:pt idx="118">
                  <c:v>4.0000000008149073E-3</c:v>
                </c:pt>
                <c:pt idx="119">
                  <c:v>3.4000000014202669E-3</c:v>
                </c:pt>
                <c:pt idx="120">
                  <c:v>4.6000000002095476E-3</c:v>
                </c:pt>
                <c:pt idx="121">
                  <c:v>4.0999999982886948E-3</c:v>
                </c:pt>
                <c:pt idx="122">
                  <c:v>4.2999999932362698E-3</c:v>
                </c:pt>
                <c:pt idx="123">
                  <c:v>5.4000000018277206E-3</c:v>
                </c:pt>
                <c:pt idx="124">
                  <c:v>4.6999999976833351E-3</c:v>
                </c:pt>
                <c:pt idx="125">
                  <c:v>4.1000000055646524E-3</c:v>
                </c:pt>
                <c:pt idx="126">
                  <c:v>2.3999999975785613E-3</c:v>
                </c:pt>
                <c:pt idx="127">
                  <c:v>2.8000000020256266E-3</c:v>
                </c:pt>
                <c:pt idx="128">
                  <c:v>3.6000000036437996E-3</c:v>
                </c:pt>
                <c:pt idx="129">
                  <c:v>2.9999999969732016E-3</c:v>
                </c:pt>
                <c:pt idx="130">
                  <c:v>4.8999999999068677E-3</c:v>
                </c:pt>
                <c:pt idx="131">
                  <c:v>4.2999999932362698E-3</c:v>
                </c:pt>
                <c:pt idx="132">
                  <c:v>4.4999999954598024E-3</c:v>
                </c:pt>
                <c:pt idx="133">
                  <c:v>2.0999999978812411E-3</c:v>
                </c:pt>
                <c:pt idx="134">
                  <c:v>2.0999999978812411E-3</c:v>
                </c:pt>
                <c:pt idx="135">
                  <c:v>3.799999991315417E-3</c:v>
                </c:pt>
                <c:pt idx="136">
                  <c:v>3.1000000017229468E-3</c:v>
                </c:pt>
                <c:pt idx="137">
                  <c:v>3.8000000058673322E-3</c:v>
                </c:pt>
                <c:pt idx="138">
                  <c:v>4.1000000055646524E-3</c:v>
                </c:pt>
                <c:pt idx="139">
                  <c:v>5.1999999996041879E-3</c:v>
                </c:pt>
                <c:pt idx="140">
                  <c:v>3.2999999966705218E-3</c:v>
                </c:pt>
                <c:pt idx="141">
                  <c:v>3.4000000014202669E-3</c:v>
                </c:pt>
                <c:pt idx="142">
                  <c:v>4.1000000055646524E-3</c:v>
                </c:pt>
                <c:pt idx="143">
                  <c:v>5.4000000018277206E-3</c:v>
                </c:pt>
                <c:pt idx="144">
                  <c:v>4.9999999973806553E-3</c:v>
                </c:pt>
                <c:pt idx="145">
                  <c:v>4.3999999979860149E-3</c:v>
                </c:pt>
                <c:pt idx="146">
                  <c:v>4.3999999979860149E-3</c:v>
                </c:pt>
                <c:pt idx="147">
                  <c:v>4.7999999951571226E-3</c:v>
                </c:pt>
                <c:pt idx="148">
                  <c:v>4.5000000027357601E-3</c:v>
                </c:pt>
                <c:pt idx="149">
                  <c:v>6.0999999986961484E-3</c:v>
                </c:pt>
                <c:pt idx="150">
                  <c:v>6.300000000919681E-3</c:v>
                </c:pt>
                <c:pt idx="151">
                  <c:v>5.300000004353933E-3</c:v>
                </c:pt>
                <c:pt idx="152">
                  <c:v>4.2700000631157309E-3</c:v>
                </c:pt>
                <c:pt idx="153">
                  <c:v>5.8999999964726157E-3</c:v>
                </c:pt>
                <c:pt idx="154">
                  <c:v>6.3000000081956387E-3</c:v>
                </c:pt>
                <c:pt idx="155">
                  <c:v>2.0799999620066956E-3</c:v>
                </c:pt>
                <c:pt idx="156">
                  <c:v>6.0000000012223609E-3</c:v>
                </c:pt>
                <c:pt idx="157">
                  <c:v>6.5999999933410436E-3</c:v>
                </c:pt>
                <c:pt idx="158">
                  <c:v>7.0999999952618964E-3</c:v>
                </c:pt>
                <c:pt idx="159">
                  <c:v>5.7000000015250407E-3</c:v>
                </c:pt>
                <c:pt idx="160">
                  <c:v>5.8000000062747858E-3</c:v>
                </c:pt>
                <c:pt idx="161">
                  <c:v>5.2999999970779754E-3</c:v>
                </c:pt>
                <c:pt idx="162">
                  <c:v>5.1999999996041879E-3</c:v>
                </c:pt>
                <c:pt idx="163">
                  <c:v>5.2999999970779754E-3</c:v>
                </c:pt>
                <c:pt idx="164">
                  <c:v>6.8000000028405339E-3</c:v>
                </c:pt>
                <c:pt idx="165">
                  <c:v>6.3999999983934686E-3</c:v>
                </c:pt>
                <c:pt idx="166">
                  <c:v>6.2999999936437234E-3</c:v>
                </c:pt>
                <c:pt idx="167">
                  <c:v>5.5000000065774657E-3</c:v>
                </c:pt>
                <c:pt idx="168">
                  <c:v>6.9999999977881089E-3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98-4ACD-863F-57F7BE41AF1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Active!$L$21:$L$180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98-4ACD-863F-57F7BE41AF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Active!$M$21:$M$180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98-4ACD-863F-57F7BE41AF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Active!$N$21:$N$180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98-4ACD-863F-57F7BE41AF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Active!$O$21:$O$180</c:f>
              <c:numCache>
                <c:formatCode>General</c:formatCode>
                <c:ptCount val="160"/>
                <c:pt idx="0">
                  <c:v>-3.1732435110676067E-3</c:v>
                </c:pt>
                <c:pt idx="1">
                  <c:v>-2.9475977295278315E-3</c:v>
                </c:pt>
                <c:pt idx="2">
                  <c:v>-2.3751408434494452E-4</c:v>
                </c:pt>
                <c:pt idx="3">
                  <c:v>-9.1622415245951744E-5</c:v>
                </c:pt>
                <c:pt idx="4">
                  <c:v>-8.7559471977239484E-6</c:v>
                </c:pt>
                <c:pt idx="5">
                  <c:v>-5.8601372818038733E-7</c:v>
                </c:pt>
                <c:pt idx="6">
                  <c:v>1.4530565537081196E-4</c:v>
                </c:pt>
                <c:pt idx="7">
                  <c:v>1.7253876693595731E-4</c:v>
                </c:pt>
                <c:pt idx="8">
                  <c:v>1.7526207809247197E-4</c:v>
                </c:pt>
                <c:pt idx="9">
                  <c:v>3.9040365945711966E-4</c:v>
                </c:pt>
                <c:pt idx="10">
                  <c:v>6.4678395262041631E-4</c:v>
                </c:pt>
                <c:pt idx="11">
                  <c:v>6.7129375302904699E-4</c:v>
                </c:pt>
                <c:pt idx="12">
                  <c:v>7.5065882101889867E-4</c:v>
                </c:pt>
                <c:pt idx="13">
                  <c:v>1.2575837405815319E-3</c:v>
                </c:pt>
                <c:pt idx="14">
                  <c:v>1.2801483187355098E-3</c:v>
                </c:pt>
                <c:pt idx="15">
                  <c:v>1.3517324977067482E-3</c:v>
                </c:pt>
                <c:pt idx="16">
                  <c:v>1.3599024311762918E-3</c:v>
                </c:pt>
                <c:pt idx="17">
                  <c:v>1.5112407225883139E-3</c:v>
                </c:pt>
                <c:pt idx="18">
                  <c:v>1.5112407225883139E-3</c:v>
                </c:pt>
                <c:pt idx="19">
                  <c:v>1.5112407225883139E-3</c:v>
                </c:pt>
                <c:pt idx="20">
                  <c:v>1.5112407225883139E-3</c:v>
                </c:pt>
                <c:pt idx="21">
                  <c:v>1.5112407225883139E-3</c:v>
                </c:pt>
                <c:pt idx="22">
                  <c:v>1.6295102356712302E-3</c:v>
                </c:pt>
                <c:pt idx="23">
                  <c:v>1.6295102356712302E-3</c:v>
                </c:pt>
                <c:pt idx="24">
                  <c:v>1.6295102356712302E-3</c:v>
                </c:pt>
                <c:pt idx="25">
                  <c:v>1.6295102356712302E-3</c:v>
                </c:pt>
                <c:pt idx="26">
                  <c:v>1.7617853489876501E-3</c:v>
                </c:pt>
                <c:pt idx="27">
                  <c:v>1.7617853489876501E-3</c:v>
                </c:pt>
                <c:pt idx="28">
                  <c:v>1.784349927141628E-3</c:v>
                </c:pt>
                <c:pt idx="29">
                  <c:v>1.8858905288345264E-3</c:v>
                </c:pt>
                <c:pt idx="30">
                  <c:v>2.2768802020198269E-3</c:v>
                </c:pt>
                <c:pt idx="31">
                  <c:v>2.3846455149276161E-3</c:v>
                </c:pt>
                <c:pt idx="32">
                  <c:v>2.3935935372990211E-3</c:v>
                </c:pt>
                <c:pt idx="33">
                  <c:v>2.4620653606628154E-3</c:v>
                </c:pt>
                <c:pt idx="34">
                  <c:v>2.4647886718193296E-3</c:v>
                </c:pt>
                <c:pt idx="35">
                  <c:v>2.746456854293118E-3</c:v>
                </c:pt>
                <c:pt idx="36">
                  <c:v>2.8602523561903326E-3</c:v>
                </c:pt>
                <c:pt idx="37">
                  <c:v>2.8915704344902493E-3</c:v>
                </c:pt>
                <c:pt idx="38">
                  <c:v>2.9942781695359399E-3</c:v>
                </c:pt>
                <c:pt idx="39">
                  <c:v>2.997001480692455E-3</c:v>
                </c:pt>
                <c:pt idx="40">
                  <c:v>2.9983631362707117E-3</c:v>
                </c:pt>
                <c:pt idx="41">
                  <c:v>3.0205386699737589E-3</c:v>
                </c:pt>
                <c:pt idx="42">
                  <c:v>3.031042870148886E-3</c:v>
                </c:pt>
                <c:pt idx="43">
                  <c:v>3.2152554176645477E-3</c:v>
                </c:pt>
                <c:pt idx="44">
                  <c:v>3.2179787288210619E-3</c:v>
                </c:pt>
                <c:pt idx="45">
                  <c:v>3.2193403843993195E-3</c:v>
                </c:pt>
                <c:pt idx="46">
                  <c:v>3.2247870067123488E-3</c:v>
                </c:pt>
                <c:pt idx="47">
                  <c:v>3.2315952846036348E-3</c:v>
                </c:pt>
                <c:pt idx="48">
                  <c:v>3.2356802513384066E-3</c:v>
                </c:pt>
                <c:pt idx="49">
                  <c:v>3.2370419069166641E-3</c:v>
                </c:pt>
                <c:pt idx="50">
                  <c:v>3.2389871291713169E-3</c:v>
                </c:pt>
                <c:pt idx="51">
                  <c:v>3.2393761736222476E-3</c:v>
                </c:pt>
                <c:pt idx="52">
                  <c:v>3.2407378292005052E-3</c:v>
                </c:pt>
                <c:pt idx="53">
                  <c:v>3.244822795935277E-3</c:v>
                </c:pt>
                <c:pt idx="54">
                  <c:v>3.2475461070917912E-3</c:v>
                </c:pt>
                <c:pt idx="55">
                  <c:v>3.2502694182483054E-3</c:v>
                </c:pt>
                <c:pt idx="56">
                  <c:v>3.2506584626992362E-3</c:v>
                </c:pt>
                <c:pt idx="57">
                  <c:v>3.2506584626992362E-3</c:v>
                </c:pt>
                <c:pt idx="58">
                  <c:v>3.2533817738557512E-3</c:v>
                </c:pt>
                <c:pt idx="59">
                  <c:v>3.2584393517178499E-3</c:v>
                </c:pt>
                <c:pt idx="60">
                  <c:v>3.2607736184234334E-3</c:v>
                </c:pt>
                <c:pt idx="61">
                  <c:v>3.2629133629035515E-3</c:v>
                </c:pt>
                <c:pt idx="62">
                  <c:v>3.287423163312183E-3</c:v>
                </c:pt>
                <c:pt idx="63">
                  <c:v>3.3006506746438243E-3</c:v>
                </c:pt>
                <c:pt idx="64">
                  <c:v>3.3475305309809676E-3</c:v>
                </c:pt>
                <c:pt idx="65">
                  <c:v>3.3502538421374818E-3</c:v>
                </c:pt>
                <c:pt idx="66">
                  <c:v>3.3543388088722536E-3</c:v>
                </c:pt>
                <c:pt idx="67">
                  <c:v>3.3553114199995804E-3</c:v>
                </c:pt>
                <c:pt idx="68">
                  <c:v>3.3570621200287687E-3</c:v>
                </c:pt>
                <c:pt idx="69">
                  <c:v>3.3593963867343522E-3</c:v>
                </c:pt>
                <c:pt idx="70">
                  <c:v>3.3593963867343522E-3</c:v>
                </c:pt>
                <c:pt idx="71">
                  <c:v>3.363481353469124E-3</c:v>
                </c:pt>
                <c:pt idx="72">
                  <c:v>3.3638703979200547E-3</c:v>
                </c:pt>
                <c:pt idx="73">
                  <c:v>3.3979117873764865E-3</c:v>
                </c:pt>
                <c:pt idx="74">
                  <c:v>3.4033584096895158E-3</c:v>
                </c:pt>
                <c:pt idx="75">
                  <c:v>3.4070543319733569E-3</c:v>
                </c:pt>
                <c:pt idx="76">
                  <c:v>3.4630767329073696E-3</c:v>
                </c:pt>
                <c:pt idx="77">
                  <c:v>3.4726083219551707E-3</c:v>
                </c:pt>
                <c:pt idx="78">
                  <c:v>3.4739699775334283E-3</c:v>
                </c:pt>
                <c:pt idx="79">
                  <c:v>3.4949783778836824E-3</c:v>
                </c:pt>
                <c:pt idx="80">
                  <c:v>3.4998414335203156E-3</c:v>
                </c:pt>
                <c:pt idx="81">
                  <c:v>3.5015921335495039E-3</c:v>
                </c:pt>
                <c:pt idx="82">
                  <c:v>3.5039264002550874E-3</c:v>
                </c:pt>
                <c:pt idx="83">
                  <c:v>3.5043154447060181E-3</c:v>
                </c:pt>
                <c:pt idx="84">
                  <c:v>3.5107346781463743E-3</c:v>
                </c:pt>
                <c:pt idx="85">
                  <c:v>3.5107346781463743E-3</c:v>
                </c:pt>
                <c:pt idx="86">
                  <c:v>3.5148196448811461E-3</c:v>
                </c:pt>
                <c:pt idx="87">
                  <c:v>3.5161813004594028E-3</c:v>
                </c:pt>
                <c:pt idx="88">
                  <c:v>3.5175429560376603E-3</c:v>
                </c:pt>
                <c:pt idx="89">
                  <c:v>3.5189046116159178E-3</c:v>
                </c:pt>
                <c:pt idx="90">
                  <c:v>3.5220169672233628E-3</c:v>
                </c:pt>
                <c:pt idx="91">
                  <c:v>3.5229895783506896E-3</c:v>
                </c:pt>
                <c:pt idx="92">
                  <c:v>3.5284362006637181E-3</c:v>
                </c:pt>
                <c:pt idx="93">
                  <c:v>3.5297978562419756E-3</c:v>
                </c:pt>
                <c:pt idx="94">
                  <c:v>3.5297978562419756E-3</c:v>
                </c:pt>
                <c:pt idx="95">
                  <c:v>3.5325211673984899E-3</c:v>
                </c:pt>
                <c:pt idx="96">
                  <c:v>3.548861034337577E-3</c:v>
                </c:pt>
                <c:pt idx="97">
                  <c:v>3.5926285350672753E-3</c:v>
                </c:pt>
                <c:pt idx="98">
                  <c:v>3.5953518462237895E-3</c:v>
                </c:pt>
                <c:pt idx="99">
                  <c:v>3.6021601241150764E-3</c:v>
                </c:pt>
                <c:pt idx="100">
                  <c:v>3.6035217796933331E-3</c:v>
                </c:pt>
                <c:pt idx="101">
                  <c:v>3.6116917131628766E-3</c:v>
                </c:pt>
                <c:pt idx="102">
                  <c:v>3.6225849577889353E-3</c:v>
                </c:pt>
                <c:pt idx="103">
                  <c:v>3.6303658468075481E-3</c:v>
                </c:pt>
                <c:pt idx="104">
                  <c:v>3.6389248247280224E-3</c:v>
                </c:pt>
                <c:pt idx="105">
                  <c:v>3.6402864803062791E-3</c:v>
                </c:pt>
                <c:pt idx="106">
                  <c:v>3.6430097914627942E-3</c:v>
                </c:pt>
                <c:pt idx="107">
                  <c:v>3.6447604914919816E-3</c:v>
                </c:pt>
                <c:pt idx="108">
                  <c:v>3.647094758197566E-3</c:v>
                </c:pt>
                <c:pt idx="109">
                  <c:v>3.6498180693540802E-3</c:v>
                </c:pt>
                <c:pt idx="110">
                  <c:v>3.6525413805105944E-3</c:v>
                </c:pt>
                <c:pt idx="111">
                  <c:v>3.6566263472453671E-3</c:v>
                </c:pt>
                <c:pt idx="112">
                  <c:v>3.6579880028236238E-3</c:v>
                </c:pt>
                <c:pt idx="113">
                  <c:v>3.6634346251366531E-3</c:v>
                </c:pt>
                <c:pt idx="114">
                  <c:v>3.7289886151184669E-3</c:v>
                </c:pt>
                <c:pt idx="115">
                  <c:v>3.7330735818532387E-3</c:v>
                </c:pt>
                <c:pt idx="116">
                  <c:v>3.7354078485588231E-3</c:v>
                </c:pt>
                <c:pt idx="117">
                  <c:v>3.7373530708134759E-3</c:v>
                </c:pt>
                <c:pt idx="118">
                  <c:v>3.7544710266544244E-3</c:v>
                </c:pt>
                <c:pt idx="119">
                  <c:v>3.7698382824661847E-3</c:v>
                </c:pt>
                <c:pt idx="120">
                  <c:v>3.7752849047792141E-3</c:v>
                </c:pt>
                <c:pt idx="121">
                  <c:v>3.7793698715139858E-3</c:v>
                </c:pt>
                <c:pt idx="122">
                  <c:v>3.7807315270922434E-3</c:v>
                </c:pt>
                <c:pt idx="123">
                  <c:v>3.7861781494052719E-3</c:v>
                </c:pt>
                <c:pt idx="124">
                  <c:v>3.8762419397957173E-3</c:v>
                </c:pt>
                <c:pt idx="125">
                  <c:v>3.8816885621087457E-3</c:v>
                </c:pt>
                <c:pt idx="126">
                  <c:v>3.8912201511565468E-3</c:v>
                </c:pt>
                <c:pt idx="127">
                  <c:v>3.8949160734403879E-3</c:v>
                </c:pt>
                <c:pt idx="128">
                  <c:v>3.8990010401751597E-3</c:v>
                </c:pt>
                <c:pt idx="129">
                  <c:v>3.9030860069099314E-3</c:v>
                </c:pt>
                <c:pt idx="130">
                  <c:v>3.9700016524700024E-3</c:v>
                </c:pt>
                <c:pt idx="131">
                  <c:v>3.978171585939546E-3</c:v>
                </c:pt>
                <c:pt idx="132">
                  <c:v>3.9836182082525762E-3</c:v>
                </c:pt>
                <c:pt idx="133">
                  <c:v>3.9972347640351482E-3</c:v>
                </c:pt>
                <c:pt idx="134">
                  <c:v>3.9972347640351482E-3</c:v>
                </c:pt>
                <c:pt idx="135">
                  <c:v>4.0190212532872638E-3</c:v>
                </c:pt>
                <c:pt idx="136">
                  <c:v>4.0231062200220356E-3</c:v>
                </c:pt>
                <c:pt idx="137">
                  <c:v>4.024467875600294E-3</c:v>
                </c:pt>
                <c:pt idx="138">
                  <c:v>4.0285528423350658E-3</c:v>
                </c:pt>
                <c:pt idx="139">
                  <c:v>4.0339994646480942E-3</c:v>
                </c:pt>
                <c:pt idx="140">
                  <c:v>4.0886602100038503E-3</c:v>
                </c:pt>
                <c:pt idx="141">
                  <c:v>4.1155042771180653E-3</c:v>
                </c:pt>
                <c:pt idx="142">
                  <c:v>4.1158933215689961E-3</c:v>
                </c:pt>
                <c:pt idx="143">
                  <c:v>4.1390414663993683E-3</c:v>
                </c:pt>
                <c:pt idx="144">
                  <c:v>4.2477793904344852E-3</c:v>
                </c:pt>
                <c:pt idx="145">
                  <c:v>4.3991176818465056E-3</c:v>
                </c:pt>
                <c:pt idx="146">
                  <c:v>4.3991176818465056E-3</c:v>
                </c:pt>
                <c:pt idx="147">
                  <c:v>4.4928773945207921E-3</c:v>
                </c:pt>
                <c:pt idx="148">
                  <c:v>4.5201105060859378E-3</c:v>
                </c:pt>
                <c:pt idx="149">
                  <c:v>4.6224291966806986E-3</c:v>
                </c:pt>
                <c:pt idx="150">
                  <c:v>4.627875818993727E-3</c:v>
                </c:pt>
                <c:pt idx="151">
                  <c:v>4.7442001098219905E-3</c:v>
                </c:pt>
                <c:pt idx="152">
                  <c:v>4.7457562876257135E-3</c:v>
                </c:pt>
                <c:pt idx="153">
                  <c:v>4.7710441769362056E-3</c:v>
                </c:pt>
                <c:pt idx="154">
                  <c:v>4.7792141104057492E-3</c:v>
                </c:pt>
                <c:pt idx="155">
                  <c:v>4.7852442993951728E-3</c:v>
                </c:pt>
                <c:pt idx="156">
                  <c:v>4.8679162452179361E-3</c:v>
                </c:pt>
                <c:pt idx="157">
                  <c:v>4.9916323806138817E-3</c:v>
                </c:pt>
                <c:pt idx="158">
                  <c:v>5.010695558709484E-3</c:v>
                </c:pt>
                <c:pt idx="159">
                  <c:v>5.0916168045030581E-3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98-4ACD-863F-57F7BE41AF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Active!$U$21:$U$180</c:f>
              <c:numCache>
                <c:formatCode>General</c:formatCode>
                <c:ptCount val="160"/>
                <c:pt idx="32">
                  <c:v>-7.7999999994062819E-3</c:v>
                </c:pt>
                <c:pt idx="36">
                  <c:v>-0.1584999999977299</c:v>
                </c:pt>
                <c:pt idx="63">
                  <c:v>0.13207999999576714</c:v>
                </c:pt>
                <c:pt idx="68">
                  <c:v>-0.12260000000242144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98-4ACD-863F-57F7BE41A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3680"/>
        <c:axId val="1"/>
      </c:scatterChart>
      <c:valAx>
        <c:axId val="846863680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5696202531645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15189873417722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3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56962025316456"/>
          <c:y val="0.9088076726258274"/>
          <c:w val="0.7610759493670885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744080805065243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07922047668049"/>
          <c:y val="0.23511007774245343"/>
          <c:w val="0.80094910296502109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F-4BA2-80F7-92D8058CF6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Active!$I$21:$I$180</c:f>
              <c:numCache>
                <c:formatCode>General</c:formatCode>
                <c:ptCount val="160"/>
                <c:pt idx="0">
                  <c:v>-4.0000000008149073E-3</c:v>
                </c:pt>
                <c:pt idx="1">
                  <c:v>0</c:v>
                </c:pt>
                <c:pt idx="2">
                  <c:v>6.8000000028405339E-3</c:v>
                </c:pt>
                <c:pt idx="3">
                  <c:v>5.7999999989988282E-3</c:v>
                </c:pt>
                <c:pt idx="4">
                  <c:v>7.2000000000116415E-3</c:v>
                </c:pt>
                <c:pt idx="5">
                  <c:v>-3.0000000042491592E-3</c:v>
                </c:pt>
                <c:pt idx="6">
                  <c:v>2.9999999969732016E-3</c:v>
                </c:pt>
                <c:pt idx="7">
                  <c:v>3.0000000042491592E-3</c:v>
                </c:pt>
                <c:pt idx="8">
                  <c:v>-1.4000000010128133E-3</c:v>
                </c:pt>
                <c:pt idx="9">
                  <c:v>6.0000000012223609E-3</c:v>
                </c:pt>
                <c:pt idx="10">
                  <c:v>2.1999999953550287E-3</c:v>
                </c:pt>
                <c:pt idx="11">
                  <c:v>5.5999999967752956E-3</c:v>
                </c:pt>
                <c:pt idx="12">
                  <c:v>5.7999999989988282E-3</c:v>
                </c:pt>
                <c:pt idx="13">
                  <c:v>2.2000000026309863E-3</c:v>
                </c:pt>
                <c:pt idx="14">
                  <c:v>7.6000000044587068E-3</c:v>
                </c:pt>
                <c:pt idx="15">
                  <c:v>-1.2199999997392297E-2</c:v>
                </c:pt>
                <c:pt idx="16">
                  <c:v>-2.5399999998626299E-2</c:v>
                </c:pt>
                <c:pt idx="17">
                  <c:v>-2.2000000026309863E-3</c:v>
                </c:pt>
                <c:pt idx="18">
                  <c:v>8.0000000161817297E-4</c:v>
                </c:pt>
                <c:pt idx="19">
                  <c:v>8.0000000161817297E-4</c:v>
                </c:pt>
                <c:pt idx="20">
                  <c:v>1.799999998183921E-3</c:v>
                </c:pt>
                <c:pt idx="21">
                  <c:v>2.8000000020256266E-3</c:v>
                </c:pt>
                <c:pt idx="22">
                  <c:v>4.0000000008149073E-3</c:v>
                </c:pt>
                <c:pt idx="23">
                  <c:v>6.0000000012223609E-3</c:v>
                </c:pt>
                <c:pt idx="24">
                  <c:v>6.9999999977881089E-3</c:v>
                </c:pt>
                <c:pt idx="25">
                  <c:v>1.5999999995983671E-2</c:v>
                </c:pt>
                <c:pt idx="26">
                  <c:v>-8.0000000016298145E-3</c:v>
                </c:pt>
                <c:pt idx="27">
                  <c:v>7.9999999943538569E-3</c:v>
                </c:pt>
                <c:pt idx="28">
                  <c:v>9.4000000026426278E-3</c:v>
                </c:pt>
                <c:pt idx="29">
                  <c:v>-1.1800000000221189E-2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AF-4BA2-80F7-92D8058CF66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Active!$J$21:$J$180</c:f>
              <c:numCache>
                <c:formatCode>General</c:formatCode>
                <c:ptCount val="160"/>
                <c:pt idx="30">
                  <c:v>2.0000000004074536E-3</c:v>
                </c:pt>
                <c:pt idx="34">
                  <c:v>2.2199999999429565E-2</c:v>
                </c:pt>
                <c:pt idx="50">
                  <c:v>2.4000000048545189E-3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AF-4BA2-80F7-92D8058CF66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Active!$K$21:$K$180</c:f>
              <c:numCache>
                <c:formatCode>General</c:formatCode>
                <c:ptCount val="160"/>
                <c:pt idx="31">
                  <c:v>1.4000000010128133E-3</c:v>
                </c:pt>
                <c:pt idx="33">
                  <c:v>-2.0000000222353265E-4</c:v>
                </c:pt>
                <c:pt idx="35">
                  <c:v>2.5999999925261363E-3</c:v>
                </c:pt>
                <c:pt idx="37">
                  <c:v>3.1999999991967343E-3</c:v>
                </c:pt>
                <c:pt idx="38">
                  <c:v>1.3000000035390258E-3</c:v>
                </c:pt>
                <c:pt idx="39">
                  <c:v>2.5299999979324639E-3</c:v>
                </c:pt>
                <c:pt idx="40">
                  <c:v>1.1999999987892807E-3</c:v>
                </c:pt>
                <c:pt idx="41">
                  <c:v>3.4999999988940544E-3</c:v>
                </c:pt>
                <c:pt idx="42">
                  <c:v>3.1000000017229468E-3</c:v>
                </c:pt>
                <c:pt idx="43">
                  <c:v>3.5300000017741695E-3</c:v>
                </c:pt>
                <c:pt idx="44">
                  <c:v>3.1000000017229468E-3</c:v>
                </c:pt>
                <c:pt idx="45">
                  <c:v>2.7699999991455115E-3</c:v>
                </c:pt>
                <c:pt idx="46">
                  <c:v>2.8999999994994141E-3</c:v>
                </c:pt>
                <c:pt idx="47">
                  <c:v>2.9900000008638017E-3</c:v>
                </c:pt>
                <c:pt idx="48">
                  <c:v>2.6999999972758815E-3</c:v>
                </c:pt>
                <c:pt idx="49">
                  <c:v>1.9000000029336661E-3</c:v>
                </c:pt>
                <c:pt idx="51">
                  <c:v>2.9999999969732016E-3</c:v>
                </c:pt>
                <c:pt idx="52">
                  <c:v>2.6999999972758815E-3</c:v>
                </c:pt>
                <c:pt idx="53">
                  <c:v>2.5000000023283064E-3</c:v>
                </c:pt>
                <c:pt idx="54">
                  <c:v>2.0800000056624413E-3</c:v>
                </c:pt>
                <c:pt idx="55">
                  <c:v>2.9800000047544017E-3</c:v>
                </c:pt>
                <c:pt idx="56">
                  <c:v>2.6000000070780516E-3</c:v>
                </c:pt>
                <c:pt idx="57">
                  <c:v>3.0400000032386743E-3</c:v>
                </c:pt>
                <c:pt idx="58">
                  <c:v>3.0000000042491592E-3</c:v>
                </c:pt>
                <c:pt idx="59">
                  <c:v>2.8999999994994141E-3</c:v>
                </c:pt>
                <c:pt idx="60">
                  <c:v>2.8000000020256266E-3</c:v>
                </c:pt>
                <c:pt idx="61">
                  <c:v>3.4999999988940544E-3</c:v>
                </c:pt>
                <c:pt idx="62">
                  <c:v>2.8000000020256266E-3</c:v>
                </c:pt>
                <c:pt idx="64">
                  <c:v>3.2999999966705218E-3</c:v>
                </c:pt>
                <c:pt idx="65">
                  <c:v>3.7999999985913746E-3</c:v>
                </c:pt>
                <c:pt idx="66">
                  <c:v>3.2999999966705218E-3</c:v>
                </c:pt>
                <c:pt idx="67">
                  <c:v>1.2999999962630682E-3</c:v>
                </c:pt>
                <c:pt idx="69">
                  <c:v>2.5000000023283064E-3</c:v>
                </c:pt>
                <c:pt idx="70">
                  <c:v>2.5000000023283064E-3</c:v>
                </c:pt>
                <c:pt idx="71">
                  <c:v>2.2000000026309863E-3</c:v>
                </c:pt>
                <c:pt idx="72">
                  <c:v>2.3000000001047738E-3</c:v>
                </c:pt>
                <c:pt idx="73">
                  <c:v>3.1999999991967343E-3</c:v>
                </c:pt>
                <c:pt idx="74">
                  <c:v>2.8000000020256266E-3</c:v>
                </c:pt>
                <c:pt idx="75">
                  <c:v>3.7000000011175871E-3</c:v>
                </c:pt>
                <c:pt idx="76">
                  <c:v>3.4999999988940544E-3</c:v>
                </c:pt>
                <c:pt idx="77">
                  <c:v>1.9000000029336661E-3</c:v>
                </c:pt>
                <c:pt idx="78">
                  <c:v>3.6000000036437996E-3</c:v>
                </c:pt>
                <c:pt idx="79">
                  <c:v>4.5699999973294325E-3</c:v>
                </c:pt>
                <c:pt idx="80">
                  <c:v>5.8999999964726157E-3</c:v>
                </c:pt>
                <c:pt idx="81">
                  <c:v>3.6999999938416295E-3</c:v>
                </c:pt>
                <c:pt idx="82">
                  <c:v>4.0000000008149073E-3</c:v>
                </c:pt>
                <c:pt idx="83">
                  <c:v>3.9999999935389496E-3</c:v>
                </c:pt>
                <c:pt idx="84">
                  <c:v>3.6000000036437996E-3</c:v>
                </c:pt>
                <c:pt idx="85">
                  <c:v>4.0000000008149073E-3</c:v>
                </c:pt>
                <c:pt idx="86">
                  <c:v>2.599999999802094E-3</c:v>
                </c:pt>
                <c:pt idx="87">
                  <c:v>2.599999999802094E-3</c:v>
                </c:pt>
                <c:pt idx="88">
                  <c:v>1.7000000007101335E-3</c:v>
                </c:pt>
                <c:pt idx="89">
                  <c:v>1.1999999987892807E-3</c:v>
                </c:pt>
                <c:pt idx="90">
                  <c:v>2.5999999925261363E-3</c:v>
                </c:pt>
                <c:pt idx="91">
                  <c:v>2.8999999994994141E-3</c:v>
                </c:pt>
                <c:pt idx="92">
                  <c:v>2.0000000004074536E-3</c:v>
                </c:pt>
                <c:pt idx="93">
                  <c:v>3.6000000036437996E-3</c:v>
                </c:pt>
                <c:pt idx="94">
                  <c:v>3.8000000058673322E-3</c:v>
                </c:pt>
                <c:pt idx="95">
                  <c:v>3.9000000033411197E-3</c:v>
                </c:pt>
                <c:pt idx="96">
                  <c:v>4.1000000055646524E-3</c:v>
                </c:pt>
                <c:pt idx="97">
                  <c:v>4.3000000005122274E-3</c:v>
                </c:pt>
                <c:pt idx="98">
                  <c:v>3.7999999985913746E-3</c:v>
                </c:pt>
                <c:pt idx="99">
                  <c:v>3.6000000036437996E-3</c:v>
                </c:pt>
                <c:pt idx="100">
                  <c:v>3.9000000033411197E-3</c:v>
                </c:pt>
                <c:pt idx="101">
                  <c:v>3.4999999916180968E-3</c:v>
                </c:pt>
                <c:pt idx="102">
                  <c:v>2.7000000045518391E-3</c:v>
                </c:pt>
                <c:pt idx="103">
                  <c:v>3.7000000011175871E-3</c:v>
                </c:pt>
                <c:pt idx="104">
                  <c:v>3.4000000014202669E-3</c:v>
                </c:pt>
                <c:pt idx="105">
                  <c:v>2.8000000020256266E-3</c:v>
                </c:pt>
                <c:pt idx="106">
                  <c:v>2.3999999975785613E-3</c:v>
                </c:pt>
                <c:pt idx="107">
                  <c:v>2.7000000045518391E-3</c:v>
                </c:pt>
                <c:pt idx="108">
                  <c:v>3.0999999944469891E-3</c:v>
                </c:pt>
                <c:pt idx="109">
                  <c:v>3.6999999938416295E-3</c:v>
                </c:pt>
                <c:pt idx="110">
                  <c:v>3.4999999988940544E-3</c:v>
                </c:pt>
                <c:pt idx="111">
                  <c:v>3.3000000039464794E-3</c:v>
                </c:pt>
                <c:pt idx="112">
                  <c:v>4.1000000055646524E-3</c:v>
                </c:pt>
                <c:pt idx="113">
                  <c:v>2.9999999969732016E-3</c:v>
                </c:pt>
                <c:pt idx="114">
                  <c:v>5.7000000015250407E-3</c:v>
                </c:pt>
                <c:pt idx="115">
                  <c:v>4.0000000008149073E-3</c:v>
                </c:pt>
                <c:pt idx="116">
                  <c:v>2.799999994749669E-3</c:v>
                </c:pt>
                <c:pt idx="117">
                  <c:v>-2.9999999969732016E-4</c:v>
                </c:pt>
                <c:pt idx="118">
                  <c:v>4.0000000008149073E-3</c:v>
                </c:pt>
                <c:pt idx="119">
                  <c:v>3.4000000014202669E-3</c:v>
                </c:pt>
                <c:pt idx="120">
                  <c:v>4.6000000002095476E-3</c:v>
                </c:pt>
                <c:pt idx="121">
                  <c:v>4.0999999982886948E-3</c:v>
                </c:pt>
                <c:pt idx="122">
                  <c:v>4.2999999932362698E-3</c:v>
                </c:pt>
                <c:pt idx="123">
                  <c:v>5.4000000018277206E-3</c:v>
                </c:pt>
                <c:pt idx="124">
                  <c:v>4.6999999976833351E-3</c:v>
                </c:pt>
                <c:pt idx="125">
                  <c:v>4.1000000055646524E-3</c:v>
                </c:pt>
                <c:pt idx="126">
                  <c:v>2.3999999975785613E-3</c:v>
                </c:pt>
                <c:pt idx="127">
                  <c:v>2.8000000020256266E-3</c:v>
                </c:pt>
                <c:pt idx="128">
                  <c:v>3.6000000036437996E-3</c:v>
                </c:pt>
                <c:pt idx="129">
                  <c:v>2.9999999969732016E-3</c:v>
                </c:pt>
                <c:pt idx="130">
                  <c:v>4.8999999999068677E-3</c:v>
                </c:pt>
                <c:pt idx="131">
                  <c:v>4.2999999932362698E-3</c:v>
                </c:pt>
                <c:pt idx="132">
                  <c:v>4.4999999954598024E-3</c:v>
                </c:pt>
                <c:pt idx="133">
                  <c:v>2.0999999978812411E-3</c:v>
                </c:pt>
                <c:pt idx="134">
                  <c:v>2.0999999978812411E-3</c:v>
                </c:pt>
                <c:pt idx="135">
                  <c:v>3.799999991315417E-3</c:v>
                </c:pt>
                <c:pt idx="136">
                  <c:v>3.1000000017229468E-3</c:v>
                </c:pt>
                <c:pt idx="137">
                  <c:v>3.8000000058673322E-3</c:v>
                </c:pt>
                <c:pt idx="138">
                  <c:v>4.1000000055646524E-3</c:v>
                </c:pt>
                <c:pt idx="139">
                  <c:v>5.1999999996041879E-3</c:v>
                </c:pt>
                <c:pt idx="140">
                  <c:v>3.2999999966705218E-3</c:v>
                </c:pt>
                <c:pt idx="141">
                  <c:v>3.4000000014202669E-3</c:v>
                </c:pt>
                <c:pt idx="142">
                  <c:v>4.1000000055646524E-3</c:v>
                </c:pt>
                <c:pt idx="143">
                  <c:v>5.4000000018277206E-3</c:v>
                </c:pt>
                <c:pt idx="144">
                  <c:v>4.9999999973806553E-3</c:v>
                </c:pt>
                <c:pt idx="145">
                  <c:v>4.3999999979860149E-3</c:v>
                </c:pt>
                <c:pt idx="146">
                  <c:v>4.3999999979860149E-3</c:v>
                </c:pt>
                <c:pt idx="147">
                  <c:v>4.7999999951571226E-3</c:v>
                </c:pt>
                <c:pt idx="148">
                  <c:v>4.5000000027357601E-3</c:v>
                </c:pt>
                <c:pt idx="149">
                  <c:v>6.0999999986961484E-3</c:v>
                </c:pt>
                <c:pt idx="150">
                  <c:v>6.300000000919681E-3</c:v>
                </c:pt>
                <c:pt idx="151">
                  <c:v>5.300000004353933E-3</c:v>
                </c:pt>
                <c:pt idx="152">
                  <c:v>4.2700000631157309E-3</c:v>
                </c:pt>
                <c:pt idx="153">
                  <c:v>5.8999999964726157E-3</c:v>
                </c:pt>
                <c:pt idx="154">
                  <c:v>6.3000000081956387E-3</c:v>
                </c:pt>
                <c:pt idx="155">
                  <c:v>2.0799999620066956E-3</c:v>
                </c:pt>
                <c:pt idx="156">
                  <c:v>6.0000000012223609E-3</c:v>
                </c:pt>
                <c:pt idx="157">
                  <c:v>6.5999999933410436E-3</c:v>
                </c:pt>
                <c:pt idx="158">
                  <c:v>7.0999999952618964E-3</c:v>
                </c:pt>
                <c:pt idx="159">
                  <c:v>5.7000000015250407E-3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AF-4BA2-80F7-92D8058CF66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Active!$L$21:$L$180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AF-4BA2-80F7-92D8058CF6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Active!$M$21:$M$180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AF-4BA2-80F7-92D8058CF6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Active!$N$21:$N$180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AF-4BA2-80F7-92D8058CF6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Active!$O$21:$O$180</c:f>
              <c:numCache>
                <c:formatCode>General</c:formatCode>
                <c:ptCount val="160"/>
                <c:pt idx="0">
                  <c:v>-3.1732435110676067E-3</c:v>
                </c:pt>
                <c:pt idx="1">
                  <c:v>-2.9475977295278315E-3</c:v>
                </c:pt>
                <c:pt idx="2">
                  <c:v>-2.3751408434494452E-4</c:v>
                </c:pt>
                <c:pt idx="3">
                  <c:v>-9.1622415245951744E-5</c:v>
                </c:pt>
                <c:pt idx="4">
                  <c:v>-8.7559471977239484E-6</c:v>
                </c:pt>
                <c:pt idx="5">
                  <c:v>-5.8601372818038733E-7</c:v>
                </c:pt>
                <c:pt idx="6">
                  <c:v>1.4530565537081196E-4</c:v>
                </c:pt>
                <c:pt idx="7">
                  <c:v>1.7253876693595731E-4</c:v>
                </c:pt>
                <c:pt idx="8">
                  <c:v>1.7526207809247197E-4</c:v>
                </c:pt>
                <c:pt idx="9">
                  <c:v>3.9040365945711966E-4</c:v>
                </c:pt>
                <c:pt idx="10">
                  <c:v>6.4678395262041631E-4</c:v>
                </c:pt>
                <c:pt idx="11">
                  <c:v>6.7129375302904699E-4</c:v>
                </c:pt>
                <c:pt idx="12">
                  <c:v>7.5065882101889867E-4</c:v>
                </c:pt>
                <c:pt idx="13">
                  <c:v>1.2575837405815319E-3</c:v>
                </c:pt>
                <c:pt idx="14">
                  <c:v>1.2801483187355098E-3</c:v>
                </c:pt>
                <c:pt idx="15">
                  <c:v>1.3517324977067482E-3</c:v>
                </c:pt>
                <c:pt idx="16">
                  <c:v>1.3599024311762918E-3</c:v>
                </c:pt>
                <c:pt idx="17">
                  <c:v>1.5112407225883139E-3</c:v>
                </c:pt>
                <c:pt idx="18">
                  <c:v>1.5112407225883139E-3</c:v>
                </c:pt>
                <c:pt idx="19">
                  <c:v>1.5112407225883139E-3</c:v>
                </c:pt>
                <c:pt idx="20">
                  <c:v>1.5112407225883139E-3</c:v>
                </c:pt>
                <c:pt idx="21">
                  <c:v>1.5112407225883139E-3</c:v>
                </c:pt>
                <c:pt idx="22">
                  <c:v>1.6295102356712302E-3</c:v>
                </c:pt>
                <c:pt idx="23">
                  <c:v>1.6295102356712302E-3</c:v>
                </c:pt>
                <c:pt idx="24">
                  <c:v>1.6295102356712302E-3</c:v>
                </c:pt>
                <c:pt idx="25">
                  <c:v>1.6295102356712302E-3</c:v>
                </c:pt>
                <c:pt idx="26">
                  <c:v>1.7617853489876501E-3</c:v>
                </c:pt>
                <c:pt idx="27">
                  <c:v>1.7617853489876501E-3</c:v>
                </c:pt>
                <c:pt idx="28">
                  <c:v>1.784349927141628E-3</c:v>
                </c:pt>
                <c:pt idx="29">
                  <c:v>1.8858905288345264E-3</c:v>
                </c:pt>
                <c:pt idx="30">
                  <c:v>2.2768802020198269E-3</c:v>
                </c:pt>
                <c:pt idx="31">
                  <c:v>2.3846455149276161E-3</c:v>
                </c:pt>
                <c:pt idx="32">
                  <c:v>2.3935935372990211E-3</c:v>
                </c:pt>
                <c:pt idx="33">
                  <c:v>2.4620653606628154E-3</c:v>
                </c:pt>
                <c:pt idx="34">
                  <c:v>2.4647886718193296E-3</c:v>
                </c:pt>
                <c:pt idx="35">
                  <c:v>2.746456854293118E-3</c:v>
                </c:pt>
                <c:pt idx="36">
                  <c:v>2.8602523561903326E-3</c:v>
                </c:pt>
                <c:pt idx="37">
                  <c:v>2.8915704344902493E-3</c:v>
                </c:pt>
                <c:pt idx="38">
                  <c:v>2.9942781695359399E-3</c:v>
                </c:pt>
                <c:pt idx="39">
                  <c:v>2.997001480692455E-3</c:v>
                </c:pt>
                <c:pt idx="40">
                  <c:v>2.9983631362707117E-3</c:v>
                </c:pt>
                <c:pt idx="41">
                  <c:v>3.0205386699737589E-3</c:v>
                </c:pt>
                <c:pt idx="42">
                  <c:v>3.031042870148886E-3</c:v>
                </c:pt>
                <c:pt idx="43">
                  <c:v>3.2152554176645477E-3</c:v>
                </c:pt>
                <c:pt idx="44">
                  <c:v>3.2179787288210619E-3</c:v>
                </c:pt>
                <c:pt idx="45">
                  <c:v>3.2193403843993195E-3</c:v>
                </c:pt>
                <c:pt idx="46">
                  <c:v>3.2247870067123488E-3</c:v>
                </c:pt>
                <c:pt idx="47">
                  <c:v>3.2315952846036348E-3</c:v>
                </c:pt>
                <c:pt idx="48">
                  <c:v>3.2356802513384066E-3</c:v>
                </c:pt>
                <c:pt idx="49">
                  <c:v>3.2370419069166641E-3</c:v>
                </c:pt>
                <c:pt idx="50">
                  <c:v>3.2389871291713169E-3</c:v>
                </c:pt>
                <c:pt idx="51">
                  <c:v>3.2393761736222476E-3</c:v>
                </c:pt>
                <c:pt idx="52">
                  <c:v>3.2407378292005052E-3</c:v>
                </c:pt>
                <c:pt idx="53">
                  <c:v>3.244822795935277E-3</c:v>
                </c:pt>
                <c:pt idx="54">
                  <c:v>3.2475461070917912E-3</c:v>
                </c:pt>
                <c:pt idx="55">
                  <c:v>3.2502694182483054E-3</c:v>
                </c:pt>
                <c:pt idx="56">
                  <c:v>3.2506584626992362E-3</c:v>
                </c:pt>
                <c:pt idx="57">
                  <c:v>3.2506584626992362E-3</c:v>
                </c:pt>
                <c:pt idx="58">
                  <c:v>3.2533817738557512E-3</c:v>
                </c:pt>
                <c:pt idx="59">
                  <c:v>3.2584393517178499E-3</c:v>
                </c:pt>
                <c:pt idx="60">
                  <c:v>3.2607736184234334E-3</c:v>
                </c:pt>
                <c:pt idx="61">
                  <c:v>3.2629133629035515E-3</c:v>
                </c:pt>
                <c:pt idx="62">
                  <c:v>3.287423163312183E-3</c:v>
                </c:pt>
                <c:pt idx="63">
                  <c:v>3.3006506746438243E-3</c:v>
                </c:pt>
                <c:pt idx="64">
                  <c:v>3.3475305309809676E-3</c:v>
                </c:pt>
                <c:pt idx="65">
                  <c:v>3.3502538421374818E-3</c:v>
                </c:pt>
                <c:pt idx="66">
                  <c:v>3.3543388088722536E-3</c:v>
                </c:pt>
                <c:pt idx="67">
                  <c:v>3.3553114199995804E-3</c:v>
                </c:pt>
                <c:pt idx="68">
                  <c:v>3.3570621200287687E-3</c:v>
                </c:pt>
                <c:pt idx="69">
                  <c:v>3.3593963867343522E-3</c:v>
                </c:pt>
                <c:pt idx="70">
                  <c:v>3.3593963867343522E-3</c:v>
                </c:pt>
                <c:pt idx="71">
                  <c:v>3.363481353469124E-3</c:v>
                </c:pt>
                <c:pt idx="72">
                  <c:v>3.3638703979200547E-3</c:v>
                </c:pt>
                <c:pt idx="73">
                  <c:v>3.3979117873764865E-3</c:v>
                </c:pt>
                <c:pt idx="74">
                  <c:v>3.4033584096895158E-3</c:v>
                </c:pt>
                <c:pt idx="75">
                  <c:v>3.4070543319733569E-3</c:v>
                </c:pt>
                <c:pt idx="76">
                  <c:v>3.4630767329073696E-3</c:v>
                </c:pt>
                <c:pt idx="77">
                  <c:v>3.4726083219551707E-3</c:v>
                </c:pt>
                <c:pt idx="78">
                  <c:v>3.4739699775334283E-3</c:v>
                </c:pt>
                <c:pt idx="79">
                  <c:v>3.4949783778836824E-3</c:v>
                </c:pt>
                <c:pt idx="80">
                  <c:v>3.4998414335203156E-3</c:v>
                </c:pt>
                <c:pt idx="81">
                  <c:v>3.5015921335495039E-3</c:v>
                </c:pt>
                <c:pt idx="82">
                  <c:v>3.5039264002550874E-3</c:v>
                </c:pt>
                <c:pt idx="83">
                  <c:v>3.5043154447060181E-3</c:v>
                </c:pt>
                <c:pt idx="84">
                  <c:v>3.5107346781463743E-3</c:v>
                </c:pt>
                <c:pt idx="85">
                  <c:v>3.5107346781463743E-3</c:v>
                </c:pt>
                <c:pt idx="86">
                  <c:v>3.5148196448811461E-3</c:v>
                </c:pt>
                <c:pt idx="87">
                  <c:v>3.5161813004594028E-3</c:v>
                </c:pt>
                <c:pt idx="88">
                  <c:v>3.5175429560376603E-3</c:v>
                </c:pt>
                <c:pt idx="89">
                  <c:v>3.5189046116159178E-3</c:v>
                </c:pt>
                <c:pt idx="90">
                  <c:v>3.5220169672233628E-3</c:v>
                </c:pt>
                <c:pt idx="91">
                  <c:v>3.5229895783506896E-3</c:v>
                </c:pt>
                <c:pt idx="92">
                  <c:v>3.5284362006637181E-3</c:v>
                </c:pt>
                <c:pt idx="93">
                  <c:v>3.5297978562419756E-3</c:v>
                </c:pt>
                <c:pt idx="94">
                  <c:v>3.5297978562419756E-3</c:v>
                </c:pt>
                <c:pt idx="95">
                  <c:v>3.5325211673984899E-3</c:v>
                </c:pt>
                <c:pt idx="96">
                  <c:v>3.548861034337577E-3</c:v>
                </c:pt>
                <c:pt idx="97">
                  <c:v>3.5926285350672753E-3</c:v>
                </c:pt>
                <c:pt idx="98">
                  <c:v>3.5953518462237895E-3</c:v>
                </c:pt>
                <c:pt idx="99">
                  <c:v>3.6021601241150764E-3</c:v>
                </c:pt>
                <c:pt idx="100">
                  <c:v>3.6035217796933331E-3</c:v>
                </c:pt>
                <c:pt idx="101">
                  <c:v>3.6116917131628766E-3</c:v>
                </c:pt>
                <c:pt idx="102">
                  <c:v>3.6225849577889353E-3</c:v>
                </c:pt>
                <c:pt idx="103">
                  <c:v>3.6303658468075481E-3</c:v>
                </c:pt>
                <c:pt idx="104">
                  <c:v>3.6389248247280224E-3</c:v>
                </c:pt>
                <c:pt idx="105">
                  <c:v>3.6402864803062791E-3</c:v>
                </c:pt>
                <c:pt idx="106">
                  <c:v>3.6430097914627942E-3</c:v>
                </c:pt>
                <c:pt idx="107">
                  <c:v>3.6447604914919816E-3</c:v>
                </c:pt>
                <c:pt idx="108">
                  <c:v>3.647094758197566E-3</c:v>
                </c:pt>
                <c:pt idx="109">
                  <c:v>3.6498180693540802E-3</c:v>
                </c:pt>
                <c:pt idx="110">
                  <c:v>3.6525413805105944E-3</c:v>
                </c:pt>
                <c:pt idx="111">
                  <c:v>3.6566263472453671E-3</c:v>
                </c:pt>
                <c:pt idx="112">
                  <c:v>3.6579880028236238E-3</c:v>
                </c:pt>
                <c:pt idx="113">
                  <c:v>3.6634346251366531E-3</c:v>
                </c:pt>
                <c:pt idx="114">
                  <c:v>3.7289886151184669E-3</c:v>
                </c:pt>
                <c:pt idx="115">
                  <c:v>3.7330735818532387E-3</c:v>
                </c:pt>
                <c:pt idx="116">
                  <c:v>3.7354078485588231E-3</c:v>
                </c:pt>
                <c:pt idx="117">
                  <c:v>3.7373530708134759E-3</c:v>
                </c:pt>
                <c:pt idx="118">
                  <c:v>3.7544710266544244E-3</c:v>
                </c:pt>
                <c:pt idx="119">
                  <c:v>3.7698382824661847E-3</c:v>
                </c:pt>
                <c:pt idx="120">
                  <c:v>3.7752849047792141E-3</c:v>
                </c:pt>
                <c:pt idx="121">
                  <c:v>3.7793698715139858E-3</c:v>
                </c:pt>
                <c:pt idx="122">
                  <c:v>3.7807315270922434E-3</c:v>
                </c:pt>
                <c:pt idx="123">
                  <c:v>3.7861781494052719E-3</c:v>
                </c:pt>
                <c:pt idx="124">
                  <c:v>3.8762419397957173E-3</c:v>
                </c:pt>
                <c:pt idx="125">
                  <c:v>3.8816885621087457E-3</c:v>
                </c:pt>
                <c:pt idx="126">
                  <c:v>3.8912201511565468E-3</c:v>
                </c:pt>
                <c:pt idx="127">
                  <c:v>3.8949160734403879E-3</c:v>
                </c:pt>
                <c:pt idx="128">
                  <c:v>3.8990010401751597E-3</c:v>
                </c:pt>
                <c:pt idx="129">
                  <c:v>3.9030860069099314E-3</c:v>
                </c:pt>
                <c:pt idx="130">
                  <c:v>3.9700016524700024E-3</c:v>
                </c:pt>
                <c:pt idx="131">
                  <c:v>3.978171585939546E-3</c:v>
                </c:pt>
                <c:pt idx="132">
                  <c:v>3.9836182082525762E-3</c:v>
                </c:pt>
                <c:pt idx="133">
                  <c:v>3.9972347640351482E-3</c:v>
                </c:pt>
                <c:pt idx="134">
                  <c:v>3.9972347640351482E-3</c:v>
                </c:pt>
                <c:pt idx="135">
                  <c:v>4.0190212532872638E-3</c:v>
                </c:pt>
                <c:pt idx="136">
                  <c:v>4.0231062200220356E-3</c:v>
                </c:pt>
                <c:pt idx="137">
                  <c:v>4.024467875600294E-3</c:v>
                </c:pt>
                <c:pt idx="138">
                  <c:v>4.0285528423350658E-3</c:v>
                </c:pt>
                <c:pt idx="139">
                  <c:v>4.0339994646480942E-3</c:v>
                </c:pt>
                <c:pt idx="140">
                  <c:v>4.0886602100038503E-3</c:v>
                </c:pt>
                <c:pt idx="141">
                  <c:v>4.1155042771180653E-3</c:v>
                </c:pt>
                <c:pt idx="142">
                  <c:v>4.1158933215689961E-3</c:v>
                </c:pt>
                <c:pt idx="143">
                  <c:v>4.1390414663993683E-3</c:v>
                </c:pt>
                <c:pt idx="144">
                  <c:v>4.2477793904344852E-3</c:v>
                </c:pt>
                <c:pt idx="145">
                  <c:v>4.3991176818465056E-3</c:v>
                </c:pt>
                <c:pt idx="146">
                  <c:v>4.3991176818465056E-3</c:v>
                </c:pt>
                <c:pt idx="147">
                  <c:v>4.4928773945207921E-3</c:v>
                </c:pt>
                <c:pt idx="148">
                  <c:v>4.5201105060859378E-3</c:v>
                </c:pt>
                <c:pt idx="149">
                  <c:v>4.6224291966806986E-3</c:v>
                </c:pt>
                <c:pt idx="150">
                  <c:v>4.627875818993727E-3</c:v>
                </c:pt>
                <c:pt idx="151">
                  <c:v>4.7442001098219905E-3</c:v>
                </c:pt>
                <c:pt idx="152">
                  <c:v>4.7457562876257135E-3</c:v>
                </c:pt>
                <c:pt idx="153">
                  <c:v>4.7710441769362056E-3</c:v>
                </c:pt>
                <c:pt idx="154">
                  <c:v>4.7792141104057492E-3</c:v>
                </c:pt>
                <c:pt idx="155">
                  <c:v>4.7852442993951728E-3</c:v>
                </c:pt>
                <c:pt idx="156">
                  <c:v>4.8679162452179361E-3</c:v>
                </c:pt>
                <c:pt idx="157">
                  <c:v>4.9916323806138817E-3</c:v>
                </c:pt>
                <c:pt idx="158">
                  <c:v>5.010695558709484E-3</c:v>
                </c:pt>
                <c:pt idx="159">
                  <c:v>5.0916168045030581E-3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AF-4BA2-80F7-92D8058CF66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Active!$U$21:$U$180</c:f>
              <c:numCache>
                <c:formatCode>General</c:formatCode>
                <c:ptCount val="160"/>
                <c:pt idx="32">
                  <c:v>-7.7999999994062819E-3</c:v>
                </c:pt>
                <c:pt idx="36">
                  <c:v>-0.1584999999977299</c:v>
                </c:pt>
                <c:pt idx="63">
                  <c:v>0.13207999999576714</c:v>
                </c:pt>
                <c:pt idx="68">
                  <c:v>-0.12260000000242144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AF-4BA2-80F7-92D8058CF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008"/>
        <c:axId val="1"/>
      </c:scatterChart>
      <c:valAx>
        <c:axId val="846864008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2784349823569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32701421800945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49937596662977"/>
          <c:y val="0.90909222554077285"/>
          <c:w val="0.7598747786858396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4068178351453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6891788353846"/>
          <c:y val="0.23584978088695488"/>
          <c:w val="0.75150374137311871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(old)'!$H$21:$H$32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A2-4BD4-A6A4-9842D098B79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(old)'!$I$21:$I$32</c:f>
              <c:numCache>
                <c:formatCode>General</c:formatCode>
                <c:ptCount val="12"/>
                <c:pt idx="1">
                  <c:v>-1.2199999997392297E-2</c:v>
                </c:pt>
                <c:pt idx="2">
                  <c:v>-2.5399999998626299E-2</c:v>
                </c:pt>
                <c:pt idx="3">
                  <c:v>-1.1800000000221189E-2</c:v>
                </c:pt>
                <c:pt idx="4">
                  <c:v>2.0000000004074536E-3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A2-4BD4-A6A4-9842D098B79E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(old)'!$J$21:$J$32</c:f>
              <c:numCache>
                <c:formatCode>General</c:formatCode>
                <c:ptCount val="12"/>
                <c:pt idx="5">
                  <c:v>-2.0000000222353265E-4</c:v>
                </c:pt>
                <c:pt idx="6">
                  <c:v>1.4000000010128133E-3</c:v>
                </c:pt>
                <c:pt idx="7">
                  <c:v>1.3000000035390258E-3</c:v>
                </c:pt>
                <c:pt idx="8">
                  <c:v>2.5299999979324639E-3</c:v>
                </c:pt>
                <c:pt idx="9">
                  <c:v>1.1999999987892807E-3</c:v>
                </c:pt>
                <c:pt idx="10">
                  <c:v>3.4999999988940544E-3</c:v>
                </c:pt>
                <c:pt idx="11">
                  <c:v>3.1000000017229468E-3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A2-4BD4-A6A4-9842D098B79E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(old)'!$K$21:$K$32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A2-4BD4-A6A4-9842D098B79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(old)'!$L$21:$L$32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A2-4BD4-A6A4-9842D098B79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(old)'!$M$21:$M$32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A2-4BD4-A6A4-9842D098B79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(old)'!$N$21:$N$32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A2-4BD4-A6A4-9842D098B79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(old)'!$O$21:$O$32</c:f>
              <c:numCache>
                <c:formatCode>General</c:formatCode>
                <c:ptCount val="12"/>
                <c:pt idx="0">
                  <c:v>-2.1736998770022524E-4</c:v>
                </c:pt>
                <c:pt idx="1">
                  <c:v>1.3284108483470512E-3</c:v>
                </c:pt>
                <c:pt idx="2">
                  <c:v>1.3313482655542717E-3</c:v>
                </c:pt>
                <c:pt idx="3">
                  <c:v>1.5204619828953192E-3</c:v>
                </c:pt>
                <c:pt idx="4">
                  <c:v>1.6610383778122963E-3</c:v>
                </c:pt>
                <c:pt idx="5">
                  <c:v>1.7276198345092923E-3</c:v>
                </c:pt>
                <c:pt idx="6">
                  <c:v>1.6997843095456322E-3</c:v>
                </c:pt>
                <c:pt idx="7">
                  <c:v>1.9189715840082222E-3</c:v>
                </c:pt>
                <c:pt idx="8">
                  <c:v>1.9199507230772957E-3</c:v>
                </c:pt>
                <c:pt idx="9">
                  <c:v>1.9204402926118326E-3</c:v>
                </c:pt>
                <c:pt idx="10">
                  <c:v>1.9284132821742878E-3</c:v>
                </c:pt>
                <c:pt idx="11">
                  <c:v>1.9321899614407143E-3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A2-4BD4-A6A4-9842D098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744"/>
        <c:axId val="1"/>
      </c:scatterChart>
      <c:valAx>
        <c:axId val="846859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465129734535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02004008016032E-2"/>
          <c:y val="0.9088076726258274"/>
          <c:w val="0.95591266522546403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495300</xdr:colOff>
      <xdr:row>18</xdr:row>
      <xdr:rowOff>19050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04082F75-19A7-3BCE-857D-7D101F0DB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0</xdr:rowOff>
    </xdr:from>
    <xdr:to>
      <xdr:col>26</xdr:col>
      <xdr:colOff>38100</xdr:colOff>
      <xdr:row>18</xdr:row>
      <xdr:rowOff>28575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5B190A18-713E-BC02-19C6-45DBD4CA5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43A224-DB50-9A57-4432-9B9A4A796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70" TargetMode="External"/><Relationship Id="rId18" Type="http://schemas.openxmlformats.org/officeDocument/2006/relationships/hyperlink" Target="http://www.konkoly.hu/cgi-bin/IBVS?5741" TargetMode="External"/><Relationship Id="rId26" Type="http://schemas.openxmlformats.org/officeDocument/2006/relationships/hyperlink" Target="http://www.konkoly.hu/cgi-bin/IBVS?5764" TargetMode="External"/><Relationship Id="rId39" Type="http://schemas.openxmlformats.org/officeDocument/2006/relationships/hyperlink" Target="http://www.konkoly.hu/cgi-bin/IBVS?6014" TargetMode="External"/><Relationship Id="rId21" Type="http://schemas.openxmlformats.org/officeDocument/2006/relationships/hyperlink" Target="http://www.konkoly.hu/cgi-bin/IBVS?5764" TargetMode="External"/><Relationship Id="rId34" Type="http://schemas.openxmlformats.org/officeDocument/2006/relationships/hyperlink" Target="http://www.konkoly.hu/cgi-bin/IBVS?6014" TargetMode="External"/><Relationship Id="rId42" Type="http://schemas.openxmlformats.org/officeDocument/2006/relationships/hyperlink" Target="http://www.konkoly.hu/cgi-bin/IBVS?6046" TargetMode="External"/><Relationship Id="rId47" Type="http://schemas.openxmlformats.org/officeDocument/2006/relationships/hyperlink" Target="http://www.konkoly.hu/cgi-bin/IBVS?5910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5910" TargetMode="External"/><Relationship Id="rId68" Type="http://schemas.openxmlformats.org/officeDocument/2006/relationships/hyperlink" Target="http://www.konkoly.hu/cgi-bin/IBVS?5910" TargetMode="External"/><Relationship Id="rId76" Type="http://schemas.openxmlformats.org/officeDocument/2006/relationships/hyperlink" Target="http://www.konkoly.hu/cgi-bin/IBVS?5910" TargetMode="External"/><Relationship Id="rId84" Type="http://schemas.openxmlformats.org/officeDocument/2006/relationships/hyperlink" Target="http://www.konkoly.hu/cgi-bin/IBVS?5972" TargetMode="External"/><Relationship Id="rId89" Type="http://schemas.openxmlformats.org/officeDocument/2006/relationships/hyperlink" Target="http://www.konkoly.hu/cgi-bin/IBVS?5972" TargetMode="External"/><Relationship Id="rId7" Type="http://schemas.openxmlformats.org/officeDocument/2006/relationships/hyperlink" Target="http://www.konkoly.hu/cgi-bin/IBVS?5670" TargetMode="External"/><Relationship Id="rId71" Type="http://schemas.openxmlformats.org/officeDocument/2006/relationships/hyperlink" Target="http://www.konkoly.hu/cgi-bin/IBVS?5910" TargetMode="External"/><Relationship Id="rId92" Type="http://schemas.openxmlformats.org/officeDocument/2006/relationships/hyperlink" Target="http://www.konkoly.hu/cgi-bin/IBVS?5972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konkoly.hu/cgi-bin/IBVS?5670" TargetMode="External"/><Relationship Id="rId29" Type="http://schemas.openxmlformats.org/officeDocument/2006/relationships/hyperlink" Target="http://www.konkoly.hu/cgi-bin/IBVS?5764" TargetMode="External"/><Relationship Id="rId11" Type="http://schemas.openxmlformats.org/officeDocument/2006/relationships/hyperlink" Target="http://www.konkoly.hu/cgi-bin/IBVS?5670" TargetMode="External"/><Relationship Id="rId24" Type="http://schemas.openxmlformats.org/officeDocument/2006/relationships/hyperlink" Target="http://www.konkoly.hu/cgi-bin/IBVS?5764" TargetMode="External"/><Relationship Id="rId32" Type="http://schemas.openxmlformats.org/officeDocument/2006/relationships/hyperlink" Target="http://www.aavso.org/sites/default/files/jaavso/v36n2/171.pdf" TargetMode="External"/><Relationship Id="rId37" Type="http://schemas.openxmlformats.org/officeDocument/2006/relationships/hyperlink" Target="http://www.konkoly.hu/cgi-bin/IBVS?6014" TargetMode="External"/><Relationship Id="rId40" Type="http://schemas.openxmlformats.org/officeDocument/2006/relationships/hyperlink" Target="http://www.konkoly.hu/cgi-bin/IBVS?6014" TargetMode="External"/><Relationship Id="rId45" Type="http://schemas.openxmlformats.org/officeDocument/2006/relationships/hyperlink" Target="http://www.konkoly.hu/cgi-bin/IBVS?6046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10" TargetMode="External"/><Relationship Id="rId66" Type="http://schemas.openxmlformats.org/officeDocument/2006/relationships/hyperlink" Target="http://www.konkoly.hu/cgi-bin/IBVS?5910" TargetMode="External"/><Relationship Id="rId74" Type="http://schemas.openxmlformats.org/officeDocument/2006/relationships/hyperlink" Target="http://www.konkoly.hu/cgi-bin/IBVS?5910" TargetMode="External"/><Relationship Id="rId79" Type="http://schemas.openxmlformats.org/officeDocument/2006/relationships/hyperlink" Target="http://www.konkoly.hu/cgi-bin/IBVS?5910" TargetMode="External"/><Relationship Id="rId87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konkoly.hu/cgi-bin/IBVS?5670" TargetMode="External"/><Relationship Id="rId61" Type="http://schemas.openxmlformats.org/officeDocument/2006/relationships/hyperlink" Target="http://www.konkoly.hu/cgi-bin/IBVS?5910" TargetMode="External"/><Relationship Id="rId82" Type="http://schemas.openxmlformats.org/officeDocument/2006/relationships/hyperlink" Target="http://www.konkoly.hu/cgi-bin/IBVS?5910" TargetMode="External"/><Relationship Id="rId90" Type="http://schemas.openxmlformats.org/officeDocument/2006/relationships/hyperlink" Target="http://www.konkoly.hu/cgi-bin/IBVS?5972" TargetMode="External"/><Relationship Id="rId19" Type="http://schemas.openxmlformats.org/officeDocument/2006/relationships/hyperlink" Target="http://www.konkoly.hu/cgi-bin/IBVS?5670" TargetMode="External"/><Relationship Id="rId14" Type="http://schemas.openxmlformats.org/officeDocument/2006/relationships/hyperlink" Target="http://www.konkoly.hu/cgi-bin/IBVS?5670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764" TargetMode="External"/><Relationship Id="rId30" Type="http://schemas.openxmlformats.org/officeDocument/2006/relationships/hyperlink" Target="http://www.konkoly.hu/cgi-bin/IBVS?5764" TargetMode="External"/><Relationship Id="rId35" Type="http://schemas.openxmlformats.org/officeDocument/2006/relationships/hyperlink" Target="http://www.konkoly.hu/cgi-bin/IBVS?6014" TargetMode="External"/><Relationship Id="rId43" Type="http://schemas.openxmlformats.org/officeDocument/2006/relationships/hyperlink" Target="http://www.konkoly.hu/cgi-bin/IBVS?6046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910" TargetMode="External"/><Relationship Id="rId64" Type="http://schemas.openxmlformats.org/officeDocument/2006/relationships/hyperlink" Target="http://www.konkoly.hu/cgi-bin/IBVS?5910" TargetMode="External"/><Relationship Id="rId69" Type="http://schemas.openxmlformats.org/officeDocument/2006/relationships/hyperlink" Target="http://www.konkoly.hu/cgi-bin/IBVS?5910" TargetMode="External"/><Relationship Id="rId77" Type="http://schemas.openxmlformats.org/officeDocument/2006/relationships/hyperlink" Target="http://www.konkoly.hu/cgi-bin/IBVS?5910" TargetMode="External"/><Relationship Id="rId8" Type="http://schemas.openxmlformats.org/officeDocument/2006/relationships/hyperlink" Target="http://www.konkoly.hu/cgi-bin/IBVS?5670" TargetMode="External"/><Relationship Id="rId51" Type="http://schemas.openxmlformats.org/officeDocument/2006/relationships/hyperlink" Target="http://www.konkoly.hu/cgi-bin/IBVS?5910" TargetMode="External"/><Relationship Id="rId72" Type="http://schemas.openxmlformats.org/officeDocument/2006/relationships/hyperlink" Target="http://www.konkoly.hu/cgi-bin/IBVS?5910" TargetMode="External"/><Relationship Id="rId80" Type="http://schemas.openxmlformats.org/officeDocument/2006/relationships/hyperlink" Target="http://www.konkoly.hu/cgi-bin/IBVS?5910" TargetMode="External"/><Relationship Id="rId85" Type="http://schemas.openxmlformats.org/officeDocument/2006/relationships/hyperlink" Target="http://www.konkoly.hu/cgi-bin/IBVS?5972" TargetMode="External"/><Relationship Id="rId93" Type="http://schemas.openxmlformats.org/officeDocument/2006/relationships/hyperlink" Target="http://www.konkoly.hu/cgi-bin/IBVS?5972" TargetMode="External"/><Relationship Id="rId3" Type="http://schemas.openxmlformats.org/officeDocument/2006/relationships/hyperlink" Target="http://www.konkoly.hu/cgi-bin/IBVS?5670" TargetMode="External"/><Relationship Id="rId12" Type="http://schemas.openxmlformats.org/officeDocument/2006/relationships/hyperlink" Target="http://www.konkoly.hu/cgi-bin/IBVS?5670" TargetMode="External"/><Relationship Id="rId17" Type="http://schemas.openxmlformats.org/officeDocument/2006/relationships/hyperlink" Target="http://www.konkoly.hu/cgi-bin/IBVS?5670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konkoly.hu/cgi-bin/IBVS?6014" TargetMode="External"/><Relationship Id="rId46" Type="http://schemas.openxmlformats.org/officeDocument/2006/relationships/hyperlink" Target="http://www.bav-astro.de/sfs/BAVM_link.php?BAVMnr=43" TargetMode="External"/><Relationship Id="rId59" Type="http://schemas.openxmlformats.org/officeDocument/2006/relationships/hyperlink" Target="http://www.konkoly.hu/cgi-bin/IBVS?5910" TargetMode="External"/><Relationship Id="rId67" Type="http://schemas.openxmlformats.org/officeDocument/2006/relationships/hyperlink" Target="http://www.konkoly.hu/cgi-bin/IBVS?5910" TargetMode="External"/><Relationship Id="rId20" Type="http://schemas.openxmlformats.org/officeDocument/2006/relationships/hyperlink" Target="http://www.konkoly.hu/cgi-bin/IBVS?5672" TargetMode="External"/><Relationship Id="rId41" Type="http://schemas.openxmlformats.org/officeDocument/2006/relationships/hyperlink" Target="http://www.konkoly.hu/cgi-bin/IBVS?6014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konkoly.hu/cgi-bin/IBVS?5910" TargetMode="External"/><Relationship Id="rId70" Type="http://schemas.openxmlformats.org/officeDocument/2006/relationships/hyperlink" Target="http://www.bav-astro.de/sfs/BAVM_link.php?BAVMnr=203" TargetMode="External"/><Relationship Id="rId75" Type="http://schemas.openxmlformats.org/officeDocument/2006/relationships/hyperlink" Target="http://www.konkoly.hu/cgi-bin/IBVS?5910" TargetMode="External"/><Relationship Id="rId83" Type="http://schemas.openxmlformats.org/officeDocument/2006/relationships/hyperlink" Target="http://www.konkoly.hu/cgi-bin/IBVS?5910" TargetMode="External"/><Relationship Id="rId88" Type="http://schemas.openxmlformats.org/officeDocument/2006/relationships/hyperlink" Target="http://www.konkoly.hu/cgi-bin/IBVS?5972" TargetMode="External"/><Relationship Id="rId91" Type="http://schemas.openxmlformats.org/officeDocument/2006/relationships/hyperlink" Target="http://www.konkoly.hu/cgi-bin/IBVS?5972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konkoly.hu/cgi-bin/IBVS?5670" TargetMode="External"/><Relationship Id="rId15" Type="http://schemas.openxmlformats.org/officeDocument/2006/relationships/hyperlink" Target="http://www.konkoly.hu/cgi-bin/IBVS?5670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764" TargetMode="External"/><Relationship Id="rId36" Type="http://schemas.openxmlformats.org/officeDocument/2006/relationships/hyperlink" Target="http://www.konkoly.hu/cgi-bin/IBVS?6014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konkoly.hu/cgi-bin/IBVS?5910" TargetMode="External"/><Relationship Id="rId10" Type="http://schemas.openxmlformats.org/officeDocument/2006/relationships/hyperlink" Target="http://www.bav-astro.de/sfs/BAVM_link.php?BAVMnr=178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konkoly.hu/cgi-bin/IBVS?6046" TargetMode="External"/><Relationship Id="rId52" Type="http://schemas.openxmlformats.org/officeDocument/2006/relationships/hyperlink" Target="http://www.konkoly.hu/cgi-bin/IBVS?5910" TargetMode="External"/><Relationship Id="rId60" Type="http://schemas.openxmlformats.org/officeDocument/2006/relationships/hyperlink" Target="http://www.konkoly.hu/cgi-bin/IBVS?5910" TargetMode="External"/><Relationship Id="rId65" Type="http://schemas.openxmlformats.org/officeDocument/2006/relationships/hyperlink" Target="http://www.konkoly.hu/cgi-bin/IBVS?5910" TargetMode="External"/><Relationship Id="rId73" Type="http://schemas.openxmlformats.org/officeDocument/2006/relationships/hyperlink" Target="http://www.konkoly.hu/cgi-bin/IBVS?5910" TargetMode="External"/><Relationship Id="rId78" Type="http://schemas.openxmlformats.org/officeDocument/2006/relationships/hyperlink" Target="http://www.konkoly.hu/cgi-bin/IBVS?5910" TargetMode="External"/><Relationship Id="rId81" Type="http://schemas.openxmlformats.org/officeDocument/2006/relationships/hyperlink" Target="http://www.konkoly.hu/cgi-bin/IBVS?5910" TargetMode="External"/><Relationship Id="rId86" Type="http://schemas.openxmlformats.org/officeDocument/2006/relationships/hyperlink" Target="http://www.konkoly.hu/cgi-bin/IBVS?5972" TargetMode="External"/><Relationship Id="rId4" Type="http://schemas.openxmlformats.org/officeDocument/2006/relationships/hyperlink" Target="http://www.konkoly.hu/cgi-bin/IBVS?5670" TargetMode="External"/><Relationship Id="rId9" Type="http://schemas.openxmlformats.org/officeDocument/2006/relationships/hyperlink" Target="http://www.konkoly.hu/cgi-bin/IBVS?5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tabSelected="1" workbookViewId="0">
      <pane xSplit="14" ySplit="22" topLeftCell="O175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3" t="s">
        <v>546</v>
      </c>
    </row>
    <row r="2" spans="1:6">
      <c r="A2" s="1" t="s">
        <v>2</v>
      </c>
      <c r="B2" s="29" t="s">
        <v>547</v>
      </c>
    </row>
    <row r="4" spans="1:6">
      <c r="A4" s="5" t="s">
        <v>3</v>
      </c>
      <c r="C4" s="6">
        <v>35402.18</v>
      </c>
      <c r="D4" s="7">
        <v>1.1412</v>
      </c>
    </row>
    <row r="5" spans="1:6">
      <c r="A5" s="30" t="s">
        <v>548</v>
      </c>
      <c r="B5"/>
      <c r="C5" s="31">
        <v>-9.5</v>
      </c>
      <c r="D5" t="s">
        <v>549</v>
      </c>
    </row>
    <row r="6" spans="1:6">
      <c r="A6" s="5" t="s">
        <v>4</v>
      </c>
      <c r="C6" s="1">
        <v>22</v>
      </c>
    </row>
    <row r="7" spans="1:6">
      <c r="A7" s="1" t="s">
        <v>5</v>
      </c>
      <c r="C7" s="1">
        <f>+C4</f>
        <v>35402.18</v>
      </c>
    </row>
    <row r="8" spans="1:6">
      <c r="A8" s="1" t="s">
        <v>6</v>
      </c>
      <c r="C8" s="1">
        <f>+D4</f>
        <v>1.1412</v>
      </c>
    </row>
    <row r="9" spans="1:6">
      <c r="A9" s="32" t="s">
        <v>550</v>
      </c>
      <c r="B9" s="33">
        <v>26</v>
      </c>
      <c r="C9" s="34" t="str">
        <f>"F"&amp;B9</f>
        <v>F26</v>
      </c>
      <c r="D9" s="12" t="str">
        <f>"G"&amp;B9</f>
        <v>G26</v>
      </c>
    </row>
    <row r="10" spans="1:6">
      <c r="A10"/>
      <c r="B10"/>
      <c r="C10" s="8" t="s">
        <v>7</v>
      </c>
      <c r="D10" s="8" t="s">
        <v>8</v>
      </c>
      <c r="E10"/>
    </row>
    <row r="11" spans="1:6">
      <c r="A11" t="s">
        <v>9</v>
      </c>
      <c r="B11"/>
      <c r="C11" s="35">
        <f ca="1">INTERCEPT(INDIRECT($D$9):G984,INDIRECT($C$9):F984)</f>
        <v>-2.9475977295278315E-3</v>
      </c>
      <c r="D11" s="2"/>
      <c r="E11"/>
    </row>
    <row r="12" spans="1:6">
      <c r="A12" t="s">
        <v>10</v>
      </c>
      <c r="B12"/>
      <c r="C12" s="35">
        <f ca="1">SLOPE(INDIRECT($D$9):G984,INDIRECT($C$9):F984)</f>
        <v>3.89044450930647E-7</v>
      </c>
      <c r="D12" s="2"/>
      <c r="E12"/>
    </row>
    <row r="13" spans="1:6">
      <c r="A13" t="s">
        <v>11</v>
      </c>
      <c r="B13"/>
      <c r="C13" s="2" t="s">
        <v>12</v>
      </c>
    </row>
    <row r="14" spans="1:6">
      <c r="A14"/>
      <c r="B14"/>
      <c r="C14"/>
    </row>
    <row r="15" spans="1:6">
      <c r="A15" s="36" t="s">
        <v>14</v>
      </c>
      <c r="B15"/>
      <c r="C15" s="37">
        <f ca="1">(C7+C11)+(C8+C12)*INT(MAX(F21:F3525))</f>
        <v>59506.611669799167</v>
      </c>
      <c r="E15" s="38" t="s">
        <v>551</v>
      </c>
      <c r="F15" s="31">
        <v>1</v>
      </c>
    </row>
    <row r="16" spans="1:6">
      <c r="A16" s="36" t="s">
        <v>15</v>
      </c>
      <c r="B16"/>
      <c r="C16" s="37">
        <f ca="1">+C8+C12</f>
        <v>1.1412003890444509</v>
      </c>
      <c r="E16" s="38" t="s">
        <v>552</v>
      </c>
      <c r="F16" s="35">
        <f ca="1">NOW()+15018.5+$C$5/24</f>
        <v>59970.586820486111</v>
      </c>
    </row>
    <row r="17" spans="1:21">
      <c r="A17" s="38" t="s">
        <v>553</v>
      </c>
      <c r="B17"/>
      <c r="C17">
        <f>COUNT(C21:C2183)</f>
        <v>169</v>
      </c>
      <c r="E17" s="38" t="s">
        <v>554</v>
      </c>
      <c r="F17" s="35">
        <f ca="1">ROUND(2*(F16-$C$7)/$C$8,0)/2+F15</f>
        <v>21529.5</v>
      </c>
    </row>
    <row r="18" spans="1:21">
      <c r="A18" s="36" t="s">
        <v>16</v>
      </c>
      <c r="B18"/>
      <c r="C18" s="39">
        <f ca="1">+C15</f>
        <v>59506.611669799167</v>
      </c>
      <c r="D18" s="40">
        <f ca="1">+C16</f>
        <v>1.1412003890444509</v>
      </c>
      <c r="E18" s="38" t="s">
        <v>555</v>
      </c>
      <c r="F18" s="12">
        <f ca="1">ROUND(2*(F16-$C$15)/$C$16,0)/2+F15</f>
        <v>407.5</v>
      </c>
    </row>
    <row r="19" spans="1:21">
      <c r="E19" s="38" t="s">
        <v>556</v>
      </c>
      <c r="F19" s="41">
        <f ca="1">+$C$15+$C$16*F18-15018.5-$C$5/24</f>
        <v>44953.546661668115</v>
      </c>
    </row>
    <row r="20" spans="1:21">
      <c r="A20" s="8" t="s">
        <v>17</v>
      </c>
      <c r="B20" s="8" t="s">
        <v>18</v>
      </c>
      <c r="C20" s="8" t="s">
        <v>19</v>
      </c>
      <c r="D20" s="8" t="s">
        <v>20</v>
      </c>
      <c r="E20" s="8" t="s">
        <v>21</v>
      </c>
      <c r="F20" s="8" t="s">
        <v>22</v>
      </c>
      <c r="G20" s="8" t="s">
        <v>23</v>
      </c>
      <c r="H20" s="9" t="s">
        <v>52</v>
      </c>
      <c r="I20" s="9" t="s">
        <v>55</v>
      </c>
      <c r="J20" s="9" t="s">
        <v>49</v>
      </c>
      <c r="K20" s="9" t="s">
        <v>47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8" t="s">
        <v>33</v>
      </c>
      <c r="U20" s="42" t="s">
        <v>557</v>
      </c>
    </row>
    <row r="21" spans="1:21">
      <c r="A21" s="43" t="s">
        <v>290</v>
      </c>
      <c r="B21" s="44" t="s">
        <v>41</v>
      </c>
      <c r="C21" s="45">
        <v>34740.28</v>
      </c>
      <c r="D21" s="46"/>
      <c r="E21" s="1">
        <f>+(C21-C$7)/C$8</f>
        <v>-580.00350508237068</v>
      </c>
      <c r="F21" s="1">
        <f>ROUND(2*E21,0)/2</f>
        <v>-580</v>
      </c>
      <c r="G21" s="1">
        <f>+C21-(C$7+F21*C$8)</f>
        <v>-4.0000000008149073E-3</v>
      </c>
      <c r="H21" s="13"/>
      <c r="I21" s="1">
        <f>G21</f>
        <v>-4.0000000008149073E-3</v>
      </c>
      <c r="O21" s="1">
        <f ca="1">+C$11+C$12*F21</f>
        <v>-3.1732435110676067E-3</v>
      </c>
      <c r="Q21" s="74">
        <f>+C21-15018.5</f>
        <v>19721.78</v>
      </c>
    </row>
    <row r="22" spans="1:21">
      <c r="A22" s="1" t="s">
        <v>24</v>
      </c>
      <c r="C22" s="47">
        <v>35402.18</v>
      </c>
      <c r="D22" s="47" t="s">
        <v>12</v>
      </c>
      <c r="E22" s="1">
        <f>+(C22-C$7)/C$8</f>
        <v>0</v>
      </c>
      <c r="F22" s="1">
        <f>ROUND(2*E22,0)/2</f>
        <v>0</v>
      </c>
      <c r="G22" s="1">
        <f>+C22-(C$7+F22*C$8)</f>
        <v>0</v>
      </c>
      <c r="I22" s="1">
        <f>G22</f>
        <v>0</v>
      </c>
      <c r="O22" s="1">
        <f ca="1">+C$11+C$12*F22</f>
        <v>-2.9475977295278315E-3</v>
      </c>
      <c r="Q22" s="74">
        <f>+C22-15018.5</f>
        <v>20383.68</v>
      </c>
    </row>
    <row r="23" spans="1:21">
      <c r="A23" s="43" t="s">
        <v>294</v>
      </c>
      <c r="B23" s="44" t="s">
        <v>41</v>
      </c>
      <c r="C23" s="45">
        <v>43351.786</v>
      </c>
      <c r="D23" s="46"/>
      <c r="E23" s="1">
        <f>+(C23-C$7)/C$8</f>
        <v>6966.0059586400275</v>
      </c>
      <c r="F23" s="1">
        <f>ROUND(2*E23,0)/2</f>
        <v>6966</v>
      </c>
      <c r="G23" s="1">
        <f>+C23-(C$7+F23*C$8)</f>
        <v>6.8000000028405339E-3</v>
      </c>
      <c r="H23" s="13"/>
      <c r="I23" s="1">
        <f>G23</f>
        <v>6.8000000028405339E-3</v>
      </c>
      <c r="O23" s="1">
        <f ca="1">+C$11+C$12*F23</f>
        <v>-2.3751408434494452E-4</v>
      </c>
      <c r="Q23" s="74">
        <f>+C23-15018.5</f>
        <v>28333.286</v>
      </c>
    </row>
    <row r="24" spans="1:21">
      <c r="A24" s="43" t="s">
        <v>294</v>
      </c>
      <c r="B24" s="44" t="s">
        <v>41</v>
      </c>
      <c r="C24" s="45">
        <v>43779.735000000001</v>
      </c>
      <c r="D24" s="46"/>
      <c r="E24" s="1">
        <f>+(C24-C$7)/C$8</f>
        <v>7341.0050823694364</v>
      </c>
      <c r="F24" s="1">
        <f>ROUND(2*E24,0)/2</f>
        <v>7341</v>
      </c>
      <c r="G24" s="1">
        <f>+C24-(C$7+F24*C$8)</f>
        <v>5.7999999989988282E-3</v>
      </c>
      <c r="H24" s="13"/>
      <c r="I24" s="1">
        <f>G24</f>
        <v>5.7999999989988282E-3</v>
      </c>
      <c r="O24" s="1">
        <f ca="1">+C$11+C$12*F24</f>
        <v>-9.1622415245951744E-5</v>
      </c>
      <c r="Q24" s="74">
        <f>+C24-15018.5</f>
        <v>28761.235000000001</v>
      </c>
    </row>
    <row r="25" spans="1:21">
      <c r="A25" s="43" t="s">
        <v>294</v>
      </c>
      <c r="B25" s="44" t="s">
        <v>41</v>
      </c>
      <c r="C25" s="45">
        <v>44022.811999999998</v>
      </c>
      <c r="D25" s="46"/>
      <c r="E25" s="1">
        <f>+(C25-C$7)/C$8</f>
        <v>7554.0063091482634</v>
      </c>
      <c r="F25" s="1">
        <f>ROUND(2*E25,0)/2</f>
        <v>7554</v>
      </c>
      <c r="G25" s="1">
        <f>+C25-(C$7+F25*C$8)</f>
        <v>7.2000000000116415E-3</v>
      </c>
      <c r="H25" s="13"/>
      <c r="I25" s="1">
        <f>G25</f>
        <v>7.2000000000116415E-3</v>
      </c>
      <c r="O25" s="1">
        <f ca="1">+C$11+C$12*F25</f>
        <v>-8.7559471977239484E-6</v>
      </c>
      <c r="Q25" s="74">
        <f>+C25-15018.5</f>
        <v>29004.311999999998</v>
      </c>
    </row>
    <row r="26" spans="1:21">
      <c r="A26" s="43" t="s">
        <v>294</v>
      </c>
      <c r="B26" s="44" t="s">
        <v>41</v>
      </c>
      <c r="C26" s="45">
        <v>44046.767</v>
      </c>
      <c r="D26" s="46"/>
      <c r="E26" s="1">
        <f>+(C26-C$7)/C$8</f>
        <v>7574.9973711882221</v>
      </c>
      <c r="F26" s="1">
        <f>ROUND(2*E26,0)/2</f>
        <v>7575</v>
      </c>
      <c r="G26" s="1">
        <f>+C26-(C$7+F26*C$8)</f>
        <v>-3.0000000042491592E-3</v>
      </c>
      <c r="H26" s="13"/>
      <c r="I26" s="1">
        <f>G26</f>
        <v>-3.0000000042491592E-3</v>
      </c>
      <c r="O26" s="1">
        <f ca="1">+C$11+C$12*F26</f>
        <v>-5.8601372818038733E-7</v>
      </c>
      <c r="Q26" s="74">
        <f>+C26-15018.5</f>
        <v>29028.267</v>
      </c>
    </row>
    <row r="27" spans="1:21">
      <c r="A27" s="43" t="s">
        <v>294</v>
      </c>
      <c r="B27" s="44" t="s">
        <v>41</v>
      </c>
      <c r="C27" s="45">
        <v>44474.722999999998</v>
      </c>
      <c r="D27" s="46"/>
      <c r="E27" s="1">
        <f>+(C27-C$7)/C$8</f>
        <v>7950.0026288117751</v>
      </c>
      <c r="F27" s="1">
        <f>ROUND(2*E27,0)/2</f>
        <v>7950</v>
      </c>
      <c r="G27" s="1">
        <f>+C27-(C$7+F27*C$8)</f>
        <v>2.9999999969732016E-3</v>
      </c>
      <c r="H27" s="13"/>
      <c r="I27" s="1">
        <f>G27</f>
        <v>2.9999999969732016E-3</v>
      </c>
      <c r="O27" s="1">
        <f ca="1">+C$11+C$12*F27</f>
        <v>1.4530565537081196E-4</v>
      </c>
      <c r="Q27" s="74">
        <f>+C27-15018.5</f>
        <v>29456.222999999998</v>
      </c>
    </row>
    <row r="28" spans="1:21">
      <c r="A28" s="43" t="s">
        <v>294</v>
      </c>
      <c r="B28" s="44" t="s">
        <v>41</v>
      </c>
      <c r="C28" s="45">
        <v>44554.607000000004</v>
      </c>
      <c r="D28" s="46"/>
      <c r="E28" s="1">
        <f>+(C28-C$7)/C$8</f>
        <v>8020.0026288117797</v>
      </c>
      <c r="F28" s="1">
        <f>ROUND(2*E28,0)/2</f>
        <v>8020</v>
      </c>
      <c r="G28" s="1">
        <f>+C28-(C$7+F28*C$8)</f>
        <v>3.0000000042491592E-3</v>
      </c>
      <c r="H28" s="13"/>
      <c r="I28" s="1">
        <f>G28</f>
        <v>3.0000000042491592E-3</v>
      </c>
      <c r="O28" s="1">
        <f ca="1">+C$11+C$12*F28</f>
        <v>1.7253876693595731E-4</v>
      </c>
      <c r="Q28" s="74">
        <f>+C28-15018.5</f>
        <v>29536.107000000004</v>
      </c>
    </row>
    <row r="29" spans="1:21">
      <c r="A29" s="43" t="s">
        <v>294</v>
      </c>
      <c r="B29" s="44" t="s">
        <v>41</v>
      </c>
      <c r="C29" s="45">
        <v>44562.591</v>
      </c>
      <c r="D29" s="46"/>
      <c r="E29" s="1">
        <f>+(C29-C$7)/C$8</f>
        <v>8026.9987732211712</v>
      </c>
      <c r="F29" s="1">
        <f>ROUND(2*E29,0)/2</f>
        <v>8027</v>
      </c>
      <c r="G29" s="1">
        <f>+C29-(C$7+F29*C$8)</f>
        <v>-1.4000000010128133E-3</v>
      </c>
      <c r="H29" s="13"/>
      <c r="I29" s="1">
        <f>G29</f>
        <v>-1.4000000010128133E-3</v>
      </c>
      <c r="O29" s="1">
        <f ca="1">+C$11+C$12*F29</f>
        <v>1.7526207809247197E-4</v>
      </c>
      <c r="Q29" s="74">
        <f>+C29-15018.5</f>
        <v>29544.091</v>
      </c>
    </row>
    <row r="30" spans="1:21">
      <c r="A30" s="43" t="s">
        <v>294</v>
      </c>
      <c r="B30" s="44" t="s">
        <v>41</v>
      </c>
      <c r="C30" s="45">
        <v>45193.682000000001</v>
      </c>
      <c r="D30" s="46"/>
      <c r="E30" s="1">
        <f>+(C30-C$7)/C$8</f>
        <v>8580.0052576235539</v>
      </c>
      <c r="F30" s="1">
        <f>ROUND(2*E30,0)/2</f>
        <v>8580</v>
      </c>
      <c r="G30" s="1">
        <f>+C30-(C$7+F30*C$8)</f>
        <v>6.0000000012223609E-3</v>
      </c>
      <c r="H30" s="13"/>
      <c r="I30" s="1">
        <f>G30</f>
        <v>6.0000000012223609E-3</v>
      </c>
      <c r="O30" s="1">
        <f ca="1">+C$11+C$12*F30</f>
        <v>3.9040365945711966E-4</v>
      </c>
      <c r="Q30" s="74">
        <f>+C30-15018.5</f>
        <v>30175.182000000001</v>
      </c>
    </row>
    <row r="31" spans="1:21">
      <c r="A31" s="43" t="s">
        <v>294</v>
      </c>
      <c r="B31" s="44" t="s">
        <v>41</v>
      </c>
      <c r="C31" s="45">
        <v>45945.728999999999</v>
      </c>
      <c r="D31" s="46"/>
      <c r="E31" s="1">
        <f>+(C31-C$7)/C$8</f>
        <v>9239.0019277953033</v>
      </c>
      <c r="F31" s="1">
        <f>ROUND(2*E31,0)/2</f>
        <v>9239</v>
      </c>
      <c r="G31" s="1">
        <f>+C31-(C$7+F31*C$8)</f>
        <v>2.1999999953550287E-3</v>
      </c>
      <c r="H31" s="13"/>
      <c r="I31" s="1">
        <f>G31</f>
        <v>2.1999999953550287E-3</v>
      </c>
      <c r="O31" s="1">
        <f ca="1">+C$11+C$12*F31</f>
        <v>6.4678395262041631E-4</v>
      </c>
      <c r="Q31" s="74">
        <f>+C31-15018.5</f>
        <v>30927.228999999999</v>
      </c>
    </row>
    <row r="32" spans="1:21">
      <c r="A32" s="43" t="s">
        <v>294</v>
      </c>
      <c r="B32" s="44" t="s">
        <v>41</v>
      </c>
      <c r="C32" s="45">
        <v>46017.627999999997</v>
      </c>
      <c r="D32" s="46"/>
      <c r="E32" s="1">
        <f>+(C32-C$7)/C$8</f>
        <v>9302.0049071153135</v>
      </c>
      <c r="F32" s="1">
        <f>ROUND(2*E32,0)/2</f>
        <v>9302</v>
      </c>
      <c r="G32" s="1">
        <f>+C32-(C$7+F32*C$8)</f>
        <v>5.5999999967752956E-3</v>
      </c>
      <c r="H32" s="13"/>
      <c r="I32" s="1">
        <f>G32</f>
        <v>5.5999999967752956E-3</v>
      </c>
      <c r="O32" s="1">
        <f ca="1">+C$11+C$12*F32</f>
        <v>6.7129375302904699E-4</v>
      </c>
      <c r="Q32" s="74">
        <f>+C32-15018.5</f>
        <v>30999.127999999997</v>
      </c>
    </row>
    <row r="33" spans="1:17">
      <c r="A33" s="43" t="s">
        <v>322</v>
      </c>
      <c r="B33" s="44" t="s">
        <v>41</v>
      </c>
      <c r="C33" s="45">
        <v>46250.432999999997</v>
      </c>
      <c r="D33" s="46"/>
      <c r="E33" s="1">
        <f>+(C33-C$7)/C$8</f>
        <v>9506.0050823694328</v>
      </c>
      <c r="F33" s="1">
        <f>ROUND(2*E33,0)/2</f>
        <v>9506</v>
      </c>
      <c r="G33" s="1">
        <f>+C33-(C$7+F33*C$8)</f>
        <v>5.7999999989988282E-3</v>
      </c>
      <c r="H33" s="13"/>
      <c r="I33" s="1">
        <f>G33</f>
        <v>5.7999999989988282E-3</v>
      </c>
      <c r="O33" s="1">
        <f ca="1">+C$11+C$12*F33</f>
        <v>7.5065882101889867E-4</v>
      </c>
      <c r="Q33" s="74">
        <f>+C33-15018.5</f>
        <v>31231.932999999997</v>
      </c>
    </row>
    <row r="34" spans="1:17">
      <c r="A34" s="43" t="s">
        <v>326</v>
      </c>
      <c r="B34" s="44" t="s">
        <v>41</v>
      </c>
      <c r="C34" s="45">
        <v>47737.413</v>
      </c>
      <c r="D34" s="46"/>
      <c r="E34" s="1">
        <f>+(C34-C$7)/C$8</f>
        <v>10809.001927795303</v>
      </c>
      <c r="F34" s="1">
        <f>ROUND(2*E34,0)/2</f>
        <v>10809</v>
      </c>
      <c r="G34" s="1">
        <f>+C34-(C$7+F34*C$8)</f>
        <v>2.2000000026309863E-3</v>
      </c>
      <c r="H34" s="13"/>
      <c r="I34" s="1">
        <f>G34</f>
        <v>2.2000000026309863E-3</v>
      </c>
      <c r="O34" s="1">
        <f ca="1">+C$11+C$12*F34</f>
        <v>1.2575837405815319E-3</v>
      </c>
      <c r="Q34" s="74">
        <f>+C34-15018.5</f>
        <v>32718.913</v>
      </c>
    </row>
    <row r="35" spans="1:17">
      <c r="A35" s="43" t="s">
        <v>294</v>
      </c>
      <c r="B35" s="44" t="s">
        <v>41</v>
      </c>
      <c r="C35" s="45">
        <v>47803.608</v>
      </c>
      <c r="D35" s="46"/>
      <c r="E35" s="1">
        <f>+(C35-C$7)/C$8</f>
        <v>10867.006659656501</v>
      </c>
      <c r="F35" s="1">
        <f>ROUND(2*E35,0)/2</f>
        <v>10867</v>
      </c>
      <c r="G35" s="1">
        <f>+C35-(C$7+F35*C$8)</f>
        <v>7.6000000044587068E-3</v>
      </c>
      <c r="H35" s="13"/>
      <c r="I35" s="1">
        <f>G35</f>
        <v>7.6000000044587068E-3</v>
      </c>
      <c r="O35" s="1">
        <f ca="1">+C$11+C$12*F35</f>
        <v>1.2801483187355098E-3</v>
      </c>
      <c r="Q35" s="74">
        <f>+C35-15018.5</f>
        <v>32785.108</v>
      </c>
    </row>
    <row r="36" spans="1:17">
      <c r="A36" s="1" t="s">
        <v>34</v>
      </c>
      <c r="C36" s="47">
        <v>48013.569000000003</v>
      </c>
      <c r="D36" s="47"/>
      <c r="E36" s="1">
        <f>+(C36-C$7)/C$8</f>
        <v>11050.989309498776</v>
      </c>
      <c r="F36" s="1">
        <f>ROUND(2*E36,0)/2</f>
        <v>11051</v>
      </c>
      <c r="G36" s="1">
        <f>+C36-(C$7+F36*C$8)</f>
        <v>-1.2199999997392297E-2</v>
      </c>
      <c r="I36" s="1">
        <f>G36</f>
        <v>-1.2199999997392297E-2</v>
      </c>
      <c r="O36" s="1">
        <f ca="1">+C$11+C$12*F36</f>
        <v>1.3517324977067482E-3</v>
      </c>
      <c r="Q36" s="74">
        <f>+C36-15018.5</f>
        <v>32995.069000000003</v>
      </c>
    </row>
    <row r="37" spans="1:17">
      <c r="A37" s="1" t="s">
        <v>34</v>
      </c>
      <c r="C37" s="47">
        <v>48037.521000000001</v>
      </c>
      <c r="D37" s="47"/>
      <c r="E37" s="1">
        <f>+(C37-C$7)/C$8</f>
        <v>11071.977742726955</v>
      </c>
      <c r="F37" s="1">
        <f>ROUND(2*E37,0)/2</f>
        <v>11072</v>
      </c>
      <c r="G37" s="1">
        <f>+C37-(C$7+F37*C$8)</f>
        <v>-2.5399999998626299E-2</v>
      </c>
      <c r="I37" s="1">
        <f>G37</f>
        <v>-2.5399999998626299E-2</v>
      </c>
      <c r="O37" s="1">
        <f ca="1">+C$11+C$12*F37</f>
        <v>1.3599024311762918E-3</v>
      </c>
      <c r="Q37" s="74">
        <f>+C37-15018.5</f>
        <v>33019.021000000001</v>
      </c>
    </row>
    <row r="38" spans="1:17">
      <c r="A38" s="43" t="s">
        <v>326</v>
      </c>
      <c r="B38" s="44" t="s">
        <v>41</v>
      </c>
      <c r="C38" s="45">
        <v>48481.470999999998</v>
      </c>
      <c r="D38" s="46"/>
      <c r="E38" s="1">
        <f>+(C38-C$7)/C$8</f>
        <v>11460.998072204695</v>
      </c>
      <c r="F38" s="1">
        <f>ROUND(2*E38,0)/2</f>
        <v>11461</v>
      </c>
      <c r="G38" s="1">
        <f>+C38-(C$7+F38*C$8)</f>
        <v>-2.2000000026309863E-3</v>
      </c>
      <c r="H38" s="13"/>
      <c r="I38" s="1">
        <f>G38</f>
        <v>-2.2000000026309863E-3</v>
      </c>
      <c r="O38" s="1">
        <f ca="1">+C$11+C$12*F38</f>
        <v>1.5112407225883139E-3</v>
      </c>
      <c r="Q38" s="74">
        <f>+C38-15018.5</f>
        <v>33462.970999999998</v>
      </c>
    </row>
    <row r="39" spans="1:17">
      <c r="A39" s="43" t="s">
        <v>326</v>
      </c>
      <c r="B39" s="44" t="s">
        <v>41</v>
      </c>
      <c r="C39" s="45">
        <v>48481.474000000002</v>
      </c>
      <c r="D39" s="46"/>
      <c r="E39" s="1">
        <f>+(C39-C$7)/C$8</f>
        <v>11461.000701016475</v>
      </c>
      <c r="F39" s="1">
        <f>ROUND(2*E39,0)/2</f>
        <v>11461</v>
      </c>
      <c r="G39" s="1">
        <f>+C39-(C$7+F39*C$8)</f>
        <v>8.0000000161817297E-4</v>
      </c>
      <c r="H39" s="13"/>
      <c r="I39" s="1">
        <f>G39</f>
        <v>8.0000000161817297E-4</v>
      </c>
      <c r="O39" s="1">
        <f ca="1">+C$11+C$12*F39</f>
        <v>1.5112407225883139E-3</v>
      </c>
      <c r="Q39" s="74">
        <f>+C39-15018.5</f>
        <v>33462.974000000002</v>
      </c>
    </row>
    <row r="40" spans="1:17">
      <c r="A40" s="43" t="s">
        <v>326</v>
      </c>
      <c r="B40" s="44" t="s">
        <v>41</v>
      </c>
      <c r="C40" s="45">
        <v>48481.474000000002</v>
      </c>
      <c r="D40" s="46"/>
      <c r="E40" s="1">
        <f>+(C40-C$7)/C$8</f>
        <v>11461.000701016475</v>
      </c>
      <c r="F40" s="1">
        <f>ROUND(2*E40,0)/2</f>
        <v>11461</v>
      </c>
      <c r="G40" s="1">
        <f>+C40-(C$7+F40*C$8)</f>
        <v>8.0000000161817297E-4</v>
      </c>
      <c r="H40" s="13"/>
      <c r="I40" s="1">
        <f>G40</f>
        <v>8.0000000161817297E-4</v>
      </c>
      <c r="O40" s="1">
        <f ca="1">+C$11+C$12*F40</f>
        <v>1.5112407225883139E-3</v>
      </c>
      <c r="Q40" s="74">
        <f>+C40-15018.5</f>
        <v>33462.974000000002</v>
      </c>
    </row>
    <row r="41" spans="1:17">
      <c r="A41" s="43" t="s">
        <v>326</v>
      </c>
      <c r="B41" s="44" t="s">
        <v>41</v>
      </c>
      <c r="C41" s="45">
        <v>48481.474999999999</v>
      </c>
      <c r="D41" s="46"/>
      <c r="E41" s="1">
        <f>+(C41-C$7)/C$8</f>
        <v>11461.001577287065</v>
      </c>
      <c r="F41" s="1">
        <f>ROUND(2*E41,0)/2</f>
        <v>11461</v>
      </c>
      <c r="G41" s="1">
        <f>+C41-(C$7+F41*C$8)</f>
        <v>1.799999998183921E-3</v>
      </c>
      <c r="H41" s="13"/>
      <c r="I41" s="1">
        <f>G41</f>
        <v>1.799999998183921E-3</v>
      </c>
      <c r="O41" s="1">
        <f ca="1">+C$11+C$12*F41</f>
        <v>1.5112407225883139E-3</v>
      </c>
      <c r="Q41" s="74">
        <f>+C41-15018.5</f>
        <v>33462.974999999999</v>
      </c>
    </row>
    <row r="42" spans="1:17">
      <c r="A42" s="43" t="s">
        <v>326</v>
      </c>
      <c r="B42" s="44" t="s">
        <v>41</v>
      </c>
      <c r="C42" s="45">
        <v>48481.476000000002</v>
      </c>
      <c r="D42" s="46"/>
      <c r="E42" s="1">
        <f>+(C42-C$7)/C$8</f>
        <v>11461.002453557661</v>
      </c>
      <c r="F42" s="1">
        <f>ROUND(2*E42,0)/2</f>
        <v>11461</v>
      </c>
      <c r="G42" s="1">
        <f>+C42-(C$7+F42*C$8)</f>
        <v>2.8000000020256266E-3</v>
      </c>
      <c r="H42" s="13"/>
      <c r="I42" s="1">
        <f>G42</f>
        <v>2.8000000020256266E-3</v>
      </c>
      <c r="O42" s="1">
        <f ca="1">+C$11+C$12*F42</f>
        <v>1.5112407225883139E-3</v>
      </c>
      <c r="Q42" s="74">
        <f>+C42-15018.5</f>
        <v>33462.976000000002</v>
      </c>
    </row>
    <row r="43" spans="1:17">
      <c r="A43" s="43" t="s">
        <v>326</v>
      </c>
      <c r="B43" s="44" t="s">
        <v>41</v>
      </c>
      <c r="C43" s="45">
        <v>48828.402000000002</v>
      </c>
      <c r="D43" s="46"/>
      <c r="E43" s="1">
        <f>+(C43-C$7)/C$8</f>
        <v>11765.003505082372</v>
      </c>
      <c r="F43" s="1">
        <f>ROUND(2*E43,0)/2</f>
        <v>11765</v>
      </c>
      <c r="G43" s="1">
        <f>+C43-(C$7+F43*C$8)</f>
        <v>4.0000000008149073E-3</v>
      </c>
      <c r="H43" s="13"/>
      <c r="I43" s="1">
        <f>G43</f>
        <v>4.0000000008149073E-3</v>
      </c>
      <c r="O43" s="1">
        <f ca="1">+C$11+C$12*F43</f>
        <v>1.6295102356712302E-3</v>
      </c>
      <c r="Q43" s="74">
        <f>+C43-15018.5</f>
        <v>33809.902000000002</v>
      </c>
    </row>
    <row r="44" spans="1:17">
      <c r="A44" s="43" t="s">
        <v>326</v>
      </c>
      <c r="B44" s="44" t="s">
        <v>41</v>
      </c>
      <c r="C44" s="45">
        <v>48828.404000000002</v>
      </c>
      <c r="D44" s="46"/>
      <c r="E44" s="1">
        <f>+(C44-C$7)/C$8</f>
        <v>11765.005257623556</v>
      </c>
      <c r="F44" s="1">
        <f>ROUND(2*E44,0)/2</f>
        <v>11765</v>
      </c>
      <c r="G44" s="1">
        <f>+C44-(C$7+F44*C$8)</f>
        <v>6.0000000012223609E-3</v>
      </c>
      <c r="H44" s="13"/>
      <c r="I44" s="1">
        <f>G44</f>
        <v>6.0000000012223609E-3</v>
      </c>
      <c r="O44" s="1">
        <f ca="1">+C$11+C$12*F44</f>
        <v>1.6295102356712302E-3</v>
      </c>
      <c r="Q44" s="74">
        <f>+C44-15018.5</f>
        <v>33809.904000000002</v>
      </c>
    </row>
    <row r="45" spans="1:17">
      <c r="A45" s="43" t="s">
        <v>326</v>
      </c>
      <c r="B45" s="44" t="s">
        <v>41</v>
      </c>
      <c r="C45" s="45">
        <v>48828.404999999999</v>
      </c>
      <c r="D45" s="46"/>
      <c r="E45" s="1">
        <f>+(C45-C$7)/C$8</f>
        <v>11765.006133894145</v>
      </c>
      <c r="F45" s="1">
        <f>ROUND(2*E45,0)/2</f>
        <v>11765</v>
      </c>
      <c r="G45" s="1">
        <f>+C45-(C$7+F45*C$8)</f>
        <v>6.9999999977881089E-3</v>
      </c>
      <c r="H45" s="13"/>
      <c r="I45" s="1">
        <f>G45</f>
        <v>6.9999999977881089E-3</v>
      </c>
      <c r="O45" s="1">
        <f ca="1">+C$11+C$12*F45</f>
        <v>1.6295102356712302E-3</v>
      </c>
      <c r="Q45" s="74">
        <f>+C45-15018.5</f>
        <v>33809.904999999999</v>
      </c>
    </row>
    <row r="46" spans="1:17">
      <c r="A46" s="43" t="s">
        <v>326</v>
      </c>
      <c r="B46" s="44" t="s">
        <v>41</v>
      </c>
      <c r="C46" s="45">
        <v>48828.413999999997</v>
      </c>
      <c r="D46" s="46"/>
      <c r="E46" s="1">
        <f>+(C46-C$7)/C$8</f>
        <v>11765.014020329474</v>
      </c>
      <c r="F46" s="1">
        <f>ROUND(2*E46,0)/2</f>
        <v>11765</v>
      </c>
      <c r="G46" s="1">
        <f>+C46-(C$7+F46*C$8)</f>
        <v>1.5999999995983671E-2</v>
      </c>
      <c r="H46" s="13"/>
      <c r="I46" s="1">
        <f>G46</f>
        <v>1.5999999995983671E-2</v>
      </c>
      <c r="O46" s="1">
        <f ca="1">+C$11+C$12*F46</f>
        <v>1.6295102356712302E-3</v>
      </c>
      <c r="Q46" s="74">
        <f>+C46-15018.5</f>
        <v>33809.913999999997</v>
      </c>
    </row>
    <row r="47" spans="1:17">
      <c r="A47" s="43" t="s">
        <v>326</v>
      </c>
      <c r="B47" s="44" t="s">
        <v>41</v>
      </c>
      <c r="C47" s="45">
        <v>49216.398000000001</v>
      </c>
      <c r="D47" s="46"/>
      <c r="E47" s="1">
        <f>+(C47-C$7)/C$8</f>
        <v>12104.992989835262</v>
      </c>
      <c r="F47" s="1">
        <f>ROUND(2*E47,0)/2</f>
        <v>12105</v>
      </c>
      <c r="G47" s="1">
        <f>+C47-(C$7+F47*C$8)</f>
        <v>-8.0000000016298145E-3</v>
      </c>
      <c r="H47" s="13"/>
      <c r="I47" s="1">
        <f>G47</f>
        <v>-8.0000000016298145E-3</v>
      </c>
      <c r="O47" s="1">
        <f ca="1">+C$11+C$12*F47</f>
        <v>1.7617853489876501E-3</v>
      </c>
      <c r="Q47" s="74">
        <f>+C47-15018.5</f>
        <v>34197.898000000001</v>
      </c>
    </row>
    <row r="48" spans="1:17">
      <c r="A48" s="43" t="s">
        <v>326</v>
      </c>
      <c r="B48" s="44" t="s">
        <v>41</v>
      </c>
      <c r="C48" s="45">
        <v>49216.413999999997</v>
      </c>
      <c r="D48" s="46"/>
      <c r="E48" s="1">
        <f>+(C48-C$7)/C$8</f>
        <v>12105.007010164736</v>
      </c>
      <c r="F48" s="1">
        <f>ROUND(2*E48,0)/2</f>
        <v>12105</v>
      </c>
      <c r="G48" s="1">
        <f>+C48-(C$7+F48*C$8)</f>
        <v>7.9999999943538569E-3</v>
      </c>
      <c r="H48" s="13"/>
      <c r="I48" s="1">
        <f>G48</f>
        <v>7.9999999943538569E-3</v>
      </c>
      <c r="O48" s="1">
        <f ca="1">+C$11+C$12*F48</f>
        <v>1.7617853489876501E-3</v>
      </c>
      <c r="Q48" s="74">
        <f>+C48-15018.5</f>
        <v>34197.913999999997</v>
      </c>
    </row>
    <row r="49" spans="1:21">
      <c r="A49" s="43" t="s">
        <v>294</v>
      </c>
      <c r="B49" s="44" t="s">
        <v>41</v>
      </c>
      <c r="C49" s="45">
        <v>49282.605000000003</v>
      </c>
      <c r="D49" s="46"/>
      <c r="E49" s="1">
        <f>+(C49-C$7)/C$8</f>
        <v>12163.008236943571</v>
      </c>
      <c r="F49" s="1">
        <f>ROUND(2*E49,0)/2</f>
        <v>12163</v>
      </c>
      <c r="G49" s="1">
        <f>+C49-(C$7+F49*C$8)</f>
        <v>9.4000000026426278E-3</v>
      </c>
      <c r="H49" s="13"/>
      <c r="I49" s="1">
        <f>G49</f>
        <v>9.4000000026426278E-3</v>
      </c>
      <c r="O49" s="1">
        <f ca="1">+C$11+C$12*F49</f>
        <v>1.784349927141628E-3</v>
      </c>
      <c r="Q49" s="74">
        <f>+C49-15018.5</f>
        <v>34264.105000000003</v>
      </c>
    </row>
    <row r="50" spans="1:21">
      <c r="A50" s="1" t="s">
        <v>37</v>
      </c>
      <c r="C50" s="47">
        <v>49580.436999999998</v>
      </c>
      <c r="D50" s="47">
        <v>2E-3</v>
      </c>
      <c r="E50" s="1">
        <f>+(C50-C$7)/C$8</f>
        <v>12423.989660007008</v>
      </c>
      <c r="F50" s="1">
        <f>ROUND(2*E50,0)/2</f>
        <v>12424</v>
      </c>
      <c r="G50" s="1">
        <f>+C50-(C$7+F50*C$8)</f>
        <v>-1.1800000000221189E-2</v>
      </c>
      <c r="I50" s="1">
        <f>G50</f>
        <v>-1.1800000000221189E-2</v>
      </c>
      <c r="O50" s="1">
        <f ca="1">+C$11+C$12*F50</f>
        <v>1.8858905288345264E-3</v>
      </c>
      <c r="Q50" s="74">
        <f>+C50-15018.5</f>
        <v>34561.936999999998</v>
      </c>
    </row>
    <row r="51" spans="1:21">
      <c r="A51" s="1" t="s">
        <v>38</v>
      </c>
      <c r="C51" s="47">
        <v>50727.356800000001</v>
      </c>
      <c r="D51" s="47">
        <v>1.2999999999999999E-3</v>
      </c>
      <c r="E51" s="1">
        <f>+(C51-C$7)/C$8</f>
        <v>13429.001752541186</v>
      </c>
      <c r="F51" s="1">
        <f>ROUND(2*E51,0)/2</f>
        <v>13429</v>
      </c>
      <c r="G51" s="1">
        <f>+C51-(C$7+F51*C$8)</f>
        <v>2.0000000004074536E-3</v>
      </c>
      <c r="J51" s="1">
        <f>G51</f>
        <v>2.0000000004074536E-3</v>
      </c>
      <c r="O51" s="1">
        <f ca="1">+C$11+C$12*F51</f>
        <v>2.2768802020198269E-3</v>
      </c>
      <c r="Q51" s="74">
        <f>+C51-15018.5</f>
        <v>35708.856800000001</v>
      </c>
    </row>
    <row r="52" spans="1:21">
      <c r="A52" s="48" t="s">
        <v>42</v>
      </c>
      <c r="B52" s="49"/>
      <c r="C52" s="46">
        <v>51043.4686</v>
      </c>
      <c r="D52" s="46">
        <v>1E-3</v>
      </c>
      <c r="E52" s="1">
        <f>+(C52-C$7)/C$8</f>
        <v>13706.00122677883</v>
      </c>
      <c r="F52" s="1">
        <f>ROUND(2*E52,0)/2</f>
        <v>13706</v>
      </c>
      <c r="G52" s="1">
        <f>+C52-(C$7+F52*C$8)</f>
        <v>1.4000000010128133E-3</v>
      </c>
      <c r="K52" s="1">
        <f>G52</f>
        <v>1.4000000010128133E-3</v>
      </c>
      <c r="O52" s="1">
        <f ca="1">+C$11+C$12*F52</f>
        <v>2.3846455149276161E-3</v>
      </c>
      <c r="Q52" s="74">
        <f>+C52-15018.5</f>
        <v>36024.9686</v>
      </c>
    </row>
    <row r="53" spans="1:21">
      <c r="A53" s="43" t="s">
        <v>294</v>
      </c>
      <c r="B53" s="44" t="s">
        <v>41</v>
      </c>
      <c r="C53" s="45">
        <v>51069.707000000002</v>
      </c>
      <c r="D53" s="46"/>
      <c r="E53" s="1">
        <f>+(C53-C$7)/C$8</f>
        <v>13728.993165089381</v>
      </c>
      <c r="F53" s="1">
        <f>ROUND(2*E53,0)/2</f>
        <v>13729</v>
      </c>
      <c r="H53" s="13"/>
      <c r="O53" s="1">
        <f ca="1">+C$11+C$12*F53</f>
        <v>2.3935935372990211E-3</v>
      </c>
      <c r="Q53" s="74">
        <f>+C53-15018.5</f>
        <v>36051.207000000002</v>
      </c>
      <c r="U53" s="1">
        <f>+C53-(C$7+F53*C$8)</f>
        <v>-7.7999999994062819E-3</v>
      </c>
    </row>
    <row r="54" spans="1:21">
      <c r="A54" s="48" t="s">
        <v>40</v>
      </c>
      <c r="B54" s="49" t="s">
        <v>41</v>
      </c>
      <c r="C54" s="46">
        <v>51270.565799999997</v>
      </c>
      <c r="D54" s="46">
        <v>1.6000000000000001E-3</v>
      </c>
      <c r="E54" s="1">
        <f>+(C54-C$7)/C$8</f>
        <v>13904.999824745879</v>
      </c>
      <c r="F54" s="1">
        <f>ROUND(2*E54,0)/2</f>
        <v>13905</v>
      </c>
      <c r="G54" s="1">
        <f>+C54-(C$7+F54*C$8)</f>
        <v>-2.0000000222353265E-4</v>
      </c>
      <c r="K54" s="1">
        <f>G54</f>
        <v>-2.0000000222353265E-4</v>
      </c>
      <c r="O54" s="1">
        <f ca="1">+C$11+C$12*F54</f>
        <v>2.4620653606628154E-3</v>
      </c>
      <c r="Q54" s="74">
        <f>+C54-15018.5</f>
        <v>36252.065799999997</v>
      </c>
    </row>
    <row r="55" spans="1:21">
      <c r="A55" s="43" t="s">
        <v>373</v>
      </c>
      <c r="B55" s="44" t="s">
        <v>41</v>
      </c>
      <c r="C55" s="45">
        <v>51278.5766</v>
      </c>
      <c r="D55" s="46"/>
      <c r="E55" s="1">
        <f>+(C55-C$7)/C$8</f>
        <v>13912.019453207151</v>
      </c>
      <c r="F55" s="1">
        <f>ROUND(2*E55,0)/2</f>
        <v>13912</v>
      </c>
      <c r="G55" s="1">
        <f>+C55-(C$7+F55*C$8)</f>
        <v>2.2199999999429565E-2</v>
      </c>
      <c r="H55" s="13"/>
      <c r="J55" s="1">
        <f>G55</f>
        <v>2.2199999999429565E-2</v>
      </c>
      <c r="O55" s="1">
        <f ca="1">+C$11+C$12*F55</f>
        <v>2.4647886718193296E-3</v>
      </c>
      <c r="Q55" s="74">
        <f>+C55-15018.5</f>
        <v>36260.0766</v>
      </c>
    </row>
    <row r="56" spans="1:21">
      <c r="A56" s="43" t="s">
        <v>376</v>
      </c>
      <c r="B56" s="44" t="s">
        <v>41</v>
      </c>
      <c r="C56" s="45">
        <v>52104.785799999998</v>
      </c>
      <c r="D56" s="46"/>
      <c r="E56" s="1">
        <f>+(C56-C$7)/C$8</f>
        <v>14636.002278303538</v>
      </c>
      <c r="F56" s="1">
        <f>ROUND(2*E56,0)/2</f>
        <v>14636</v>
      </c>
      <c r="G56" s="1">
        <f>+C56-(C$7+F56*C$8)</f>
        <v>2.5999999925261363E-3</v>
      </c>
      <c r="H56" s="13"/>
      <c r="K56" s="1">
        <f>G56</f>
        <v>2.5999999925261363E-3</v>
      </c>
      <c r="O56" s="1">
        <f ca="1">+C$11+C$12*F56</f>
        <v>2.746456854293118E-3</v>
      </c>
      <c r="Q56" s="74">
        <f>+C56-15018.5</f>
        <v>37086.285799999998</v>
      </c>
    </row>
    <row r="57" spans="1:21">
      <c r="A57" s="50" t="s">
        <v>558</v>
      </c>
      <c r="B57" s="51" t="s">
        <v>41</v>
      </c>
      <c r="C57" s="50">
        <v>52438.4257</v>
      </c>
      <c r="D57" s="50" t="s">
        <v>55</v>
      </c>
      <c r="E57" s="1">
        <f>+(C57-C$7)/C$8</f>
        <v>14928.361111111111</v>
      </c>
      <c r="F57" s="1">
        <f>ROUND(2*E57,0)/2</f>
        <v>14928.5</v>
      </c>
      <c r="H57" s="13"/>
      <c r="O57" s="1">
        <f ca="1">+C$11+C$12*F57</f>
        <v>2.8602523561903326E-3</v>
      </c>
      <c r="Q57" s="74">
        <f>+C57-15018.5</f>
        <v>37419.9257</v>
      </c>
      <c r="U57" s="12">
        <v>-0.1584999999977299</v>
      </c>
    </row>
    <row r="58" spans="1:21">
      <c r="A58" s="52" t="s">
        <v>559</v>
      </c>
      <c r="B58" s="53" t="s">
        <v>41</v>
      </c>
      <c r="C58" s="46">
        <v>52530.453999999998</v>
      </c>
      <c r="D58" s="54">
        <v>8.0000000000000002E-3</v>
      </c>
      <c r="E58" s="1">
        <f>+(C58-C$7)/C$8</f>
        <v>15009.002804065894</v>
      </c>
      <c r="F58" s="1">
        <f>ROUND(2*E58,0)/2</f>
        <v>15009</v>
      </c>
      <c r="G58" s="1">
        <f>+C58-(C$7+F58*C$8)</f>
        <v>3.1999999991967343E-3</v>
      </c>
      <c r="H58" s="13"/>
      <c r="K58" s="1">
        <f>G58</f>
        <v>3.1999999991967343E-3</v>
      </c>
      <c r="O58" s="1">
        <f ca="1">+C$11+C$12*F58</f>
        <v>2.8915704344902493E-3</v>
      </c>
      <c r="Q58" s="74">
        <f>+C58-15018.5</f>
        <v>37511.953999999998</v>
      </c>
    </row>
    <row r="59" spans="1:21">
      <c r="A59" s="48" t="s">
        <v>43</v>
      </c>
      <c r="B59" s="55" t="s">
        <v>41</v>
      </c>
      <c r="C59" s="46">
        <v>52831.728900000002</v>
      </c>
      <c r="D59" s="46">
        <v>2.4000000000000001E-4</v>
      </c>
      <c r="E59" s="1">
        <f>+(C59-C$7)/C$8</f>
        <v>15273.001139151771</v>
      </c>
      <c r="F59" s="1">
        <f>ROUND(2*E59,0)/2</f>
        <v>15273</v>
      </c>
      <c r="G59" s="1">
        <f>+C59-(C$7+F59*C$8)</f>
        <v>1.3000000035390258E-3</v>
      </c>
      <c r="H59" s="13"/>
      <c r="K59" s="1">
        <f>G59</f>
        <v>1.3000000035390258E-3</v>
      </c>
      <c r="O59" s="1">
        <f ca="1">+C$11+C$12*F59</f>
        <v>2.9942781695359399E-3</v>
      </c>
      <c r="Q59" s="74">
        <f>+C59-15018.5</f>
        <v>37813.228900000002</v>
      </c>
    </row>
    <row r="60" spans="1:21">
      <c r="A60" s="48" t="s">
        <v>43</v>
      </c>
      <c r="B60" s="55" t="s">
        <v>41</v>
      </c>
      <c r="C60" s="46">
        <v>52839.718529999998</v>
      </c>
      <c r="D60" s="46">
        <v>2.0000000000000001E-4</v>
      </c>
      <c r="E60" s="1">
        <f>+(C60-C$7)/C$8</f>
        <v>15280.002216964596</v>
      </c>
      <c r="F60" s="1">
        <f>ROUND(2*E60,0)/2</f>
        <v>15280</v>
      </c>
      <c r="G60" s="1">
        <f>+C60-(C$7+F60*C$8)</f>
        <v>2.5299999979324639E-3</v>
      </c>
      <c r="H60" s="13"/>
      <c r="K60" s="1">
        <f>G60</f>
        <v>2.5299999979324639E-3</v>
      </c>
      <c r="O60" s="1">
        <f ca="1">+C$11+C$12*F60</f>
        <v>2.997001480692455E-3</v>
      </c>
      <c r="Q60" s="74">
        <f>+C60-15018.5</f>
        <v>37821.218529999998</v>
      </c>
    </row>
    <row r="61" spans="1:21" ht="12.75" customHeight="1">
      <c r="A61" s="48" t="s">
        <v>43</v>
      </c>
      <c r="B61" s="55" t="s">
        <v>44</v>
      </c>
      <c r="C61" s="46">
        <v>52843.7114</v>
      </c>
      <c r="D61" s="46">
        <v>4.0000000000000002E-4</v>
      </c>
      <c r="E61" s="1">
        <f>+(C61-C$7)/C$8</f>
        <v>15283.50105152471</v>
      </c>
      <c r="F61" s="1">
        <f>ROUND(2*E61,0)/2</f>
        <v>15283.5</v>
      </c>
      <c r="G61" s="1">
        <f>+C61-(C$7+F61*C$8)</f>
        <v>1.1999999987892807E-3</v>
      </c>
      <c r="H61" s="13"/>
      <c r="K61" s="1">
        <f>G61</f>
        <v>1.1999999987892807E-3</v>
      </c>
      <c r="O61" s="1">
        <f ca="1">+C$11+C$12*F61</f>
        <v>2.9983631362707117E-3</v>
      </c>
      <c r="Q61" s="74">
        <f>+C61-15018.5</f>
        <v>37825.2114</v>
      </c>
    </row>
    <row r="62" spans="1:21">
      <c r="A62" s="48" t="s">
        <v>43</v>
      </c>
      <c r="B62" s="55" t="s">
        <v>44</v>
      </c>
      <c r="C62" s="46">
        <v>52908.7621</v>
      </c>
      <c r="D62" s="46">
        <v>4.0000000000000002E-4</v>
      </c>
      <c r="E62" s="1">
        <f>+(C62-C$7)/C$8</f>
        <v>15340.503066947073</v>
      </c>
      <c r="F62" s="1">
        <f>ROUND(2*E62,0)/2</f>
        <v>15340.5</v>
      </c>
      <c r="G62" s="1">
        <f>+C62-(C$7+F62*C$8)</f>
        <v>3.4999999988940544E-3</v>
      </c>
      <c r="H62" s="13"/>
      <c r="K62" s="1">
        <f>G62</f>
        <v>3.4999999988940544E-3</v>
      </c>
      <c r="O62" s="1">
        <f ca="1">+C$11+C$12*F62</f>
        <v>3.0205386699737589E-3</v>
      </c>
      <c r="Q62" s="74">
        <f>+C62-15018.5</f>
        <v>37890.2621</v>
      </c>
    </row>
    <row r="63" spans="1:21">
      <c r="A63" s="48" t="s">
        <v>43</v>
      </c>
      <c r="B63" s="55" t="s">
        <v>44</v>
      </c>
      <c r="C63" s="46">
        <v>52939.574099999998</v>
      </c>
      <c r="D63" s="46">
        <v>2.9999999999999997E-4</v>
      </c>
      <c r="E63" s="1">
        <f>+(C63-C$7)/C$8</f>
        <v>15367.502716438834</v>
      </c>
      <c r="F63" s="1">
        <f>ROUND(2*E63,0)/2</f>
        <v>15367.5</v>
      </c>
      <c r="G63" s="1">
        <f>+C63-(C$7+F63*C$8)</f>
        <v>3.1000000017229468E-3</v>
      </c>
      <c r="H63" s="13"/>
      <c r="K63" s="1">
        <f>G63</f>
        <v>3.1000000017229468E-3</v>
      </c>
      <c r="O63" s="1">
        <f ca="1">+C$11+C$12*F63</f>
        <v>3.031042870148886E-3</v>
      </c>
      <c r="Q63" s="74">
        <f>+C63-15018.5</f>
        <v>37921.074099999998</v>
      </c>
    </row>
    <row r="64" spans="1:21">
      <c r="A64" s="56" t="s">
        <v>560</v>
      </c>
      <c r="B64" s="49" t="s">
        <v>41</v>
      </c>
      <c r="C64" s="46">
        <v>53479.93273</v>
      </c>
      <c r="D64" s="46">
        <v>1.2999999999999999E-4</v>
      </c>
      <c r="E64" s="1">
        <f>+(C64-C$7)/C$8</f>
        <v>15841.003093235191</v>
      </c>
      <c r="F64" s="1">
        <f>ROUND(2*E64,0)/2</f>
        <v>15841</v>
      </c>
      <c r="G64" s="1">
        <f>+C64-(C$7+F64*C$8)</f>
        <v>3.5300000017741695E-3</v>
      </c>
      <c r="H64" s="13"/>
      <c r="K64" s="1">
        <f>G64</f>
        <v>3.5300000017741695E-3</v>
      </c>
      <c r="O64" s="1">
        <f ca="1">+C$11+C$12*F64</f>
        <v>3.2152554176645477E-3</v>
      </c>
      <c r="Q64" s="74">
        <f>+C64-15018.5</f>
        <v>38461.43273</v>
      </c>
    </row>
    <row r="65" spans="1:17">
      <c r="A65" s="56" t="s">
        <v>560</v>
      </c>
      <c r="B65" s="49" t="s">
        <v>41</v>
      </c>
      <c r="C65" s="46">
        <v>53487.920700000002</v>
      </c>
      <c r="D65" s="46">
        <v>2.9999999999999997E-4</v>
      </c>
      <c r="E65" s="1">
        <f>+(C65-C$7)/C$8</f>
        <v>15848.002716438838</v>
      </c>
      <c r="F65" s="1">
        <f>ROUND(2*E65,0)/2</f>
        <v>15848</v>
      </c>
      <c r="G65" s="1">
        <f>+C65-(C$7+F65*C$8)</f>
        <v>3.1000000017229468E-3</v>
      </c>
      <c r="H65" s="13"/>
      <c r="K65" s="1">
        <f>G65</f>
        <v>3.1000000017229468E-3</v>
      </c>
      <c r="O65" s="1">
        <f ca="1">+C$11+C$12*F65</f>
        <v>3.2179787288210619E-3</v>
      </c>
      <c r="Q65" s="74">
        <f>+C65-15018.5</f>
        <v>38469.420700000002</v>
      </c>
    </row>
    <row r="66" spans="1:17">
      <c r="A66" s="56" t="s">
        <v>560</v>
      </c>
      <c r="B66" s="49" t="s">
        <v>44</v>
      </c>
      <c r="C66" s="46">
        <v>53491.914570000001</v>
      </c>
      <c r="D66" s="46">
        <v>1.2999999999999999E-4</v>
      </c>
      <c r="E66" s="1">
        <f>+(C66-C$7)/C$8</f>
        <v>15851.502427269541</v>
      </c>
      <c r="F66" s="1">
        <f>ROUND(2*E66,0)/2</f>
        <v>15851.5</v>
      </c>
      <c r="G66" s="1">
        <f>+C66-(C$7+F66*C$8)</f>
        <v>2.7699999991455115E-3</v>
      </c>
      <c r="H66" s="13"/>
      <c r="K66" s="1">
        <f>G66</f>
        <v>2.7699999991455115E-3</v>
      </c>
      <c r="O66" s="1">
        <f ca="1">+C$11+C$12*F66</f>
        <v>3.2193403843993195E-3</v>
      </c>
      <c r="Q66" s="74">
        <f>+C66-15018.5</f>
        <v>38473.414570000001</v>
      </c>
    </row>
    <row r="67" spans="1:17">
      <c r="A67" s="56" t="s">
        <v>560</v>
      </c>
      <c r="B67" s="49" t="s">
        <v>44</v>
      </c>
      <c r="C67" s="46">
        <v>53507.891499999998</v>
      </c>
      <c r="D67" s="46">
        <v>2.9999999999999997E-4</v>
      </c>
      <c r="E67" s="1">
        <f>+(C67-C$7)/C$8</f>
        <v>15865.502541184716</v>
      </c>
      <c r="F67" s="1">
        <f>ROUND(2*E67,0)/2</f>
        <v>15865.5</v>
      </c>
      <c r="G67" s="1">
        <f>+C67-(C$7+F67*C$8)</f>
        <v>2.8999999994994141E-3</v>
      </c>
      <c r="H67" s="13"/>
      <c r="K67" s="1">
        <f>G67</f>
        <v>2.8999999994994141E-3</v>
      </c>
      <c r="O67" s="1">
        <f ca="1">+C$11+C$12*F67</f>
        <v>3.2247870067123488E-3</v>
      </c>
      <c r="Q67" s="74">
        <f>+C67-15018.5</f>
        <v>38489.391499999998</v>
      </c>
    </row>
    <row r="68" spans="1:17">
      <c r="A68" s="56" t="s">
        <v>560</v>
      </c>
      <c r="B68" s="49" t="s">
        <v>41</v>
      </c>
      <c r="C68" s="46">
        <v>53527.862589999997</v>
      </c>
      <c r="D68" s="46">
        <v>1.6000000000000001E-4</v>
      </c>
      <c r="E68" s="1">
        <f>+(C68-C$7)/C$8</f>
        <v>15883.002620049068</v>
      </c>
      <c r="F68" s="1">
        <f>ROUND(2*E68,0)/2</f>
        <v>15883</v>
      </c>
      <c r="G68" s="1">
        <f>+C68-(C$7+F68*C$8)</f>
        <v>2.9900000008638017E-3</v>
      </c>
      <c r="H68" s="13"/>
      <c r="K68" s="1">
        <f>G68</f>
        <v>2.9900000008638017E-3</v>
      </c>
      <c r="O68" s="1">
        <f ca="1">+C$11+C$12*F68</f>
        <v>3.2315952846036348E-3</v>
      </c>
      <c r="Q68" s="74">
        <f>+C68-15018.5</f>
        <v>38509.362589999997</v>
      </c>
    </row>
    <row r="69" spans="1:17">
      <c r="A69" s="56" t="s">
        <v>560</v>
      </c>
      <c r="B69" s="49" t="s">
        <v>44</v>
      </c>
      <c r="C69" s="46">
        <v>53539.844899999996</v>
      </c>
      <c r="D69" s="46">
        <v>2.9999999999999997E-4</v>
      </c>
      <c r="E69" s="1">
        <f>+(C69-C$7)/C$8</f>
        <v>15893.502365930595</v>
      </c>
      <c r="F69" s="1">
        <f>ROUND(2*E69,0)/2</f>
        <v>15893.5</v>
      </c>
      <c r="G69" s="1">
        <f>+C69-(C$7+F69*C$8)</f>
        <v>2.6999999972758815E-3</v>
      </c>
      <c r="H69" s="13"/>
      <c r="K69" s="1">
        <f>G69</f>
        <v>2.6999999972758815E-3</v>
      </c>
      <c r="O69" s="1">
        <f ca="1">+C$11+C$12*F69</f>
        <v>3.2356802513384066E-3</v>
      </c>
      <c r="Q69" s="74">
        <f>+C69-15018.5</f>
        <v>38521.344899999996</v>
      </c>
    </row>
    <row r="70" spans="1:17">
      <c r="A70" s="56" t="s">
        <v>560</v>
      </c>
      <c r="B70" s="49" t="s">
        <v>41</v>
      </c>
      <c r="C70" s="46">
        <v>53543.838300000003</v>
      </c>
      <c r="D70" s="46">
        <v>2.9999999999999997E-4</v>
      </c>
      <c r="E70" s="1">
        <f>+(C70-C$7)/C$8</f>
        <v>15897.001664914129</v>
      </c>
      <c r="F70" s="1">
        <f>ROUND(2*E70,0)/2</f>
        <v>15897</v>
      </c>
      <c r="G70" s="1">
        <f>+C70-(C$7+F70*C$8)</f>
        <v>1.9000000029336661E-3</v>
      </c>
      <c r="H70" s="13"/>
      <c r="K70" s="1">
        <f>G70</f>
        <v>1.9000000029336661E-3</v>
      </c>
      <c r="O70" s="1">
        <f ca="1">+C$11+C$12*F70</f>
        <v>3.2370419069166641E-3</v>
      </c>
      <c r="Q70" s="74">
        <f>+C70-15018.5</f>
        <v>38525.338300000003</v>
      </c>
    </row>
    <row r="71" spans="1:17">
      <c r="A71" s="57" t="s">
        <v>561</v>
      </c>
      <c r="B71" s="58"/>
      <c r="C71" s="46">
        <v>53549.544800000003</v>
      </c>
      <c r="D71" s="46">
        <v>2.9999999999999997E-4</v>
      </c>
      <c r="E71" s="1">
        <f>+(C71-C$7)/C$8</f>
        <v>15902.002103049424</v>
      </c>
      <c r="F71" s="1">
        <f>ROUND(2*E71,0)/2</f>
        <v>15902</v>
      </c>
      <c r="G71" s="1">
        <f>+C71-(C$7+F71*C$8)</f>
        <v>2.4000000048545189E-3</v>
      </c>
      <c r="H71" s="13"/>
      <c r="J71" s="1">
        <f>G71</f>
        <v>2.4000000048545189E-3</v>
      </c>
      <c r="O71" s="1">
        <f ca="1">+C$11+C$12*F71</f>
        <v>3.2389871291713169E-3</v>
      </c>
      <c r="Q71" s="74">
        <f>+C71-15018.5</f>
        <v>38531.044800000003</v>
      </c>
    </row>
    <row r="72" spans="1:17">
      <c r="A72" s="56" t="s">
        <v>560</v>
      </c>
      <c r="B72" s="49" t="s">
        <v>41</v>
      </c>
      <c r="C72" s="46">
        <v>53550.686600000001</v>
      </c>
      <c r="D72" s="46">
        <v>1E-3</v>
      </c>
      <c r="E72" s="1">
        <f>+(C72-C$7)/C$8</f>
        <v>15903.002628811777</v>
      </c>
      <c r="F72" s="1">
        <f>ROUND(2*E72,0)/2</f>
        <v>15903</v>
      </c>
      <c r="G72" s="1">
        <f>+C72-(C$7+F72*C$8)</f>
        <v>2.9999999969732016E-3</v>
      </c>
      <c r="H72" s="13"/>
      <c r="K72" s="1">
        <f>G72</f>
        <v>2.9999999969732016E-3</v>
      </c>
      <c r="O72" s="1">
        <f ca="1">+C$11+C$12*F72</f>
        <v>3.2393761736222476E-3</v>
      </c>
      <c r="Q72" s="74">
        <f>+C72-15018.5</f>
        <v>38532.186600000001</v>
      </c>
    </row>
    <row r="73" spans="1:17">
      <c r="A73" s="56" t="s">
        <v>560</v>
      </c>
      <c r="B73" s="49" t="s">
        <v>44</v>
      </c>
      <c r="C73" s="46">
        <v>53554.680500000002</v>
      </c>
      <c r="D73" s="46">
        <v>2.9999999999999997E-4</v>
      </c>
      <c r="E73" s="1">
        <f>+(C73-C$7)/C$8</f>
        <v>15906.502365930601</v>
      </c>
      <c r="F73" s="1">
        <f>ROUND(2*E73,0)/2</f>
        <v>15906.5</v>
      </c>
      <c r="G73" s="1">
        <f>+C73-(C$7+F73*C$8)</f>
        <v>2.6999999972758815E-3</v>
      </c>
      <c r="H73" s="13"/>
      <c r="K73" s="1">
        <f>G73</f>
        <v>2.6999999972758815E-3</v>
      </c>
      <c r="O73" s="1">
        <f ca="1">+C$11+C$12*F73</f>
        <v>3.2407378292005052E-3</v>
      </c>
      <c r="Q73" s="74">
        <f>+C73-15018.5</f>
        <v>38536.180500000002</v>
      </c>
    </row>
    <row r="74" spans="1:17">
      <c r="A74" s="43" t="s">
        <v>376</v>
      </c>
      <c r="B74" s="44" t="s">
        <v>41</v>
      </c>
      <c r="C74" s="45">
        <v>53566.662900000003</v>
      </c>
      <c r="D74" s="46"/>
      <c r="E74" s="1">
        <f>+(C74-C$7)/C$8</f>
        <v>15917.002190676483</v>
      </c>
      <c r="F74" s="1">
        <f>ROUND(2*E74,0)/2</f>
        <v>15917</v>
      </c>
      <c r="G74" s="1">
        <f>+C74-(C$7+F74*C$8)</f>
        <v>2.5000000023283064E-3</v>
      </c>
      <c r="H74" s="13"/>
      <c r="K74" s="1">
        <f>G74</f>
        <v>2.5000000023283064E-3</v>
      </c>
      <c r="O74" s="1">
        <f ca="1">+C$11+C$12*F74</f>
        <v>3.244822795935277E-3</v>
      </c>
      <c r="Q74" s="74">
        <f>+C74-15018.5</f>
        <v>38548.162900000003</v>
      </c>
    </row>
    <row r="75" spans="1:17">
      <c r="A75" s="56" t="s">
        <v>560</v>
      </c>
      <c r="B75" s="49" t="s">
        <v>41</v>
      </c>
      <c r="C75" s="46">
        <v>53574.650880000001</v>
      </c>
      <c r="D75" s="46">
        <v>1.3999999999999999E-4</v>
      </c>
      <c r="E75" s="1">
        <f>+(C75-C$7)/C$8</f>
        <v>15924.001822642833</v>
      </c>
      <c r="F75" s="1">
        <f>ROUND(2*E75,0)/2</f>
        <v>15924</v>
      </c>
      <c r="G75" s="1">
        <f>+C75-(C$7+F75*C$8)</f>
        <v>2.0800000056624413E-3</v>
      </c>
      <c r="H75" s="13"/>
      <c r="K75" s="1">
        <f>G75</f>
        <v>2.0800000056624413E-3</v>
      </c>
      <c r="O75" s="1">
        <f ca="1">+C$11+C$12*F75</f>
        <v>3.2475461070917912E-3</v>
      </c>
      <c r="Q75" s="74">
        <f>+C75-15018.5</f>
        <v>38556.150880000001</v>
      </c>
    </row>
    <row r="76" spans="1:17">
      <c r="A76" s="56" t="s">
        <v>560</v>
      </c>
      <c r="B76" s="49" t="s">
        <v>41</v>
      </c>
      <c r="C76" s="46">
        <v>53582.640180000002</v>
      </c>
      <c r="D76" s="46">
        <v>1.3999999999999999E-4</v>
      </c>
      <c r="E76" s="1">
        <f>+(C76-C$7)/C$8</f>
        <v>15931.002611286367</v>
      </c>
      <c r="F76" s="1">
        <f>ROUND(2*E76,0)/2</f>
        <v>15931</v>
      </c>
      <c r="G76" s="1">
        <f>+C76-(C$7+F76*C$8)</f>
        <v>2.9800000047544017E-3</v>
      </c>
      <c r="H76" s="13"/>
      <c r="K76" s="1">
        <f>G76</f>
        <v>2.9800000047544017E-3</v>
      </c>
      <c r="O76" s="1">
        <f ca="1">+C$11+C$12*F76</f>
        <v>3.2502694182483054E-3</v>
      </c>
      <c r="Q76" s="74">
        <f>+C76-15018.5</f>
        <v>38564.140180000002</v>
      </c>
    </row>
    <row r="77" spans="1:17">
      <c r="A77" s="56" t="s">
        <v>560</v>
      </c>
      <c r="B77" s="49" t="s">
        <v>41</v>
      </c>
      <c r="C77" s="46">
        <v>53583.781000000003</v>
      </c>
      <c r="D77" s="46">
        <v>2.9999999999999997E-4</v>
      </c>
      <c r="E77" s="1">
        <f>+(C77-C$7)/C$8</f>
        <v>15932.002278303542</v>
      </c>
      <c r="F77" s="1">
        <f>ROUND(2*E77,0)/2</f>
        <v>15932</v>
      </c>
      <c r="G77" s="1">
        <f>+C77-(C$7+F77*C$8)</f>
        <v>2.6000000070780516E-3</v>
      </c>
      <c r="H77" s="13"/>
      <c r="K77" s="1">
        <f>G77</f>
        <v>2.6000000070780516E-3</v>
      </c>
      <c r="O77" s="1">
        <f ca="1">+C$11+C$12*F77</f>
        <v>3.2506584626992362E-3</v>
      </c>
      <c r="Q77" s="74">
        <f>+C77-15018.5</f>
        <v>38565.281000000003</v>
      </c>
    </row>
    <row r="78" spans="1:17">
      <c r="A78" s="56" t="s">
        <v>560</v>
      </c>
      <c r="B78" s="49" t="s">
        <v>41</v>
      </c>
      <c r="C78" s="46">
        <v>53583.781439999999</v>
      </c>
      <c r="D78" s="46">
        <v>1.2999999999999999E-4</v>
      </c>
      <c r="E78" s="1">
        <f>+(C78-C$7)/C$8</f>
        <v>15932.0026638626</v>
      </c>
      <c r="F78" s="1">
        <f>ROUND(2*E78,0)/2</f>
        <v>15932</v>
      </c>
      <c r="G78" s="1">
        <f>+C78-(C$7+F78*C$8)</f>
        <v>3.0400000032386743E-3</v>
      </c>
      <c r="H78" s="13"/>
      <c r="K78" s="1">
        <f>G78</f>
        <v>3.0400000032386743E-3</v>
      </c>
      <c r="O78" s="1">
        <f ca="1">+C$11+C$12*F78</f>
        <v>3.2506584626992362E-3</v>
      </c>
      <c r="Q78" s="74">
        <f>+C78-15018.5</f>
        <v>38565.281439999999</v>
      </c>
    </row>
    <row r="79" spans="1:17">
      <c r="A79" s="56" t="s">
        <v>560</v>
      </c>
      <c r="B79" s="49" t="s">
        <v>41</v>
      </c>
      <c r="C79" s="46">
        <v>53591.769800000002</v>
      </c>
      <c r="D79" s="46">
        <v>2.9999999999999997E-4</v>
      </c>
      <c r="E79" s="1">
        <f>+(C79-C$7)/C$8</f>
        <v>15939.002628811779</v>
      </c>
      <c r="F79" s="1">
        <f>ROUND(2*E79,0)/2</f>
        <v>15939</v>
      </c>
      <c r="G79" s="1">
        <f>+C79-(C$7+F79*C$8)</f>
        <v>3.0000000042491592E-3</v>
      </c>
      <c r="H79" s="13"/>
      <c r="K79" s="1">
        <f>G79</f>
        <v>3.0000000042491592E-3</v>
      </c>
      <c r="O79" s="1">
        <f ca="1">+C$11+C$12*F79</f>
        <v>3.2533817738557512E-3</v>
      </c>
      <c r="Q79" s="74">
        <f>+C79-15018.5</f>
        <v>38573.269800000002</v>
      </c>
    </row>
    <row r="80" spans="1:17">
      <c r="A80" s="43" t="s">
        <v>376</v>
      </c>
      <c r="B80" s="44" t="s">
        <v>41</v>
      </c>
      <c r="C80" s="45">
        <v>53606.605300000003</v>
      </c>
      <c r="D80" s="46"/>
      <c r="E80" s="1">
        <f>+(C80-C$7)/C$8</f>
        <v>15952.00254118472</v>
      </c>
      <c r="F80" s="1">
        <f>ROUND(2*E80,0)/2</f>
        <v>15952</v>
      </c>
      <c r="G80" s="1">
        <f>+C80-(C$7+F80*C$8)</f>
        <v>2.8999999994994141E-3</v>
      </c>
      <c r="H80" s="13"/>
      <c r="K80" s="1">
        <f>G80</f>
        <v>2.8999999994994141E-3</v>
      </c>
      <c r="O80" s="1">
        <f ca="1">+C$11+C$12*F80</f>
        <v>3.2584393517178499E-3</v>
      </c>
      <c r="Q80" s="74">
        <f>+C80-15018.5</f>
        <v>38588.105300000003</v>
      </c>
    </row>
    <row r="81" spans="1:21">
      <c r="A81" s="46" t="s">
        <v>562</v>
      </c>
      <c r="B81" s="55" t="s">
        <v>41</v>
      </c>
      <c r="C81" s="59">
        <v>53613.452400000002</v>
      </c>
      <c r="D81" s="59">
        <v>2.0000000000000001E-4</v>
      </c>
      <c r="E81" s="1">
        <f>+(C81-C$7)/C$8</f>
        <v>15958.002453557659</v>
      </c>
      <c r="F81" s="1">
        <f>ROUND(2*E81,0)/2</f>
        <v>15958</v>
      </c>
      <c r="G81" s="1">
        <f>+C81-(C$7+F81*C$8)</f>
        <v>2.8000000020256266E-3</v>
      </c>
      <c r="H81" s="13"/>
      <c r="K81" s="1">
        <f>G81</f>
        <v>2.8000000020256266E-3</v>
      </c>
      <c r="O81" s="1">
        <f ca="1">+C$11+C$12*F81</f>
        <v>3.2607736184234334E-3</v>
      </c>
      <c r="Q81" s="74">
        <f>+C81-15018.5</f>
        <v>38594.952400000002</v>
      </c>
    </row>
    <row r="82" spans="1:21">
      <c r="A82" s="56" t="s">
        <v>560</v>
      </c>
      <c r="B82" s="49" t="s">
        <v>44</v>
      </c>
      <c r="C82" s="46">
        <v>53619.729700000004</v>
      </c>
      <c r="D82" s="46">
        <v>2.9999999999999997E-4</v>
      </c>
      <c r="E82" s="1">
        <f>+(C82-C$7)/C$8</f>
        <v>15963.503066947076</v>
      </c>
      <c r="F82" s="1">
        <f>ROUND(2*E82,0)/2</f>
        <v>15963.5</v>
      </c>
      <c r="G82" s="1">
        <f>+C82-(C$7+F82*C$8)</f>
        <v>3.4999999988940544E-3</v>
      </c>
      <c r="H82" s="13"/>
      <c r="K82" s="1">
        <f>G82</f>
        <v>3.4999999988940544E-3</v>
      </c>
      <c r="O82" s="1">
        <f ca="1">+C$11+C$12*F82</f>
        <v>3.2629133629035515E-3</v>
      </c>
      <c r="Q82" s="74">
        <f>+C82-15018.5</f>
        <v>38601.229700000004</v>
      </c>
    </row>
    <row r="83" spans="1:21">
      <c r="A83" s="60" t="s">
        <v>563</v>
      </c>
      <c r="B83" s="53"/>
      <c r="C83" s="46">
        <v>53691.624600000003</v>
      </c>
      <c r="D83" s="46">
        <v>1E-4</v>
      </c>
      <c r="E83" s="1">
        <f>+(C83-C$7)/C$8</f>
        <v>16026.502453557661</v>
      </c>
      <c r="F83" s="1">
        <f>ROUND(2*E83,0)/2</f>
        <v>16026.5</v>
      </c>
      <c r="G83" s="1">
        <f>+C83-(C$7+F83*C$8)</f>
        <v>2.8000000020256266E-3</v>
      </c>
      <c r="H83" s="13"/>
      <c r="K83" s="1">
        <f>G83</f>
        <v>2.8000000020256266E-3</v>
      </c>
      <c r="O83" s="1">
        <f ca="1">+C$11+C$12*F83</f>
        <v>3.287423163312183E-3</v>
      </c>
      <c r="Q83" s="74">
        <f>+C83-15018.5</f>
        <v>38673.124600000003</v>
      </c>
    </row>
    <row r="84" spans="1:21">
      <c r="A84" s="50" t="s">
        <v>558</v>
      </c>
      <c r="B84" s="51" t="s">
        <v>41</v>
      </c>
      <c r="C84" s="50">
        <v>53730.554680000001</v>
      </c>
      <c r="D84" s="50">
        <v>3.0000000000000001E-3</v>
      </c>
      <c r="E84" s="1">
        <f>+(C84-C$7)/C$8</f>
        <v>16060.61573781984</v>
      </c>
      <c r="F84" s="1">
        <f>ROUND(2*E84,0)/2</f>
        <v>16060.5</v>
      </c>
      <c r="H84" s="13"/>
      <c r="O84" s="1">
        <f ca="1">+C$11+C$12*F84</f>
        <v>3.3006506746438243E-3</v>
      </c>
      <c r="Q84" s="74">
        <f>+C84-15018.5</f>
        <v>38712.054680000001</v>
      </c>
      <c r="U84" s="12">
        <v>0.13207999999576714</v>
      </c>
    </row>
    <row r="85" spans="1:21">
      <c r="A85" s="46" t="s">
        <v>564</v>
      </c>
      <c r="B85" s="55">
        <v>1</v>
      </c>
      <c r="C85" s="59">
        <v>53867.940499999997</v>
      </c>
      <c r="D85" s="59">
        <v>2.0000000000000001E-4</v>
      </c>
      <c r="E85" s="1">
        <f>+(C85-C$7)/C$8</f>
        <v>16181.002891692951</v>
      </c>
      <c r="F85" s="1">
        <f>ROUND(2*E85,0)/2</f>
        <v>16181</v>
      </c>
      <c r="G85" s="1">
        <f>+C85-(C$7+F85*C$8)</f>
        <v>3.2999999966705218E-3</v>
      </c>
      <c r="H85" s="13"/>
      <c r="K85" s="1">
        <f>G85</f>
        <v>3.2999999966705218E-3</v>
      </c>
      <c r="O85" s="1">
        <f ca="1">+C$11+C$12*F85</f>
        <v>3.3475305309809676E-3</v>
      </c>
      <c r="Q85" s="74">
        <f>+C85-15018.5</f>
        <v>38849.440499999997</v>
      </c>
    </row>
    <row r="86" spans="1:21">
      <c r="A86" s="46" t="s">
        <v>564</v>
      </c>
      <c r="B86" s="55">
        <v>1</v>
      </c>
      <c r="C86" s="59">
        <v>53875.929400000001</v>
      </c>
      <c r="D86" s="59">
        <v>2.0000000000000001E-4</v>
      </c>
      <c r="E86" s="1">
        <f>+(C86-C$7)/C$8</f>
        <v>16188.003329828252</v>
      </c>
      <c r="F86" s="1">
        <f>ROUND(2*E86,0)/2</f>
        <v>16188</v>
      </c>
      <c r="G86" s="1">
        <f>+C86-(C$7+F86*C$8)</f>
        <v>3.7999999985913746E-3</v>
      </c>
      <c r="H86" s="13"/>
      <c r="K86" s="1">
        <f>G86</f>
        <v>3.7999999985913746E-3</v>
      </c>
      <c r="O86" s="1">
        <f ca="1">+C$11+C$12*F86</f>
        <v>3.3502538421374818E-3</v>
      </c>
      <c r="Q86" s="74">
        <f>+C86-15018.5</f>
        <v>38857.429400000001</v>
      </c>
    </row>
    <row r="87" spans="1:21">
      <c r="A87" s="46" t="s">
        <v>564</v>
      </c>
      <c r="B87" s="55" t="s">
        <v>44</v>
      </c>
      <c r="C87" s="59">
        <v>53887.911500000002</v>
      </c>
      <c r="D87" s="59">
        <v>2.9999999999999997E-4</v>
      </c>
      <c r="E87" s="1">
        <f>+(C87-C$7)/C$8</f>
        <v>16198.502891692957</v>
      </c>
      <c r="F87" s="1">
        <f>ROUND(2*E87,0)/2</f>
        <v>16198.5</v>
      </c>
      <c r="G87" s="1">
        <f>+C87-(C$7+F87*C$8)</f>
        <v>3.2999999966705218E-3</v>
      </c>
      <c r="H87" s="13"/>
      <c r="K87" s="1">
        <f>G87</f>
        <v>3.2999999966705218E-3</v>
      </c>
      <c r="O87" s="1">
        <f ca="1">+C$11+C$12*F87</f>
        <v>3.3543388088722536E-3</v>
      </c>
      <c r="Q87" s="74">
        <f>+C87-15018.5</f>
        <v>38869.411500000002</v>
      </c>
    </row>
    <row r="88" spans="1:21">
      <c r="A88" s="43" t="s">
        <v>376</v>
      </c>
      <c r="B88" s="44" t="s">
        <v>41</v>
      </c>
      <c r="C88" s="45">
        <v>53890.762499999997</v>
      </c>
      <c r="D88" s="46"/>
      <c r="E88" s="1">
        <f>+(C88-C$7)/C$8</f>
        <v>16201.001139151767</v>
      </c>
      <c r="F88" s="1">
        <f>ROUND(2*E88,0)/2</f>
        <v>16201</v>
      </c>
      <c r="G88" s="1">
        <f>+C88-(C$7+F88*C$8)</f>
        <v>1.2999999962630682E-3</v>
      </c>
      <c r="H88" s="13"/>
      <c r="K88" s="1">
        <f>G88</f>
        <v>1.2999999962630682E-3</v>
      </c>
      <c r="O88" s="1">
        <f ca="1">+C$11+C$12*F88</f>
        <v>3.3553114199995804E-3</v>
      </c>
      <c r="Q88" s="74">
        <f>+C88-15018.5</f>
        <v>38872.262499999997</v>
      </c>
    </row>
    <row r="89" spans="1:21">
      <c r="A89" s="46" t="s">
        <v>564</v>
      </c>
      <c r="B89" s="55">
        <v>1</v>
      </c>
      <c r="C89" s="59">
        <v>53895.773999999998</v>
      </c>
      <c r="D89" s="59">
        <v>2.0000000000000001E-4</v>
      </c>
      <c r="E89" s="1">
        <f>+(C89-C$7)/C$8</f>
        <v>16205.392569225374</v>
      </c>
      <c r="F89" s="1">
        <f>ROUND(2*E89,0)/2</f>
        <v>16205.5</v>
      </c>
      <c r="H89" s="13"/>
      <c r="O89" s="1">
        <f ca="1">+C$11+C$12*F89</f>
        <v>3.3570621200287687E-3</v>
      </c>
      <c r="Q89" s="74">
        <f>+C89-15018.5</f>
        <v>38877.273999999998</v>
      </c>
      <c r="U89" s="12">
        <v>-0.12260000000242144</v>
      </c>
    </row>
    <row r="90" spans="1:21">
      <c r="A90" s="46" t="s">
        <v>564</v>
      </c>
      <c r="B90" s="55" t="s">
        <v>44</v>
      </c>
      <c r="C90" s="59">
        <v>53902.746299999999</v>
      </c>
      <c r="D90" s="59">
        <v>4.0000000000000002E-4</v>
      </c>
      <c r="E90" s="1">
        <f>+(C90-C$7)/C$8</f>
        <v>16211.50219067648</v>
      </c>
      <c r="F90" s="1">
        <f>ROUND(2*E90,0)/2</f>
        <v>16211.5</v>
      </c>
      <c r="G90" s="1">
        <f>+C90-(C$7+F90*C$8)</f>
        <v>2.5000000023283064E-3</v>
      </c>
      <c r="H90" s="13"/>
      <c r="K90" s="1">
        <f>G90</f>
        <v>2.5000000023283064E-3</v>
      </c>
      <c r="O90" s="1">
        <f ca="1">+C$11+C$12*F90</f>
        <v>3.3593963867343522E-3</v>
      </c>
      <c r="Q90" s="74">
        <f>+C90-15018.5</f>
        <v>38884.246299999999</v>
      </c>
    </row>
    <row r="91" spans="1:21">
      <c r="A91" s="52" t="s">
        <v>564</v>
      </c>
      <c r="B91" s="53" t="s">
        <v>44</v>
      </c>
      <c r="C91" s="52">
        <v>53902.746299999999</v>
      </c>
      <c r="D91" s="52">
        <v>4.0000000000000002E-4</v>
      </c>
      <c r="E91" s="1">
        <f>+(C91-C$7)/C$8</f>
        <v>16211.50219067648</v>
      </c>
      <c r="F91" s="1">
        <f>ROUND(2*E91,0)/2</f>
        <v>16211.5</v>
      </c>
      <c r="G91" s="1">
        <f>+C91-(C$7+F91*C$8)</f>
        <v>2.5000000023283064E-3</v>
      </c>
      <c r="H91" s="13"/>
      <c r="K91" s="1">
        <f>G91</f>
        <v>2.5000000023283064E-3</v>
      </c>
      <c r="O91" s="1">
        <f ca="1">+C$11+C$12*F91</f>
        <v>3.3593963867343522E-3</v>
      </c>
      <c r="Q91" s="74">
        <f>+C91-15018.5</f>
        <v>38884.246299999999</v>
      </c>
    </row>
    <row r="92" spans="1:21">
      <c r="A92" s="46" t="s">
        <v>564</v>
      </c>
      <c r="B92" s="55">
        <v>1</v>
      </c>
      <c r="C92" s="59">
        <v>53914.728600000002</v>
      </c>
      <c r="D92" s="59">
        <v>2.0000000000000001E-4</v>
      </c>
      <c r="E92" s="1">
        <f>+(C92-C$7)/C$8</f>
        <v>16222.001927795305</v>
      </c>
      <c r="F92" s="1">
        <f>ROUND(2*E92,0)/2</f>
        <v>16222</v>
      </c>
      <c r="G92" s="1">
        <f>+C92-(C$7+F92*C$8)</f>
        <v>2.2000000026309863E-3</v>
      </c>
      <c r="H92" s="13"/>
      <c r="K92" s="1">
        <f>G92</f>
        <v>2.2000000026309863E-3</v>
      </c>
      <c r="O92" s="1">
        <f ca="1">+C$11+C$12*F92</f>
        <v>3.363481353469124E-3</v>
      </c>
      <c r="Q92" s="74">
        <f>+C92-15018.5</f>
        <v>38896.228600000002</v>
      </c>
    </row>
    <row r="93" spans="1:21">
      <c r="A93" s="46" t="s">
        <v>564</v>
      </c>
      <c r="B93" s="55">
        <v>1</v>
      </c>
      <c r="C93" s="59">
        <v>53915.869899999998</v>
      </c>
      <c r="D93" s="59">
        <v>2.0000000000000001E-4</v>
      </c>
      <c r="E93" s="1">
        <f>+(C93-C$7)/C$8</f>
        <v>16223.00201542236</v>
      </c>
      <c r="F93" s="1">
        <f>ROUND(2*E93,0)/2</f>
        <v>16223</v>
      </c>
      <c r="G93" s="1">
        <f>+C93-(C$7+F93*C$8)</f>
        <v>2.3000000001047738E-3</v>
      </c>
      <c r="H93" s="13"/>
      <c r="K93" s="1">
        <f>G93</f>
        <v>2.3000000001047738E-3</v>
      </c>
      <c r="O93" s="1">
        <f ca="1">+C$11+C$12*F93</f>
        <v>3.3638703979200547E-3</v>
      </c>
      <c r="Q93" s="74">
        <f>+C93-15018.5</f>
        <v>38897.369899999998</v>
      </c>
    </row>
    <row r="94" spans="1:21">
      <c r="A94" s="46" t="s">
        <v>564</v>
      </c>
      <c r="B94" s="55" t="s">
        <v>44</v>
      </c>
      <c r="C94" s="59">
        <v>54015.7258</v>
      </c>
      <c r="D94" s="59">
        <v>8.9999999999999998E-4</v>
      </c>
      <c r="E94" s="1">
        <f>+(C94-C$7)/C$8</f>
        <v>16310.502804065896</v>
      </c>
      <c r="F94" s="1">
        <f>ROUND(2*E94,0)/2</f>
        <v>16310.5</v>
      </c>
      <c r="G94" s="1">
        <f>+C94-(C$7+F94*C$8)</f>
        <v>3.1999999991967343E-3</v>
      </c>
      <c r="H94" s="13"/>
      <c r="K94" s="1">
        <f>G94</f>
        <v>3.1999999991967343E-3</v>
      </c>
      <c r="O94" s="1">
        <f ca="1">+C$11+C$12*F94</f>
        <v>3.3979117873764865E-3</v>
      </c>
      <c r="Q94" s="74">
        <f>+C94-15018.5</f>
        <v>38997.2258</v>
      </c>
    </row>
    <row r="95" spans="1:21">
      <c r="A95" s="46" t="s">
        <v>564</v>
      </c>
      <c r="B95" s="55" t="s">
        <v>44</v>
      </c>
      <c r="C95" s="59">
        <v>54031.7022</v>
      </c>
      <c r="D95" s="59">
        <v>2.0000000000000001E-4</v>
      </c>
      <c r="E95" s="1">
        <f>+(C95-C$7)/C$8</f>
        <v>16324.502453557658</v>
      </c>
      <c r="F95" s="1">
        <f>ROUND(2*E95,0)/2</f>
        <v>16324.5</v>
      </c>
      <c r="G95" s="1">
        <f>+C95-(C$7+F95*C$8)</f>
        <v>2.8000000020256266E-3</v>
      </c>
      <c r="H95" s="13"/>
      <c r="K95" s="1">
        <f>G95</f>
        <v>2.8000000020256266E-3</v>
      </c>
      <c r="O95" s="1">
        <f ca="1">+C$11+C$12*F95</f>
        <v>3.4033584096895158E-3</v>
      </c>
      <c r="Q95" s="74">
        <f>+C95-15018.5</f>
        <v>39013.2022</v>
      </c>
    </row>
    <row r="96" spans="1:21">
      <c r="A96" s="46" t="s">
        <v>564</v>
      </c>
      <c r="B96" s="55">
        <v>1</v>
      </c>
      <c r="C96" s="59">
        <v>54042.544500000004</v>
      </c>
      <c r="D96" s="59">
        <v>2.9999999999999997E-4</v>
      </c>
      <c r="E96" s="1">
        <f>+(C96-C$7)/C$8</f>
        <v>16334.003242201195</v>
      </c>
      <c r="F96" s="1">
        <f>ROUND(2*E96,0)/2</f>
        <v>16334</v>
      </c>
      <c r="G96" s="1">
        <f>+C96-(C$7+F96*C$8)</f>
        <v>3.7000000011175871E-3</v>
      </c>
      <c r="H96" s="13"/>
      <c r="K96" s="1">
        <f>G96</f>
        <v>3.7000000011175871E-3</v>
      </c>
      <c r="O96" s="1">
        <f ca="1">+C$11+C$12*F96</f>
        <v>3.4070543319733569E-3</v>
      </c>
      <c r="Q96" s="74">
        <f>+C96-15018.5</f>
        <v>39024.044500000004</v>
      </c>
    </row>
    <row r="97" spans="1:17">
      <c r="A97" s="43" t="s">
        <v>565</v>
      </c>
      <c r="B97" s="44" t="s">
        <v>41</v>
      </c>
      <c r="C97" s="45">
        <v>54206.877099999998</v>
      </c>
      <c r="D97" s="46"/>
      <c r="E97" s="1">
        <f>+(C97-C$7)/C$8</f>
        <v>16478.003066947073</v>
      </c>
      <c r="F97" s="1">
        <f>ROUND(2*E97,0)/2</f>
        <v>16478</v>
      </c>
      <c r="G97" s="1">
        <f>+C97-(C$7+F97*C$8)</f>
        <v>3.4999999988940544E-3</v>
      </c>
      <c r="H97" s="13"/>
      <c r="K97" s="1">
        <f>G97</f>
        <v>3.4999999988940544E-3</v>
      </c>
      <c r="O97" s="1">
        <f ca="1">+C$11+C$12*F97</f>
        <v>3.4630767329073696E-3</v>
      </c>
      <c r="Q97" s="74">
        <f>+C97-15018.5</f>
        <v>39188.377099999998</v>
      </c>
    </row>
    <row r="98" spans="1:17">
      <c r="A98" s="43" t="s">
        <v>565</v>
      </c>
      <c r="B98" s="44" t="s">
        <v>44</v>
      </c>
      <c r="C98" s="45">
        <v>54234.834900000002</v>
      </c>
      <c r="D98" s="46"/>
      <c r="E98" s="1">
        <f>+(C98-C$7)/C$8</f>
        <v>16502.501664914125</v>
      </c>
      <c r="F98" s="1">
        <f>ROUND(2*E98,0)/2</f>
        <v>16502.5</v>
      </c>
      <c r="G98" s="1">
        <f>+C98-(C$7+F98*C$8)</f>
        <v>1.9000000029336661E-3</v>
      </c>
      <c r="H98" s="13"/>
      <c r="K98" s="1">
        <f>G98</f>
        <v>1.9000000029336661E-3</v>
      </c>
      <c r="O98" s="1">
        <f ca="1">+C$11+C$12*F98</f>
        <v>3.4726083219551707E-3</v>
      </c>
      <c r="Q98" s="74">
        <f>+C98-15018.5</f>
        <v>39216.334900000002</v>
      </c>
    </row>
    <row r="99" spans="1:17">
      <c r="A99" s="43" t="s">
        <v>376</v>
      </c>
      <c r="B99" s="44" t="s">
        <v>41</v>
      </c>
      <c r="C99" s="45">
        <v>54238.830800000003</v>
      </c>
      <c r="D99" s="46"/>
      <c r="E99" s="1">
        <f>+(C99-C$7)/C$8</f>
        <v>16506.003154574137</v>
      </c>
      <c r="F99" s="1">
        <f>ROUND(2*E99,0)/2</f>
        <v>16506</v>
      </c>
      <c r="G99" s="1">
        <f>+C99-(C$7+F99*C$8)</f>
        <v>3.6000000036437996E-3</v>
      </c>
      <c r="H99" s="13"/>
      <c r="K99" s="1">
        <f>G99</f>
        <v>3.6000000036437996E-3</v>
      </c>
      <c r="O99" s="1">
        <f ca="1">+C$11+C$12*F99</f>
        <v>3.4739699775334283E-3</v>
      </c>
      <c r="Q99" s="74">
        <f>+C99-15018.5</f>
        <v>39220.330800000003</v>
      </c>
    </row>
    <row r="100" spans="1:17">
      <c r="A100" s="50" t="s">
        <v>558</v>
      </c>
      <c r="B100" s="51" t="s">
        <v>41</v>
      </c>
      <c r="C100" s="50">
        <v>54300.456570000002</v>
      </c>
      <c r="D100" s="50">
        <v>2.9999999999999997E-4</v>
      </c>
      <c r="E100" s="1">
        <f>+(C100-C$7)/C$8</f>
        <v>16560.004004556609</v>
      </c>
      <c r="F100" s="1">
        <f>ROUND(2*E100,0)/2</f>
        <v>16560</v>
      </c>
      <c r="G100" s="1">
        <f>+C100-(C$7+F100*C$8)</f>
        <v>4.5699999973294325E-3</v>
      </c>
      <c r="H100" s="13"/>
      <c r="K100" s="1">
        <f>G100</f>
        <v>4.5699999973294325E-3</v>
      </c>
      <c r="O100" s="1">
        <f ca="1">+C$11+C$12*F100</f>
        <v>3.4949783778836824E-3</v>
      </c>
      <c r="Q100" s="74">
        <f>+C100-15018.5</f>
        <v>39281.956570000002</v>
      </c>
    </row>
    <row r="101" spans="1:17">
      <c r="A101" s="43" t="s">
        <v>565</v>
      </c>
      <c r="B101" s="44" t="s">
        <v>44</v>
      </c>
      <c r="C101" s="45">
        <v>54314.722900000001</v>
      </c>
      <c r="D101" s="46"/>
      <c r="E101" s="1">
        <f>+(C101-C$7)/C$8</f>
        <v>16572.505169996497</v>
      </c>
      <c r="F101" s="1">
        <f>ROUND(2*E101,0)/2</f>
        <v>16572.5</v>
      </c>
      <c r="G101" s="1">
        <f>+C101-(C$7+F101*C$8)</f>
        <v>5.8999999964726157E-3</v>
      </c>
      <c r="H101" s="13"/>
      <c r="K101" s="1">
        <f>G101</f>
        <v>5.8999999964726157E-3</v>
      </c>
      <c r="O101" s="1">
        <f ca="1">+C$11+C$12*F101</f>
        <v>3.4998414335203156E-3</v>
      </c>
      <c r="Q101" s="74">
        <f>+C101-15018.5</f>
        <v>39296.222900000001</v>
      </c>
    </row>
    <row r="102" spans="1:17">
      <c r="A102" s="43" t="s">
        <v>565</v>
      </c>
      <c r="B102" s="44" t="s">
        <v>41</v>
      </c>
      <c r="C102" s="45">
        <v>54319.856099999997</v>
      </c>
      <c r="D102" s="46"/>
      <c r="E102" s="1">
        <f>+(C102-C$7)/C$8</f>
        <v>16577.00324220119</v>
      </c>
      <c r="F102" s="1">
        <f>ROUND(2*E102,0)/2</f>
        <v>16577</v>
      </c>
      <c r="G102" s="1">
        <f>+C102-(C$7+F102*C$8)</f>
        <v>3.6999999938416295E-3</v>
      </c>
      <c r="H102" s="13"/>
      <c r="K102" s="1">
        <f>G102</f>
        <v>3.6999999938416295E-3</v>
      </c>
      <c r="O102" s="1">
        <f ca="1">+C$11+C$12*F102</f>
        <v>3.5015921335495039E-3</v>
      </c>
      <c r="Q102" s="74">
        <f>+C102-15018.5</f>
        <v>39301.356099999997</v>
      </c>
    </row>
    <row r="103" spans="1:17">
      <c r="A103" s="43" t="s">
        <v>565</v>
      </c>
      <c r="B103" s="44" t="s">
        <v>41</v>
      </c>
      <c r="C103" s="45">
        <v>54326.703600000001</v>
      </c>
      <c r="D103" s="46"/>
      <c r="E103" s="1">
        <f>+(C103-C$7)/C$8</f>
        <v>16583.003505082372</v>
      </c>
      <c r="F103" s="1">
        <f>ROUND(2*E103,0)/2</f>
        <v>16583</v>
      </c>
      <c r="G103" s="1">
        <f>+C103-(C$7+F103*C$8)</f>
        <v>4.0000000008149073E-3</v>
      </c>
      <c r="H103" s="13"/>
      <c r="K103" s="1">
        <f>G103</f>
        <v>4.0000000008149073E-3</v>
      </c>
      <c r="O103" s="1">
        <f ca="1">+C$11+C$12*F103</f>
        <v>3.5039264002550874E-3</v>
      </c>
      <c r="Q103" s="74">
        <f>+C103-15018.5</f>
        <v>39308.203600000001</v>
      </c>
    </row>
    <row r="104" spans="1:17">
      <c r="A104" s="43" t="s">
        <v>565</v>
      </c>
      <c r="B104" s="44" t="s">
        <v>41</v>
      </c>
      <c r="C104" s="45">
        <v>54327.844799999999</v>
      </c>
      <c r="D104" s="46"/>
      <c r="E104" s="1">
        <f>+(C104-C$7)/C$8</f>
        <v>16584.003505082368</v>
      </c>
      <c r="F104" s="1">
        <f>ROUND(2*E104,0)/2</f>
        <v>16584</v>
      </c>
      <c r="G104" s="1">
        <f>+C104-(C$7+F104*C$8)</f>
        <v>3.9999999935389496E-3</v>
      </c>
      <c r="H104" s="13"/>
      <c r="K104" s="1">
        <f>G104</f>
        <v>3.9999999935389496E-3</v>
      </c>
      <c r="O104" s="1">
        <f ca="1">+C$11+C$12*F104</f>
        <v>3.5043154447060181E-3</v>
      </c>
      <c r="Q104" s="74">
        <f>+C104-15018.5</f>
        <v>39309.344799999999</v>
      </c>
    </row>
    <row r="105" spans="1:17">
      <c r="A105" s="43" t="s">
        <v>565</v>
      </c>
      <c r="B105" s="44" t="s">
        <v>44</v>
      </c>
      <c r="C105" s="45">
        <v>54346.674200000001</v>
      </c>
      <c r="D105" s="46"/>
      <c r="E105" s="1">
        <f>+(C105-C$7)/C$8</f>
        <v>16600.503154574133</v>
      </c>
      <c r="F105" s="1">
        <f>ROUND(2*E105,0)/2</f>
        <v>16600.5</v>
      </c>
      <c r="G105" s="1">
        <f>+C105-(C$7+F105*C$8)</f>
        <v>3.6000000036437996E-3</v>
      </c>
      <c r="H105" s="13"/>
      <c r="K105" s="1">
        <f>G105</f>
        <v>3.6000000036437996E-3</v>
      </c>
      <c r="O105" s="1">
        <f ca="1">+C$11+C$12*F105</f>
        <v>3.5107346781463743E-3</v>
      </c>
      <c r="Q105" s="74">
        <f>+C105-15018.5</f>
        <v>39328.174200000001</v>
      </c>
    </row>
    <row r="106" spans="1:17">
      <c r="A106" s="43" t="s">
        <v>565</v>
      </c>
      <c r="B106" s="44" t="s">
        <v>44</v>
      </c>
      <c r="C106" s="45">
        <v>54346.674599999998</v>
      </c>
      <c r="D106" s="46"/>
      <c r="E106" s="1">
        <f>+(C106-C$7)/C$8</f>
        <v>16600.503505082368</v>
      </c>
      <c r="F106" s="1">
        <f>ROUND(2*E106,0)/2</f>
        <v>16600.5</v>
      </c>
      <c r="G106" s="1">
        <f>+C106-(C$7+F106*C$8)</f>
        <v>4.0000000008149073E-3</v>
      </c>
      <c r="H106" s="13"/>
      <c r="K106" s="1">
        <f>G106</f>
        <v>4.0000000008149073E-3</v>
      </c>
      <c r="O106" s="1">
        <f ca="1">+C$11+C$12*F106</f>
        <v>3.5107346781463743E-3</v>
      </c>
      <c r="Q106" s="74">
        <f>+C106-15018.5</f>
        <v>39328.174599999998</v>
      </c>
    </row>
    <row r="107" spans="1:17">
      <c r="A107" s="43" t="s">
        <v>565</v>
      </c>
      <c r="B107" s="44" t="s">
        <v>41</v>
      </c>
      <c r="C107" s="45">
        <v>54358.6558</v>
      </c>
      <c r="D107" s="46"/>
      <c r="E107" s="1">
        <f>+(C107-C$7)/C$8</f>
        <v>16611.002278303542</v>
      </c>
      <c r="F107" s="1">
        <f>ROUND(2*E107,0)/2</f>
        <v>16611</v>
      </c>
      <c r="G107" s="1">
        <f>+C107-(C$7+F107*C$8)</f>
        <v>2.599999999802094E-3</v>
      </c>
      <c r="H107" s="13"/>
      <c r="K107" s="1">
        <f>G107</f>
        <v>2.599999999802094E-3</v>
      </c>
      <c r="O107" s="1">
        <f ca="1">+C$11+C$12*F107</f>
        <v>3.5148196448811461E-3</v>
      </c>
      <c r="Q107" s="74">
        <f>+C107-15018.5</f>
        <v>39340.1558</v>
      </c>
    </row>
    <row r="108" spans="1:17">
      <c r="A108" s="43" t="s">
        <v>565</v>
      </c>
      <c r="B108" s="44" t="s">
        <v>44</v>
      </c>
      <c r="C108" s="45">
        <v>54362.65</v>
      </c>
      <c r="D108" s="46"/>
      <c r="E108" s="1">
        <f>+(C108-C$7)/C$8</f>
        <v>16614.502278303542</v>
      </c>
      <c r="F108" s="1">
        <f>ROUND(2*E108,0)/2</f>
        <v>16614.5</v>
      </c>
      <c r="G108" s="1">
        <f>+C108-(C$7+F108*C$8)</f>
        <v>2.599999999802094E-3</v>
      </c>
      <c r="H108" s="13"/>
      <c r="K108" s="1">
        <f>G108</f>
        <v>2.599999999802094E-3</v>
      </c>
      <c r="O108" s="1">
        <f ca="1">+C$11+C$12*F108</f>
        <v>3.5161813004594028E-3</v>
      </c>
      <c r="Q108" s="74">
        <f>+C108-15018.5</f>
        <v>39344.15</v>
      </c>
    </row>
    <row r="109" spans="1:17">
      <c r="A109" s="57" t="s">
        <v>566</v>
      </c>
      <c r="B109" s="49" t="s">
        <v>41</v>
      </c>
      <c r="C109" s="46">
        <v>54366.643300000003</v>
      </c>
      <c r="D109" s="46">
        <v>2.0000000000000001E-4</v>
      </c>
      <c r="E109" s="1">
        <f>+(C109-C$7)/C$8</f>
        <v>16618.001489660011</v>
      </c>
      <c r="F109" s="1">
        <f>ROUND(2*E109,0)/2</f>
        <v>16618</v>
      </c>
      <c r="G109" s="1">
        <f>+C109-(C$7+F109*C$8)</f>
        <v>1.7000000007101335E-3</v>
      </c>
      <c r="H109" s="13"/>
      <c r="K109" s="1">
        <f>G109</f>
        <v>1.7000000007101335E-3</v>
      </c>
      <c r="O109" s="1">
        <f ca="1">+C$11+C$12*F109</f>
        <v>3.5175429560376603E-3</v>
      </c>
      <c r="Q109" s="74">
        <f>+C109-15018.5</f>
        <v>39348.143300000003</v>
      </c>
    </row>
    <row r="110" spans="1:17">
      <c r="A110" s="43" t="s">
        <v>565</v>
      </c>
      <c r="B110" s="44" t="s">
        <v>44</v>
      </c>
      <c r="C110" s="45">
        <v>54370.637000000002</v>
      </c>
      <c r="D110" s="46"/>
      <c r="E110" s="1">
        <f>+(C110-C$7)/C$8</f>
        <v>16621.501051524712</v>
      </c>
      <c r="F110" s="1">
        <f>ROUND(2*E110,0)/2</f>
        <v>16621.5</v>
      </c>
      <c r="G110" s="1">
        <f>+C110-(C$7+F110*C$8)</f>
        <v>1.1999999987892807E-3</v>
      </c>
      <c r="H110" s="13"/>
      <c r="K110" s="1">
        <f>G110</f>
        <v>1.1999999987892807E-3</v>
      </c>
      <c r="O110" s="1">
        <f ca="1">+C$11+C$12*F110</f>
        <v>3.5189046116159178E-3</v>
      </c>
      <c r="Q110" s="74">
        <f>+C110-15018.5</f>
        <v>39352.137000000002</v>
      </c>
    </row>
    <row r="111" spans="1:17">
      <c r="A111" s="43" t="s">
        <v>565</v>
      </c>
      <c r="B111" s="44" t="s">
        <v>44</v>
      </c>
      <c r="C111" s="45">
        <v>54379.767999999996</v>
      </c>
      <c r="D111" s="46"/>
      <c r="E111" s="1">
        <f>+(C111-C$7)/C$8</f>
        <v>16629.502278303538</v>
      </c>
      <c r="F111" s="1">
        <f>ROUND(2*E111,0)/2</f>
        <v>16629.5</v>
      </c>
      <c r="G111" s="1">
        <f>+C111-(C$7+F111*C$8)</f>
        <v>2.5999999925261363E-3</v>
      </c>
      <c r="H111" s="13"/>
      <c r="K111" s="1">
        <f>G111</f>
        <v>2.5999999925261363E-3</v>
      </c>
      <c r="O111" s="1">
        <f ca="1">+C$11+C$12*F111</f>
        <v>3.5220169672233628E-3</v>
      </c>
      <c r="Q111" s="74">
        <f>+C111-15018.5</f>
        <v>39361.267999999996</v>
      </c>
    </row>
    <row r="112" spans="1:17">
      <c r="A112" s="43" t="s">
        <v>565</v>
      </c>
      <c r="B112" s="44" t="s">
        <v>41</v>
      </c>
      <c r="C112" s="45">
        <v>54382.621299999999</v>
      </c>
      <c r="D112" s="46"/>
      <c r="E112" s="1">
        <f>+(C112-C$7)/C$8</f>
        <v>16632.002541184716</v>
      </c>
      <c r="F112" s="1">
        <f>ROUND(2*E112,0)/2</f>
        <v>16632</v>
      </c>
      <c r="G112" s="1">
        <f>+C112-(C$7+F112*C$8)</f>
        <v>2.8999999994994141E-3</v>
      </c>
      <c r="H112" s="13"/>
      <c r="K112" s="1">
        <f>G112</f>
        <v>2.8999999994994141E-3</v>
      </c>
      <c r="O112" s="1">
        <f ca="1">+C$11+C$12*F112</f>
        <v>3.5229895783506896E-3</v>
      </c>
      <c r="Q112" s="74">
        <f>+C112-15018.5</f>
        <v>39364.121299999999</v>
      </c>
    </row>
    <row r="113" spans="1:17">
      <c r="A113" s="43" t="s">
        <v>565</v>
      </c>
      <c r="B113" s="44" t="s">
        <v>41</v>
      </c>
      <c r="C113" s="45">
        <v>54398.597199999997</v>
      </c>
      <c r="D113" s="46"/>
      <c r="E113" s="1">
        <f>+(C113-C$7)/C$8</f>
        <v>16646.001752541182</v>
      </c>
      <c r="F113" s="1">
        <f>ROUND(2*E113,0)/2</f>
        <v>16646</v>
      </c>
      <c r="G113" s="1">
        <f>+C113-(C$7+F113*C$8)</f>
        <v>2.0000000004074536E-3</v>
      </c>
      <c r="H113" s="13"/>
      <c r="K113" s="1">
        <f>G113</f>
        <v>2.0000000004074536E-3</v>
      </c>
      <c r="O113" s="1">
        <f ca="1">+C$11+C$12*F113</f>
        <v>3.5284362006637181E-3</v>
      </c>
      <c r="Q113" s="74">
        <f>+C113-15018.5</f>
        <v>39380.097199999997</v>
      </c>
    </row>
    <row r="114" spans="1:17">
      <c r="A114" s="43" t="s">
        <v>565</v>
      </c>
      <c r="B114" s="44" t="s">
        <v>44</v>
      </c>
      <c r="C114" s="45">
        <v>54402.593000000001</v>
      </c>
      <c r="D114" s="46"/>
      <c r="E114" s="1">
        <f>+(C114-C$7)/C$8</f>
        <v>16649.503154574133</v>
      </c>
      <c r="F114" s="1">
        <f>ROUND(2*E114,0)/2</f>
        <v>16649.5</v>
      </c>
      <c r="G114" s="1">
        <f>+C114-(C$7+F114*C$8)</f>
        <v>3.6000000036437996E-3</v>
      </c>
      <c r="H114" s="13"/>
      <c r="K114" s="1">
        <f>G114</f>
        <v>3.6000000036437996E-3</v>
      </c>
      <c r="O114" s="1">
        <f ca="1">+C$11+C$12*F114</f>
        <v>3.5297978562419756E-3</v>
      </c>
      <c r="Q114" s="74">
        <f>+C114-15018.5</f>
        <v>39384.093000000001</v>
      </c>
    </row>
    <row r="115" spans="1:17">
      <c r="A115" s="43" t="s">
        <v>565</v>
      </c>
      <c r="B115" s="44" t="s">
        <v>44</v>
      </c>
      <c r="C115" s="45">
        <v>54402.593200000003</v>
      </c>
      <c r="D115" s="46"/>
      <c r="E115" s="1">
        <f>+(C115-C$7)/C$8</f>
        <v>16649.503329828254</v>
      </c>
      <c r="F115" s="1">
        <f>ROUND(2*E115,0)/2</f>
        <v>16649.5</v>
      </c>
      <c r="G115" s="1">
        <f>+C115-(C$7+F115*C$8)</f>
        <v>3.8000000058673322E-3</v>
      </c>
      <c r="H115" s="13"/>
      <c r="K115" s="1">
        <f>G115</f>
        <v>3.8000000058673322E-3</v>
      </c>
      <c r="O115" s="1">
        <f ca="1">+C$11+C$12*F115</f>
        <v>3.5297978562419756E-3</v>
      </c>
      <c r="Q115" s="74">
        <f>+C115-15018.5</f>
        <v>39384.093200000003</v>
      </c>
    </row>
    <row r="116" spans="1:17">
      <c r="A116" s="43" t="s">
        <v>565</v>
      </c>
      <c r="B116" s="44" t="s">
        <v>44</v>
      </c>
      <c r="C116" s="45">
        <v>54410.581700000002</v>
      </c>
      <c r="D116" s="46"/>
      <c r="E116" s="1">
        <f>+(C116-C$7)/C$8</f>
        <v>16656.503417455311</v>
      </c>
      <c r="F116" s="1">
        <f>ROUND(2*E116,0)/2</f>
        <v>16656.5</v>
      </c>
      <c r="G116" s="1">
        <f>+C116-(C$7+F116*C$8)</f>
        <v>3.9000000033411197E-3</v>
      </c>
      <c r="H116" s="13"/>
      <c r="K116" s="1">
        <f>G116</f>
        <v>3.9000000033411197E-3</v>
      </c>
      <c r="O116" s="1">
        <f ca="1">+C$11+C$12*F116</f>
        <v>3.5325211673984899E-3</v>
      </c>
      <c r="Q116" s="74">
        <f>+C116-15018.5</f>
        <v>39392.081700000002</v>
      </c>
    </row>
    <row r="117" spans="1:17">
      <c r="A117" s="43" t="s">
        <v>565</v>
      </c>
      <c r="B117" s="44" t="s">
        <v>44</v>
      </c>
      <c r="C117" s="45">
        <v>54458.512300000002</v>
      </c>
      <c r="D117" s="46"/>
      <c r="E117" s="1">
        <f>+(C117-C$7)/C$8</f>
        <v>16698.503592709429</v>
      </c>
      <c r="F117" s="1">
        <f>ROUND(2*E117,0)/2</f>
        <v>16698.5</v>
      </c>
      <c r="G117" s="1">
        <f>+C117-(C$7+F117*C$8)</f>
        <v>4.1000000055646524E-3</v>
      </c>
      <c r="H117" s="13"/>
      <c r="K117" s="1">
        <f>G117</f>
        <v>4.1000000055646524E-3</v>
      </c>
      <c r="O117" s="1">
        <f ca="1">+C$11+C$12*F117</f>
        <v>3.548861034337577E-3</v>
      </c>
      <c r="Q117" s="74">
        <f>+C117-15018.5</f>
        <v>39440.012300000002</v>
      </c>
    </row>
    <row r="118" spans="1:17">
      <c r="A118" s="43" t="s">
        <v>565</v>
      </c>
      <c r="B118" s="44" t="s">
        <v>41</v>
      </c>
      <c r="C118" s="45">
        <v>54586.897499999999</v>
      </c>
      <c r="D118" s="46"/>
      <c r="E118" s="1">
        <f>+(C118-C$7)/C$8</f>
        <v>16811.003767963546</v>
      </c>
      <c r="F118" s="1">
        <f>ROUND(2*E118,0)/2</f>
        <v>16811</v>
      </c>
      <c r="G118" s="1">
        <f>+C118-(C$7+F118*C$8)</f>
        <v>4.3000000005122274E-3</v>
      </c>
      <c r="H118" s="13"/>
      <c r="K118" s="1">
        <f>G118</f>
        <v>4.3000000005122274E-3</v>
      </c>
      <c r="O118" s="1">
        <f ca="1">+C$11+C$12*F118</f>
        <v>3.5926285350672753E-3</v>
      </c>
      <c r="Q118" s="74">
        <f>+C118-15018.5</f>
        <v>39568.397499999999</v>
      </c>
    </row>
    <row r="119" spans="1:17">
      <c r="A119" s="43" t="s">
        <v>565</v>
      </c>
      <c r="B119" s="44" t="s">
        <v>41</v>
      </c>
      <c r="C119" s="45">
        <v>54594.885399999999</v>
      </c>
      <c r="D119" s="46"/>
      <c r="E119" s="1">
        <f>+(C119-C$7)/C$8</f>
        <v>16818.003329828251</v>
      </c>
      <c r="F119" s="1">
        <f>ROUND(2*E119,0)/2</f>
        <v>16818</v>
      </c>
      <c r="G119" s="1">
        <f>+C119-(C$7+F119*C$8)</f>
        <v>3.7999999985913746E-3</v>
      </c>
      <c r="H119" s="13"/>
      <c r="K119" s="1">
        <f>G119</f>
        <v>3.7999999985913746E-3</v>
      </c>
      <c r="O119" s="1">
        <f ca="1">+C$11+C$12*F119</f>
        <v>3.5953518462237895E-3</v>
      </c>
      <c r="Q119" s="74">
        <f>+C119-15018.5</f>
        <v>39576.385399999999</v>
      </c>
    </row>
    <row r="120" spans="1:17">
      <c r="A120" s="43" t="s">
        <v>565</v>
      </c>
      <c r="B120" s="44" t="s">
        <v>44</v>
      </c>
      <c r="C120" s="45">
        <v>54614.856200000002</v>
      </c>
      <c r="D120" s="46"/>
      <c r="E120" s="1">
        <f>+(C120-C$7)/C$8</f>
        <v>16835.503154574133</v>
      </c>
      <c r="F120" s="1">
        <f>ROUND(2*E120,0)/2</f>
        <v>16835.5</v>
      </c>
      <c r="G120" s="1">
        <f>+C120-(C$7+F120*C$8)</f>
        <v>3.6000000036437996E-3</v>
      </c>
      <c r="H120" s="13"/>
      <c r="K120" s="1">
        <f>G120</f>
        <v>3.6000000036437996E-3</v>
      </c>
      <c r="O120" s="1">
        <f ca="1">+C$11+C$12*F120</f>
        <v>3.6021601241150764E-3</v>
      </c>
      <c r="Q120" s="74">
        <f>+C120-15018.5</f>
        <v>39596.356200000002</v>
      </c>
    </row>
    <row r="121" spans="1:17">
      <c r="A121" s="43" t="s">
        <v>565</v>
      </c>
      <c r="B121" s="44" t="s">
        <v>41</v>
      </c>
      <c r="C121" s="45">
        <v>54618.850700000003</v>
      </c>
      <c r="D121" s="46"/>
      <c r="E121" s="1">
        <f>+(C121-C$7)/C$8</f>
        <v>16839.003417455311</v>
      </c>
      <c r="F121" s="1">
        <f>ROUND(2*E121,0)/2</f>
        <v>16839</v>
      </c>
      <c r="G121" s="1">
        <f>+C121-(C$7+F121*C$8)</f>
        <v>3.9000000033411197E-3</v>
      </c>
      <c r="H121" s="13"/>
      <c r="K121" s="1">
        <f>G121</f>
        <v>3.9000000033411197E-3</v>
      </c>
      <c r="O121" s="1">
        <f ca="1">+C$11+C$12*F121</f>
        <v>3.6035217796933331E-3</v>
      </c>
      <c r="Q121" s="74">
        <f>+C121-15018.5</f>
        <v>39600.350700000003</v>
      </c>
    </row>
    <row r="122" spans="1:17">
      <c r="A122" s="43" t="s">
        <v>565</v>
      </c>
      <c r="B122" s="44" t="s">
        <v>41</v>
      </c>
      <c r="C122" s="45">
        <v>54642.815499999997</v>
      </c>
      <c r="D122" s="46"/>
      <c r="E122" s="1">
        <f>+(C122-C$7)/C$8</f>
        <v>16860.003066947069</v>
      </c>
      <c r="F122" s="1">
        <f>ROUND(2*E122,0)/2</f>
        <v>16860</v>
      </c>
      <c r="G122" s="1">
        <f>+C122-(C$7+F122*C$8)</f>
        <v>3.4999999916180968E-3</v>
      </c>
      <c r="H122" s="13"/>
      <c r="K122" s="1">
        <f>G122</f>
        <v>3.4999999916180968E-3</v>
      </c>
      <c r="O122" s="1">
        <f ca="1">+C$11+C$12*F122</f>
        <v>3.6116917131628766E-3</v>
      </c>
      <c r="Q122" s="74">
        <f>+C122-15018.5</f>
        <v>39624.315499999997</v>
      </c>
    </row>
    <row r="123" spans="1:17">
      <c r="A123" s="57" t="s">
        <v>567</v>
      </c>
      <c r="B123" s="49" t="s">
        <v>41</v>
      </c>
      <c r="C123" s="46">
        <v>54674.768300000003</v>
      </c>
      <c r="D123" s="46">
        <v>2.0000000000000001E-4</v>
      </c>
      <c r="E123" s="1">
        <f>+(C123-C$7)/C$8</f>
        <v>16888.002365930603</v>
      </c>
      <c r="F123" s="1">
        <f>ROUND(2*E123,0)/2</f>
        <v>16888</v>
      </c>
      <c r="G123" s="1">
        <f>+C123-(C$7+F123*C$8)</f>
        <v>2.7000000045518391E-3</v>
      </c>
      <c r="H123" s="13"/>
      <c r="K123" s="1">
        <f>G123</f>
        <v>2.7000000045518391E-3</v>
      </c>
      <c r="O123" s="1">
        <f ca="1">+C$11+C$12*F123</f>
        <v>3.6225849577889353E-3</v>
      </c>
      <c r="Q123" s="74">
        <f>+C123-15018.5</f>
        <v>39656.268300000003</v>
      </c>
    </row>
    <row r="124" spans="1:17">
      <c r="A124" s="43" t="s">
        <v>467</v>
      </c>
      <c r="B124" s="44" t="s">
        <v>41</v>
      </c>
      <c r="C124" s="45">
        <v>54697.5933</v>
      </c>
      <c r="D124" s="46"/>
      <c r="E124" s="1">
        <f>+(C124-C$7)/C$8</f>
        <v>16908.003242201194</v>
      </c>
      <c r="F124" s="1">
        <f>ROUND(2*E124,0)/2</f>
        <v>16908</v>
      </c>
      <c r="G124" s="1">
        <f>+C124-(C$7+F124*C$8)</f>
        <v>3.7000000011175871E-3</v>
      </c>
      <c r="H124" s="13"/>
      <c r="K124" s="1">
        <f>G124</f>
        <v>3.7000000011175871E-3</v>
      </c>
      <c r="O124" s="1">
        <f ca="1">+C$11+C$12*F124</f>
        <v>3.6303658468075481E-3</v>
      </c>
      <c r="Q124" s="74">
        <f>+C124-15018.5</f>
        <v>39679.0933</v>
      </c>
    </row>
    <row r="125" spans="1:17">
      <c r="A125" s="43" t="s">
        <v>565</v>
      </c>
      <c r="B125" s="44" t="s">
        <v>41</v>
      </c>
      <c r="C125" s="45">
        <v>54722.699399999998</v>
      </c>
      <c r="D125" s="46"/>
      <c r="E125" s="1">
        <f>+(C125-C$7)/C$8</f>
        <v>16930.002979320012</v>
      </c>
      <c r="F125" s="1">
        <f>ROUND(2*E125,0)/2</f>
        <v>16930</v>
      </c>
      <c r="G125" s="1">
        <f>+C125-(C$7+F125*C$8)</f>
        <v>3.4000000014202669E-3</v>
      </c>
      <c r="H125" s="13"/>
      <c r="K125" s="1">
        <f>G125</f>
        <v>3.4000000014202669E-3</v>
      </c>
      <c r="O125" s="1">
        <f ca="1">+C$11+C$12*F125</f>
        <v>3.6389248247280224E-3</v>
      </c>
      <c r="Q125" s="74">
        <f>+C125-15018.5</f>
        <v>39704.199399999998</v>
      </c>
    </row>
    <row r="126" spans="1:17">
      <c r="A126" s="43" t="s">
        <v>565</v>
      </c>
      <c r="B126" s="44" t="s">
        <v>44</v>
      </c>
      <c r="C126" s="45">
        <v>54726.692999999999</v>
      </c>
      <c r="D126" s="46"/>
      <c r="E126" s="1">
        <f>+(C126-C$7)/C$8</f>
        <v>16933.502453557659</v>
      </c>
      <c r="F126" s="1">
        <f>ROUND(2*E126,0)/2</f>
        <v>16933.5</v>
      </c>
      <c r="G126" s="1">
        <f>+C126-(C$7+F126*C$8)</f>
        <v>2.8000000020256266E-3</v>
      </c>
      <c r="H126" s="13"/>
      <c r="K126" s="1">
        <f>G126</f>
        <v>2.8000000020256266E-3</v>
      </c>
      <c r="O126" s="1">
        <f ca="1">+C$11+C$12*F126</f>
        <v>3.6402864803062791E-3</v>
      </c>
      <c r="Q126" s="74">
        <f>+C126-15018.5</f>
        <v>39708.192999999999</v>
      </c>
    </row>
    <row r="127" spans="1:17">
      <c r="A127" s="43" t="s">
        <v>565</v>
      </c>
      <c r="B127" s="44" t="s">
        <v>44</v>
      </c>
      <c r="C127" s="45">
        <v>54734.680999999997</v>
      </c>
      <c r="D127" s="46"/>
      <c r="E127" s="1">
        <f>+(C127-C$7)/C$8</f>
        <v>16940.502103049417</v>
      </c>
      <c r="F127" s="1">
        <f>ROUND(2*E127,0)/2</f>
        <v>16940.5</v>
      </c>
      <c r="G127" s="1">
        <f>+C127-(C$7+F127*C$8)</f>
        <v>2.3999999975785613E-3</v>
      </c>
      <c r="H127" s="13"/>
      <c r="K127" s="1">
        <f>G127</f>
        <v>2.3999999975785613E-3</v>
      </c>
      <c r="O127" s="1">
        <f ca="1">+C$11+C$12*F127</f>
        <v>3.6430097914627942E-3</v>
      </c>
      <c r="Q127" s="74">
        <f>+C127-15018.5</f>
        <v>39716.180999999997</v>
      </c>
    </row>
    <row r="128" spans="1:17">
      <c r="A128" s="43" t="s">
        <v>565</v>
      </c>
      <c r="B128" s="44" t="s">
        <v>41</v>
      </c>
      <c r="C128" s="45">
        <v>54739.816700000003</v>
      </c>
      <c r="D128" s="46"/>
      <c r="E128" s="1">
        <f>+(C128-C$7)/C$8</f>
        <v>16945.002365930603</v>
      </c>
      <c r="F128" s="1">
        <f>ROUND(2*E128,0)/2</f>
        <v>16945</v>
      </c>
      <c r="G128" s="1">
        <f>+C128-(C$7+F128*C$8)</f>
        <v>2.7000000045518391E-3</v>
      </c>
      <c r="H128" s="13"/>
      <c r="K128" s="1">
        <f>G128</f>
        <v>2.7000000045518391E-3</v>
      </c>
      <c r="O128" s="1">
        <f ca="1">+C$11+C$12*F128</f>
        <v>3.6447604914919816E-3</v>
      </c>
      <c r="Q128" s="74">
        <f>+C128-15018.5</f>
        <v>39721.316700000003</v>
      </c>
    </row>
    <row r="129" spans="1:17">
      <c r="A129" s="43" t="s">
        <v>565</v>
      </c>
      <c r="B129" s="44" t="s">
        <v>41</v>
      </c>
      <c r="C129" s="45">
        <v>54746.664299999997</v>
      </c>
      <c r="D129" s="46"/>
      <c r="E129" s="1">
        <f>+(C129-C$7)/C$8</f>
        <v>16951.002716438834</v>
      </c>
      <c r="F129" s="1">
        <f>ROUND(2*E129,0)/2</f>
        <v>16951</v>
      </c>
      <c r="G129" s="1">
        <f>+C129-(C$7+F129*C$8)</f>
        <v>3.0999999944469891E-3</v>
      </c>
      <c r="H129" s="13"/>
      <c r="K129" s="1">
        <f>G129</f>
        <v>3.0999999944469891E-3</v>
      </c>
      <c r="O129" s="1">
        <f ca="1">+C$11+C$12*F129</f>
        <v>3.647094758197566E-3</v>
      </c>
      <c r="Q129" s="74">
        <f>+C129-15018.5</f>
        <v>39728.164299999997</v>
      </c>
    </row>
    <row r="130" spans="1:17">
      <c r="A130" s="43" t="s">
        <v>565</v>
      </c>
      <c r="B130" s="44" t="s">
        <v>41</v>
      </c>
      <c r="C130" s="45">
        <v>54754.653299999998</v>
      </c>
      <c r="D130" s="46"/>
      <c r="E130" s="1">
        <f>+(C130-C$7)/C$8</f>
        <v>16958.00324220119</v>
      </c>
      <c r="F130" s="1">
        <f>ROUND(2*E130,0)/2</f>
        <v>16958</v>
      </c>
      <c r="G130" s="1">
        <f>+C130-(C$7+F130*C$8)</f>
        <v>3.6999999938416295E-3</v>
      </c>
      <c r="H130" s="13"/>
      <c r="K130" s="1">
        <f>G130</f>
        <v>3.6999999938416295E-3</v>
      </c>
      <c r="O130" s="1">
        <f ca="1">+C$11+C$12*F130</f>
        <v>3.6498180693540802E-3</v>
      </c>
      <c r="Q130" s="74">
        <f>+C130-15018.5</f>
        <v>39736.153299999998</v>
      </c>
    </row>
    <row r="131" spans="1:17">
      <c r="A131" s="43" t="s">
        <v>565</v>
      </c>
      <c r="B131" s="44" t="s">
        <v>41</v>
      </c>
      <c r="C131" s="45">
        <v>54762.641499999998</v>
      </c>
      <c r="D131" s="46"/>
      <c r="E131" s="1">
        <f>+(C131-C$7)/C$8</f>
        <v>16965.003066947073</v>
      </c>
      <c r="F131" s="1">
        <f>ROUND(2*E131,0)/2</f>
        <v>16965</v>
      </c>
      <c r="G131" s="1">
        <f>+C131-(C$7+F131*C$8)</f>
        <v>3.4999999988940544E-3</v>
      </c>
      <c r="H131" s="13"/>
      <c r="K131" s="1">
        <f>G131</f>
        <v>3.4999999988940544E-3</v>
      </c>
      <c r="O131" s="1">
        <f ca="1">+C$11+C$12*F131</f>
        <v>3.6525413805105944E-3</v>
      </c>
      <c r="Q131" s="74">
        <f>+C131-15018.5</f>
        <v>39744.141499999998</v>
      </c>
    </row>
    <row r="132" spans="1:17">
      <c r="A132" s="43" t="s">
        <v>565</v>
      </c>
      <c r="B132" s="44" t="s">
        <v>44</v>
      </c>
      <c r="C132" s="45">
        <v>54774.623899999999</v>
      </c>
      <c r="D132" s="46"/>
      <c r="E132" s="1">
        <f>+(C132-C$7)/C$8</f>
        <v>16975.502891692955</v>
      </c>
      <c r="F132" s="1">
        <f>ROUND(2*E132,0)/2</f>
        <v>16975.5</v>
      </c>
      <c r="G132" s="1">
        <f>+C132-(C$7+F132*C$8)</f>
        <v>3.3000000039464794E-3</v>
      </c>
      <c r="H132" s="13"/>
      <c r="K132" s="1">
        <f>G132</f>
        <v>3.3000000039464794E-3</v>
      </c>
      <c r="O132" s="1">
        <f ca="1">+C$11+C$12*F132</f>
        <v>3.6566263472453671E-3</v>
      </c>
      <c r="Q132" s="74">
        <f>+C132-15018.5</f>
        <v>39756.123899999999</v>
      </c>
    </row>
    <row r="133" spans="1:17">
      <c r="A133" s="43" t="s">
        <v>565</v>
      </c>
      <c r="B133" s="44" t="s">
        <v>41</v>
      </c>
      <c r="C133" s="45">
        <v>54778.618900000001</v>
      </c>
      <c r="D133" s="46"/>
      <c r="E133" s="1">
        <f>+(C133-C$7)/C$8</f>
        <v>16979.003592709429</v>
      </c>
      <c r="F133" s="1">
        <f>ROUND(2*E133,0)/2</f>
        <v>16979</v>
      </c>
      <c r="G133" s="1">
        <f>+C133-(C$7+F133*C$8)</f>
        <v>4.1000000055646524E-3</v>
      </c>
      <c r="H133" s="13"/>
      <c r="K133" s="1">
        <f>G133</f>
        <v>4.1000000055646524E-3</v>
      </c>
      <c r="O133" s="1">
        <f ca="1">+C$11+C$12*F133</f>
        <v>3.6579880028236238E-3</v>
      </c>
      <c r="Q133" s="74">
        <f>+C133-15018.5</f>
        <v>39760.118900000001</v>
      </c>
    </row>
    <row r="134" spans="1:17">
      <c r="A134" s="43" t="s">
        <v>565</v>
      </c>
      <c r="B134" s="44" t="s">
        <v>41</v>
      </c>
      <c r="C134" s="45">
        <v>54794.594599999997</v>
      </c>
      <c r="D134" s="46"/>
      <c r="E134" s="1">
        <f>+(C134-C$7)/C$8</f>
        <v>16993.002628811773</v>
      </c>
      <c r="F134" s="1">
        <f>ROUND(2*E134,0)/2</f>
        <v>16993</v>
      </c>
      <c r="G134" s="1">
        <f>+C134-(C$7+F134*C$8)</f>
        <v>2.9999999969732016E-3</v>
      </c>
      <c r="H134" s="13"/>
      <c r="K134" s="1">
        <f>G134</f>
        <v>2.9999999969732016E-3</v>
      </c>
      <c r="O134" s="1">
        <f ca="1">+C$11+C$12*F134</f>
        <v>3.6634346251366531E-3</v>
      </c>
      <c r="Q134" s="74">
        <f>+C134-15018.5</f>
        <v>39776.094599999997</v>
      </c>
    </row>
    <row r="135" spans="1:17">
      <c r="A135" s="43" t="s">
        <v>565</v>
      </c>
      <c r="B135" s="44" t="s">
        <v>44</v>
      </c>
      <c r="C135" s="45">
        <v>54986.889499999997</v>
      </c>
      <c r="D135" s="46"/>
      <c r="E135" s="1">
        <f>+(C135-C$7)/C$8</f>
        <v>17161.504994742376</v>
      </c>
      <c r="F135" s="1">
        <f>ROUND(2*E135,0)/2</f>
        <v>17161.5</v>
      </c>
      <c r="G135" s="1">
        <f>+C135-(C$7+F135*C$8)</f>
        <v>5.7000000015250407E-3</v>
      </c>
      <c r="H135" s="13"/>
      <c r="K135" s="1">
        <f>G135</f>
        <v>5.7000000015250407E-3</v>
      </c>
      <c r="O135" s="1">
        <f ca="1">+C$11+C$12*F135</f>
        <v>3.7289886151184669E-3</v>
      </c>
      <c r="Q135" s="74">
        <f>+C135-15018.5</f>
        <v>39968.389499999997</v>
      </c>
    </row>
    <row r="136" spans="1:17">
      <c r="A136" s="43" t="s">
        <v>565</v>
      </c>
      <c r="B136" s="44" t="s">
        <v>41</v>
      </c>
      <c r="C136" s="45">
        <v>54998.8704</v>
      </c>
      <c r="D136" s="46"/>
      <c r="E136" s="1">
        <f>+(C136-C$7)/C$8</f>
        <v>17172.003505082368</v>
      </c>
      <c r="F136" s="1">
        <f>ROUND(2*E136,0)/2</f>
        <v>17172</v>
      </c>
      <c r="G136" s="1">
        <f>+C136-(C$7+F136*C$8)</f>
        <v>4.0000000008149073E-3</v>
      </c>
      <c r="H136" s="13"/>
      <c r="K136" s="1">
        <f>G136</f>
        <v>4.0000000008149073E-3</v>
      </c>
      <c r="O136" s="1">
        <f ca="1">+C$11+C$12*F136</f>
        <v>3.7330735818532387E-3</v>
      </c>
      <c r="Q136" s="74">
        <f>+C136-15018.5</f>
        <v>39980.3704</v>
      </c>
    </row>
    <row r="137" spans="1:17">
      <c r="A137" s="57" t="s">
        <v>568</v>
      </c>
      <c r="B137" s="49" t="s">
        <v>41</v>
      </c>
      <c r="C137" s="46">
        <v>55005.716399999998</v>
      </c>
      <c r="D137" s="46">
        <v>2.9999999999999997E-4</v>
      </c>
      <c r="E137" s="1">
        <f>+(C137-C$7)/C$8</f>
        <v>17178.002453557656</v>
      </c>
      <c r="F137" s="1">
        <f>ROUND(2*E137,0)/2</f>
        <v>17178</v>
      </c>
      <c r="G137" s="1">
        <f>+C137-(C$7+F137*C$8)</f>
        <v>2.799999994749669E-3</v>
      </c>
      <c r="H137" s="13"/>
      <c r="K137" s="1">
        <f>G137</f>
        <v>2.799999994749669E-3</v>
      </c>
      <c r="O137" s="1">
        <f ca="1">+C$11+C$12*F137</f>
        <v>3.7354078485588231E-3</v>
      </c>
      <c r="Q137" s="74">
        <f>+C137-15018.5</f>
        <v>39987.216399999998</v>
      </c>
    </row>
    <row r="138" spans="1:17">
      <c r="A138" s="57" t="s">
        <v>568</v>
      </c>
      <c r="B138" s="49" t="s">
        <v>41</v>
      </c>
      <c r="C138" s="46">
        <v>55011.419300000001</v>
      </c>
      <c r="D138" s="46">
        <v>1E-4</v>
      </c>
      <c r="E138" s="1">
        <f>+(C138-C$7)/C$8</f>
        <v>17182.999737118822</v>
      </c>
      <c r="F138" s="1">
        <f>ROUND(2*E138,0)/2</f>
        <v>17183</v>
      </c>
      <c r="G138" s="1">
        <f>+C138-(C$7+F138*C$8)</f>
        <v>-2.9999999969732016E-4</v>
      </c>
      <c r="H138" s="13"/>
      <c r="K138" s="1">
        <f>G138</f>
        <v>-2.9999999969732016E-4</v>
      </c>
      <c r="O138" s="1">
        <f ca="1">+C$11+C$12*F138</f>
        <v>3.7373530708134759E-3</v>
      </c>
      <c r="Q138" s="74">
        <f>+C138-15018.5</f>
        <v>39992.919300000001</v>
      </c>
    </row>
    <row r="139" spans="1:17">
      <c r="A139" s="57" t="s">
        <v>568</v>
      </c>
      <c r="B139" s="49" t="s">
        <v>41</v>
      </c>
      <c r="C139" s="46">
        <v>55061.636400000003</v>
      </c>
      <c r="D139" s="46">
        <v>1E-4</v>
      </c>
      <c r="E139" s="1">
        <f>+(C139-C$7)/C$8</f>
        <v>17227.003505082372</v>
      </c>
      <c r="F139" s="1">
        <f>ROUND(2*E139,0)/2</f>
        <v>17227</v>
      </c>
      <c r="G139" s="1">
        <f>+C139-(C$7+F139*C$8)</f>
        <v>4.0000000008149073E-3</v>
      </c>
      <c r="H139" s="13"/>
      <c r="K139" s="1">
        <f>G139</f>
        <v>4.0000000008149073E-3</v>
      </c>
      <c r="O139" s="1">
        <f ca="1">+C$11+C$12*F139</f>
        <v>3.7544710266544244E-3</v>
      </c>
      <c r="Q139" s="74">
        <f>+C139-15018.5</f>
        <v>40043.136400000003</v>
      </c>
    </row>
    <row r="140" spans="1:17">
      <c r="A140" s="43" t="s">
        <v>565</v>
      </c>
      <c r="B140" s="44" t="s">
        <v>44</v>
      </c>
      <c r="C140" s="45">
        <v>55106.713199999998</v>
      </c>
      <c r="D140" s="46"/>
      <c r="E140" s="1">
        <f>+(C140-C$7)/C$8</f>
        <v>17266.502979320012</v>
      </c>
      <c r="F140" s="1">
        <f>ROUND(2*E140,0)/2</f>
        <v>17266.5</v>
      </c>
      <c r="G140" s="1">
        <f>+C140-(C$7+F140*C$8)</f>
        <v>3.4000000014202669E-3</v>
      </c>
      <c r="H140" s="13"/>
      <c r="K140" s="1">
        <f>G140</f>
        <v>3.4000000014202669E-3</v>
      </c>
      <c r="O140" s="1">
        <f ca="1">+C$11+C$12*F140</f>
        <v>3.7698382824661847E-3</v>
      </c>
      <c r="Q140" s="74">
        <f>+C140-15018.5</f>
        <v>40088.213199999998</v>
      </c>
    </row>
    <row r="141" spans="1:17">
      <c r="A141" s="43" t="s">
        <v>569</v>
      </c>
      <c r="B141" s="44" t="s">
        <v>44</v>
      </c>
      <c r="C141" s="45">
        <v>55122.691200000001</v>
      </c>
      <c r="D141" s="46"/>
      <c r="E141" s="1">
        <f>+(C141-C$7)/C$8</f>
        <v>17280.504030844724</v>
      </c>
      <c r="F141" s="1">
        <f>ROUND(2*E141,0)/2</f>
        <v>17280.5</v>
      </c>
      <c r="G141" s="1">
        <f>+C141-(C$7+F141*C$8)</f>
        <v>4.6000000002095476E-3</v>
      </c>
      <c r="H141" s="13"/>
      <c r="K141" s="1">
        <f>G141</f>
        <v>4.6000000002095476E-3</v>
      </c>
      <c r="O141" s="1">
        <f ca="1">+C$11+C$12*F141</f>
        <v>3.7752849047792141E-3</v>
      </c>
      <c r="Q141" s="74">
        <f>+C141-15018.5</f>
        <v>40104.191200000001</v>
      </c>
    </row>
    <row r="142" spans="1:17">
      <c r="A142" s="43" t="s">
        <v>569</v>
      </c>
      <c r="B142" s="44" t="s">
        <v>41</v>
      </c>
      <c r="C142" s="45">
        <v>55134.673300000002</v>
      </c>
      <c r="D142" s="46"/>
      <c r="E142" s="1">
        <f>+(C142-C$7)/C$8</f>
        <v>17291.003592709432</v>
      </c>
      <c r="F142" s="1">
        <f>ROUND(2*E142,0)/2</f>
        <v>17291</v>
      </c>
      <c r="G142" s="1">
        <f>+C142-(C$7+F142*C$8)</f>
        <v>4.0999999982886948E-3</v>
      </c>
      <c r="H142" s="13"/>
      <c r="K142" s="1">
        <f>G142</f>
        <v>4.0999999982886948E-3</v>
      </c>
      <c r="O142" s="1">
        <f ca="1">+C$11+C$12*F142</f>
        <v>3.7793698715139858E-3</v>
      </c>
      <c r="Q142" s="74">
        <f>+C142-15018.5</f>
        <v>40116.173300000002</v>
      </c>
    </row>
    <row r="143" spans="1:17">
      <c r="A143" s="43" t="s">
        <v>569</v>
      </c>
      <c r="B143" s="44" t="s">
        <v>44</v>
      </c>
      <c r="C143" s="45">
        <v>55138.667699999998</v>
      </c>
      <c r="D143" s="46"/>
      <c r="E143" s="1">
        <f>+(C143-C$7)/C$8</f>
        <v>17294.503767963546</v>
      </c>
      <c r="F143" s="1">
        <f>ROUND(2*E143,0)/2</f>
        <v>17294.5</v>
      </c>
      <c r="G143" s="1">
        <f>+C143-(C$7+F143*C$8)</f>
        <v>4.2999999932362698E-3</v>
      </c>
      <c r="H143" s="13"/>
      <c r="K143" s="1">
        <f>G143</f>
        <v>4.2999999932362698E-3</v>
      </c>
      <c r="O143" s="1">
        <f ca="1">+C$11+C$12*F143</f>
        <v>3.7807315270922434E-3</v>
      </c>
      <c r="Q143" s="74">
        <f>+C143-15018.5</f>
        <v>40120.167699999998</v>
      </c>
    </row>
    <row r="144" spans="1:17">
      <c r="A144" s="43" t="s">
        <v>569</v>
      </c>
      <c r="B144" s="44" t="s">
        <v>44</v>
      </c>
      <c r="C144" s="45">
        <v>55154.645600000003</v>
      </c>
      <c r="D144" s="46"/>
      <c r="E144" s="1">
        <f>+(C144-C$7)/C$8</f>
        <v>17308.504731861201</v>
      </c>
      <c r="F144" s="1">
        <f>ROUND(2*E144,0)/2</f>
        <v>17308.5</v>
      </c>
      <c r="G144" s="1">
        <f>+C144-(C$7+F144*C$8)</f>
        <v>5.4000000018277206E-3</v>
      </c>
      <c r="H144" s="13"/>
      <c r="K144" s="1">
        <f>G144</f>
        <v>5.4000000018277206E-3</v>
      </c>
      <c r="O144" s="1">
        <f ca="1">+C$11+C$12*F144</f>
        <v>3.7861781494052719E-3</v>
      </c>
      <c r="Q144" s="74">
        <f>+C144-15018.5</f>
        <v>40136.145600000003</v>
      </c>
    </row>
    <row r="145" spans="1:17">
      <c r="A145" s="43" t="s">
        <v>569</v>
      </c>
      <c r="B145" s="44" t="s">
        <v>41</v>
      </c>
      <c r="C145" s="45">
        <v>55418.832699999999</v>
      </c>
      <c r="D145" s="46"/>
      <c r="E145" s="1">
        <f>+(C145-C$7)/C$8</f>
        <v>17540.004118471785</v>
      </c>
      <c r="F145" s="1">
        <f>ROUND(2*E145,0)/2</f>
        <v>17540</v>
      </c>
      <c r="G145" s="1">
        <f>+C145-(C$7+F145*C$8)</f>
        <v>4.6999999976833351E-3</v>
      </c>
      <c r="H145" s="13"/>
      <c r="K145" s="1">
        <f>G145</f>
        <v>4.6999999976833351E-3</v>
      </c>
      <c r="O145" s="1">
        <f ca="1">+C$11+C$12*F145</f>
        <v>3.8762419397957173E-3</v>
      </c>
      <c r="Q145" s="74">
        <f>+C145-15018.5</f>
        <v>40400.332699999999</v>
      </c>
    </row>
    <row r="146" spans="1:17">
      <c r="A146" s="43" t="s">
        <v>569</v>
      </c>
      <c r="B146" s="44" t="s">
        <v>41</v>
      </c>
      <c r="C146" s="45">
        <v>55434.808900000004</v>
      </c>
      <c r="D146" s="46"/>
      <c r="E146" s="1">
        <f>+(C146-C$7)/C$8</f>
        <v>17554.003592709432</v>
      </c>
      <c r="F146" s="1">
        <f>ROUND(2*E146,0)/2</f>
        <v>17554</v>
      </c>
      <c r="G146" s="1">
        <f>+C146-(C$7+F146*C$8)</f>
        <v>4.1000000055646524E-3</v>
      </c>
      <c r="H146" s="13"/>
      <c r="K146" s="1">
        <f>G146</f>
        <v>4.1000000055646524E-3</v>
      </c>
      <c r="O146" s="1">
        <f ca="1">+C$11+C$12*F146</f>
        <v>3.8816885621087457E-3</v>
      </c>
      <c r="Q146" s="74">
        <f>+C146-15018.5</f>
        <v>40416.308900000004</v>
      </c>
    </row>
    <row r="147" spans="1:17">
      <c r="A147" s="43" t="s">
        <v>569</v>
      </c>
      <c r="B147" s="44" t="s">
        <v>44</v>
      </c>
      <c r="C147" s="45">
        <v>55462.766600000003</v>
      </c>
      <c r="D147" s="46"/>
      <c r="E147" s="1">
        <f>+(C147-C$7)/C$8</f>
        <v>17578.502103049424</v>
      </c>
      <c r="F147" s="1">
        <f>ROUND(2*E147,0)/2</f>
        <v>17578.5</v>
      </c>
      <c r="G147" s="1">
        <f>+C147-(C$7+F147*C$8)</f>
        <v>2.3999999975785613E-3</v>
      </c>
      <c r="H147" s="13"/>
      <c r="K147" s="1">
        <f>G147</f>
        <v>2.3999999975785613E-3</v>
      </c>
      <c r="O147" s="1">
        <f ca="1">+C$11+C$12*F147</f>
        <v>3.8912201511565468E-3</v>
      </c>
      <c r="Q147" s="74">
        <f>+C147-15018.5</f>
        <v>40444.266600000003</v>
      </c>
    </row>
    <row r="148" spans="1:17">
      <c r="A148" s="43" t="s">
        <v>569</v>
      </c>
      <c r="B148" s="44" t="s">
        <v>41</v>
      </c>
      <c r="C148" s="45">
        <v>55473.608399999997</v>
      </c>
      <c r="D148" s="46"/>
      <c r="E148" s="1">
        <f>+(C148-C$7)/C$8</f>
        <v>17588.002453557656</v>
      </c>
      <c r="F148" s="1">
        <f>ROUND(2*E148,0)/2</f>
        <v>17588</v>
      </c>
      <c r="G148" s="1">
        <f>+C148-(C$7+F148*C$8)</f>
        <v>2.8000000020256266E-3</v>
      </c>
      <c r="H148" s="13"/>
      <c r="K148" s="1">
        <f>G148</f>
        <v>2.8000000020256266E-3</v>
      </c>
      <c r="O148" s="1">
        <f ca="1">+C$11+C$12*F148</f>
        <v>3.8949160734403879E-3</v>
      </c>
      <c r="Q148" s="74">
        <f>+C148-15018.5</f>
        <v>40455.108399999997</v>
      </c>
    </row>
    <row r="149" spans="1:17">
      <c r="A149" s="43" t="s">
        <v>569</v>
      </c>
      <c r="B149" s="44" t="s">
        <v>44</v>
      </c>
      <c r="C149" s="45">
        <v>55485.591800000002</v>
      </c>
      <c r="D149" s="46"/>
      <c r="E149" s="1">
        <f>+(C149-C$7)/C$8</f>
        <v>17598.503154574133</v>
      </c>
      <c r="F149" s="1">
        <f>ROUND(2*E149,0)/2</f>
        <v>17598.5</v>
      </c>
      <c r="G149" s="1">
        <f>+C149-(C$7+F149*C$8)</f>
        <v>3.6000000036437996E-3</v>
      </c>
      <c r="H149" s="13"/>
      <c r="K149" s="1">
        <f>G149</f>
        <v>3.6000000036437996E-3</v>
      </c>
      <c r="O149" s="1">
        <f ca="1">+C$11+C$12*F149</f>
        <v>3.8990010401751597E-3</v>
      </c>
      <c r="Q149" s="74">
        <f>+C149-15018.5</f>
        <v>40467.091800000002</v>
      </c>
    </row>
    <row r="150" spans="1:17">
      <c r="A150" s="43" t="s">
        <v>569</v>
      </c>
      <c r="B150" s="44" t="s">
        <v>41</v>
      </c>
      <c r="C150" s="45">
        <v>55497.573799999998</v>
      </c>
      <c r="D150" s="46"/>
      <c r="E150" s="1">
        <f>+(C150-C$7)/C$8</f>
        <v>17609.002628811777</v>
      </c>
      <c r="F150" s="1">
        <f>ROUND(2*E150,0)/2</f>
        <v>17609</v>
      </c>
      <c r="G150" s="1">
        <f>+C150-(C$7+F150*C$8)</f>
        <v>2.9999999969732016E-3</v>
      </c>
      <c r="H150" s="13"/>
      <c r="K150" s="1">
        <f>G150</f>
        <v>2.9999999969732016E-3</v>
      </c>
      <c r="O150" s="1">
        <f ca="1">+C$11+C$12*F150</f>
        <v>3.9030860069099314E-3</v>
      </c>
      <c r="Q150" s="74">
        <f>+C150-15018.5</f>
        <v>40479.073799999998</v>
      </c>
    </row>
    <row r="151" spans="1:17">
      <c r="A151" s="52" t="s">
        <v>570</v>
      </c>
      <c r="B151" s="53" t="s">
        <v>41</v>
      </c>
      <c r="C151" s="52">
        <v>55693.862099999998</v>
      </c>
      <c r="D151" s="52">
        <v>2.9999999999999997E-4</v>
      </c>
      <c r="E151" s="1">
        <f>+(C151-C$7)/C$8</f>
        <v>17781.004293725902</v>
      </c>
      <c r="F151" s="1">
        <f>ROUND(2*E151,0)/2</f>
        <v>17781</v>
      </c>
      <c r="G151" s="1">
        <f>+C151-(C$7+F151*C$8)</f>
        <v>4.8999999999068677E-3</v>
      </c>
      <c r="H151" s="13"/>
      <c r="K151" s="1">
        <f>G151</f>
        <v>4.8999999999068677E-3</v>
      </c>
      <c r="O151" s="1">
        <f ca="1">+C$11+C$12*F151</f>
        <v>3.9700016524700024E-3</v>
      </c>
      <c r="Q151" s="74">
        <f>+C151-15018.5</f>
        <v>40675.362099999998</v>
      </c>
    </row>
    <row r="152" spans="1:17">
      <c r="A152" s="52" t="s">
        <v>570</v>
      </c>
      <c r="B152" s="53" t="s">
        <v>41</v>
      </c>
      <c r="C152" s="52">
        <v>55717.826699999998</v>
      </c>
      <c r="D152" s="52">
        <v>2.9999999999999997E-4</v>
      </c>
      <c r="E152" s="1">
        <f>+(C152-C$7)/C$8</f>
        <v>17802.003767963546</v>
      </c>
      <c r="F152" s="1">
        <f>ROUND(2*E152,0)/2</f>
        <v>17802</v>
      </c>
      <c r="G152" s="1">
        <f>+C152-(C$7+F152*C$8)</f>
        <v>4.2999999932362698E-3</v>
      </c>
      <c r="H152" s="13"/>
      <c r="K152" s="1">
        <f>G152</f>
        <v>4.2999999932362698E-3</v>
      </c>
      <c r="O152" s="1">
        <f ca="1">+C$11+C$12*F152</f>
        <v>3.978171585939546E-3</v>
      </c>
      <c r="Q152" s="74">
        <f>+C152-15018.5</f>
        <v>40699.326699999998</v>
      </c>
    </row>
    <row r="153" spans="1:17">
      <c r="A153" s="52" t="s">
        <v>570</v>
      </c>
      <c r="B153" s="53" t="s">
        <v>41</v>
      </c>
      <c r="C153" s="52">
        <v>55733.803699999997</v>
      </c>
      <c r="D153" s="52">
        <v>2.0000000000000001E-4</v>
      </c>
      <c r="E153" s="1">
        <f>+(C153-C$7)/C$8</f>
        <v>17816.003943217664</v>
      </c>
      <c r="F153" s="1">
        <f>ROUND(2*E153,0)/2</f>
        <v>17816</v>
      </c>
      <c r="G153" s="1">
        <f>+C153-(C$7+F153*C$8)</f>
        <v>4.4999999954598024E-3</v>
      </c>
      <c r="H153" s="13"/>
      <c r="K153" s="1">
        <f>G153</f>
        <v>4.4999999954598024E-3</v>
      </c>
      <c r="O153" s="1">
        <f ca="1">+C$11+C$12*F153</f>
        <v>3.9836182082525762E-3</v>
      </c>
      <c r="Q153" s="74">
        <f>+C153-15018.5</f>
        <v>40715.303699999997</v>
      </c>
    </row>
    <row r="154" spans="1:17">
      <c r="A154" s="57" t="s">
        <v>571</v>
      </c>
      <c r="B154" s="49" t="s">
        <v>41</v>
      </c>
      <c r="C154" s="46">
        <v>55773.743300000002</v>
      </c>
      <c r="D154" s="46">
        <v>4.0000000000000002E-4</v>
      </c>
      <c r="E154" s="1">
        <f>+(C154-C$7)/C$8</f>
        <v>17851.001840168246</v>
      </c>
      <c r="F154" s="1">
        <f>ROUND(2*E154,0)/2</f>
        <v>17851</v>
      </c>
      <c r="G154" s="1">
        <f>+C154-(C$7+F154*C$8)</f>
        <v>2.0999999978812411E-3</v>
      </c>
      <c r="H154" s="13"/>
      <c r="K154" s="1">
        <f>G154</f>
        <v>2.0999999978812411E-3</v>
      </c>
      <c r="O154" s="1">
        <f ca="1">+C$11+C$12*F154</f>
        <v>3.9972347640351482E-3</v>
      </c>
      <c r="Q154" s="74">
        <f>+C154-15018.5</f>
        <v>40755.243300000002</v>
      </c>
    </row>
    <row r="155" spans="1:17">
      <c r="A155" s="57" t="s">
        <v>572</v>
      </c>
      <c r="B155" s="49" t="s">
        <v>41</v>
      </c>
      <c r="C155" s="46">
        <v>55773.743300000002</v>
      </c>
      <c r="D155" s="46">
        <v>4.0000000000000002E-4</v>
      </c>
      <c r="E155" s="1">
        <f>+(C155-C$7)/C$8</f>
        <v>17851.001840168246</v>
      </c>
      <c r="F155" s="1">
        <f>ROUND(2*E155,0)/2</f>
        <v>17851</v>
      </c>
      <c r="G155" s="1">
        <f>+C155-(C$7+F155*C$8)</f>
        <v>2.0999999978812411E-3</v>
      </c>
      <c r="H155" s="13"/>
      <c r="K155" s="1">
        <f>G155</f>
        <v>2.0999999978812411E-3</v>
      </c>
      <c r="O155" s="1">
        <f ca="1">+C$11+C$12*F155</f>
        <v>3.9972347640351482E-3</v>
      </c>
      <c r="Q155" s="74">
        <f>+C155-15018.5</f>
        <v>40755.243300000002</v>
      </c>
    </row>
    <row r="156" spans="1:17">
      <c r="A156" s="52" t="s">
        <v>570</v>
      </c>
      <c r="B156" s="53" t="s">
        <v>41</v>
      </c>
      <c r="C156" s="52">
        <v>55837.652199999997</v>
      </c>
      <c r="D156" s="52">
        <v>2.0000000000000001E-4</v>
      </c>
      <c r="E156" s="1">
        <f>+(C156-C$7)/C$8</f>
        <v>17907.003329828247</v>
      </c>
      <c r="F156" s="1">
        <f>ROUND(2*E156,0)/2</f>
        <v>17907</v>
      </c>
      <c r="G156" s="1">
        <f>+C156-(C$7+F156*C$8)</f>
        <v>3.799999991315417E-3</v>
      </c>
      <c r="H156" s="13"/>
      <c r="K156" s="1">
        <f>G156</f>
        <v>3.799999991315417E-3</v>
      </c>
      <c r="O156" s="1">
        <f ca="1">+C$11+C$12*F156</f>
        <v>4.0190212532872638E-3</v>
      </c>
      <c r="Q156" s="74">
        <f>+C156-15018.5</f>
        <v>40819.152199999997</v>
      </c>
    </row>
    <row r="157" spans="1:17">
      <c r="A157" s="52" t="s">
        <v>570</v>
      </c>
      <c r="B157" s="53" t="s">
        <v>41</v>
      </c>
      <c r="C157" s="52">
        <v>55849.634100000003</v>
      </c>
      <c r="D157" s="52">
        <v>2.9999999999999997E-4</v>
      </c>
      <c r="E157" s="1">
        <f>+(C157-C$7)/C$8</f>
        <v>17917.502716438838</v>
      </c>
      <c r="F157" s="1">
        <f>ROUND(2*E157,0)/2</f>
        <v>17917.5</v>
      </c>
      <c r="G157" s="1">
        <f>+C157-(C$7+F157*C$8)</f>
        <v>3.1000000017229468E-3</v>
      </c>
      <c r="H157" s="13"/>
      <c r="K157" s="1">
        <f>G157</f>
        <v>3.1000000017229468E-3</v>
      </c>
      <c r="O157" s="1">
        <f ca="1">+C$11+C$12*F157</f>
        <v>4.0231062200220356E-3</v>
      </c>
      <c r="Q157" s="74">
        <f>+C157-15018.5</f>
        <v>40831.134100000003</v>
      </c>
    </row>
    <row r="158" spans="1:17">
      <c r="A158" s="52" t="s">
        <v>570</v>
      </c>
      <c r="B158" s="53" t="s">
        <v>41</v>
      </c>
      <c r="C158" s="52">
        <v>55853.629000000001</v>
      </c>
      <c r="D158" s="52">
        <v>2.0000000000000001E-4</v>
      </c>
      <c r="E158" s="1">
        <f>+(C158-C$7)/C$8</f>
        <v>17921.003329828251</v>
      </c>
      <c r="F158" s="1">
        <f>ROUND(2*E158,0)/2</f>
        <v>17921</v>
      </c>
      <c r="G158" s="1">
        <f>+C158-(C$7+F158*C$8)</f>
        <v>3.8000000058673322E-3</v>
      </c>
      <c r="H158" s="13"/>
      <c r="K158" s="1">
        <f>G158</f>
        <v>3.8000000058673322E-3</v>
      </c>
      <c r="O158" s="1">
        <f ca="1">+C$11+C$12*F158</f>
        <v>4.024467875600294E-3</v>
      </c>
      <c r="Q158" s="74">
        <f>+C158-15018.5</f>
        <v>40835.129000000001</v>
      </c>
    </row>
    <row r="159" spans="1:17">
      <c r="A159" s="52" t="s">
        <v>570</v>
      </c>
      <c r="B159" s="53" t="s">
        <v>41</v>
      </c>
      <c r="C159" s="52">
        <v>55865.611900000004</v>
      </c>
      <c r="D159" s="52">
        <v>2.0000000000000001E-4</v>
      </c>
      <c r="E159" s="1">
        <f>+(C159-C$7)/C$8</f>
        <v>17931.503592709432</v>
      </c>
      <c r="F159" s="1">
        <f>ROUND(2*E159,0)/2</f>
        <v>17931.5</v>
      </c>
      <c r="G159" s="1">
        <f>+C159-(C$7+F159*C$8)</f>
        <v>4.1000000055646524E-3</v>
      </c>
      <c r="H159" s="13"/>
      <c r="K159" s="1">
        <f>G159</f>
        <v>4.1000000055646524E-3</v>
      </c>
      <c r="O159" s="1">
        <f ca="1">+C$11+C$12*F159</f>
        <v>4.0285528423350658E-3</v>
      </c>
      <c r="Q159" s="74">
        <f>+C159-15018.5</f>
        <v>40847.111900000004</v>
      </c>
    </row>
    <row r="160" spans="1:17">
      <c r="A160" s="52" t="s">
        <v>570</v>
      </c>
      <c r="B160" s="53" t="s">
        <v>41</v>
      </c>
      <c r="C160" s="52">
        <v>55881.589800000002</v>
      </c>
      <c r="D160" s="52">
        <v>4.0000000000000002E-4</v>
      </c>
      <c r="E160" s="1">
        <f>+(C160-C$7)/C$8</f>
        <v>17945.50455660708</v>
      </c>
      <c r="F160" s="1">
        <f>ROUND(2*E160,0)/2</f>
        <v>17945.5</v>
      </c>
      <c r="G160" s="1">
        <f>+C160-(C$7+F160*C$8)</f>
        <v>5.1999999996041879E-3</v>
      </c>
      <c r="H160" s="13"/>
      <c r="K160" s="1">
        <f>G160</f>
        <v>5.1999999996041879E-3</v>
      </c>
      <c r="O160" s="1">
        <f ca="1">+C$11+C$12*F160</f>
        <v>4.0339994646480942E-3</v>
      </c>
      <c r="Q160" s="74">
        <f>+C160-15018.5</f>
        <v>40863.089800000002</v>
      </c>
    </row>
    <row r="161" spans="1:17">
      <c r="A161" s="58" t="s">
        <v>573</v>
      </c>
      <c r="B161" s="55" t="s">
        <v>41</v>
      </c>
      <c r="C161" s="59">
        <v>56041.926500000001</v>
      </c>
      <c r="D161" s="59">
        <v>2.9999999999999997E-4</v>
      </c>
      <c r="E161" s="1">
        <f>+(C161-C$7)/C$8</f>
        <v>18086.002891692955</v>
      </c>
      <c r="F161" s="1">
        <f>ROUND(2*E161,0)/2</f>
        <v>18086</v>
      </c>
      <c r="G161" s="1">
        <f>+C161-(C$7+F161*C$8)</f>
        <v>3.2999999966705218E-3</v>
      </c>
      <c r="H161" s="13"/>
      <c r="K161" s="1">
        <f>G161</f>
        <v>3.2999999966705218E-3</v>
      </c>
      <c r="O161" s="1">
        <f ca="1">+C$11+C$12*F161</f>
        <v>4.0886602100038503E-3</v>
      </c>
      <c r="Q161" s="74">
        <f>+C161-15018.5</f>
        <v>41023.426500000001</v>
      </c>
    </row>
    <row r="162" spans="1:17">
      <c r="A162" s="58" t="s">
        <v>573</v>
      </c>
      <c r="B162" s="55" t="s">
        <v>41</v>
      </c>
      <c r="C162" s="59">
        <v>56120.669399999999</v>
      </c>
      <c r="D162" s="59">
        <v>2.9999999999999997E-4</v>
      </c>
      <c r="E162" s="1">
        <f>+(C162-C$7)/C$8</f>
        <v>18155.002979320012</v>
      </c>
      <c r="F162" s="1">
        <f>ROUND(2*E162,0)/2</f>
        <v>18155</v>
      </c>
      <c r="G162" s="1">
        <f>+C162-(C$7+F162*C$8)</f>
        <v>3.4000000014202669E-3</v>
      </c>
      <c r="H162" s="13"/>
      <c r="K162" s="1">
        <f>G162</f>
        <v>3.4000000014202669E-3</v>
      </c>
      <c r="O162" s="1">
        <f ca="1">+C$11+C$12*F162</f>
        <v>4.1155042771180653E-3</v>
      </c>
      <c r="Q162" s="74">
        <f>+C162-15018.5</f>
        <v>41102.169399999999</v>
      </c>
    </row>
    <row r="163" spans="1:17">
      <c r="A163" s="58" t="s">
        <v>573</v>
      </c>
      <c r="B163" s="55" t="s">
        <v>41</v>
      </c>
      <c r="C163" s="59">
        <v>56121.811300000001</v>
      </c>
      <c r="D163" s="59">
        <v>2.0000000000000001E-4</v>
      </c>
      <c r="E163" s="1">
        <f>+(C163-C$7)/C$8</f>
        <v>18156.003592709429</v>
      </c>
      <c r="F163" s="1">
        <f>ROUND(2*E163,0)/2</f>
        <v>18156</v>
      </c>
      <c r="G163" s="1">
        <f>+C163-(C$7+F163*C$8)</f>
        <v>4.1000000055646524E-3</v>
      </c>
      <c r="H163" s="13"/>
      <c r="K163" s="1">
        <f>G163</f>
        <v>4.1000000055646524E-3</v>
      </c>
      <c r="O163" s="1">
        <f ca="1">+C$11+C$12*F163</f>
        <v>4.1158933215689961E-3</v>
      </c>
      <c r="Q163" s="74">
        <f>+C163-15018.5</f>
        <v>41103.311300000001</v>
      </c>
    </row>
    <row r="164" spans="1:17">
      <c r="A164" s="58" t="s">
        <v>573</v>
      </c>
      <c r="B164" s="55" t="s">
        <v>44</v>
      </c>
      <c r="C164" s="59">
        <v>56189.714</v>
      </c>
      <c r="D164" s="59">
        <v>4.0000000000000002E-4</v>
      </c>
      <c r="E164" s="1">
        <f>+(C164-C$7)/C$8</f>
        <v>18215.504731861198</v>
      </c>
      <c r="F164" s="1">
        <f>ROUND(2*E164,0)/2</f>
        <v>18215.5</v>
      </c>
      <c r="G164" s="1">
        <f>+C164-(C$7+F164*C$8)</f>
        <v>5.4000000018277206E-3</v>
      </c>
      <c r="H164" s="13"/>
      <c r="K164" s="1">
        <f>G164</f>
        <v>5.4000000018277206E-3</v>
      </c>
      <c r="O164" s="1">
        <f ca="1">+C$11+C$12*F164</f>
        <v>4.1390414663993683E-3</v>
      </c>
      <c r="Q164" s="74">
        <f>+C164-15018.5</f>
        <v>41171.214</v>
      </c>
    </row>
    <row r="165" spans="1:17">
      <c r="A165" s="57" t="s">
        <v>574</v>
      </c>
      <c r="B165" s="49" t="s">
        <v>41</v>
      </c>
      <c r="C165" s="46">
        <v>56508.678999999996</v>
      </c>
      <c r="D165" s="46">
        <v>2.0000000000000001E-4</v>
      </c>
      <c r="E165" s="1">
        <f>+(C165-C$7)/C$8</f>
        <v>18495.004381352959</v>
      </c>
      <c r="F165" s="1">
        <f>ROUND(2*E165,0)/2</f>
        <v>18495</v>
      </c>
      <c r="G165" s="1">
        <f>+C165-(C$7+F165*C$8)</f>
        <v>4.9999999973806553E-3</v>
      </c>
      <c r="H165" s="13"/>
      <c r="K165" s="1">
        <f>G165</f>
        <v>4.9999999973806553E-3</v>
      </c>
      <c r="O165" s="1">
        <f ca="1">+C$11+C$12*F165</f>
        <v>4.2477793904344852E-3</v>
      </c>
      <c r="Q165" s="74">
        <f>+C165-15018.5</f>
        <v>41490.178999999996</v>
      </c>
    </row>
    <row r="166" spans="1:17">
      <c r="A166" s="48" t="s">
        <v>545</v>
      </c>
      <c r="B166" s="49" t="s">
        <v>41</v>
      </c>
      <c r="C166" s="46">
        <v>56952.605199999998</v>
      </c>
      <c r="D166" s="46"/>
      <c r="E166" s="1">
        <f>+(C166-C$7)/C$8</f>
        <v>18884.003855590603</v>
      </c>
      <c r="F166" s="1">
        <f>ROUND(2*E166,0)/2</f>
        <v>18884</v>
      </c>
      <c r="G166" s="1">
        <f>+C166-(C$7+F166*C$8)</f>
        <v>4.3999999979860149E-3</v>
      </c>
      <c r="H166" s="13"/>
      <c r="K166" s="1">
        <f>G166</f>
        <v>4.3999999979860149E-3</v>
      </c>
      <c r="O166" s="1">
        <f ca="1">+C$11+C$12*F166</f>
        <v>4.3991176818465056E-3</v>
      </c>
      <c r="Q166" s="74">
        <f>+C166-15018.5</f>
        <v>41934.105199999998</v>
      </c>
    </row>
    <row r="167" spans="1:17">
      <c r="A167" s="61" t="s">
        <v>575</v>
      </c>
      <c r="B167" s="62" t="s">
        <v>41</v>
      </c>
      <c r="C167" s="61">
        <v>56952.605199999998</v>
      </c>
      <c r="D167" s="61">
        <v>2.0000000000000001E-4</v>
      </c>
      <c r="E167" s="1">
        <f>+(C167-C$7)/C$8</f>
        <v>18884.003855590603</v>
      </c>
      <c r="F167" s="1">
        <f>ROUND(2*E167,0)/2</f>
        <v>18884</v>
      </c>
      <c r="G167" s="1">
        <f>+C167-(C$7+F167*C$8)</f>
        <v>4.3999999979860149E-3</v>
      </c>
      <c r="H167" s="13"/>
      <c r="K167" s="1">
        <f>G167</f>
        <v>4.3999999979860149E-3</v>
      </c>
      <c r="O167" s="1">
        <f ca="1">+C$11+C$12*F167</f>
        <v>4.3991176818465056E-3</v>
      </c>
      <c r="Q167" s="74">
        <f>+C167-15018.5</f>
        <v>41934.105199999998</v>
      </c>
    </row>
    <row r="168" spans="1:17">
      <c r="A168" s="61" t="s">
        <v>576</v>
      </c>
      <c r="B168" s="62" t="s">
        <v>41</v>
      </c>
      <c r="C168" s="61">
        <v>57227.6348</v>
      </c>
      <c r="D168" s="61">
        <v>1E-4</v>
      </c>
      <c r="E168" s="1">
        <f>+(C168-C$7)/C$8</f>
        <v>19125.004206098842</v>
      </c>
      <c r="F168" s="1">
        <f>ROUND(2*E168,0)/2</f>
        <v>19125</v>
      </c>
      <c r="G168" s="1">
        <f>+C168-(C$7+F168*C$8)</f>
        <v>4.7999999951571226E-3</v>
      </c>
      <c r="H168" s="13"/>
      <c r="K168" s="1">
        <f>G168</f>
        <v>4.7999999951571226E-3</v>
      </c>
      <c r="O168" s="1">
        <f ca="1">+C$11+C$12*F168</f>
        <v>4.4928773945207921E-3</v>
      </c>
      <c r="Q168" s="74">
        <f>+C168-15018.5</f>
        <v>42209.1348</v>
      </c>
    </row>
    <row r="169" spans="1:17">
      <c r="A169" s="61" t="s">
        <v>576</v>
      </c>
      <c r="B169" s="62" t="s">
        <v>41</v>
      </c>
      <c r="C169" s="61">
        <v>57307.518499999998</v>
      </c>
      <c r="D169" s="61">
        <v>1E-4</v>
      </c>
      <c r="E169" s="1">
        <f>+(C169-C$7)/C$8</f>
        <v>19195.003943217664</v>
      </c>
      <c r="F169" s="1">
        <f>ROUND(2*E169,0)/2</f>
        <v>19195</v>
      </c>
      <c r="G169" s="1">
        <f>+C169-(C$7+F169*C$8)</f>
        <v>4.5000000027357601E-3</v>
      </c>
      <c r="H169" s="13"/>
      <c r="K169" s="1">
        <f>G169</f>
        <v>4.5000000027357601E-3</v>
      </c>
      <c r="O169" s="1">
        <f ca="1">+C$11+C$12*F169</f>
        <v>4.5201105060859378E-3</v>
      </c>
      <c r="Q169" s="74">
        <f>+C169-15018.5</f>
        <v>42289.018499999998</v>
      </c>
    </row>
    <row r="170" spans="1:17">
      <c r="A170" s="61" t="s">
        <v>577</v>
      </c>
      <c r="B170" s="62" t="s">
        <v>41</v>
      </c>
      <c r="C170" s="61">
        <v>57607.655700000003</v>
      </c>
      <c r="D170" s="61">
        <v>2.0000000000000001E-4</v>
      </c>
      <c r="E170" s="1">
        <f>+(C170-C$7)/C$8</f>
        <v>19458.005345250614</v>
      </c>
      <c r="F170" s="1">
        <f>ROUND(2*E170,0)/2</f>
        <v>19458</v>
      </c>
      <c r="G170" s="1">
        <f>+C170-(C$7+F170*C$8)</f>
        <v>6.0999999986961484E-3</v>
      </c>
      <c r="H170" s="13"/>
      <c r="K170" s="1">
        <f>G170</f>
        <v>6.0999999986961484E-3</v>
      </c>
      <c r="O170" s="1">
        <f ca="1">+C$11+C$12*F170</f>
        <v>4.6224291966806986E-3</v>
      </c>
      <c r="Q170" s="74">
        <f>+C170-15018.5</f>
        <v>42589.155700000003</v>
      </c>
    </row>
    <row r="171" spans="1:17">
      <c r="A171" s="61" t="s">
        <v>577</v>
      </c>
      <c r="B171" s="62" t="s">
        <v>41</v>
      </c>
      <c r="C171" s="61">
        <v>57623.632700000002</v>
      </c>
      <c r="D171" s="61">
        <v>1E-4</v>
      </c>
      <c r="E171" s="1">
        <f>+(C171-C$7)/C$8</f>
        <v>19472.005520504732</v>
      </c>
      <c r="F171" s="1">
        <f>ROUND(2*E171,0)/2</f>
        <v>19472</v>
      </c>
      <c r="G171" s="1">
        <f>+C171-(C$7+F171*C$8)</f>
        <v>6.300000000919681E-3</v>
      </c>
      <c r="H171" s="13"/>
      <c r="K171" s="1">
        <f>G171</f>
        <v>6.300000000919681E-3</v>
      </c>
      <c r="O171" s="1">
        <f ca="1">+C$11+C$12*F171</f>
        <v>4.627875818993727E-3</v>
      </c>
      <c r="Q171" s="74">
        <f>+C171-15018.5</f>
        <v>42605.132700000002</v>
      </c>
    </row>
    <row r="172" spans="1:17">
      <c r="A172" s="63" t="s">
        <v>578</v>
      </c>
      <c r="B172" s="64" t="s">
        <v>41</v>
      </c>
      <c r="C172" s="63">
        <v>57964.8505</v>
      </c>
      <c r="D172" s="63">
        <v>1E-4</v>
      </c>
      <c r="E172" s="1">
        <f>+(C172-C$7)/C$8</f>
        <v>19771.004644234141</v>
      </c>
      <c r="F172" s="1">
        <f>ROUND(2*E172,0)/2</f>
        <v>19771</v>
      </c>
      <c r="G172" s="1">
        <f>+C172-(C$7+F172*C$8)</f>
        <v>5.300000004353933E-3</v>
      </c>
      <c r="H172" s="13"/>
      <c r="K172" s="1">
        <f>G172</f>
        <v>5.300000004353933E-3</v>
      </c>
      <c r="O172" s="1">
        <f ca="1">+C$11+C$12*F172</f>
        <v>4.7442001098219905E-3</v>
      </c>
      <c r="Q172" s="74">
        <f>+C172-15018.5</f>
        <v>42946.3505</v>
      </c>
    </row>
    <row r="173" spans="1:17">
      <c r="A173" s="71" t="s">
        <v>585</v>
      </c>
      <c r="B173" s="72" t="s">
        <v>41</v>
      </c>
      <c r="C173" s="73">
        <v>57969.414270000067</v>
      </c>
      <c r="D173" s="73">
        <v>2.9999999999999997E-4</v>
      </c>
      <c r="E173" s="1">
        <f>+(C173-C$7)/C$8</f>
        <v>19775.003741675489</v>
      </c>
      <c r="F173" s="1">
        <f>ROUND(2*E173,0)/2</f>
        <v>19775</v>
      </c>
      <c r="G173" s="1">
        <f>+C173-(C$7+F173*C$8)</f>
        <v>4.2700000631157309E-3</v>
      </c>
      <c r="H173" s="13"/>
      <c r="K173" s="1">
        <f>G173</f>
        <v>4.2700000631157309E-3</v>
      </c>
      <c r="O173" s="1">
        <f ca="1">+C$11+C$12*F173</f>
        <v>4.7457562876257135E-3</v>
      </c>
      <c r="Q173" s="74">
        <f>+C173-15018.5</f>
        <v>42950.914270000067</v>
      </c>
    </row>
    <row r="174" spans="1:17">
      <c r="A174" s="63" t="s">
        <v>579</v>
      </c>
      <c r="B174" s="65" t="s">
        <v>41</v>
      </c>
      <c r="C174" s="63">
        <v>58043.5939</v>
      </c>
      <c r="D174" s="63">
        <v>2.0000000000000001E-4</v>
      </c>
      <c r="E174" s="1">
        <f>+(C174-C$7)/C$8</f>
        <v>19840.005169996493</v>
      </c>
      <c r="F174" s="1">
        <f>ROUND(2*E174,0)/2</f>
        <v>19840</v>
      </c>
      <c r="G174" s="1">
        <f>+C174-(C$7+F174*C$8)</f>
        <v>5.8999999964726157E-3</v>
      </c>
      <c r="H174" s="13"/>
      <c r="K174" s="1">
        <f>G174</f>
        <v>5.8999999964726157E-3</v>
      </c>
      <c r="O174" s="1">
        <f ca="1">+C$11+C$12*F174</f>
        <v>4.7710441769362056E-3</v>
      </c>
      <c r="Q174" s="74">
        <f>+C174-15018.5</f>
        <v>43025.0939</v>
      </c>
    </row>
    <row r="175" spans="1:17">
      <c r="A175" s="63" t="s">
        <v>579</v>
      </c>
      <c r="B175" s="65" t="s">
        <v>41</v>
      </c>
      <c r="C175" s="63">
        <v>58067.559500000003</v>
      </c>
      <c r="D175" s="63">
        <v>1E-4</v>
      </c>
      <c r="E175" s="1">
        <f>+(C175-C$7)/C$8</f>
        <v>19861.005520504736</v>
      </c>
      <c r="F175" s="1">
        <f>ROUND(2*E175,0)/2</f>
        <v>19861</v>
      </c>
      <c r="G175" s="1">
        <f>+C175-(C$7+F175*C$8)</f>
        <v>6.3000000081956387E-3</v>
      </c>
      <c r="H175" s="13"/>
      <c r="K175" s="1">
        <f>G175</f>
        <v>6.3000000081956387E-3</v>
      </c>
      <c r="O175" s="1">
        <f ca="1">+C$11+C$12*F175</f>
        <v>4.7792141104057492E-3</v>
      </c>
      <c r="Q175" s="74">
        <f>+C175-15018.5</f>
        <v>43049.059500000003</v>
      </c>
    </row>
    <row r="176" spans="1:17">
      <c r="A176" s="71" t="s">
        <v>585</v>
      </c>
      <c r="B176" s="72" t="s">
        <v>44</v>
      </c>
      <c r="C176" s="73">
        <v>58085.243879999965</v>
      </c>
      <c r="D176" s="73">
        <v>2.9999999999999997E-4</v>
      </c>
      <c r="E176" s="1">
        <f>+(C176-C$7)/C$8</f>
        <v>19876.5018226428</v>
      </c>
      <c r="F176" s="1">
        <f>ROUND(2*E176,0)/2</f>
        <v>19876.5</v>
      </c>
      <c r="G176" s="1">
        <f>+C176-(C$7+F176*C$8)</f>
        <v>2.0799999620066956E-3</v>
      </c>
      <c r="H176" s="13"/>
      <c r="K176" s="1">
        <f>G176</f>
        <v>2.0799999620066956E-3</v>
      </c>
      <c r="O176" s="1">
        <f ca="1">+C$11+C$12*F176</f>
        <v>4.7852442993951728E-3</v>
      </c>
      <c r="Q176" s="74">
        <f>+C176-15018.5</f>
        <v>43066.743879999965</v>
      </c>
    </row>
    <row r="177" spans="1:17">
      <c r="A177" s="68" t="s">
        <v>581</v>
      </c>
      <c r="B177" s="69" t="s">
        <v>41</v>
      </c>
      <c r="C177" s="70">
        <v>58327.752800000002</v>
      </c>
      <c r="D177" s="70">
        <v>2.0000000000000001E-4</v>
      </c>
      <c r="E177" s="1">
        <f>+(C177-C$7)/C$8</f>
        <v>20089.005257623558</v>
      </c>
      <c r="F177" s="1">
        <f>ROUND(2*E177,0)/2</f>
        <v>20089</v>
      </c>
      <c r="G177" s="1">
        <f>+C177-(C$7+F177*C$8)</f>
        <v>6.0000000012223609E-3</v>
      </c>
      <c r="H177" s="13"/>
      <c r="K177" s="1">
        <f>G177</f>
        <v>6.0000000012223609E-3</v>
      </c>
      <c r="O177" s="1">
        <f ca="1">+C$11+C$12*F177</f>
        <v>4.8679162452179361E-3</v>
      </c>
      <c r="Q177" s="74">
        <f>+C177-15018.5</f>
        <v>43309.252800000002</v>
      </c>
    </row>
    <row r="178" spans="1:17">
      <c r="A178" s="68" t="s">
        <v>582</v>
      </c>
      <c r="B178" s="69" t="s">
        <v>41</v>
      </c>
      <c r="C178" s="70">
        <v>58690.654999999999</v>
      </c>
      <c r="D178" s="70">
        <v>2.0000000000000001E-4</v>
      </c>
      <c r="E178" s="1">
        <f>+(C178-C$7)/C$8</f>
        <v>20407.00578338591</v>
      </c>
      <c r="F178" s="1">
        <f>ROUND(2*E178,0)/2</f>
        <v>20407</v>
      </c>
      <c r="G178" s="1">
        <f>+C178-(C$7+F178*C$8)</f>
        <v>6.5999999933410436E-3</v>
      </c>
      <c r="H178" s="13"/>
      <c r="K178" s="1">
        <f>G178</f>
        <v>6.5999999933410436E-3</v>
      </c>
      <c r="O178" s="1">
        <f ca="1">+C$11+C$12*F178</f>
        <v>4.9916323806138817E-3</v>
      </c>
      <c r="Q178" s="74">
        <f>+C178-15018.5</f>
        <v>43672.154999999999</v>
      </c>
    </row>
    <row r="179" spans="1:17">
      <c r="A179" s="71" t="s">
        <v>583</v>
      </c>
      <c r="B179" s="72" t="s">
        <v>41</v>
      </c>
      <c r="C179" s="73">
        <v>58746.5743</v>
      </c>
      <c r="D179" s="73">
        <v>1E-4</v>
      </c>
      <c r="E179" s="1">
        <f>+(C179-C$7)/C$8</f>
        <v>20456.006221521206</v>
      </c>
      <c r="F179" s="1">
        <f>ROUND(2*E179,0)/2</f>
        <v>20456</v>
      </c>
      <c r="G179" s="1">
        <f>+C179-(C$7+F179*C$8)</f>
        <v>7.0999999952618964E-3</v>
      </c>
      <c r="H179" s="13"/>
      <c r="K179" s="1">
        <f>G179</f>
        <v>7.0999999952618964E-3</v>
      </c>
      <c r="O179" s="1">
        <f ca="1">+C$11+C$12*F179</f>
        <v>5.010695558709484E-3</v>
      </c>
      <c r="Q179" s="74">
        <f>+C179-15018.5</f>
        <v>43728.0743</v>
      </c>
    </row>
    <row r="180" spans="1:17">
      <c r="A180" s="66" t="s">
        <v>580</v>
      </c>
      <c r="B180" s="49"/>
      <c r="C180" s="67">
        <v>58983.942499999997</v>
      </c>
      <c r="D180" s="52">
        <v>4.0000000000000002E-4</v>
      </c>
      <c r="E180" s="1">
        <f>+(C180-C$7)/C$8</f>
        <v>20664.004994742372</v>
      </c>
      <c r="F180" s="1">
        <f>ROUND(2*E180,0)/2</f>
        <v>20664</v>
      </c>
      <c r="G180" s="1">
        <f>+C180-(C$7+F180*C$8)</f>
        <v>5.7000000015250407E-3</v>
      </c>
      <c r="H180" s="13"/>
      <c r="K180" s="1">
        <f>G180</f>
        <v>5.7000000015250407E-3</v>
      </c>
      <c r="O180" s="1">
        <f ca="1">+C$11+C$12*F180</f>
        <v>5.0916168045030581E-3</v>
      </c>
      <c r="Q180" s="74">
        <f>+C180-15018.5</f>
        <v>43965.442499999997</v>
      </c>
    </row>
    <row r="181" spans="1:17">
      <c r="A181" s="68" t="s">
        <v>586</v>
      </c>
      <c r="B181" s="69" t="s">
        <v>41</v>
      </c>
      <c r="C181" s="70">
        <v>59038.720200000003</v>
      </c>
      <c r="D181" s="70">
        <v>2.0000000000000001E-4</v>
      </c>
      <c r="E181" s="1">
        <f>+(C181-C$7)/C$8</f>
        <v>20712.00508236944</v>
      </c>
      <c r="F181" s="1">
        <f>ROUND(2*E181,0)/2</f>
        <v>20712</v>
      </c>
      <c r="G181" s="1">
        <f>+C181-(C$7+F181*C$8)</f>
        <v>5.8000000062747858E-3</v>
      </c>
      <c r="H181" s="13"/>
      <c r="K181" s="1">
        <f>G181</f>
        <v>5.8000000062747858E-3</v>
      </c>
      <c r="O181" s="1">
        <f ca="1">+C$11+C$12*F181</f>
        <v>5.1102909381477279E-3</v>
      </c>
      <c r="Q181" s="74">
        <f>+C181-15018.5</f>
        <v>44020.220200000003</v>
      </c>
    </row>
    <row r="182" spans="1:17" ht="12" customHeight="1">
      <c r="A182" s="71" t="s">
        <v>584</v>
      </c>
      <c r="B182" s="72" t="s">
        <v>41</v>
      </c>
      <c r="C182" s="73">
        <v>59054.696499999998</v>
      </c>
      <c r="D182" s="73">
        <v>1E-4</v>
      </c>
      <c r="E182" s="1">
        <f>+(C182-C$7)/C$8</f>
        <v>20726.004644234137</v>
      </c>
      <c r="F182" s="1">
        <f>ROUND(2*E182,0)/2</f>
        <v>20726</v>
      </c>
      <c r="G182" s="1">
        <f>+C182-(C$7+F182*C$8)</f>
        <v>5.2999999970779754E-3</v>
      </c>
      <c r="H182" s="13"/>
      <c r="K182" s="1">
        <f>G182</f>
        <v>5.2999999970779754E-3</v>
      </c>
      <c r="O182" s="1">
        <f ca="1">+C$11+C$12*F182</f>
        <v>5.1157375604607581E-3</v>
      </c>
      <c r="Q182" s="74">
        <f>+C182-15018.5</f>
        <v>44036.196499999998</v>
      </c>
    </row>
    <row r="183" spans="1:17" ht="12" customHeight="1">
      <c r="A183" s="78" t="s">
        <v>587</v>
      </c>
      <c r="B183" s="76" t="s">
        <v>41</v>
      </c>
      <c r="C183" s="77">
        <v>59060.402399999999</v>
      </c>
      <c r="D183" s="78">
        <v>1.5E-3</v>
      </c>
      <c r="E183" s="1">
        <f>+(C183-C$7)/C$8</f>
        <v>20731.00455660708</v>
      </c>
      <c r="F183" s="1">
        <f>ROUND(2*E183,0)/2</f>
        <v>20731</v>
      </c>
      <c r="G183" s="1">
        <f>+C183-(C$7+F183*C$8)</f>
        <v>5.1999999996041879E-3</v>
      </c>
      <c r="H183" s="13"/>
      <c r="K183" s="1">
        <f>G183</f>
        <v>5.1999999996041879E-3</v>
      </c>
      <c r="O183" s="1">
        <f ca="1">+C$11+C$12*F183</f>
        <v>5.1176827827154117E-3</v>
      </c>
      <c r="Q183" s="74">
        <f>+C183-15018.5</f>
        <v>44041.902399999999</v>
      </c>
    </row>
    <row r="184" spans="1:17" ht="12" customHeight="1">
      <c r="A184" s="68" t="s">
        <v>586</v>
      </c>
      <c r="B184" s="69" t="s">
        <v>41</v>
      </c>
      <c r="C184" s="70">
        <v>59118.6037</v>
      </c>
      <c r="D184" s="70">
        <v>2.0000000000000001E-4</v>
      </c>
      <c r="E184" s="1">
        <f>+(C184-C$7)/C$8</f>
        <v>20782.004644234141</v>
      </c>
      <c r="F184" s="1">
        <f>ROUND(2*E184,0)/2</f>
        <v>20782</v>
      </c>
      <c r="G184" s="1">
        <f>+C184-(C$7+F184*C$8)</f>
        <v>5.2999999970779754E-3</v>
      </c>
      <c r="H184" s="13"/>
      <c r="K184" s="1">
        <f>G184</f>
        <v>5.2999999970779754E-3</v>
      </c>
      <c r="O184" s="1">
        <f ca="1">+C$11+C$12*F184</f>
        <v>5.1375240497128737E-3</v>
      </c>
      <c r="Q184" s="74">
        <f>+C184-15018.5</f>
        <v>44100.1037</v>
      </c>
    </row>
    <row r="185" spans="1:17" ht="12" customHeight="1">
      <c r="A185" s="68" t="s">
        <v>586</v>
      </c>
      <c r="B185" s="69" t="s">
        <v>41</v>
      </c>
      <c r="C185" s="70">
        <v>59150.558799999999</v>
      </c>
      <c r="D185" s="70">
        <v>2.0000000000000001E-4</v>
      </c>
      <c r="E185" s="1">
        <f>+(C185-C$7)/C$8</f>
        <v>20810.005958640028</v>
      </c>
      <c r="F185" s="1">
        <f>ROUND(2*E185,0)/2</f>
        <v>20810</v>
      </c>
      <c r="G185" s="1">
        <f>+C185-(C$7+F185*C$8)</f>
        <v>6.8000000028405339E-3</v>
      </c>
      <c r="H185" s="13"/>
      <c r="K185" s="1">
        <f>G185</f>
        <v>6.8000000028405339E-3</v>
      </c>
      <c r="O185" s="1">
        <f ca="1">+C$11+C$12*F185</f>
        <v>5.1484172943389323E-3</v>
      </c>
      <c r="Q185" s="74">
        <f>+C185-15018.5</f>
        <v>44132.058799999999</v>
      </c>
    </row>
    <row r="186" spans="1:17" ht="12" customHeight="1">
      <c r="A186" s="68" t="s">
        <v>586</v>
      </c>
      <c r="B186" s="69" t="s">
        <v>41</v>
      </c>
      <c r="C186" s="70">
        <v>59182.512000000002</v>
      </c>
      <c r="D186" s="70">
        <v>2.0000000000000001E-4</v>
      </c>
      <c r="E186" s="1">
        <f>+(C186-C$7)/C$8</f>
        <v>20838.005608131793</v>
      </c>
      <c r="F186" s="1">
        <f>ROUND(2*E186,0)/2</f>
        <v>20838</v>
      </c>
      <c r="G186" s="1">
        <f>+C186-(C$7+F186*C$8)</f>
        <v>6.3999999983934686E-3</v>
      </c>
      <c r="H186" s="13"/>
      <c r="K186" s="1">
        <f>G186</f>
        <v>6.3999999983934686E-3</v>
      </c>
      <c r="O186" s="1">
        <f ca="1">+C$11+C$12*F186</f>
        <v>5.159310538964991E-3</v>
      </c>
      <c r="Q186" s="74">
        <f>+C186-15018.5</f>
        <v>44164.012000000002</v>
      </c>
    </row>
    <row r="187" spans="1:17" ht="12" customHeight="1">
      <c r="A187" s="75" t="s">
        <v>588</v>
      </c>
      <c r="B187" s="76" t="s">
        <v>41</v>
      </c>
      <c r="C187" s="77">
        <v>59441.564299999998</v>
      </c>
      <c r="D187" s="78">
        <v>1E-4</v>
      </c>
      <c r="E187" s="1">
        <f>+(C187-C$7)/C$8</f>
        <v>21065.005520504732</v>
      </c>
      <c r="F187" s="1">
        <f>ROUND(2*E187,0)/2</f>
        <v>21065</v>
      </c>
      <c r="G187" s="1">
        <f>+C187-(C$7+F187*C$8)</f>
        <v>6.2999999936437234E-3</v>
      </c>
      <c r="H187" s="13"/>
      <c r="K187" s="1">
        <f>G187</f>
        <v>6.2999999936437234E-3</v>
      </c>
      <c r="O187" s="1">
        <f ca="1">+C$11+C$12*F187</f>
        <v>5.2476236293262472E-3</v>
      </c>
      <c r="Q187" s="74">
        <f>+C187-15018.5</f>
        <v>44423.064299999998</v>
      </c>
    </row>
    <row r="188" spans="1:17" ht="12" customHeight="1">
      <c r="A188" s="75" t="s">
        <v>588</v>
      </c>
      <c r="B188" s="76" t="s">
        <v>41</v>
      </c>
      <c r="C188" s="77">
        <v>59474.658300000003</v>
      </c>
      <c r="D188" s="78">
        <v>5.9999999999999995E-4</v>
      </c>
      <c r="E188" s="1">
        <f>+(C188-C$7)/C$8</f>
        <v>21094.004819488262</v>
      </c>
      <c r="F188" s="1">
        <f>ROUND(2*E188,0)/2</f>
        <v>21094</v>
      </c>
      <c r="G188" s="1">
        <f>+C188-(C$7+F188*C$8)</f>
        <v>5.5000000065774657E-3</v>
      </c>
      <c r="H188" s="13"/>
      <c r="K188" s="1">
        <f>G188</f>
        <v>5.5000000065774657E-3</v>
      </c>
      <c r="O188" s="1">
        <f ca="1">+C$11+C$12*F188</f>
        <v>5.2589059184032366E-3</v>
      </c>
      <c r="Q188" s="74">
        <f>+C188-15018.5</f>
        <v>44456.158300000003</v>
      </c>
    </row>
    <row r="189" spans="1:17" ht="12" customHeight="1">
      <c r="A189" s="75" t="s">
        <v>588</v>
      </c>
      <c r="B189" s="76" t="s">
        <v>41</v>
      </c>
      <c r="C189" s="77">
        <v>59506.613400000002</v>
      </c>
      <c r="D189" s="78">
        <v>2.9999999999999997E-4</v>
      </c>
      <c r="E189" s="1">
        <f>+(C189-C$7)/C$8</f>
        <v>21122.006133894149</v>
      </c>
      <c r="F189" s="1">
        <f>ROUND(2*E189,0)/2</f>
        <v>21122</v>
      </c>
      <c r="G189" s="1">
        <f>+C189-(C$7+F189*C$8)</f>
        <v>6.9999999977881089E-3</v>
      </c>
      <c r="H189" s="13"/>
      <c r="K189" s="1">
        <f>G189</f>
        <v>6.9999999977881089E-3</v>
      </c>
      <c r="O189" s="1">
        <f ca="1">+C$11+C$12*F189</f>
        <v>5.2697991630292935E-3</v>
      </c>
      <c r="Q189" s="74">
        <f>+C189-15018.5</f>
        <v>44488.113400000002</v>
      </c>
    </row>
    <row r="190" spans="1:17" ht="12" customHeight="1"/>
  </sheetData>
  <sheetProtection selectLockedCells="1" selectUnlockedCells="1"/>
  <sortState xmlns:xlrd2="http://schemas.microsoft.com/office/spreadsheetml/2017/richdata2" ref="A21:U189">
    <sortCondition ref="C21:C18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activeCell="C1" sqref="C1"/>
    </sheetView>
  </sheetViews>
  <sheetFormatPr defaultColWidth="10.28515625" defaultRowHeight="12.75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3" t="s">
        <v>0</v>
      </c>
      <c r="C1" s="4" t="s">
        <v>1</v>
      </c>
    </row>
    <row r="2" spans="1:4">
      <c r="A2" s="1" t="s">
        <v>2</v>
      </c>
    </row>
    <row r="4" spans="1:4">
      <c r="A4" s="5" t="s">
        <v>3</v>
      </c>
      <c r="C4" s="6">
        <v>35402.18</v>
      </c>
      <c r="D4" s="7">
        <v>1.1412</v>
      </c>
    </row>
    <row r="6" spans="1:4">
      <c r="A6" s="5" t="s">
        <v>4</v>
      </c>
    </row>
    <row r="7" spans="1:4">
      <c r="A7" s="1" t="s">
        <v>5</v>
      </c>
      <c r="C7" s="1">
        <f>+C4</f>
        <v>35402.18</v>
      </c>
    </row>
    <row r="8" spans="1:4">
      <c r="A8" s="1" t="s">
        <v>6</v>
      </c>
      <c r="C8" s="1">
        <f>+D4</f>
        <v>1.1412</v>
      </c>
    </row>
    <row r="10" spans="1:4">
      <c r="C10" s="8" t="s">
        <v>7</v>
      </c>
      <c r="D10" s="8" t="s">
        <v>8</v>
      </c>
    </row>
    <row r="11" spans="1:4">
      <c r="A11" s="1" t="s">
        <v>9</v>
      </c>
      <c r="C11" s="1">
        <f>INTERCEPT(G21:G93,F21:F93)</f>
        <v>-2.1736998770022524E-4</v>
      </c>
      <c r="D11" s="2"/>
    </row>
    <row r="12" spans="1:4">
      <c r="A12" s="1" t="s">
        <v>10</v>
      </c>
      <c r="C12" s="1">
        <f>SLOPE(G21:G93,F21:F93)</f>
        <v>1.3987700986763881E-7</v>
      </c>
      <c r="D12" s="2"/>
    </row>
    <row r="13" spans="1:4">
      <c r="A13" s="1" t="s">
        <v>11</v>
      </c>
      <c r="C13" s="2" t="s">
        <v>12</v>
      </c>
      <c r="D13" s="2"/>
    </row>
    <row r="14" spans="1:4">
      <c r="A14" s="1" t="s">
        <v>13</v>
      </c>
    </row>
    <row r="15" spans="1:4">
      <c r="A15" s="5" t="s">
        <v>14</v>
      </c>
      <c r="C15" s="1">
        <f>+C7+C11</f>
        <v>35402.17978263001</v>
      </c>
    </row>
    <row r="16" spans="1:4">
      <c r="A16" s="5" t="s">
        <v>15</v>
      </c>
      <c r="C16" s="1">
        <f>+C8+C12</f>
        <v>1.14120013987701</v>
      </c>
    </row>
    <row r="18" spans="1:31">
      <c r="A18" s="5" t="s">
        <v>16</v>
      </c>
      <c r="C18" s="6">
        <f>+C15</f>
        <v>35402.17978263001</v>
      </c>
      <c r="D18" s="7">
        <f>+C16</f>
        <v>1.14120013987701</v>
      </c>
    </row>
    <row r="20" spans="1:31">
      <c r="A20" s="8" t="s">
        <v>17</v>
      </c>
      <c r="B20" s="8" t="s">
        <v>18</v>
      </c>
      <c r="C20" s="8" t="s">
        <v>19</v>
      </c>
      <c r="D20" s="8" t="s">
        <v>20</v>
      </c>
      <c r="E20" s="8" t="s">
        <v>21</v>
      </c>
      <c r="F20" s="8" t="s">
        <v>22</v>
      </c>
      <c r="G20" s="8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8" t="s">
        <v>33</v>
      </c>
    </row>
    <row r="21" spans="1:31">
      <c r="A21" s="1" t="s">
        <v>24</v>
      </c>
      <c r="C21" s="1">
        <v>35402.18</v>
      </c>
      <c r="D21" s="2" t="s">
        <v>12</v>
      </c>
      <c r="E21" s="1">
        <f t="shared" ref="E21:E32" si="0"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t="shared" ref="O21:O32" si="1">+C$11+C$12*F21</f>
        <v>-2.1736998770022524E-4</v>
      </c>
      <c r="Q21" s="10">
        <f t="shared" ref="Q21:Q32" si="2">+C21-15018.5</f>
        <v>20383.68</v>
      </c>
    </row>
    <row r="22" spans="1:31">
      <c r="A22" s="1" t="s">
        <v>34</v>
      </c>
      <c r="C22" s="11">
        <v>48013.569000000003</v>
      </c>
      <c r="D22" s="2"/>
      <c r="E22" s="1">
        <f t="shared" si="0"/>
        <v>11050.989309498776</v>
      </c>
      <c r="F22" s="1">
        <f t="shared" ref="F22:F32" si="3">ROUND(2*E22,0)/2</f>
        <v>11051</v>
      </c>
      <c r="I22" s="12">
        <v>-1.2199999997392297E-2</v>
      </c>
      <c r="O22" s="1">
        <f t="shared" si="1"/>
        <v>1.3284108483470512E-3</v>
      </c>
      <c r="Q22" s="10">
        <f t="shared" si="2"/>
        <v>32995.069000000003</v>
      </c>
      <c r="AA22" s="1">
        <v>11</v>
      </c>
      <c r="AC22" s="1" t="s">
        <v>35</v>
      </c>
      <c r="AE22" s="1" t="s">
        <v>36</v>
      </c>
    </row>
    <row r="23" spans="1:31">
      <c r="A23" s="1" t="s">
        <v>34</v>
      </c>
      <c r="C23" s="11">
        <v>48037.521000000001</v>
      </c>
      <c r="D23" s="2"/>
      <c r="E23" s="1">
        <f t="shared" si="0"/>
        <v>11071.977742726955</v>
      </c>
      <c r="F23" s="1">
        <f t="shared" si="3"/>
        <v>11072</v>
      </c>
      <c r="I23" s="12">
        <v>-2.5399999998626299E-2</v>
      </c>
      <c r="O23" s="1">
        <f t="shared" si="1"/>
        <v>1.3313482655542717E-3</v>
      </c>
      <c r="Q23" s="10">
        <f t="shared" si="2"/>
        <v>33019.021000000001</v>
      </c>
      <c r="AA23" s="1">
        <v>12</v>
      </c>
      <c r="AC23" s="1" t="s">
        <v>35</v>
      </c>
      <c r="AE23" s="1" t="s">
        <v>36</v>
      </c>
    </row>
    <row r="24" spans="1:31">
      <c r="A24" s="1" t="s">
        <v>37</v>
      </c>
      <c r="C24" s="11">
        <v>49580.436999999998</v>
      </c>
      <c r="D24" s="1">
        <v>2E-3</v>
      </c>
      <c r="E24" s="1">
        <f t="shared" si="0"/>
        <v>12423.989660007008</v>
      </c>
      <c r="F24" s="1">
        <f t="shared" si="3"/>
        <v>12424</v>
      </c>
      <c r="I24" s="12">
        <v>-1.1800000000221189E-2</v>
      </c>
      <c r="O24" s="1">
        <f t="shared" si="1"/>
        <v>1.5204619828953192E-3</v>
      </c>
      <c r="Q24" s="10">
        <f t="shared" si="2"/>
        <v>34561.936999999998</v>
      </c>
      <c r="AA24" s="1">
        <v>11</v>
      </c>
      <c r="AC24" s="1" t="s">
        <v>35</v>
      </c>
      <c r="AE24" s="1" t="s">
        <v>36</v>
      </c>
    </row>
    <row r="25" spans="1:31">
      <c r="A25" s="1" t="s">
        <v>38</v>
      </c>
      <c r="C25" s="11">
        <v>50727.356800000001</v>
      </c>
      <c r="D25" s="1">
        <v>1.2999999999999999E-3</v>
      </c>
      <c r="E25" s="1">
        <f t="shared" si="0"/>
        <v>13429.001752541186</v>
      </c>
      <c r="F25" s="1">
        <f t="shared" si="3"/>
        <v>13429</v>
      </c>
      <c r="I25" s="12">
        <v>2.0000000004074536E-3</v>
      </c>
      <c r="O25" s="1">
        <f t="shared" si="1"/>
        <v>1.6610383778122963E-3</v>
      </c>
      <c r="Q25" s="10">
        <f t="shared" si="2"/>
        <v>35708.856800000001</v>
      </c>
      <c r="AA25" s="1">
        <v>13</v>
      </c>
      <c r="AC25" s="1" t="s">
        <v>39</v>
      </c>
      <c r="AE25" s="1" t="s">
        <v>36</v>
      </c>
    </row>
    <row r="26" spans="1:31">
      <c r="A26" s="1" t="s">
        <v>40</v>
      </c>
      <c r="B26" s="2" t="s">
        <v>41</v>
      </c>
      <c r="C26" s="13">
        <v>51270.565799999997</v>
      </c>
      <c r="D26" s="13">
        <v>1.6000000000000001E-3</v>
      </c>
      <c r="E26" s="1">
        <f t="shared" si="0"/>
        <v>13904.999824745879</v>
      </c>
      <c r="F26" s="1">
        <f t="shared" si="3"/>
        <v>13905</v>
      </c>
      <c r="G26" s="1">
        <f t="shared" ref="G26:G32" si="4">+C26-(C$7+F26*C$8)</f>
        <v>-2.0000000222353265E-4</v>
      </c>
      <c r="J26" s="1">
        <f t="shared" ref="J26:J32" si="5">G26</f>
        <v>-2.0000000222353265E-4</v>
      </c>
      <c r="O26" s="1">
        <f t="shared" si="1"/>
        <v>1.7276198345092923E-3</v>
      </c>
      <c r="Q26" s="10">
        <f t="shared" si="2"/>
        <v>36252.065799999997</v>
      </c>
    </row>
    <row r="27" spans="1:31">
      <c r="A27" s="1" t="s">
        <v>42</v>
      </c>
      <c r="C27" s="2">
        <v>51043.4686</v>
      </c>
      <c r="D27" s="14">
        <v>1E-3</v>
      </c>
      <c r="E27" s="1">
        <f t="shared" si="0"/>
        <v>13706.00122677883</v>
      </c>
      <c r="F27" s="1">
        <f t="shared" si="3"/>
        <v>13706</v>
      </c>
      <c r="G27" s="1">
        <f t="shared" si="4"/>
        <v>1.4000000010128133E-3</v>
      </c>
      <c r="J27" s="1">
        <f t="shared" si="5"/>
        <v>1.4000000010128133E-3</v>
      </c>
      <c r="O27" s="1">
        <f t="shared" si="1"/>
        <v>1.6997843095456322E-3</v>
      </c>
      <c r="Q27" s="10">
        <f t="shared" si="2"/>
        <v>36024.9686</v>
      </c>
    </row>
    <row r="28" spans="1:31">
      <c r="A28" s="1" t="s">
        <v>43</v>
      </c>
      <c r="B28" s="15" t="s">
        <v>41</v>
      </c>
      <c r="C28" s="13">
        <v>52831.728900000002</v>
      </c>
      <c r="D28" s="13">
        <v>2.4000000000000001E-4</v>
      </c>
      <c r="E28" s="1">
        <f t="shared" si="0"/>
        <v>15273.001139151771</v>
      </c>
      <c r="F28" s="1">
        <f t="shared" si="3"/>
        <v>15273</v>
      </c>
      <c r="G28" s="1">
        <f t="shared" si="4"/>
        <v>1.3000000035390258E-3</v>
      </c>
      <c r="H28" s="13"/>
      <c r="J28" s="1">
        <f t="shared" si="5"/>
        <v>1.3000000035390258E-3</v>
      </c>
      <c r="O28" s="1">
        <f t="shared" si="1"/>
        <v>1.9189715840082222E-3</v>
      </c>
      <c r="Q28" s="10">
        <f t="shared" si="2"/>
        <v>37813.228900000002</v>
      </c>
    </row>
    <row r="29" spans="1:31">
      <c r="A29" s="1" t="s">
        <v>43</v>
      </c>
      <c r="B29" s="15" t="s">
        <v>41</v>
      </c>
      <c r="C29" s="13">
        <v>52839.718529999998</v>
      </c>
      <c r="D29" s="13">
        <v>2.0000000000000001E-4</v>
      </c>
      <c r="E29" s="1">
        <f t="shared" si="0"/>
        <v>15280.002216964596</v>
      </c>
      <c r="F29" s="1">
        <f t="shared" si="3"/>
        <v>15280</v>
      </c>
      <c r="G29" s="1">
        <f t="shared" si="4"/>
        <v>2.5299999979324639E-3</v>
      </c>
      <c r="H29" s="13"/>
      <c r="J29" s="1">
        <f t="shared" si="5"/>
        <v>2.5299999979324639E-3</v>
      </c>
      <c r="O29" s="1">
        <f t="shared" si="1"/>
        <v>1.9199507230772957E-3</v>
      </c>
      <c r="Q29" s="10">
        <f t="shared" si="2"/>
        <v>37821.218529999998</v>
      </c>
    </row>
    <row r="30" spans="1:31" ht="12.75" customHeight="1">
      <c r="A30" s="1" t="s">
        <v>43</v>
      </c>
      <c r="B30" s="15" t="s">
        <v>44</v>
      </c>
      <c r="C30" s="13">
        <v>52843.7114</v>
      </c>
      <c r="D30" s="13">
        <v>4.0000000000000002E-4</v>
      </c>
      <c r="E30" s="1">
        <f t="shared" si="0"/>
        <v>15283.50105152471</v>
      </c>
      <c r="F30" s="1">
        <f t="shared" si="3"/>
        <v>15283.5</v>
      </c>
      <c r="G30" s="1">
        <f t="shared" si="4"/>
        <v>1.1999999987892807E-3</v>
      </c>
      <c r="H30" s="13"/>
      <c r="J30" s="1">
        <f t="shared" si="5"/>
        <v>1.1999999987892807E-3</v>
      </c>
      <c r="O30" s="1">
        <f t="shared" si="1"/>
        <v>1.9204402926118326E-3</v>
      </c>
      <c r="Q30" s="10">
        <f t="shared" si="2"/>
        <v>37825.2114</v>
      </c>
    </row>
    <row r="31" spans="1:31">
      <c r="A31" s="1" t="s">
        <v>43</v>
      </c>
      <c r="B31" s="15" t="s">
        <v>44</v>
      </c>
      <c r="C31" s="13">
        <v>52908.7621</v>
      </c>
      <c r="D31" s="13">
        <v>4.0000000000000002E-4</v>
      </c>
      <c r="E31" s="1">
        <f t="shared" si="0"/>
        <v>15340.503066947073</v>
      </c>
      <c r="F31" s="1">
        <f t="shared" si="3"/>
        <v>15340.5</v>
      </c>
      <c r="G31" s="1">
        <f t="shared" si="4"/>
        <v>3.4999999988940544E-3</v>
      </c>
      <c r="H31" s="13"/>
      <c r="J31" s="1">
        <f t="shared" si="5"/>
        <v>3.4999999988940544E-3</v>
      </c>
      <c r="O31" s="1">
        <f t="shared" si="1"/>
        <v>1.9284132821742878E-3</v>
      </c>
      <c r="Q31" s="10">
        <f t="shared" si="2"/>
        <v>37890.2621</v>
      </c>
    </row>
    <row r="32" spans="1:31">
      <c r="A32" s="1" t="s">
        <v>43</v>
      </c>
      <c r="B32" s="15" t="s">
        <v>44</v>
      </c>
      <c r="C32" s="13">
        <v>52939.574099999998</v>
      </c>
      <c r="D32" s="13">
        <v>2.9999999999999997E-4</v>
      </c>
      <c r="E32" s="1">
        <f t="shared" si="0"/>
        <v>15367.502716438834</v>
      </c>
      <c r="F32" s="1">
        <f t="shared" si="3"/>
        <v>15367.5</v>
      </c>
      <c r="G32" s="1">
        <f t="shared" si="4"/>
        <v>3.1000000017229468E-3</v>
      </c>
      <c r="H32" s="13"/>
      <c r="J32" s="1">
        <f t="shared" si="5"/>
        <v>3.1000000017229468E-3</v>
      </c>
      <c r="O32" s="1">
        <f t="shared" si="1"/>
        <v>1.9321899614407143E-3</v>
      </c>
      <c r="Q32" s="10">
        <f t="shared" si="2"/>
        <v>37921.074099999998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opLeftCell="A99" workbookViewId="0">
      <selection activeCell="A66" sqref="A66"/>
    </sheetView>
  </sheetViews>
  <sheetFormatPr defaultRowHeight="12.75"/>
  <cols>
    <col min="1" max="1" width="19.7109375" style="16" customWidth="1"/>
    <col min="2" max="2" width="4.42578125" customWidth="1"/>
    <col min="3" max="3" width="12.7109375" style="16" customWidth="1"/>
    <col min="4" max="4" width="5.42578125" customWidth="1"/>
    <col min="5" max="5" width="14.85546875" customWidth="1"/>
    <col min="7" max="7" width="12" customWidth="1"/>
    <col min="8" max="8" width="14.140625" style="1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7" t="s">
        <v>45</v>
      </c>
      <c r="I1" s="18" t="s">
        <v>46</v>
      </c>
      <c r="J1" s="19" t="s">
        <v>47</v>
      </c>
    </row>
    <row r="2" spans="1:16">
      <c r="I2" s="20" t="s">
        <v>48</v>
      </c>
      <c r="J2" s="21" t="s">
        <v>49</v>
      </c>
    </row>
    <row r="3" spans="1:16">
      <c r="A3" s="22" t="s">
        <v>50</v>
      </c>
      <c r="I3" s="20" t="s">
        <v>51</v>
      </c>
      <c r="J3" s="21" t="s">
        <v>52</v>
      </c>
    </row>
    <row r="4" spans="1:16">
      <c r="I4" s="20" t="s">
        <v>53</v>
      </c>
      <c r="J4" s="21" t="s">
        <v>52</v>
      </c>
    </row>
    <row r="5" spans="1:16">
      <c r="I5" s="23" t="s">
        <v>54</v>
      </c>
      <c r="J5" s="24" t="s">
        <v>55</v>
      </c>
    </row>
    <row r="11" spans="1:16" ht="12.75" customHeight="1">
      <c r="A11" s="16" t="str">
        <f t="shared" ref="A11:A42" si="0">P11</f>
        <v> BBS 96 </v>
      </c>
      <c r="B11" s="2" t="str">
        <f t="shared" ref="B11:B42" si="1">IF(H11=INT(H11),"I","II")</f>
        <v>I</v>
      </c>
      <c r="C11" s="16">
        <f t="shared" ref="C11:C42" si="2">1*G11</f>
        <v>48013.569000000003</v>
      </c>
      <c r="D11" t="str">
        <f t="shared" ref="D11:D42" si="3">VLOOKUP(F11,I$1:J$5,2,FALSE)</f>
        <v>vis</v>
      </c>
      <c r="E11">
        <f>VLOOKUP(C11,Active!C$21:E$965,3,FALSE)</f>
        <v>11050.989309498776</v>
      </c>
      <c r="F11" s="2" t="s">
        <v>54</v>
      </c>
      <c r="G11" t="str">
        <f t="shared" ref="G11:G42" si="4">MID(I11,3,LEN(I11)-3)</f>
        <v>48013.569</v>
      </c>
      <c r="H11" s="16">
        <f t="shared" ref="H11:H42" si="5">1*K11</f>
        <v>11051</v>
      </c>
      <c r="I11" s="25" t="s">
        <v>56</v>
      </c>
      <c r="J11" s="26" t="s">
        <v>57</v>
      </c>
      <c r="K11" s="25">
        <v>11051</v>
      </c>
      <c r="L11" s="25" t="s">
        <v>58</v>
      </c>
      <c r="M11" s="26" t="s">
        <v>59</v>
      </c>
      <c r="N11" s="26"/>
      <c r="O11" s="27" t="s">
        <v>60</v>
      </c>
      <c r="P11" s="27" t="s">
        <v>61</v>
      </c>
    </row>
    <row r="12" spans="1:16" ht="12.75" customHeight="1">
      <c r="A12" s="16" t="str">
        <f t="shared" si="0"/>
        <v> BBS 96 </v>
      </c>
      <c r="B12" s="2" t="str">
        <f t="shared" si="1"/>
        <v>I</v>
      </c>
      <c r="C12" s="16">
        <f t="shared" si="2"/>
        <v>48037.521000000001</v>
      </c>
      <c r="D12" t="str">
        <f t="shared" si="3"/>
        <v>vis</v>
      </c>
      <c r="E12">
        <f>VLOOKUP(C12,Active!C$21:E$965,3,FALSE)</f>
        <v>11071.977742726955</v>
      </c>
      <c r="F12" s="2" t="s">
        <v>54</v>
      </c>
      <c r="G12" t="str">
        <f t="shared" si="4"/>
        <v>48037.521</v>
      </c>
      <c r="H12" s="16">
        <f t="shared" si="5"/>
        <v>11072</v>
      </c>
      <c r="I12" s="25" t="s">
        <v>62</v>
      </c>
      <c r="J12" s="26" t="s">
        <v>63</v>
      </c>
      <c r="K12" s="25">
        <v>11072</v>
      </c>
      <c r="L12" s="25" t="s">
        <v>64</v>
      </c>
      <c r="M12" s="26" t="s">
        <v>59</v>
      </c>
      <c r="N12" s="26"/>
      <c r="O12" s="27" t="s">
        <v>60</v>
      </c>
      <c r="P12" s="27" t="s">
        <v>61</v>
      </c>
    </row>
    <row r="13" spans="1:16" ht="12.75" customHeight="1">
      <c r="A13" s="16" t="str">
        <f t="shared" si="0"/>
        <v> BBS 108 </v>
      </c>
      <c r="B13" s="2" t="str">
        <f t="shared" si="1"/>
        <v>I</v>
      </c>
      <c r="C13" s="16">
        <f t="shared" si="2"/>
        <v>49580.436999999998</v>
      </c>
      <c r="D13" t="str">
        <f t="shared" si="3"/>
        <v>vis</v>
      </c>
      <c r="E13">
        <f>VLOOKUP(C13,Active!C$21:E$965,3,FALSE)</f>
        <v>12423.989660007008</v>
      </c>
      <c r="F13" s="2" t="s">
        <v>54</v>
      </c>
      <c r="G13" t="str">
        <f t="shared" si="4"/>
        <v>49580.437</v>
      </c>
      <c r="H13" s="16">
        <f t="shared" si="5"/>
        <v>12424</v>
      </c>
      <c r="I13" s="25" t="s">
        <v>65</v>
      </c>
      <c r="J13" s="26" t="s">
        <v>66</v>
      </c>
      <c r="K13" s="25">
        <v>12424</v>
      </c>
      <c r="L13" s="25" t="s">
        <v>58</v>
      </c>
      <c r="M13" s="26" t="s">
        <v>59</v>
      </c>
      <c r="N13" s="26"/>
      <c r="O13" s="27" t="s">
        <v>60</v>
      </c>
      <c r="P13" s="27" t="s">
        <v>67</v>
      </c>
    </row>
    <row r="14" spans="1:16" ht="12.75" customHeight="1">
      <c r="A14" s="16" t="str">
        <f t="shared" si="0"/>
        <v> BBS 116 </v>
      </c>
      <c r="B14" s="2" t="str">
        <f t="shared" si="1"/>
        <v>I</v>
      </c>
      <c r="C14" s="16">
        <f t="shared" si="2"/>
        <v>50727.356800000001</v>
      </c>
      <c r="D14" t="str">
        <f t="shared" si="3"/>
        <v>vis</v>
      </c>
      <c r="E14">
        <f>VLOOKUP(C14,Active!C$21:E$965,3,FALSE)</f>
        <v>13429.001752541186</v>
      </c>
      <c r="F14" s="2" t="s">
        <v>54</v>
      </c>
      <c r="G14" t="str">
        <f t="shared" si="4"/>
        <v>50727.3568</v>
      </c>
      <c r="H14" s="16">
        <f t="shared" si="5"/>
        <v>13429</v>
      </c>
      <c r="I14" s="25" t="s">
        <v>68</v>
      </c>
      <c r="J14" s="26" t="s">
        <v>69</v>
      </c>
      <c r="K14" s="25">
        <v>13429</v>
      </c>
      <c r="L14" s="25" t="s">
        <v>70</v>
      </c>
      <c r="M14" s="26" t="s">
        <v>71</v>
      </c>
      <c r="N14" s="26" t="s">
        <v>72</v>
      </c>
      <c r="O14" s="27" t="s">
        <v>73</v>
      </c>
      <c r="P14" s="27" t="s">
        <v>74</v>
      </c>
    </row>
    <row r="15" spans="1:16" ht="12.75" customHeight="1">
      <c r="A15" s="16" t="str">
        <f t="shared" si="0"/>
        <v>IBVS 4888 </v>
      </c>
      <c r="B15" s="2" t="str">
        <f t="shared" si="1"/>
        <v>I</v>
      </c>
      <c r="C15" s="16">
        <f t="shared" si="2"/>
        <v>51043.4686</v>
      </c>
      <c r="D15" t="str">
        <f t="shared" si="3"/>
        <v>vis</v>
      </c>
      <c r="E15">
        <f>VLOOKUP(C15,Active!C$21:E$965,3,FALSE)</f>
        <v>13706.00122677883</v>
      </c>
      <c r="F15" s="2" t="s">
        <v>54</v>
      </c>
      <c r="G15" t="str">
        <f t="shared" si="4"/>
        <v>51043.4686</v>
      </c>
      <c r="H15" s="16">
        <f t="shared" si="5"/>
        <v>13706</v>
      </c>
      <c r="I15" s="25" t="s">
        <v>75</v>
      </c>
      <c r="J15" s="26" t="s">
        <v>76</v>
      </c>
      <c r="K15" s="25">
        <v>13706</v>
      </c>
      <c r="L15" s="25" t="s">
        <v>77</v>
      </c>
      <c r="M15" s="26" t="s">
        <v>71</v>
      </c>
      <c r="N15" s="26" t="s">
        <v>72</v>
      </c>
      <c r="O15" s="27" t="s">
        <v>78</v>
      </c>
      <c r="P15" s="28" t="s">
        <v>79</v>
      </c>
    </row>
    <row r="16" spans="1:16" ht="12.75" customHeight="1">
      <c r="A16" s="16" t="str">
        <f t="shared" si="0"/>
        <v>IBVS 5263 </v>
      </c>
      <c r="B16" s="2" t="str">
        <f t="shared" si="1"/>
        <v>I</v>
      </c>
      <c r="C16" s="16">
        <f t="shared" si="2"/>
        <v>51270.565799999997</v>
      </c>
      <c r="D16" t="str">
        <f t="shared" si="3"/>
        <v>vis</v>
      </c>
      <c r="E16">
        <f>VLOOKUP(C16,Active!C$21:E$965,3,FALSE)</f>
        <v>13904.999824745879</v>
      </c>
      <c r="F16" s="2" t="s">
        <v>54</v>
      </c>
      <c r="G16" t="str">
        <f t="shared" si="4"/>
        <v>51270.5658</v>
      </c>
      <c r="H16" s="16">
        <f t="shared" si="5"/>
        <v>13905</v>
      </c>
      <c r="I16" s="25" t="s">
        <v>80</v>
      </c>
      <c r="J16" s="26" t="s">
        <v>81</v>
      </c>
      <c r="K16" s="25">
        <v>13905</v>
      </c>
      <c r="L16" s="25" t="s">
        <v>82</v>
      </c>
      <c r="M16" s="26" t="s">
        <v>71</v>
      </c>
      <c r="N16" s="26" t="s">
        <v>72</v>
      </c>
      <c r="O16" s="27" t="s">
        <v>78</v>
      </c>
      <c r="P16" s="28" t="s">
        <v>83</v>
      </c>
    </row>
    <row r="17" spans="1:16" ht="12.75" customHeight="1">
      <c r="A17" s="16" t="str">
        <f t="shared" si="0"/>
        <v> BBS 130 </v>
      </c>
      <c r="B17" s="2" t="str">
        <f t="shared" si="1"/>
        <v>I</v>
      </c>
      <c r="C17" s="16">
        <f t="shared" si="2"/>
        <v>52530.453999999998</v>
      </c>
      <c r="D17" t="str">
        <f t="shared" si="3"/>
        <v>vis</v>
      </c>
      <c r="E17">
        <f>VLOOKUP(C17,Active!C$21:E$965,3,FALSE)</f>
        <v>15009.002804065894</v>
      </c>
      <c r="F17" s="2" t="s">
        <v>54</v>
      </c>
      <c r="G17" t="str">
        <f t="shared" si="4"/>
        <v>52530.454</v>
      </c>
      <c r="H17" s="16">
        <f t="shared" si="5"/>
        <v>15009</v>
      </c>
      <c r="I17" s="25" t="s">
        <v>84</v>
      </c>
      <c r="J17" s="26" t="s">
        <v>85</v>
      </c>
      <c r="K17" s="25">
        <v>15009</v>
      </c>
      <c r="L17" s="25" t="s">
        <v>86</v>
      </c>
      <c r="M17" s="26" t="s">
        <v>59</v>
      </c>
      <c r="N17" s="26"/>
      <c r="O17" s="27" t="s">
        <v>60</v>
      </c>
      <c r="P17" s="27" t="s">
        <v>87</v>
      </c>
    </row>
    <row r="18" spans="1:16" ht="12.75" customHeight="1">
      <c r="A18" s="16" t="str">
        <f t="shared" si="0"/>
        <v>IBVS 5670 </v>
      </c>
      <c r="B18" s="2" t="str">
        <f t="shared" si="1"/>
        <v>I</v>
      </c>
      <c r="C18" s="16">
        <f t="shared" si="2"/>
        <v>53479.93273</v>
      </c>
      <c r="D18" t="str">
        <f t="shared" si="3"/>
        <v>vis</v>
      </c>
      <c r="E18">
        <f>VLOOKUP(C18,Active!C$21:E$965,3,FALSE)</f>
        <v>15841.003093235191</v>
      </c>
      <c r="F18" s="2" t="s">
        <v>54</v>
      </c>
      <c r="G18" t="str">
        <f t="shared" si="4"/>
        <v>53479.93273</v>
      </c>
      <c r="H18" s="16">
        <f t="shared" si="5"/>
        <v>15841</v>
      </c>
      <c r="I18" s="25" t="s">
        <v>88</v>
      </c>
      <c r="J18" s="26" t="s">
        <v>89</v>
      </c>
      <c r="K18" s="25">
        <v>15841</v>
      </c>
      <c r="L18" s="25" t="s">
        <v>90</v>
      </c>
      <c r="M18" s="26" t="s">
        <v>71</v>
      </c>
      <c r="N18" s="26" t="s">
        <v>72</v>
      </c>
      <c r="O18" s="27" t="s">
        <v>91</v>
      </c>
      <c r="P18" s="28" t="s">
        <v>92</v>
      </c>
    </row>
    <row r="19" spans="1:16" ht="12.75" customHeight="1">
      <c r="A19" s="16" t="str">
        <f t="shared" si="0"/>
        <v>IBVS 5670 </v>
      </c>
      <c r="B19" s="2" t="str">
        <f t="shared" si="1"/>
        <v>I</v>
      </c>
      <c r="C19" s="16">
        <f t="shared" si="2"/>
        <v>53487.920700000002</v>
      </c>
      <c r="D19" t="str">
        <f t="shared" si="3"/>
        <v>vis</v>
      </c>
      <c r="E19">
        <f>VLOOKUP(C19,Active!C$21:E$965,3,FALSE)</f>
        <v>15848.002716438838</v>
      </c>
      <c r="F19" s="2" t="s">
        <v>54</v>
      </c>
      <c r="G19" t="str">
        <f t="shared" si="4"/>
        <v>53487.9207</v>
      </c>
      <c r="H19" s="16">
        <f t="shared" si="5"/>
        <v>15848</v>
      </c>
      <c r="I19" s="25" t="s">
        <v>93</v>
      </c>
      <c r="J19" s="26" t="s">
        <v>94</v>
      </c>
      <c r="K19" s="25">
        <v>15848</v>
      </c>
      <c r="L19" s="25" t="s">
        <v>95</v>
      </c>
      <c r="M19" s="26" t="s">
        <v>71</v>
      </c>
      <c r="N19" s="26" t="s">
        <v>72</v>
      </c>
      <c r="O19" s="27" t="s">
        <v>91</v>
      </c>
      <c r="P19" s="28" t="s">
        <v>92</v>
      </c>
    </row>
    <row r="20" spans="1:16" ht="12.75" customHeight="1">
      <c r="A20" s="16" t="str">
        <f t="shared" si="0"/>
        <v>IBVS 5670 </v>
      </c>
      <c r="B20" s="2" t="str">
        <f t="shared" si="1"/>
        <v>II</v>
      </c>
      <c r="C20" s="16">
        <f t="shared" si="2"/>
        <v>53491.914570000001</v>
      </c>
      <c r="D20" t="str">
        <f t="shared" si="3"/>
        <v>vis</v>
      </c>
      <c r="E20">
        <f>VLOOKUP(C20,Active!C$21:E$965,3,FALSE)</f>
        <v>15851.502427269541</v>
      </c>
      <c r="F20" s="2" t="s">
        <v>54</v>
      </c>
      <c r="G20" t="str">
        <f t="shared" si="4"/>
        <v>53491.91457</v>
      </c>
      <c r="H20" s="16">
        <f t="shared" si="5"/>
        <v>15851.5</v>
      </c>
      <c r="I20" s="25" t="s">
        <v>96</v>
      </c>
      <c r="J20" s="26" t="s">
        <v>97</v>
      </c>
      <c r="K20" s="25">
        <v>15851.5</v>
      </c>
      <c r="L20" s="25" t="s">
        <v>98</v>
      </c>
      <c r="M20" s="26" t="s">
        <v>71</v>
      </c>
      <c r="N20" s="26" t="s">
        <v>72</v>
      </c>
      <c r="O20" s="27" t="s">
        <v>91</v>
      </c>
      <c r="P20" s="28" t="s">
        <v>92</v>
      </c>
    </row>
    <row r="21" spans="1:16" ht="12.75" customHeight="1">
      <c r="A21" s="16" t="str">
        <f t="shared" si="0"/>
        <v>IBVS 5670 </v>
      </c>
      <c r="B21" s="2" t="str">
        <f t="shared" si="1"/>
        <v>II</v>
      </c>
      <c r="C21" s="16">
        <f t="shared" si="2"/>
        <v>53507.891499999998</v>
      </c>
      <c r="D21" t="str">
        <f t="shared" si="3"/>
        <v>vis</v>
      </c>
      <c r="E21">
        <f>VLOOKUP(C21,Active!C$21:E$965,3,FALSE)</f>
        <v>15865.502541184716</v>
      </c>
      <c r="F21" s="2" t="s">
        <v>54</v>
      </c>
      <c r="G21" t="str">
        <f t="shared" si="4"/>
        <v>53507.8915</v>
      </c>
      <c r="H21" s="16">
        <f t="shared" si="5"/>
        <v>15865.5</v>
      </c>
      <c r="I21" s="25" t="s">
        <v>99</v>
      </c>
      <c r="J21" s="26" t="s">
        <v>100</v>
      </c>
      <c r="K21" s="25">
        <v>15865.5</v>
      </c>
      <c r="L21" s="25" t="s">
        <v>101</v>
      </c>
      <c r="M21" s="26" t="s">
        <v>71</v>
      </c>
      <c r="N21" s="26" t="s">
        <v>72</v>
      </c>
      <c r="O21" s="27" t="s">
        <v>91</v>
      </c>
      <c r="P21" s="28" t="s">
        <v>92</v>
      </c>
    </row>
    <row r="22" spans="1:16" ht="12.75" customHeight="1">
      <c r="A22" s="16" t="str">
        <f t="shared" si="0"/>
        <v>IBVS 5670 </v>
      </c>
      <c r="B22" s="2" t="str">
        <f t="shared" si="1"/>
        <v>I</v>
      </c>
      <c r="C22" s="16">
        <f t="shared" si="2"/>
        <v>53527.862589999997</v>
      </c>
      <c r="D22" t="str">
        <f t="shared" si="3"/>
        <v>vis</v>
      </c>
      <c r="E22">
        <f>VLOOKUP(C22,Active!C$21:E$965,3,FALSE)</f>
        <v>15883.002620049068</v>
      </c>
      <c r="F22" s="2" t="s">
        <v>54</v>
      </c>
      <c r="G22" t="str">
        <f t="shared" si="4"/>
        <v>53527.86259</v>
      </c>
      <c r="H22" s="16">
        <f t="shared" si="5"/>
        <v>15883</v>
      </c>
      <c r="I22" s="25" t="s">
        <v>102</v>
      </c>
      <c r="J22" s="26" t="s">
        <v>103</v>
      </c>
      <c r="K22" s="25">
        <v>15883</v>
      </c>
      <c r="L22" s="25" t="s">
        <v>104</v>
      </c>
      <c r="M22" s="26" t="s">
        <v>71</v>
      </c>
      <c r="N22" s="26" t="s">
        <v>72</v>
      </c>
      <c r="O22" s="27" t="s">
        <v>91</v>
      </c>
      <c r="P22" s="28" t="s">
        <v>92</v>
      </c>
    </row>
    <row r="23" spans="1:16" ht="12.75" customHeight="1">
      <c r="A23" s="16" t="str">
        <f t="shared" si="0"/>
        <v>IBVS 5670 </v>
      </c>
      <c r="B23" s="2" t="str">
        <f t="shared" si="1"/>
        <v>II</v>
      </c>
      <c r="C23" s="16">
        <f t="shared" si="2"/>
        <v>53539.844899999996</v>
      </c>
      <c r="D23" t="str">
        <f t="shared" si="3"/>
        <v>vis</v>
      </c>
      <c r="E23">
        <f>VLOOKUP(C23,Active!C$21:E$965,3,FALSE)</f>
        <v>15893.502365930595</v>
      </c>
      <c r="F23" s="2" t="s">
        <v>54</v>
      </c>
      <c r="G23" t="str">
        <f t="shared" si="4"/>
        <v>53539.8449</v>
      </c>
      <c r="H23" s="16">
        <f t="shared" si="5"/>
        <v>15893.5</v>
      </c>
      <c r="I23" s="25" t="s">
        <v>105</v>
      </c>
      <c r="J23" s="26" t="s">
        <v>106</v>
      </c>
      <c r="K23" s="25">
        <v>15893.5</v>
      </c>
      <c r="L23" s="25" t="s">
        <v>107</v>
      </c>
      <c r="M23" s="26" t="s">
        <v>71</v>
      </c>
      <c r="N23" s="26" t="s">
        <v>72</v>
      </c>
      <c r="O23" s="27" t="s">
        <v>91</v>
      </c>
      <c r="P23" s="28" t="s">
        <v>92</v>
      </c>
    </row>
    <row r="24" spans="1:16" ht="12.75" customHeight="1">
      <c r="A24" s="16" t="str">
        <f t="shared" si="0"/>
        <v>IBVS 5670 </v>
      </c>
      <c r="B24" s="2" t="str">
        <f t="shared" si="1"/>
        <v>I</v>
      </c>
      <c r="C24" s="16">
        <f t="shared" si="2"/>
        <v>53543.838300000003</v>
      </c>
      <c r="D24" t="str">
        <f t="shared" si="3"/>
        <v>vis</v>
      </c>
      <c r="E24">
        <f>VLOOKUP(C24,Active!C$21:E$965,3,FALSE)</f>
        <v>15897.001664914129</v>
      </c>
      <c r="F24" s="2" t="s">
        <v>54</v>
      </c>
      <c r="G24" t="str">
        <f t="shared" si="4"/>
        <v>53543.8383</v>
      </c>
      <c r="H24" s="16">
        <f t="shared" si="5"/>
        <v>15897</v>
      </c>
      <c r="I24" s="25" t="s">
        <v>108</v>
      </c>
      <c r="J24" s="26" t="s">
        <v>109</v>
      </c>
      <c r="K24" s="25">
        <v>15897</v>
      </c>
      <c r="L24" s="25" t="s">
        <v>110</v>
      </c>
      <c r="M24" s="26" t="s">
        <v>71</v>
      </c>
      <c r="N24" s="26" t="s">
        <v>72</v>
      </c>
      <c r="O24" s="27" t="s">
        <v>91</v>
      </c>
      <c r="P24" s="28" t="s">
        <v>92</v>
      </c>
    </row>
    <row r="25" spans="1:16" ht="12.75" customHeight="1">
      <c r="A25" s="16" t="str">
        <f t="shared" si="0"/>
        <v>BAVM 178 </v>
      </c>
      <c r="B25" s="2" t="str">
        <f t="shared" si="1"/>
        <v>I</v>
      </c>
      <c r="C25" s="16">
        <f t="shared" si="2"/>
        <v>53549.544800000003</v>
      </c>
      <c r="D25" t="str">
        <f t="shared" si="3"/>
        <v>vis</v>
      </c>
      <c r="E25">
        <f>VLOOKUP(C25,Active!C$21:E$965,3,FALSE)</f>
        <v>15902.002103049424</v>
      </c>
      <c r="F25" s="2" t="s">
        <v>54</v>
      </c>
      <c r="G25" t="str">
        <f t="shared" si="4"/>
        <v>53549.5448</v>
      </c>
      <c r="H25" s="16">
        <f t="shared" si="5"/>
        <v>15902</v>
      </c>
      <c r="I25" s="25" t="s">
        <v>111</v>
      </c>
      <c r="J25" s="26" t="s">
        <v>112</v>
      </c>
      <c r="K25" s="25">
        <v>15902</v>
      </c>
      <c r="L25" s="25" t="s">
        <v>113</v>
      </c>
      <c r="M25" s="26" t="s">
        <v>114</v>
      </c>
      <c r="N25" s="26" t="s">
        <v>115</v>
      </c>
      <c r="O25" s="27" t="s">
        <v>116</v>
      </c>
      <c r="P25" s="28" t="s">
        <v>117</v>
      </c>
    </row>
    <row r="26" spans="1:16" ht="12.75" customHeight="1">
      <c r="A26" s="16" t="str">
        <f t="shared" si="0"/>
        <v>IBVS 5670 </v>
      </c>
      <c r="B26" s="2" t="str">
        <f t="shared" si="1"/>
        <v>I</v>
      </c>
      <c r="C26" s="16">
        <f t="shared" si="2"/>
        <v>53550.686600000001</v>
      </c>
      <c r="D26" t="str">
        <f t="shared" si="3"/>
        <v>vis</v>
      </c>
      <c r="E26">
        <f>VLOOKUP(C26,Active!C$21:E$965,3,FALSE)</f>
        <v>15903.002628811777</v>
      </c>
      <c r="F26" s="2" t="s">
        <v>54</v>
      </c>
      <c r="G26" t="str">
        <f t="shared" si="4"/>
        <v>53550.6866</v>
      </c>
      <c r="H26" s="16">
        <f t="shared" si="5"/>
        <v>15903</v>
      </c>
      <c r="I26" s="25" t="s">
        <v>118</v>
      </c>
      <c r="J26" s="26" t="s">
        <v>119</v>
      </c>
      <c r="K26" s="25" t="s">
        <v>120</v>
      </c>
      <c r="L26" s="25" t="s">
        <v>121</v>
      </c>
      <c r="M26" s="26" t="s">
        <v>71</v>
      </c>
      <c r="N26" s="26" t="s">
        <v>72</v>
      </c>
      <c r="O26" s="27" t="s">
        <v>91</v>
      </c>
      <c r="P26" s="28" t="s">
        <v>92</v>
      </c>
    </row>
    <row r="27" spans="1:16" ht="12.75" customHeight="1">
      <c r="A27" s="16" t="str">
        <f t="shared" si="0"/>
        <v>IBVS 5670 </v>
      </c>
      <c r="B27" s="2" t="str">
        <f t="shared" si="1"/>
        <v>II</v>
      </c>
      <c r="C27" s="16">
        <f t="shared" si="2"/>
        <v>53554.680500000002</v>
      </c>
      <c r="D27" t="str">
        <f t="shared" si="3"/>
        <v>vis</v>
      </c>
      <c r="E27">
        <f>VLOOKUP(C27,Active!C$21:E$965,3,FALSE)</f>
        <v>15906.502365930601</v>
      </c>
      <c r="F27" s="2" t="s">
        <v>54</v>
      </c>
      <c r="G27" t="str">
        <f t="shared" si="4"/>
        <v>53554.6805</v>
      </c>
      <c r="H27" s="16">
        <f t="shared" si="5"/>
        <v>15906.5</v>
      </c>
      <c r="I27" s="25" t="s">
        <v>122</v>
      </c>
      <c r="J27" s="26" t="s">
        <v>123</v>
      </c>
      <c r="K27" s="25" t="s">
        <v>124</v>
      </c>
      <c r="L27" s="25" t="s">
        <v>107</v>
      </c>
      <c r="M27" s="26" t="s">
        <v>71</v>
      </c>
      <c r="N27" s="26" t="s">
        <v>72</v>
      </c>
      <c r="O27" s="27" t="s">
        <v>91</v>
      </c>
      <c r="P27" s="28" t="s">
        <v>92</v>
      </c>
    </row>
    <row r="28" spans="1:16" ht="12.75" customHeight="1">
      <c r="A28" s="16" t="str">
        <f t="shared" si="0"/>
        <v>IBVS 5670 </v>
      </c>
      <c r="B28" s="2" t="str">
        <f t="shared" si="1"/>
        <v>I</v>
      </c>
      <c r="C28" s="16">
        <f t="shared" si="2"/>
        <v>53574.650880000001</v>
      </c>
      <c r="D28" t="str">
        <f t="shared" si="3"/>
        <v>vis</v>
      </c>
      <c r="E28">
        <f>VLOOKUP(C28,Active!C$21:E$965,3,FALSE)</f>
        <v>15924.001822642833</v>
      </c>
      <c r="F28" s="2" t="s">
        <v>54</v>
      </c>
      <c r="G28" t="str">
        <f t="shared" si="4"/>
        <v>53574.65088</v>
      </c>
      <c r="H28" s="16">
        <f t="shared" si="5"/>
        <v>15924</v>
      </c>
      <c r="I28" s="25" t="s">
        <v>125</v>
      </c>
      <c r="J28" s="26" t="s">
        <v>126</v>
      </c>
      <c r="K28" s="25" t="s">
        <v>127</v>
      </c>
      <c r="L28" s="25" t="s">
        <v>128</v>
      </c>
      <c r="M28" s="26" t="s">
        <v>71</v>
      </c>
      <c r="N28" s="26" t="s">
        <v>72</v>
      </c>
      <c r="O28" s="27" t="s">
        <v>91</v>
      </c>
      <c r="P28" s="28" t="s">
        <v>92</v>
      </c>
    </row>
    <row r="29" spans="1:16" ht="12.75" customHeight="1">
      <c r="A29" s="16" t="str">
        <f t="shared" si="0"/>
        <v>IBVS 5670 </v>
      </c>
      <c r="B29" s="2" t="str">
        <f t="shared" si="1"/>
        <v>I</v>
      </c>
      <c r="C29" s="16">
        <f t="shared" si="2"/>
        <v>53582.640180000002</v>
      </c>
      <c r="D29" t="str">
        <f t="shared" si="3"/>
        <v>vis</v>
      </c>
      <c r="E29">
        <f>VLOOKUP(C29,Active!C$21:E$965,3,FALSE)</f>
        <v>15931.002611286367</v>
      </c>
      <c r="F29" s="2" t="s">
        <v>54</v>
      </c>
      <c r="G29" t="str">
        <f t="shared" si="4"/>
        <v>53582.64018</v>
      </c>
      <c r="H29" s="16">
        <f t="shared" si="5"/>
        <v>15931</v>
      </c>
      <c r="I29" s="25" t="s">
        <v>129</v>
      </c>
      <c r="J29" s="26" t="s">
        <v>130</v>
      </c>
      <c r="K29" s="25" t="s">
        <v>131</v>
      </c>
      <c r="L29" s="25" t="s">
        <v>132</v>
      </c>
      <c r="M29" s="26" t="s">
        <v>71</v>
      </c>
      <c r="N29" s="26" t="s">
        <v>72</v>
      </c>
      <c r="O29" s="27" t="s">
        <v>91</v>
      </c>
      <c r="P29" s="28" t="s">
        <v>92</v>
      </c>
    </row>
    <row r="30" spans="1:16" ht="12.75" customHeight="1">
      <c r="A30" s="16" t="str">
        <f t="shared" si="0"/>
        <v>IBVS 5670 </v>
      </c>
      <c r="B30" s="2" t="str">
        <f t="shared" si="1"/>
        <v>I</v>
      </c>
      <c r="C30" s="16">
        <f t="shared" si="2"/>
        <v>53583.781000000003</v>
      </c>
      <c r="D30" t="str">
        <f t="shared" si="3"/>
        <v>vis</v>
      </c>
      <c r="E30">
        <f>VLOOKUP(C30,Active!C$21:E$965,3,FALSE)</f>
        <v>15932.002278303542</v>
      </c>
      <c r="F30" s="2" t="s">
        <v>54</v>
      </c>
      <c r="G30" t="str">
        <f t="shared" si="4"/>
        <v>53583.7810</v>
      </c>
      <c r="H30" s="16">
        <f t="shared" si="5"/>
        <v>15932</v>
      </c>
      <c r="I30" s="25" t="s">
        <v>133</v>
      </c>
      <c r="J30" s="26" t="s">
        <v>134</v>
      </c>
      <c r="K30" s="25" t="s">
        <v>135</v>
      </c>
      <c r="L30" s="25" t="s">
        <v>136</v>
      </c>
      <c r="M30" s="26" t="s">
        <v>71</v>
      </c>
      <c r="N30" s="26" t="s">
        <v>72</v>
      </c>
      <c r="O30" s="27" t="s">
        <v>91</v>
      </c>
      <c r="P30" s="28" t="s">
        <v>92</v>
      </c>
    </row>
    <row r="31" spans="1:16" ht="12.75" customHeight="1">
      <c r="A31" s="16" t="str">
        <f t="shared" si="0"/>
        <v>IBVS 5670 </v>
      </c>
      <c r="B31" s="2" t="str">
        <f t="shared" si="1"/>
        <v>I</v>
      </c>
      <c r="C31" s="16">
        <f t="shared" si="2"/>
        <v>53583.781439999999</v>
      </c>
      <c r="D31" t="str">
        <f t="shared" si="3"/>
        <v>vis</v>
      </c>
      <c r="E31">
        <f>VLOOKUP(C31,Active!C$21:E$965,3,FALSE)</f>
        <v>15932.0026638626</v>
      </c>
      <c r="F31" s="2" t="s">
        <v>54</v>
      </c>
      <c r="G31" t="str">
        <f t="shared" si="4"/>
        <v>53583.78144</v>
      </c>
      <c r="H31" s="16">
        <f t="shared" si="5"/>
        <v>15932</v>
      </c>
      <c r="I31" s="25" t="s">
        <v>137</v>
      </c>
      <c r="J31" s="26" t="s">
        <v>138</v>
      </c>
      <c r="K31" s="25" t="s">
        <v>135</v>
      </c>
      <c r="L31" s="25" t="s">
        <v>139</v>
      </c>
      <c r="M31" s="26" t="s">
        <v>71</v>
      </c>
      <c r="N31" s="26" t="s">
        <v>72</v>
      </c>
      <c r="O31" s="27" t="s">
        <v>91</v>
      </c>
      <c r="P31" s="28" t="s">
        <v>92</v>
      </c>
    </row>
    <row r="32" spans="1:16" ht="12.75" customHeight="1">
      <c r="A32" s="16" t="str">
        <f t="shared" si="0"/>
        <v>IBVS 5670 </v>
      </c>
      <c r="B32" s="2" t="str">
        <f t="shared" si="1"/>
        <v>I</v>
      </c>
      <c r="C32" s="16">
        <f t="shared" si="2"/>
        <v>53591.769800000002</v>
      </c>
      <c r="D32" t="str">
        <f t="shared" si="3"/>
        <v>vis</v>
      </c>
      <c r="E32">
        <f>VLOOKUP(C32,Active!C$21:E$965,3,FALSE)</f>
        <v>15939.002628811779</v>
      </c>
      <c r="F32" s="2" t="s">
        <v>54</v>
      </c>
      <c r="G32" t="str">
        <f t="shared" si="4"/>
        <v>53591.7698</v>
      </c>
      <c r="H32" s="16">
        <f t="shared" si="5"/>
        <v>15939</v>
      </c>
      <c r="I32" s="25" t="s">
        <v>140</v>
      </c>
      <c r="J32" s="26" t="s">
        <v>141</v>
      </c>
      <c r="K32" s="25" t="s">
        <v>142</v>
      </c>
      <c r="L32" s="25" t="s">
        <v>121</v>
      </c>
      <c r="M32" s="26" t="s">
        <v>71</v>
      </c>
      <c r="N32" s="26" t="s">
        <v>72</v>
      </c>
      <c r="O32" s="27" t="s">
        <v>91</v>
      </c>
      <c r="P32" s="28" t="s">
        <v>92</v>
      </c>
    </row>
    <row r="33" spans="1:16" ht="12.75" customHeight="1">
      <c r="A33" s="16" t="str">
        <f t="shared" si="0"/>
        <v>IBVS 5741 </v>
      </c>
      <c r="B33" s="2" t="str">
        <f t="shared" si="1"/>
        <v>I</v>
      </c>
      <c r="C33" s="16">
        <f t="shared" si="2"/>
        <v>53613.452400000002</v>
      </c>
      <c r="D33" t="str">
        <f t="shared" si="3"/>
        <v>vis</v>
      </c>
      <c r="E33">
        <f>VLOOKUP(C33,Active!C$21:E$965,3,FALSE)</f>
        <v>15958.002453557659</v>
      </c>
      <c r="F33" s="2" t="s">
        <v>54</v>
      </c>
      <c r="G33" t="str">
        <f t="shared" si="4"/>
        <v>53613.4524</v>
      </c>
      <c r="H33" s="16">
        <f t="shared" si="5"/>
        <v>15958</v>
      </c>
      <c r="I33" s="25" t="s">
        <v>143</v>
      </c>
      <c r="J33" s="26" t="s">
        <v>144</v>
      </c>
      <c r="K33" s="25" t="s">
        <v>145</v>
      </c>
      <c r="L33" s="25" t="s">
        <v>146</v>
      </c>
      <c r="M33" s="26" t="s">
        <v>71</v>
      </c>
      <c r="N33" s="26" t="s">
        <v>72</v>
      </c>
      <c r="O33" s="27" t="s">
        <v>147</v>
      </c>
      <c r="P33" s="28" t="s">
        <v>148</v>
      </c>
    </row>
    <row r="34" spans="1:16" ht="12.75" customHeight="1">
      <c r="A34" s="16" t="str">
        <f t="shared" si="0"/>
        <v>IBVS 5670 </v>
      </c>
      <c r="B34" s="2" t="str">
        <f t="shared" si="1"/>
        <v>II</v>
      </c>
      <c r="C34" s="16">
        <f t="shared" si="2"/>
        <v>53619.729700000004</v>
      </c>
      <c r="D34" t="str">
        <f t="shared" si="3"/>
        <v>vis</v>
      </c>
      <c r="E34">
        <f>VLOOKUP(C34,Active!C$21:E$965,3,FALSE)</f>
        <v>15963.503066947076</v>
      </c>
      <c r="F34" s="2" t="s">
        <v>54</v>
      </c>
      <c r="G34" t="str">
        <f t="shared" si="4"/>
        <v>53619.7297</v>
      </c>
      <c r="H34" s="16">
        <f t="shared" si="5"/>
        <v>15963.5</v>
      </c>
      <c r="I34" s="25" t="s">
        <v>149</v>
      </c>
      <c r="J34" s="26" t="s">
        <v>150</v>
      </c>
      <c r="K34" s="25" t="s">
        <v>151</v>
      </c>
      <c r="L34" s="25" t="s">
        <v>152</v>
      </c>
      <c r="M34" s="26" t="s">
        <v>71</v>
      </c>
      <c r="N34" s="26" t="s">
        <v>72</v>
      </c>
      <c r="O34" s="27" t="s">
        <v>91</v>
      </c>
      <c r="P34" s="28" t="s">
        <v>92</v>
      </c>
    </row>
    <row r="35" spans="1:16" ht="12.75" customHeight="1">
      <c r="A35" s="16" t="str">
        <f t="shared" si="0"/>
        <v>IBVS 5672 </v>
      </c>
      <c r="B35" s="2" t="str">
        <f t="shared" si="1"/>
        <v>II</v>
      </c>
      <c r="C35" s="16">
        <f t="shared" si="2"/>
        <v>53691.624600000003</v>
      </c>
      <c r="D35" t="str">
        <f t="shared" si="3"/>
        <v>vis</v>
      </c>
      <c r="E35">
        <f>VLOOKUP(C35,Active!C$21:E$965,3,FALSE)</f>
        <v>16026.502453557661</v>
      </c>
      <c r="F35" s="2" t="s">
        <v>54</v>
      </c>
      <c r="G35" t="str">
        <f t="shared" si="4"/>
        <v>53691.6246</v>
      </c>
      <c r="H35" s="16">
        <f t="shared" si="5"/>
        <v>16026.5</v>
      </c>
      <c r="I35" s="25" t="s">
        <v>153</v>
      </c>
      <c r="J35" s="26" t="s">
        <v>154</v>
      </c>
      <c r="K35" s="25" t="s">
        <v>155</v>
      </c>
      <c r="L35" s="25" t="s">
        <v>146</v>
      </c>
      <c r="M35" s="26" t="s">
        <v>71</v>
      </c>
      <c r="N35" s="26" t="s">
        <v>72</v>
      </c>
      <c r="O35" s="27" t="s">
        <v>156</v>
      </c>
      <c r="P35" s="28" t="s">
        <v>157</v>
      </c>
    </row>
    <row r="36" spans="1:16" ht="12.75" customHeight="1">
      <c r="A36" s="16" t="str">
        <f t="shared" si="0"/>
        <v>IBVS 5764 </v>
      </c>
      <c r="B36" s="2" t="str">
        <f t="shared" si="1"/>
        <v>I</v>
      </c>
      <c r="C36" s="16">
        <f t="shared" si="2"/>
        <v>53867.940499999997</v>
      </c>
      <c r="D36" t="str">
        <f t="shared" si="3"/>
        <v>vis</v>
      </c>
      <c r="E36">
        <f>VLOOKUP(C36,Active!C$21:E$965,3,FALSE)</f>
        <v>16181.002891692951</v>
      </c>
      <c r="F36" s="2" t="s">
        <v>54</v>
      </c>
      <c r="G36" t="str">
        <f t="shared" si="4"/>
        <v>53867.9405</v>
      </c>
      <c r="H36" s="16">
        <f t="shared" si="5"/>
        <v>16181</v>
      </c>
      <c r="I36" s="25" t="s">
        <v>158</v>
      </c>
      <c r="J36" s="26" t="s">
        <v>159</v>
      </c>
      <c r="K36" s="25" t="s">
        <v>160</v>
      </c>
      <c r="L36" s="25" t="s">
        <v>161</v>
      </c>
      <c r="M36" s="26" t="s">
        <v>114</v>
      </c>
      <c r="N36" s="26" t="s">
        <v>54</v>
      </c>
      <c r="O36" s="27" t="s">
        <v>91</v>
      </c>
      <c r="P36" s="28" t="s">
        <v>162</v>
      </c>
    </row>
    <row r="37" spans="1:16" ht="12.75" customHeight="1">
      <c r="A37" s="16" t="str">
        <f t="shared" si="0"/>
        <v>IBVS 5764 </v>
      </c>
      <c r="B37" s="2" t="str">
        <f t="shared" si="1"/>
        <v>I</v>
      </c>
      <c r="C37" s="16">
        <f t="shared" si="2"/>
        <v>53875.929400000001</v>
      </c>
      <c r="D37" t="str">
        <f t="shared" si="3"/>
        <v>vis</v>
      </c>
      <c r="E37">
        <f>VLOOKUP(C37,Active!C$21:E$965,3,FALSE)</f>
        <v>16188.003329828252</v>
      </c>
      <c r="F37" s="2" t="s">
        <v>54</v>
      </c>
      <c r="G37" t="str">
        <f t="shared" si="4"/>
        <v>53875.9294</v>
      </c>
      <c r="H37" s="16">
        <f t="shared" si="5"/>
        <v>16188</v>
      </c>
      <c r="I37" s="25" t="s">
        <v>163</v>
      </c>
      <c r="J37" s="26" t="s">
        <v>164</v>
      </c>
      <c r="K37" s="25" t="s">
        <v>165</v>
      </c>
      <c r="L37" s="25" t="s">
        <v>166</v>
      </c>
      <c r="M37" s="26" t="s">
        <v>114</v>
      </c>
      <c r="N37" s="26" t="s">
        <v>54</v>
      </c>
      <c r="O37" s="27" t="s">
        <v>91</v>
      </c>
      <c r="P37" s="28" t="s">
        <v>162</v>
      </c>
    </row>
    <row r="38" spans="1:16" ht="12.75" customHeight="1">
      <c r="A38" s="16" t="str">
        <f t="shared" si="0"/>
        <v>IBVS 5764 </v>
      </c>
      <c r="B38" s="2" t="str">
        <f t="shared" si="1"/>
        <v>II</v>
      </c>
      <c r="C38" s="16">
        <f t="shared" si="2"/>
        <v>53887.911500000002</v>
      </c>
      <c r="D38" t="str">
        <f t="shared" si="3"/>
        <v>vis</v>
      </c>
      <c r="E38">
        <f>VLOOKUP(C38,Active!C$21:E$965,3,FALSE)</f>
        <v>16198.502891692957</v>
      </c>
      <c r="F38" s="2" t="s">
        <v>54</v>
      </c>
      <c r="G38" t="str">
        <f t="shared" si="4"/>
        <v>53887.9115</v>
      </c>
      <c r="H38" s="16">
        <f t="shared" si="5"/>
        <v>16198.5</v>
      </c>
      <c r="I38" s="25" t="s">
        <v>167</v>
      </c>
      <c r="J38" s="26" t="s">
        <v>168</v>
      </c>
      <c r="K38" s="25" t="s">
        <v>169</v>
      </c>
      <c r="L38" s="25" t="s">
        <v>161</v>
      </c>
      <c r="M38" s="26" t="s">
        <v>114</v>
      </c>
      <c r="N38" s="26" t="s">
        <v>54</v>
      </c>
      <c r="O38" s="27" t="s">
        <v>91</v>
      </c>
      <c r="P38" s="28" t="s">
        <v>162</v>
      </c>
    </row>
    <row r="39" spans="1:16" ht="12.75" customHeight="1">
      <c r="A39" s="16" t="str">
        <f t="shared" si="0"/>
        <v>IBVS 5764 </v>
      </c>
      <c r="B39" s="2" t="str">
        <f t="shared" si="1"/>
        <v>II</v>
      </c>
      <c r="C39" s="16">
        <f t="shared" si="2"/>
        <v>53895.773999999998</v>
      </c>
      <c r="D39" t="str">
        <f t="shared" si="3"/>
        <v>vis</v>
      </c>
      <c r="E39">
        <f>VLOOKUP(C39,Active!C$21:E$965,3,FALSE)</f>
        <v>16205.392569225374</v>
      </c>
      <c r="F39" s="2" t="s">
        <v>54</v>
      </c>
      <c r="G39" t="str">
        <f t="shared" si="4"/>
        <v>53895.7740</v>
      </c>
      <c r="H39" s="16">
        <f t="shared" si="5"/>
        <v>16205.5</v>
      </c>
      <c r="I39" s="25" t="s">
        <v>170</v>
      </c>
      <c r="J39" s="26" t="s">
        <v>171</v>
      </c>
      <c r="K39" s="25" t="s">
        <v>172</v>
      </c>
      <c r="L39" s="25" t="s">
        <v>173</v>
      </c>
      <c r="M39" s="26" t="s">
        <v>114</v>
      </c>
      <c r="N39" s="26" t="s">
        <v>54</v>
      </c>
      <c r="O39" s="27" t="s">
        <v>91</v>
      </c>
      <c r="P39" s="28" t="s">
        <v>162</v>
      </c>
    </row>
    <row r="40" spans="1:16" ht="12.75" customHeight="1">
      <c r="A40" s="16" t="str">
        <f t="shared" si="0"/>
        <v>IBVS 5764 </v>
      </c>
      <c r="B40" s="2" t="str">
        <f t="shared" si="1"/>
        <v>II</v>
      </c>
      <c r="C40" s="16">
        <f t="shared" si="2"/>
        <v>53902.746299999999</v>
      </c>
      <c r="D40" t="str">
        <f t="shared" si="3"/>
        <v>vis</v>
      </c>
      <c r="E40">
        <f>VLOOKUP(C40,Active!C$21:E$965,3,FALSE)</f>
        <v>16211.50219067648</v>
      </c>
      <c r="F40" s="2" t="s">
        <v>54</v>
      </c>
      <c r="G40" t="str">
        <f t="shared" si="4"/>
        <v>53902.7463</v>
      </c>
      <c r="H40" s="16">
        <f t="shared" si="5"/>
        <v>16211.5</v>
      </c>
      <c r="I40" s="25" t="s">
        <v>174</v>
      </c>
      <c r="J40" s="26" t="s">
        <v>175</v>
      </c>
      <c r="K40" s="25" t="s">
        <v>176</v>
      </c>
      <c r="L40" s="25" t="s">
        <v>177</v>
      </c>
      <c r="M40" s="26" t="s">
        <v>114</v>
      </c>
      <c r="N40" s="26" t="s">
        <v>54</v>
      </c>
      <c r="O40" s="27" t="s">
        <v>91</v>
      </c>
      <c r="P40" s="28" t="s">
        <v>162</v>
      </c>
    </row>
    <row r="41" spans="1:16" ht="12.75" customHeight="1">
      <c r="A41" s="16" t="str">
        <f t="shared" si="0"/>
        <v>IBVS 5764 </v>
      </c>
      <c r="B41" s="2" t="str">
        <f t="shared" si="1"/>
        <v>I</v>
      </c>
      <c r="C41" s="16">
        <f t="shared" si="2"/>
        <v>53914.728600000002</v>
      </c>
      <c r="D41" t="str">
        <f t="shared" si="3"/>
        <v>vis</v>
      </c>
      <c r="E41">
        <f>VLOOKUP(C41,Active!C$21:E$965,3,FALSE)</f>
        <v>16222.001927795305</v>
      </c>
      <c r="F41" s="2" t="s">
        <v>54</v>
      </c>
      <c r="G41" t="str">
        <f t="shared" si="4"/>
        <v>53914.7286</v>
      </c>
      <c r="H41" s="16">
        <f t="shared" si="5"/>
        <v>16222</v>
      </c>
      <c r="I41" s="25" t="s">
        <v>178</v>
      </c>
      <c r="J41" s="26" t="s">
        <v>179</v>
      </c>
      <c r="K41" s="25" t="s">
        <v>180</v>
      </c>
      <c r="L41" s="25" t="s">
        <v>181</v>
      </c>
      <c r="M41" s="26" t="s">
        <v>114</v>
      </c>
      <c r="N41" s="26" t="s">
        <v>54</v>
      </c>
      <c r="O41" s="27" t="s">
        <v>91</v>
      </c>
      <c r="P41" s="28" t="s">
        <v>162</v>
      </c>
    </row>
    <row r="42" spans="1:16" ht="12.75" customHeight="1">
      <c r="A42" s="16" t="str">
        <f t="shared" si="0"/>
        <v>IBVS 5764 </v>
      </c>
      <c r="B42" s="2" t="str">
        <f t="shared" si="1"/>
        <v>I</v>
      </c>
      <c r="C42" s="16">
        <f t="shared" si="2"/>
        <v>53915.869899999998</v>
      </c>
      <c r="D42" t="str">
        <f t="shared" si="3"/>
        <v>vis</v>
      </c>
      <c r="E42">
        <f>VLOOKUP(C42,Active!C$21:E$965,3,FALSE)</f>
        <v>16223.00201542236</v>
      </c>
      <c r="F42" s="2" t="s">
        <v>54</v>
      </c>
      <c r="G42" t="str">
        <f t="shared" si="4"/>
        <v>53915.8699</v>
      </c>
      <c r="H42" s="16">
        <f t="shared" si="5"/>
        <v>16223</v>
      </c>
      <c r="I42" s="25" t="s">
        <v>182</v>
      </c>
      <c r="J42" s="26" t="s">
        <v>183</v>
      </c>
      <c r="K42" s="25" t="s">
        <v>184</v>
      </c>
      <c r="L42" s="25" t="s">
        <v>185</v>
      </c>
      <c r="M42" s="26" t="s">
        <v>114</v>
      </c>
      <c r="N42" s="26" t="s">
        <v>54</v>
      </c>
      <c r="O42" s="27" t="s">
        <v>91</v>
      </c>
      <c r="P42" s="28" t="s">
        <v>162</v>
      </c>
    </row>
    <row r="43" spans="1:16" ht="12.75" customHeight="1">
      <c r="A43" s="16" t="str">
        <f t="shared" ref="A43:A74" si="6">P43</f>
        <v>IBVS 5764 </v>
      </c>
      <c r="B43" s="2" t="str">
        <f t="shared" ref="B43:B74" si="7">IF(H43=INT(H43),"I","II")</f>
        <v>II</v>
      </c>
      <c r="C43" s="16">
        <f t="shared" ref="C43:C74" si="8">1*G43</f>
        <v>54015.7258</v>
      </c>
      <c r="D43" t="str">
        <f t="shared" ref="D43:D74" si="9">VLOOKUP(F43,I$1:J$5,2,FALSE)</f>
        <v>vis</v>
      </c>
      <c r="E43">
        <f>VLOOKUP(C43,Active!C$21:E$965,3,FALSE)</f>
        <v>16310.502804065896</v>
      </c>
      <c r="F43" s="2" t="s">
        <v>54</v>
      </c>
      <c r="G43" t="str">
        <f t="shared" ref="G43:G74" si="10">MID(I43,3,LEN(I43)-3)</f>
        <v>54015.7258</v>
      </c>
      <c r="H43" s="16">
        <f t="shared" ref="H43:H74" si="11">1*K43</f>
        <v>16310.5</v>
      </c>
      <c r="I43" s="25" t="s">
        <v>186</v>
      </c>
      <c r="J43" s="26" t="s">
        <v>187</v>
      </c>
      <c r="K43" s="25" t="s">
        <v>188</v>
      </c>
      <c r="L43" s="25" t="s">
        <v>189</v>
      </c>
      <c r="M43" s="26" t="s">
        <v>114</v>
      </c>
      <c r="N43" s="26" t="s">
        <v>54</v>
      </c>
      <c r="O43" s="27" t="s">
        <v>91</v>
      </c>
      <c r="P43" s="28" t="s">
        <v>162</v>
      </c>
    </row>
    <row r="44" spans="1:16" ht="12.75" customHeight="1">
      <c r="A44" s="16" t="str">
        <f t="shared" si="6"/>
        <v>IBVS 5764 </v>
      </c>
      <c r="B44" s="2" t="str">
        <f t="shared" si="7"/>
        <v>II</v>
      </c>
      <c r="C44" s="16">
        <f t="shared" si="8"/>
        <v>54031.7022</v>
      </c>
      <c r="D44" t="str">
        <f t="shared" si="9"/>
        <v>vis</v>
      </c>
      <c r="E44">
        <f>VLOOKUP(C44,Active!C$21:E$965,3,FALSE)</f>
        <v>16324.502453557658</v>
      </c>
      <c r="F44" s="2" t="s">
        <v>54</v>
      </c>
      <c r="G44" t="str">
        <f t="shared" si="10"/>
        <v>54031.7022</v>
      </c>
      <c r="H44" s="16">
        <f t="shared" si="11"/>
        <v>16324.5</v>
      </c>
      <c r="I44" s="25" t="s">
        <v>190</v>
      </c>
      <c r="J44" s="26" t="s">
        <v>191</v>
      </c>
      <c r="K44" s="25" t="s">
        <v>192</v>
      </c>
      <c r="L44" s="25" t="s">
        <v>146</v>
      </c>
      <c r="M44" s="26" t="s">
        <v>114</v>
      </c>
      <c r="N44" s="26" t="s">
        <v>54</v>
      </c>
      <c r="O44" s="27" t="s">
        <v>91</v>
      </c>
      <c r="P44" s="28" t="s">
        <v>162</v>
      </c>
    </row>
    <row r="45" spans="1:16" ht="12.75" customHeight="1">
      <c r="A45" s="16" t="str">
        <f t="shared" si="6"/>
        <v>IBVS 5764 </v>
      </c>
      <c r="B45" s="2" t="str">
        <f t="shared" si="7"/>
        <v>I</v>
      </c>
      <c r="C45" s="16">
        <f t="shared" si="8"/>
        <v>54042.544500000004</v>
      </c>
      <c r="D45" t="str">
        <f t="shared" si="9"/>
        <v>vis</v>
      </c>
      <c r="E45">
        <f>VLOOKUP(C45,Active!C$21:E$965,3,FALSE)</f>
        <v>16334.003242201195</v>
      </c>
      <c r="F45" s="2" t="s">
        <v>54</v>
      </c>
      <c r="G45" t="str">
        <f t="shared" si="10"/>
        <v>54042.5445</v>
      </c>
      <c r="H45" s="16">
        <f t="shared" si="11"/>
        <v>16334</v>
      </c>
      <c r="I45" s="25" t="s">
        <v>193</v>
      </c>
      <c r="J45" s="26" t="s">
        <v>194</v>
      </c>
      <c r="K45" s="25" t="s">
        <v>195</v>
      </c>
      <c r="L45" s="25" t="s">
        <v>196</v>
      </c>
      <c r="M45" s="26" t="s">
        <v>114</v>
      </c>
      <c r="N45" s="26" t="s">
        <v>54</v>
      </c>
      <c r="O45" s="27" t="s">
        <v>91</v>
      </c>
      <c r="P45" s="28" t="s">
        <v>162</v>
      </c>
    </row>
    <row r="46" spans="1:16" ht="12.75" customHeight="1">
      <c r="A46" s="16" t="str">
        <f t="shared" si="6"/>
        <v>OEJV 0074 </v>
      </c>
      <c r="B46" s="2" t="str">
        <f t="shared" si="7"/>
        <v>I</v>
      </c>
      <c r="C46" s="16">
        <f t="shared" si="8"/>
        <v>54300.456570000002</v>
      </c>
      <c r="D46" t="str">
        <f t="shared" si="9"/>
        <v>CCD</v>
      </c>
      <c r="E46">
        <f>VLOOKUP(C46,Active!C$21:E$965,3,FALSE)</f>
        <v>16560.004004556609</v>
      </c>
      <c r="F46" s="2" t="str">
        <f>LEFT(M46,1)</f>
        <v>C</v>
      </c>
      <c r="G46" t="str">
        <f t="shared" si="10"/>
        <v>54300.45657</v>
      </c>
      <c r="H46" s="16">
        <f t="shared" si="11"/>
        <v>16560</v>
      </c>
      <c r="I46" s="25" t="s">
        <v>197</v>
      </c>
      <c r="J46" s="26" t="s">
        <v>198</v>
      </c>
      <c r="K46" s="25" t="s">
        <v>199</v>
      </c>
      <c r="L46" s="25" t="s">
        <v>200</v>
      </c>
      <c r="M46" s="26" t="s">
        <v>114</v>
      </c>
      <c r="N46" s="26" t="s">
        <v>201</v>
      </c>
      <c r="O46" s="27" t="s">
        <v>202</v>
      </c>
      <c r="P46" s="28" t="s">
        <v>203</v>
      </c>
    </row>
    <row r="47" spans="1:16" ht="12.75" customHeight="1">
      <c r="A47" s="16" t="str">
        <f t="shared" si="6"/>
        <v>JAAVSO 36(2);171 </v>
      </c>
      <c r="B47" s="2" t="str">
        <f t="shared" si="7"/>
        <v>I</v>
      </c>
      <c r="C47" s="16">
        <f t="shared" si="8"/>
        <v>54366.643300000003</v>
      </c>
      <c r="D47" t="str">
        <f t="shared" si="9"/>
        <v>vis</v>
      </c>
      <c r="E47">
        <f>VLOOKUP(C47,Active!C$21:E$965,3,FALSE)</f>
        <v>16618.001489660011</v>
      </c>
      <c r="F47" s="2" t="s">
        <v>54</v>
      </c>
      <c r="G47" t="str">
        <f t="shared" si="10"/>
        <v>54366.6433</v>
      </c>
      <c r="H47" s="16">
        <f t="shared" si="11"/>
        <v>16618</v>
      </c>
      <c r="I47" s="25" t="s">
        <v>204</v>
      </c>
      <c r="J47" s="26" t="s">
        <v>205</v>
      </c>
      <c r="K47" s="25" t="s">
        <v>206</v>
      </c>
      <c r="L47" s="25" t="s">
        <v>207</v>
      </c>
      <c r="M47" s="26" t="s">
        <v>114</v>
      </c>
      <c r="N47" s="26" t="s">
        <v>208</v>
      </c>
      <c r="O47" s="27" t="s">
        <v>209</v>
      </c>
      <c r="P47" s="28" t="s">
        <v>210</v>
      </c>
    </row>
    <row r="48" spans="1:16" ht="12.75" customHeight="1">
      <c r="A48" s="16" t="str">
        <f t="shared" si="6"/>
        <v>JAAVSO 36(2);186 </v>
      </c>
      <c r="B48" s="2" t="str">
        <f t="shared" si="7"/>
        <v>I</v>
      </c>
      <c r="C48" s="16">
        <f t="shared" si="8"/>
        <v>54674.768300000003</v>
      </c>
      <c r="D48" t="str">
        <f t="shared" si="9"/>
        <v>vis</v>
      </c>
      <c r="E48">
        <f>VLOOKUP(C48,Active!C$21:E$965,3,FALSE)</f>
        <v>16888.002365930603</v>
      </c>
      <c r="F48" s="2" t="s">
        <v>54</v>
      </c>
      <c r="G48" t="str">
        <f t="shared" si="10"/>
        <v>54674.7683</v>
      </c>
      <c r="H48" s="16">
        <f t="shared" si="11"/>
        <v>16888</v>
      </c>
      <c r="I48" s="25" t="s">
        <v>211</v>
      </c>
      <c r="J48" s="26" t="s">
        <v>212</v>
      </c>
      <c r="K48" s="25" t="s">
        <v>213</v>
      </c>
      <c r="L48" s="25" t="s">
        <v>107</v>
      </c>
      <c r="M48" s="26" t="s">
        <v>114</v>
      </c>
      <c r="N48" s="26" t="s">
        <v>214</v>
      </c>
      <c r="O48" s="27" t="s">
        <v>209</v>
      </c>
      <c r="P48" s="28" t="s">
        <v>215</v>
      </c>
    </row>
    <row r="49" spans="1:16" ht="12.75" customHeight="1">
      <c r="A49" s="16" t="str">
        <f t="shared" si="6"/>
        <v> JAAVSO 38;85 </v>
      </c>
      <c r="B49" s="2" t="str">
        <f t="shared" si="7"/>
        <v>I</v>
      </c>
      <c r="C49" s="16">
        <f t="shared" si="8"/>
        <v>55005.716399999998</v>
      </c>
      <c r="D49" t="str">
        <f t="shared" si="9"/>
        <v>vis</v>
      </c>
      <c r="E49">
        <f>VLOOKUP(C49,Active!C$21:E$965,3,FALSE)</f>
        <v>17178.002453557656</v>
      </c>
      <c r="F49" s="2" t="s">
        <v>54</v>
      </c>
      <c r="G49" t="str">
        <f t="shared" si="10"/>
        <v>55005.7164</v>
      </c>
      <c r="H49" s="16">
        <f t="shared" si="11"/>
        <v>17178</v>
      </c>
      <c r="I49" s="25" t="s">
        <v>216</v>
      </c>
      <c r="J49" s="26" t="s">
        <v>217</v>
      </c>
      <c r="K49" s="25" t="s">
        <v>218</v>
      </c>
      <c r="L49" s="25" t="s">
        <v>146</v>
      </c>
      <c r="M49" s="26" t="s">
        <v>114</v>
      </c>
      <c r="N49" s="26" t="s">
        <v>208</v>
      </c>
      <c r="O49" s="27" t="s">
        <v>209</v>
      </c>
      <c r="P49" s="27" t="s">
        <v>219</v>
      </c>
    </row>
    <row r="50" spans="1:16" ht="12.75" customHeight="1">
      <c r="A50" s="16" t="str">
        <f t="shared" si="6"/>
        <v> JAAVSO 38;85 </v>
      </c>
      <c r="B50" s="2" t="str">
        <f t="shared" si="7"/>
        <v>I</v>
      </c>
      <c r="C50" s="16">
        <f t="shared" si="8"/>
        <v>55011.419300000001</v>
      </c>
      <c r="D50" t="str">
        <f t="shared" si="9"/>
        <v>vis</v>
      </c>
      <c r="E50">
        <f>VLOOKUP(C50,Active!C$21:E$965,3,FALSE)</f>
        <v>17182.999737118822</v>
      </c>
      <c r="F50" s="2" t="s">
        <v>54</v>
      </c>
      <c r="G50" t="str">
        <f t="shared" si="10"/>
        <v>55011.4193</v>
      </c>
      <c r="H50" s="16">
        <f t="shared" si="11"/>
        <v>17183</v>
      </c>
      <c r="I50" s="25" t="s">
        <v>220</v>
      </c>
      <c r="J50" s="26" t="s">
        <v>221</v>
      </c>
      <c r="K50" s="25" t="s">
        <v>222</v>
      </c>
      <c r="L50" s="25" t="s">
        <v>223</v>
      </c>
      <c r="M50" s="26" t="s">
        <v>114</v>
      </c>
      <c r="N50" s="26" t="s">
        <v>208</v>
      </c>
      <c r="O50" s="27" t="s">
        <v>224</v>
      </c>
      <c r="P50" s="27" t="s">
        <v>219</v>
      </c>
    </row>
    <row r="51" spans="1:16" ht="12.75" customHeight="1">
      <c r="A51" s="16" t="str">
        <f t="shared" si="6"/>
        <v> JAAVSO 38;85 </v>
      </c>
      <c r="B51" s="2" t="str">
        <f t="shared" si="7"/>
        <v>I</v>
      </c>
      <c r="C51" s="16">
        <f t="shared" si="8"/>
        <v>55061.636400000003</v>
      </c>
      <c r="D51" t="str">
        <f t="shared" si="9"/>
        <v>vis</v>
      </c>
      <c r="E51">
        <f>VLOOKUP(C51,Active!C$21:E$965,3,FALSE)</f>
        <v>17227.003505082372</v>
      </c>
      <c r="F51" s="2" t="s">
        <v>54</v>
      </c>
      <c r="G51" t="str">
        <f t="shared" si="10"/>
        <v>55061.6364</v>
      </c>
      <c r="H51" s="16">
        <f t="shared" si="11"/>
        <v>17227</v>
      </c>
      <c r="I51" s="25" t="s">
        <v>225</v>
      </c>
      <c r="J51" s="26" t="s">
        <v>226</v>
      </c>
      <c r="K51" s="25" t="s">
        <v>227</v>
      </c>
      <c r="L51" s="25" t="s">
        <v>228</v>
      </c>
      <c r="M51" s="26" t="s">
        <v>114</v>
      </c>
      <c r="N51" s="26" t="s">
        <v>208</v>
      </c>
      <c r="O51" s="27" t="s">
        <v>229</v>
      </c>
      <c r="P51" s="27" t="s">
        <v>219</v>
      </c>
    </row>
    <row r="52" spans="1:16" ht="12.75" customHeight="1">
      <c r="A52" s="16" t="str">
        <f t="shared" si="6"/>
        <v>IBVS 6014 </v>
      </c>
      <c r="B52" s="2" t="str">
        <f t="shared" si="7"/>
        <v>I</v>
      </c>
      <c r="C52" s="16">
        <f t="shared" si="8"/>
        <v>55693.862099999998</v>
      </c>
      <c r="D52" t="str">
        <f t="shared" si="9"/>
        <v>vis</v>
      </c>
      <c r="E52">
        <f>VLOOKUP(C52,Active!C$21:E$965,3,FALSE)</f>
        <v>17781.004293725902</v>
      </c>
      <c r="F52" s="2" t="s">
        <v>54</v>
      </c>
      <c r="G52" t="str">
        <f t="shared" si="10"/>
        <v>55693.8621</v>
      </c>
      <c r="H52" s="16">
        <f t="shared" si="11"/>
        <v>17781</v>
      </c>
      <c r="I52" s="25" t="s">
        <v>230</v>
      </c>
      <c r="J52" s="26" t="s">
        <v>231</v>
      </c>
      <c r="K52" s="25" t="s">
        <v>232</v>
      </c>
      <c r="L52" s="25" t="s">
        <v>233</v>
      </c>
      <c r="M52" s="26" t="s">
        <v>114</v>
      </c>
      <c r="N52" s="26" t="s">
        <v>54</v>
      </c>
      <c r="O52" s="27" t="s">
        <v>91</v>
      </c>
      <c r="P52" s="28" t="s">
        <v>234</v>
      </c>
    </row>
    <row r="53" spans="1:16" ht="12.75" customHeight="1">
      <c r="A53" s="16" t="str">
        <f t="shared" si="6"/>
        <v>IBVS 6014 </v>
      </c>
      <c r="B53" s="2" t="str">
        <f t="shared" si="7"/>
        <v>I</v>
      </c>
      <c r="C53" s="16">
        <f t="shared" si="8"/>
        <v>55717.826699999998</v>
      </c>
      <c r="D53" t="str">
        <f t="shared" si="9"/>
        <v>vis</v>
      </c>
      <c r="E53">
        <f>VLOOKUP(C53,Active!C$21:E$965,3,FALSE)</f>
        <v>17802.003767963546</v>
      </c>
      <c r="F53" s="2" t="s">
        <v>54</v>
      </c>
      <c r="G53" t="str">
        <f t="shared" si="10"/>
        <v>55717.8267</v>
      </c>
      <c r="H53" s="16">
        <f t="shared" si="11"/>
        <v>17802</v>
      </c>
      <c r="I53" s="25" t="s">
        <v>235</v>
      </c>
      <c r="J53" s="26" t="s">
        <v>236</v>
      </c>
      <c r="K53" s="25" t="s">
        <v>237</v>
      </c>
      <c r="L53" s="25" t="s">
        <v>238</v>
      </c>
      <c r="M53" s="26" t="s">
        <v>114</v>
      </c>
      <c r="N53" s="26" t="s">
        <v>54</v>
      </c>
      <c r="O53" s="27" t="s">
        <v>91</v>
      </c>
      <c r="P53" s="28" t="s">
        <v>234</v>
      </c>
    </row>
    <row r="54" spans="1:16" ht="12.75" customHeight="1">
      <c r="A54" s="16" t="str">
        <f t="shared" si="6"/>
        <v>IBVS 6014 </v>
      </c>
      <c r="B54" s="2" t="str">
        <f t="shared" si="7"/>
        <v>I</v>
      </c>
      <c r="C54" s="16">
        <f t="shared" si="8"/>
        <v>55733.803699999997</v>
      </c>
      <c r="D54" t="str">
        <f t="shared" si="9"/>
        <v>vis</v>
      </c>
      <c r="E54">
        <f>VLOOKUP(C54,Active!C$21:E$965,3,FALSE)</f>
        <v>17816.003943217664</v>
      </c>
      <c r="F54" s="2" t="s">
        <v>54</v>
      </c>
      <c r="G54" t="str">
        <f t="shared" si="10"/>
        <v>55733.8037</v>
      </c>
      <c r="H54" s="16">
        <f t="shared" si="11"/>
        <v>17816</v>
      </c>
      <c r="I54" s="25" t="s">
        <v>239</v>
      </c>
      <c r="J54" s="26" t="s">
        <v>240</v>
      </c>
      <c r="K54" s="25" t="s">
        <v>241</v>
      </c>
      <c r="L54" s="25" t="s">
        <v>242</v>
      </c>
      <c r="M54" s="26" t="s">
        <v>114</v>
      </c>
      <c r="N54" s="26" t="s">
        <v>54</v>
      </c>
      <c r="O54" s="27" t="s">
        <v>91</v>
      </c>
      <c r="P54" s="28" t="s">
        <v>234</v>
      </c>
    </row>
    <row r="55" spans="1:16" ht="12.75" customHeight="1">
      <c r="A55" s="16" t="str">
        <f t="shared" si="6"/>
        <v> JAAVSO 40;975 </v>
      </c>
      <c r="B55" s="2" t="str">
        <f t="shared" si="7"/>
        <v>I</v>
      </c>
      <c r="C55" s="16">
        <f t="shared" si="8"/>
        <v>55773.743300000002</v>
      </c>
      <c r="D55" t="str">
        <f t="shared" si="9"/>
        <v>vis</v>
      </c>
      <c r="E55">
        <f>VLOOKUP(C55,Active!C$21:E$965,3,FALSE)</f>
        <v>17851.001840168246</v>
      </c>
      <c r="F55" s="2" t="s">
        <v>54</v>
      </c>
      <c r="G55" t="str">
        <f t="shared" si="10"/>
        <v>55773.7433</v>
      </c>
      <c r="H55" s="16">
        <f t="shared" si="11"/>
        <v>17851</v>
      </c>
      <c r="I55" s="25" t="s">
        <v>243</v>
      </c>
      <c r="J55" s="26" t="s">
        <v>244</v>
      </c>
      <c r="K55" s="25" t="s">
        <v>245</v>
      </c>
      <c r="L55" s="25" t="s">
        <v>246</v>
      </c>
      <c r="M55" s="26" t="s">
        <v>114</v>
      </c>
      <c r="N55" s="26" t="s">
        <v>54</v>
      </c>
      <c r="O55" s="27" t="s">
        <v>229</v>
      </c>
      <c r="P55" s="27" t="s">
        <v>247</v>
      </c>
    </row>
    <row r="56" spans="1:16" ht="12.75" customHeight="1">
      <c r="A56" s="16" t="str">
        <f t="shared" si="6"/>
        <v>IBVS 6014 </v>
      </c>
      <c r="B56" s="2" t="str">
        <f t="shared" si="7"/>
        <v>I</v>
      </c>
      <c r="C56" s="16">
        <f t="shared" si="8"/>
        <v>55837.652199999997</v>
      </c>
      <c r="D56" t="str">
        <f t="shared" si="9"/>
        <v>vis</v>
      </c>
      <c r="E56">
        <f>VLOOKUP(C56,Active!C$21:E$965,3,FALSE)</f>
        <v>17907.003329828247</v>
      </c>
      <c r="F56" s="2" t="s">
        <v>54</v>
      </c>
      <c r="G56" t="str">
        <f t="shared" si="10"/>
        <v>55837.6522</v>
      </c>
      <c r="H56" s="16">
        <f t="shared" si="11"/>
        <v>17907</v>
      </c>
      <c r="I56" s="25" t="s">
        <v>248</v>
      </c>
      <c r="J56" s="26" t="s">
        <v>249</v>
      </c>
      <c r="K56" s="25" t="s">
        <v>250</v>
      </c>
      <c r="L56" s="25" t="s">
        <v>166</v>
      </c>
      <c r="M56" s="26" t="s">
        <v>114</v>
      </c>
      <c r="N56" s="26" t="s">
        <v>54</v>
      </c>
      <c r="O56" s="27" t="s">
        <v>91</v>
      </c>
      <c r="P56" s="28" t="s">
        <v>234</v>
      </c>
    </row>
    <row r="57" spans="1:16" ht="12.75" customHeight="1">
      <c r="A57" s="16" t="str">
        <f t="shared" si="6"/>
        <v>IBVS 6014 </v>
      </c>
      <c r="B57" s="2" t="str">
        <f t="shared" si="7"/>
        <v>II</v>
      </c>
      <c r="C57" s="16">
        <f t="shared" si="8"/>
        <v>55849.634100000003</v>
      </c>
      <c r="D57" t="str">
        <f t="shared" si="9"/>
        <v>vis</v>
      </c>
      <c r="E57">
        <f>VLOOKUP(C57,Active!C$21:E$965,3,FALSE)</f>
        <v>17917.502716438838</v>
      </c>
      <c r="F57" s="2" t="s">
        <v>54</v>
      </c>
      <c r="G57" t="str">
        <f t="shared" si="10"/>
        <v>55849.6341</v>
      </c>
      <c r="H57" s="16">
        <f t="shared" si="11"/>
        <v>17917.5</v>
      </c>
      <c r="I57" s="25" t="s">
        <v>251</v>
      </c>
      <c r="J57" s="26" t="s">
        <v>252</v>
      </c>
      <c r="K57" s="25" t="s">
        <v>253</v>
      </c>
      <c r="L57" s="25" t="s">
        <v>95</v>
      </c>
      <c r="M57" s="26" t="s">
        <v>114</v>
      </c>
      <c r="N57" s="26" t="s">
        <v>54</v>
      </c>
      <c r="O57" s="27" t="s">
        <v>91</v>
      </c>
      <c r="P57" s="28" t="s">
        <v>234</v>
      </c>
    </row>
    <row r="58" spans="1:16" ht="12.75" customHeight="1">
      <c r="A58" s="16" t="str">
        <f t="shared" si="6"/>
        <v>IBVS 6014 </v>
      </c>
      <c r="B58" s="2" t="str">
        <f t="shared" si="7"/>
        <v>I</v>
      </c>
      <c r="C58" s="16">
        <f t="shared" si="8"/>
        <v>55853.629000000001</v>
      </c>
      <c r="D58" t="str">
        <f t="shared" si="9"/>
        <v>vis</v>
      </c>
      <c r="E58">
        <f>VLOOKUP(C58,Active!C$21:E$965,3,FALSE)</f>
        <v>17921.003329828251</v>
      </c>
      <c r="F58" s="2" t="s">
        <v>54</v>
      </c>
      <c r="G58" t="str">
        <f t="shared" si="10"/>
        <v>55853.6290</v>
      </c>
      <c r="H58" s="16">
        <f t="shared" si="11"/>
        <v>17921</v>
      </c>
      <c r="I58" s="25" t="s">
        <v>254</v>
      </c>
      <c r="J58" s="26" t="s">
        <v>255</v>
      </c>
      <c r="K58" s="25" t="s">
        <v>256</v>
      </c>
      <c r="L58" s="25" t="s">
        <v>166</v>
      </c>
      <c r="M58" s="26" t="s">
        <v>114</v>
      </c>
      <c r="N58" s="26" t="s">
        <v>54</v>
      </c>
      <c r="O58" s="27" t="s">
        <v>91</v>
      </c>
      <c r="P58" s="28" t="s">
        <v>234</v>
      </c>
    </row>
    <row r="59" spans="1:16" ht="12.75" customHeight="1">
      <c r="A59" s="16" t="str">
        <f t="shared" si="6"/>
        <v>IBVS 6014 </v>
      </c>
      <c r="B59" s="2" t="str">
        <f t="shared" si="7"/>
        <v>II</v>
      </c>
      <c r="C59" s="16">
        <f t="shared" si="8"/>
        <v>55865.611900000004</v>
      </c>
      <c r="D59" t="str">
        <f t="shared" si="9"/>
        <v>vis</v>
      </c>
      <c r="E59">
        <f>VLOOKUP(C59,Active!C$21:E$965,3,FALSE)</f>
        <v>17931.503592709432</v>
      </c>
      <c r="F59" s="2" t="s">
        <v>54</v>
      </c>
      <c r="G59" t="str">
        <f t="shared" si="10"/>
        <v>55865.6119</v>
      </c>
      <c r="H59" s="16">
        <f t="shared" si="11"/>
        <v>17931.5</v>
      </c>
      <c r="I59" s="25" t="s">
        <v>257</v>
      </c>
      <c r="J59" s="26" t="s">
        <v>258</v>
      </c>
      <c r="K59" s="25" t="s">
        <v>259</v>
      </c>
      <c r="L59" s="25" t="s">
        <v>260</v>
      </c>
      <c r="M59" s="26" t="s">
        <v>114</v>
      </c>
      <c r="N59" s="26" t="s">
        <v>54</v>
      </c>
      <c r="O59" s="27" t="s">
        <v>91</v>
      </c>
      <c r="P59" s="28" t="s">
        <v>234</v>
      </c>
    </row>
    <row r="60" spans="1:16" ht="12.75" customHeight="1">
      <c r="A60" s="16" t="str">
        <f t="shared" si="6"/>
        <v>IBVS 6014 </v>
      </c>
      <c r="B60" s="2" t="str">
        <f t="shared" si="7"/>
        <v>II</v>
      </c>
      <c r="C60" s="16">
        <f t="shared" si="8"/>
        <v>55881.589800000002</v>
      </c>
      <c r="D60" t="str">
        <f t="shared" si="9"/>
        <v>vis</v>
      </c>
      <c r="E60">
        <f>VLOOKUP(C60,Active!C$21:E$965,3,FALSE)</f>
        <v>17945.50455660708</v>
      </c>
      <c r="F60" s="2" t="s">
        <v>54</v>
      </c>
      <c r="G60" t="str">
        <f t="shared" si="10"/>
        <v>55881.5898</v>
      </c>
      <c r="H60" s="16">
        <f t="shared" si="11"/>
        <v>17945.5</v>
      </c>
      <c r="I60" s="25" t="s">
        <v>261</v>
      </c>
      <c r="J60" s="26" t="s">
        <v>262</v>
      </c>
      <c r="K60" s="25" t="s">
        <v>263</v>
      </c>
      <c r="L60" s="25" t="s">
        <v>264</v>
      </c>
      <c r="M60" s="26" t="s">
        <v>114</v>
      </c>
      <c r="N60" s="26" t="s">
        <v>54</v>
      </c>
      <c r="O60" s="27" t="s">
        <v>91</v>
      </c>
      <c r="P60" s="28" t="s">
        <v>234</v>
      </c>
    </row>
    <row r="61" spans="1:16" ht="12.75" customHeight="1">
      <c r="A61" s="16" t="str">
        <f t="shared" si="6"/>
        <v>IBVS 6046 </v>
      </c>
      <c r="B61" s="2" t="str">
        <f t="shared" si="7"/>
        <v>I</v>
      </c>
      <c r="C61" s="16">
        <f t="shared" si="8"/>
        <v>56041.926500000001</v>
      </c>
      <c r="D61" t="str">
        <f t="shared" si="9"/>
        <v>vis</v>
      </c>
      <c r="E61">
        <f>VLOOKUP(C61,Active!C$21:E$965,3,FALSE)</f>
        <v>18086.002891692955</v>
      </c>
      <c r="F61" s="2" t="s">
        <v>54</v>
      </c>
      <c r="G61" t="str">
        <f t="shared" si="10"/>
        <v>56041.9265</v>
      </c>
      <c r="H61" s="16">
        <f t="shared" si="11"/>
        <v>18086</v>
      </c>
      <c r="I61" s="25" t="s">
        <v>265</v>
      </c>
      <c r="J61" s="26" t="s">
        <v>266</v>
      </c>
      <c r="K61" s="25" t="s">
        <v>267</v>
      </c>
      <c r="L61" s="25" t="s">
        <v>161</v>
      </c>
      <c r="M61" s="26" t="s">
        <v>114</v>
      </c>
      <c r="N61" s="26" t="s">
        <v>54</v>
      </c>
      <c r="O61" s="27" t="s">
        <v>91</v>
      </c>
      <c r="P61" s="28" t="s">
        <v>268</v>
      </c>
    </row>
    <row r="62" spans="1:16" ht="12.75" customHeight="1">
      <c r="A62" s="16" t="str">
        <f t="shared" si="6"/>
        <v>IBVS 6046 </v>
      </c>
      <c r="B62" s="2" t="str">
        <f t="shared" si="7"/>
        <v>I</v>
      </c>
      <c r="C62" s="16">
        <f t="shared" si="8"/>
        <v>56120.669399999999</v>
      </c>
      <c r="D62" t="str">
        <f t="shared" si="9"/>
        <v>vis</v>
      </c>
      <c r="E62">
        <f>VLOOKUP(C62,Active!C$21:E$965,3,FALSE)</f>
        <v>18155.002979320012</v>
      </c>
      <c r="F62" s="2" t="s">
        <v>54</v>
      </c>
      <c r="G62" t="str">
        <f t="shared" si="10"/>
        <v>56120.6694</v>
      </c>
      <c r="H62" s="16">
        <f t="shared" si="11"/>
        <v>18155</v>
      </c>
      <c r="I62" s="25" t="s">
        <v>269</v>
      </c>
      <c r="J62" s="26" t="s">
        <v>270</v>
      </c>
      <c r="K62" s="25" t="s">
        <v>271</v>
      </c>
      <c r="L62" s="25" t="s">
        <v>272</v>
      </c>
      <c r="M62" s="26" t="s">
        <v>114</v>
      </c>
      <c r="N62" s="26" t="s">
        <v>54</v>
      </c>
      <c r="O62" s="27" t="s">
        <v>91</v>
      </c>
      <c r="P62" s="28" t="s">
        <v>268</v>
      </c>
    </row>
    <row r="63" spans="1:16" ht="12.75" customHeight="1">
      <c r="A63" s="16" t="str">
        <f t="shared" si="6"/>
        <v>IBVS 6046 </v>
      </c>
      <c r="B63" s="2" t="str">
        <f t="shared" si="7"/>
        <v>I</v>
      </c>
      <c r="C63" s="16">
        <f t="shared" si="8"/>
        <v>56121.811300000001</v>
      </c>
      <c r="D63" t="str">
        <f t="shared" si="9"/>
        <v>vis</v>
      </c>
      <c r="E63">
        <f>VLOOKUP(C63,Active!C$21:E$965,3,FALSE)</f>
        <v>18156.003592709429</v>
      </c>
      <c r="F63" s="2" t="s">
        <v>54</v>
      </c>
      <c r="G63" t="str">
        <f t="shared" si="10"/>
        <v>56121.8113</v>
      </c>
      <c r="H63" s="16">
        <f t="shared" si="11"/>
        <v>18156</v>
      </c>
      <c r="I63" s="25" t="s">
        <v>273</v>
      </c>
      <c r="J63" s="26" t="s">
        <v>274</v>
      </c>
      <c r="K63" s="25" t="s">
        <v>275</v>
      </c>
      <c r="L63" s="25" t="s">
        <v>260</v>
      </c>
      <c r="M63" s="26" t="s">
        <v>114</v>
      </c>
      <c r="N63" s="26" t="s">
        <v>54</v>
      </c>
      <c r="O63" s="27" t="s">
        <v>91</v>
      </c>
      <c r="P63" s="28" t="s">
        <v>268</v>
      </c>
    </row>
    <row r="64" spans="1:16" ht="12.75" customHeight="1">
      <c r="A64" s="16" t="str">
        <f t="shared" si="6"/>
        <v>IBVS 6046 </v>
      </c>
      <c r="B64" s="2" t="str">
        <f t="shared" si="7"/>
        <v>II</v>
      </c>
      <c r="C64" s="16">
        <f t="shared" si="8"/>
        <v>56189.714</v>
      </c>
      <c r="D64" t="str">
        <f t="shared" si="9"/>
        <v>vis</v>
      </c>
      <c r="E64">
        <f>VLOOKUP(C64,Active!C$21:E$965,3,FALSE)</f>
        <v>18215.504731861198</v>
      </c>
      <c r="F64" s="2" t="s">
        <v>54</v>
      </c>
      <c r="G64" t="str">
        <f t="shared" si="10"/>
        <v>56189.7140</v>
      </c>
      <c r="H64" s="16">
        <f t="shared" si="11"/>
        <v>18215.5</v>
      </c>
      <c r="I64" s="25" t="s">
        <v>276</v>
      </c>
      <c r="J64" s="26" t="s">
        <v>277</v>
      </c>
      <c r="K64" s="25" t="s">
        <v>278</v>
      </c>
      <c r="L64" s="25" t="s">
        <v>279</v>
      </c>
      <c r="M64" s="26" t="s">
        <v>114</v>
      </c>
      <c r="N64" s="26" t="s">
        <v>54</v>
      </c>
      <c r="O64" s="27" t="s">
        <v>91</v>
      </c>
      <c r="P64" s="28" t="s">
        <v>268</v>
      </c>
    </row>
    <row r="65" spans="1:16" ht="12.75" customHeight="1">
      <c r="A65" s="16" t="str">
        <f t="shared" si="6"/>
        <v> JAAVSO 41;328 </v>
      </c>
      <c r="B65" s="2" t="str">
        <f t="shared" si="7"/>
        <v>I</v>
      </c>
      <c r="C65" s="16">
        <f t="shared" si="8"/>
        <v>56508.678999999996</v>
      </c>
      <c r="D65" t="str">
        <f t="shared" si="9"/>
        <v>vis</v>
      </c>
      <c r="E65">
        <f>VLOOKUP(C65,Active!C$21:E$965,3,FALSE)</f>
        <v>18495.004381352959</v>
      </c>
      <c r="F65" s="2" t="s">
        <v>54</v>
      </c>
      <c r="G65" t="str">
        <f t="shared" si="10"/>
        <v>56508.6790</v>
      </c>
      <c r="H65" s="16">
        <f t="shared" si="11"/>
        <v>18495</v>
      </c>
      <c r="I65" s="25" t="s">
        <v>280</v>
      </c>
      <c r="J65" s="26" t="s">
        <v>281</v>
      </c>
      <c r="K65" s="25" t="s">
        <v>282</v>
      </c>
      <c r="L65" s="25" t="s">
        <v>283</v>
      </c>
      <c r="M65" s="26" t="s">
        <v>114</v>
      </c>
      <c r="N65" s="26" t="s">
        <v>54</v>
      </c>
      <c r="O65" s="27" t="s">
        <v>209</v>
      </c>
      <c r="P65" s="27" t="s">
        <v>284</v>
      </c>
    </row>
    <row r="66" spans="1:16" ht="12.75" customHeight="1">
      <c r="A66" s="16" t="str">
        <f t="shared" si="6"/>
        <v> BTAD 43.39 </v>
      </c>
      <c r="B66" s="2" t="str">
        <f t="shared" si="7"/>
        <v>I</v>
      </c>
      <c r="C66" s="16">
        <f t="shared" si="8"/>
        <v>34740.28</v>
      </c>
      <c r="D66" t="str">
        <f t="shared" si="9"/>
        <v>vis</v>
      </c>
      <c r="E66">
        <f>VLOOKUP(C66,Active!C$21:E$965,3,FALSE)</f>
        <v>-580.00350508237068</v>
      </c>
      <c r="F66" s="2" t="s">
        <v>54</v>
      </c>
      <c r="G66" t="str">
        <f t="shared" si="10"/>
        <v>34740.28</v>
      </c>
      <c r="H66" s="16">
        <f t="shared" si="11"/>
        <v>-580</v>
      </c>
      <c r="I66" s="25" t="s">
        <v>285</v>
      </c>
      <c r="J66" s="26" t="s">
        <v>286</v>
      </c>
      <c r="K66" s="25">
        <v>-580</v>
      </c>
      <c r="L66" s="25" t="s">
        <v>287</v>
      </c>
      <c r="M66" s="26" t="s">
        <v>288</v>
      </c>
      <c r="N66" s="26"/>
      <c r="O66" s="27" t="s">
        <v>289</v>
      </c>
      <c r="P66" s="27" t="s">
        <v>290</v>
      </c>
    </row>
    <row r="67" spans="1:16" ht="12.75" customHeight="1">
      <c r="A67" s="16" t="str">
        <f t="shared" si="6"/>
        <v> AOEB 6 </v>
      </c>
      <c r="B67" s="2" t="str">
        <f t="shared" si="7"/>
        <v>I</v>
      </c>
      <c r="C67" s="16">
        <f t="shared" si="8"/>
        <v>43351.786</v>
      </c>
      <c r="D67" t="str">
        <f t="shared" si="9"/>
        <v>vis</v>
      </c>
      <c r="E67">
        <f>VLOOKUP(C67,Active!C$21:E$965,3,FALSE)</f>
        <v>6966.0059586400275</v>
      </c>
      <c r="F67" s="2" t="s">
        <v>54</v>
      </c>
      <c r="G67" t="str">
        <f t="shared" si="10"/>
        <v>43351.786</v>
      </c>
      <c r="H67" s="16">
        <f t="shared" si="11"/>
        <v>6966</v>
      </c>
      <c r="I67" s="25" t="s">
        <v>291</v>
      </c>
      <c r="J67" s="26" t="s">
        <v>292</v>
      </c>
      <c r="K67" s="25">
        <v>6966</v>
      </c>
      <c r="L67" s="25" t="s">
        <v>293</v>
      </c>
      <c r="M67" s="26" t="s">
        <v>59</v>
      </c>
      <c r="N67" s="26"/>
      <c r="O67" s="27" t="s">
        <v>209</v>
      </c>
      <c r="P67" s="27" t="s">
        <v>294</v>
      </c>
    </row>
    <row r="68" spans="1:16" ht="12.75" customHeight="1">
      <c r="A68" s="16" t="str">
        <f t="shared" si="6"/>
        <v> AOEB 6 </v>
      </c>
      <c r="B68" s="2" t="str">
        <f t="shared" si="7"/>
        <v>I</v>
      </c>
      <c r="C68" s="16">
        <f t="shared" si="8"/>
        <v>43779.735000000001</v>
      </c>
      <c r="D68" t="str">
        <f t="shared" si="9"/>
        <v>vis</v>
      </c>
      <c r="E68">
        <f>VLOOKUP(C68,Active!C$21:E$965,3,FALSE)</f>
        <v>7341.0050823694364</v>
      </c>
      <c r="F68" s="2" t="s">
        <v>54</v>
      </c>
      <c r="G68" t="str">
        <f t="shared" si="10"/>
        <v>43779.735</v>
      </c>
      <c r="H68" s="16">
        <f t="shared" si="11"/>
        <v>7341</v>
      </c>
      <c r="I68" s="25" t="s">
        <v>295</v>
      </c>
      <c r="J68" s="26" t="s">
        <v>296</v>
      </c>
      <c r="K68" s="25">
        <v>7341</v>
      </c>
      <c r="L68" s="25" t="s">
        <v>297</v>
      </c>
      <c r="M68" s="26" t="s">
        <v>59</v>
      </c>
      <c r="N68" s="26"/>
      <c r="O68" s="27" t="s">
        <v>209</v>
      </c>
      <c r="P68" s="27" t="s">
        <v>294</v>
      </c>
    </row>
    <row r="69" spans="1:16" ht="12.75" customHeight="1">
      <c r="A69" s="16" t="str">
        <f t="shared" si="6"/>
        <v> AOEB 6 </v>
      </c>
      <c r="B69" s="2" t="str">
        <f t="shared" si="7"/>
        <v>I</v>
      </c>
      <c r="C69" s="16">
        <f t="shared" si="8"/>
        <v>44022.811999999998</v>
      </c>
      <c r="D69" t="str">
        <f t="shared" si="9"/>
        <v>vis</v>
      </c>
      <c r="E69">
        <f>VLOOKUP(C69,Active!C$21:E$965,3,FALSE)</f>
        <v>7554.0063091482634</v>
      </c>
      <c r="F69" s="2" t="s">
        <v>54</v>
      </c>
      <c r="G69" t="str">
        <f t="shared" si="10"/>
        <v>44022.812</v>
      </c>
      <c r="H69" s="16">
        <f t="shared" si="11"/>
        <v>7554</v>
      </c>
      <c r="I69" s="25" t="s">
        <v>298</v>
      </c>
      <c r="J69" s="26" t="s">
        <v>299</v>
      </c>
      <c r="K69" s="25">
        <v>7554</v>
      </c>
      <c r="L69" s="25" t="s">
        <v>293</v>
      </c>
      <c r="M69" s="26" t="s">
        <v>59</v>
      </c>
      <c r="N69" s="26"/>
      <c r="O69" s="27" t="s">
        <v>209</v>
      </c>
      <c r="P69" s="27" t="s">
        <v>294</v>
      </c>
    </row>
    <row r="70" spans="1:16" ht="12.75" customHeight="1">
      <c r="A70" s="16" t="str">
        <f t="shared" si="6"/>
        <v> AOEB 6 </v>
      </c>
      <c r="B70" s="2" t="str">
        <f t="shared" si="7"/>
        <v>I</v>
      </c>
      <c r="C70" s="16">
        <f t="shared" si="8"/>
        <v>44046.767</v>
      </c>
      <c r="D70" t="str">
        <f t="shared" si="9"/>
        <v>vis</v>
      </c>
      <c r="E70">
        <f>VLOOKUP(C70,Active!C$21:E$965,3,FALSE)</f>
        <v>7574.9973711882221</v>
      </c>
      <c r="F70" s="2" t="s">
        <v>54</v>
      </c>
      <c r="G70" t="str">
        <f t="shared" si="10"/>
        <v>44046.767</v>
      </c>
      <c r="H70" s="16">
        <f t="shared" si="11"/>
        <v>7575</v>
      </c>
      <c r="I70" s="25" t="s">
        <v>300</v>
      </c>
      <c r="J70" s="26" t="s">
        <v>301</v>
      </c>
      <c r="K70" s="25">
        <v>7575</v>
      </c>
      <c r="L70" s="25" t="s">
        <v>302</v>
      </c>
      <c r="M70" s="26" t="s">
        <v>59</v>
      </c>
      <c r="N70" s="26"/>
      <c r="O70" s="27" t="s">
        <v>209</v>
      </c>
      <c r="P70" s="27" t="s">
        <v>294</v>
      </c>
    </row>
    <row r="71" spans="1:16" ht="12.75" customHeight="1">
      <c r="A71" s="16" t="str">
        <f t="shared" si="6"/>
        <v> AOEB 6 </v>
      </c>
      <c r="B71" s="2" t="str">
        <f t="shared" si="7"/>
        <v>I</v>
      </c>
      <c r="C71" s="16">
        <f t="shared" si="8"/>
        <v>44474.722999999998</v>
      </c>
      <c r="D71" t="str">
        <f t="shared" si="9"/>
        <v>vis</v>
      </c>
      <c r="E71">
        <f>VLOOKUP(C71,Active!C$21:E$965,3,FALSE)</f>
        <v>7950.0026288117751</v>
      </c>
      <c r="F71" s="2" t="s">
        <v>54</v>
      </c>
      <c r="G71" t="str">
        <f t="shared" si="10"/>
        <v>44474.723</v>
      </c>
      <c r="H71" s="16">
        <f t="shared" si="11"/>
        <v>7950</v>
      </c>
      <c r="I71" s="25" t="s">
        <v>303</v>
      </c>
      <c r="J71" s="26" t="s">
        <v>304</v>
      </c>
      <c r="K71" s="25">
        <v>7950</v>
      </c>
      <c r="L71" s="25" t="s">
        <v>86</v>
      </c>
      <c r="M71" s="26" t="s">
        <v>59</v>
      </c>
      <c r="N71" s="26"/>
      <c r="O71" s="27" t="s">
        <v>209</v>
      </c>
      <c r="P71" s="27" t="s">
        <v>294</v>
      </c>
    </row>
    <row r="72" spans="1:16" ht="12.75" customHeight="1">
      <c r="A72" s="16" t="str">
        <f t="shared" si="6"/>
        <v> AOEB 6 </v>
      </c>
      <c r="B72" s="2" t="str">
        <f t="shared" si="7"/>
        <v>I</v>
      </c>
      <c r="C72" s="16">
        <f t="shared" si="8"/>
        <v>44554.607000000004</v>
      </c>
      <c r="D72" t="str">
        <f t="shared" si="9"/>
        <v>vis</v>
      </c>
      <c r="E72">
        <f>VLOOKUP(C72,Active!C$21:E$965,3,FALSE)</f>
        <v>8020.0026288117797</v>
      </c>
      <c r="F72" s="2" t="s">
        <v>54</v>
      </c>
      <c r="G72" t="str">
        <f t="shared" si="10"/>
        <v>44554.607</v>
      </c>
      <c r="H72" s="16">
        <f t="shared" si="11"/>
        <v>8020</v>
      </c>
      <c r="I72" s="25" t="s">
        <v>305</v>
      </c>
      <c r="J72" s="26" t="s">
        <v>306</v>
      </c>
      <c r="K72" s="25">
        <v>8020</v>
      </c>
      <c r="L72" s="25" t="s">
        <v>86</v>
      </c>
      <c r="M72" s="26" t="s">
        <v>59</v>
      </c>
      <c r="N72" s="26"/>
      <c r="O72" s="27" t="s">
        <v>307</v>
      </c>
      <c r="P72" s="27" t="s">
        <v>294</v>
      </c>
    </row>
    <row r="73" spans="1:16" ht="12.75" customHeight="1">
      <c r="A73" s="16" t="str">
        <f t="shared" si="6"/>
        <v> AOEB 6 </v>
      </c>
      <c r="B73" s="2" t="str">
        <f t="shared" si="7"/>
        <v>I</v>
      </c>
      <c r="C73" s="16">
        <f t="shared" si="8"/>
        <v>44562.591</v>
      </c>
      <c r="D73" t="str">
        <f t="shared" si="9"/>
        <v>vis</v>
      </c>
      <c r="E73">
        <f>VLOOKUP(C73,Active!C$21:E$965,3,FALSE)</f>
        <v>8026.9987732211712</v>
      </c>
      <c r="F73" s="2" t="s">
        <v>54</v>
      </c>
      <c r="G73" t="str">
        <f t="shared" si="10"/>
        <v>44562.591</v>
      </c>
      <c r="H73" s="16">
        <f t="shared" si="11"/>
        <v>8027</v>
      </c>
      <c r="I73" s="25" t="s">
        <v>308</v>
      </c>
      <c r="J73" s="26" t="s">
        <v>309</v>
      </c>
      <c r="K73" s="25">
        <v>8027</v>
      </c>
      <c r="L73" s="25" t="s">
        <v>310</v>
      </c>
      <c r="M73" s="26" t="s">
        <v>59</v>
      </c>
      <c r="N73" s="26"/>
      <c r="O73" s="27" t="s">
        <v>307</v>
      </c>
      <c r="P73" s="27" t="s">
        <v>294</v>
      </c>
    </row>
    <row r="74" spans="1:16" ht="12.75" customHeight="1">
      <c r="A74" s="16" t="str">
        <f t="shared" si="6"/>
        <v> AOEB 6 </v>
      </c>
      <c r="B74" s="2" t="str">
        <f t="shared" si="7"/>
        <v>I</v>
      </c>
      <c r="C74" s="16">
        <f t="shared" si="8"/>
        <v>45193.682000000001</v>
      </c>
      <c r="D74" t="str">
        <f t="shared" si="9"/>
        <v>vis</v>
      </c>
      <c r="E74">
        <f>VLOOKUP(C74,Active!C$21:E$965,3,FALSE)</f>
        <v>8580.0052576235539</v>
      </c>
      <c r="F74" s="2" t="s">
        <v>54</v>
      </c>
      <c r="G74" t="str">
        <f t="shared" si="10"/>
        <v>45193.682</v>
      </c>
      <c r="H74" s="16">
        <f t="shared" si="11"/>
        <v>8580</v>
      </c>
      <c r="I74" s="25" t="s">
        <v>311</v>
      </c>
      <c r="J74" s="26" t="s">
        <v>312</v>
      </c>
      <c r="K74" s="25">
        <v>8580</v>
      </c>
      <c r="L74" s="25" t="s">
        <v>297</v>
      </c>
      <c r="M74" s="26" t="s">
        <v>59</v>
      </c>
      <c r="N74" s="26"/>
      <c r="O74" s="27" t="s">
        <v>209</v>
      </c>
      <c r="P74" s="27" t="s">
        <v>294</v>
      </c>
    </row>
    <row r="75" spans="1:16" ht="12.75" customHeight="1">
      <c r="A75" s="16" t="str">
        <f t="shared" ref="A75:A106" si="12">P75</f>
        <v> AOEB 6 </v>
      </c>
      <c r="B75" s="2" t="str">
        <f t="shared" ref="B75:B106" si="13">IF(H75=INT(H75),"I","II")</f>
        <v>I</v>
      </c>
      <c r="C75" s="16">
        <f t="shared" ref="C75:C106" si="14">1*G75</f>
        <v>45945.728999999999</v>
      </c>
      <c r="D75" t="str">
        <f t="shared" ref="D75:D106" si="15">VLOOKUP(F75,I$1:J$5,2,FALSE)</f>
        <v>vis</v>
      </c>
      <c r="E75">
        <f>VLOOKUP(C75,Active!C$21:E$965,3,FALSE)</f>
        <v>9239.0019277953033</v>
      </c>
      <c r="F75" s="2" t="s">
        <v>54</v>
      </c>
      <c r="G75" t="str">
        <f t="shared" ref="G75:G106" si="16">MID(I75,3,LEN(I75)-3)</f>
        <v>45945.729</v>
      </c>
      <c r="H75" s="16">
        <f t="shared" ref="H75:H106" si="17">1*K75</f>
        <v>9239</v>
      </c>
      <c r="I75" s="25" t="s">
        <v>313</v>
      </c>
      <c r="J75" s="26" t="s">
        <v>314</v>
      </c>
      <c r="K75" s="25">
        <v>9239</v>
      </c>
      <c r="L75" s="25" t="s">
        <v>315</v>
      </c>
      <c r="M75" s="26" t="s">
        <v>59</v>
      </c>
      <c r="N75" s="26"/>
      <c r="O75" s="27" t="s">
        <v>316</v>
      </c>
      <c r="P75" s="27" t="s">
        <v>294</v>
      </c>
    </row>
    <row r="76" spans="1:16" ht="12.75" customHeight="1">
      <c r="A76" s="16" t="str">
        <f t="shared" si="12"/>
        <v> AOEB 6 </v>
      </c>
      <c r="B76" s="2" t="str">
        <f t="shared" si="13"/>
        <v>I</v>
      </c>
      <c r="C76" s="16">
        <f t="shared" si="14"/>
        <v>46017.627999999997</v>
      </c>
      <c r="D76" t="str">
        <f t="shared" si="15"/>
        <v>vis</v>
      </c>
      <c r="E76">
        <f>VLOOKUP(C76,Active!C$21:E$965,3,FALSE)</f>
        <v>9302.0049071153135</v>
      </c>
      <c r="F76" s="2" t="s">
        <v>54</v>
      </c>
      <c r="G76" t="str">
        <f t="shared" si="16"/>
        <v>46017.628</v>
      </c>
      <c r="H76" s="16">
        <f t="shared" si="17"/>
        <v>9302</v>
      </c>
      <c r="I76" s="25" t="s">
        <v>317</v>
      </c>
      <c r="J76" s="26" t="s">
        <v>318</v>
      </c>
      <c r="K76" s="25">
        <v>9302</v>
      </c>
      <c r="L76" s="25" t="s">
        <v>297</v>
      </c>
      <c r="M76" s="26" t="s">
        <v>59</v>
      </c>
      <c r="N76" s="26"/>
      <c r="O76" s="27" t="s">
        <v>209</v>
      </c>
      <c r="P76" s="27" t="s">
        <v>294</v>
      </c>
    </row>
    <row r="77" spans="1:16" ht="12.75" customHeight="1">
      <c r="A77" s="16" t="str">
        <f t="shared" si="12"/>
        <v>BAVM 43 </v>
      </c>
      <c r="B77" s="2" t="str">
        <f t="shared" si="13"/>
        <v>I</v>
      </c>
      <c r="C77" s="16">
        <f t="shared" si="14"/>
        <v>46250.432999999997</v>
      </c>
      <c r="D77" t="str">
        <f t="shared" si="15"/>
        <v>vis</v>
      </c>
      <c r="E77">
        <f>VLOOKUP(C77,Active!C$21:E$965,3,FALSE)</f>
        <v>9506.0050823694328</v>
      </c>
      <c r="F77" s="2" t="s">
        <v>54</v>
      </c>
      <c r="G77" t="str">
        <f t="shared" si="16"/>
        <v>46250.433</v>
      </c>
      <c r="H77" s="16">
        <f t="shared" si="17"/>
        <v>9506</v>
      </c>
      <c r="I77" s="25" t="s">
        <v>319</v>
      </c>
      <c r="J77" s="26" t="s">
        <v>320</v>
      </c>
      <c r="K77" s="25">
        <v>9506</v>
      </c>
      <c r="L77" s="25" t="s">
        <v>297</v>
      </c>
      <c r="M77" s="26" t="s">
        <v>59</v>
      </c>
      <c r="N77" s="26"/>
      <c r="O77" s="27" t="s">
        <v>321</v>
      </c>
      <c r="P77" s="28" t="s">
        <v>322</v>
      </c>
    </row>
    <row r="78" spans="1:16" ht="12.75" customHeight="1">
      <c r="A78" s="16" t="str">
        <f t="shared" si="12"/>
        <v> BRNO 31 </v>
      </c>
      <c r="B78" s="2" t="str">
        <f t="shared" si="13"/>
        <v>I</v>
      </c>
      <c r="C78" s="16">
        <f t="shared" si="14"/>
        <v>47737.413</v>
      </c>
      <c r="D78" t="str">
        <f t="shared" si="15"/>
        <v>vis</v>
      </c>
      <c r="E78">
        <f>VLOOKUP(C78,Active!C$21:E$965,3,FALSE)</f>
        <v>10809.001927795303</v>
      </c>
      <c r="F78" s="2" t="s">
        <v>54</v>
      </c>
      <c r="G78" t="str">
        <f t="shared" si="16"/>
        <v>47737.413</v>
      </c>
      <c r="H78" s="16">
        <f t="shared" si="17"/>
        <v>10809</v>
      </c>
      <c r="I78" s="25" t="s">
        <v>323</v>
      </c>
      <c r="J78" s="26" t="s">
        <v>324</v>
      </c>
      <c r="K78" s="25">
        <v>10809</v>
      </c>
      <c r="L78" s="25" t="s">
        <v>315</v>
      </c>
      <c r="M78" s="26" t="s">
        <v>59</v>
      </c>
      <c r="N78" s="26"/>
      <c r="O78" s="27" t="s">
        <v>325</v>
      </c>
      <c r="P78" s="27" t="s">
        <v>326</v>
      </c>
    </row>
    <row r="79" spans="1:16" ht="12.75" customHeight="1">
      <c r="A79" s="16" t="str">
        <f t="shared" si="12"/>
        <v> AOEB 6 </v>
      </c>
      <c r="B79" s="2" t="str">
        <f t="shared" si="13"/>
        <v>I</v>
      </c>
      <c r="C79" s="16">
        <f t="shared" si="14"/>
        <v>47803.608</v>
      </c>
      <c r="D79" t="str">
        <f t="shared" si="15"/>
        <v>vis</v>
      </c>
      <c r="E79">
        <f>VLOOKUP(C79,Active!C$21:E$965,3,FALSE)</f>
        <v>10867.006659656501</v>
      </c>
      <c r="F79" s="2" t="s">
        <v>54</v>
      </c>
      <c r="G79" t="str">
        <f t="shared" si="16"/>
        <v>47803.608</v>
      </c>
      <c r="H79" s="16">
        <f t="shared" si="17"/>
        <v>10867</v>
      </c>
      <c r="I79" s="25" t="s">
        <v>327</v>
      </c>
      <c r="J79" s="26" t="s">
        <v>328</v>
      </c>
      <c r="K79" s="25">
        <v>10867</v>
      </c>
      <c r="L79" s="25" t="s">
        <v>329</v>
      </c>
      <c r="M79" s="26" t="s">
        <v>59</v>
      </c>
      <c r="N79" s="26"/>
      <c r="O79" s="27" t="s">
        <v>209</v>
      </c>
      <c r="P79" s="27" t="s">
        <v>294</v>
      </c>
    </row>
    <row r="80" spans="1:16" ht="12.75" customHeight="1">
      <c r="A80" s="16" t="str">
        <f t="shared" si="12"/>
        <v> BRNO 31 </v>
      </c>
      <c r="B80" s="2" t="str">
        <f t="shared" si="13"/>
        <v>I</v>
      </c>
      <c r="C80" s="16">
        <f t="shared" si="14"/>
        <v>48481.470999999998</v>
      </c>
      <c r="D80" t="str">
        <f t="shared" si="15"/>
        <v>vis</v>
      </c>
      <c r="E80">
        <f>VLOOKUP(C80,Active!C$21:E$965,3,FALSE)</f>
        <v>11460.998072204695</v>
      </c>
      <c r="F80" s="2" t="s">
        <v>54</v>
      </c>
      <c r="G80" t="str">
        <f t="shared" si="16"/>
        <v>48481.471</v>
      </c>
      <c r="H80" s="16">
        <f t="shared" si="17"/>
        <v>11461</v>
      </c>
      <c r="I80" s="25" t="s">
        <v>330</v>
      </c>
      <c r="J80" s="26" t="s">
        <v>331</v>
      </c>
      <c r="K80" s="25">
        <v>11461</v>
      </c>
      <c r="L80" s="25" t="s">
        <v>332</v>
      </c>
      <c r="M80" s="26" t="s">
        <v>59</v>
      </c>
      <c r="N80" s="26"/>
      <c r="O80" s="27" t="s">
        <v>333</v>
      </c>
      <c r="P80" s="27" t="s">
        <v>326</v>
      </c>
    </row>
    <row r="81" spans="1:16" ht="12.75" customHeight="1">
      <c r="A81" s="16" t="str">
        <f t="shared" si="12"/>
        <v> BRNO 31 </v>
      </c>
      <c r="B81" s="2" t="str">
        <f t="shared" si="13"/>
        <v>I</v>
      </c>
      <c r="C81" s="16">
        <f t="shared" si="14"/>
        <v>48481.474000000002</v>
      </c>
      <c r="D81" t="str">
        <f t="shared" si="15"/>
        <v>vis</v>
      </c>
      <c r="E81">
        <f>VLOOKUP(C81,Active!C$21:E$965,3,FALSE)</f>
        <v>11461.000701016475</v>
      </c>
      <c r="F81" s="2" t="s">
        <v>54</v>
      </c>
      <c r="G81" t="str">
        <f t="shared" si="16"/>
        <v>48481.474</v>
      </c>
      <c r="H81" s="16">
        <f t="shared" si="17"/>
        <v>11461</v>
      </c>
      <c r="I81" s="25" t="s">
        <v>334</v>
      </c>
      <c r="J81" s="26" t="s">
        <v>335</v>
      </c>
      <c r="K81" s="25">
        <v>11461</v>
      </c>
      <c r="L81" s="25" t="s">
        <v>336</v>
      </c>
      <c r="M81" s="26" t="s">
        <v>59</v>
      </c>
      <c r="N81" s="26"/>
      <c r="O81" s="27" t="s">
        <v>337</v>
      </c>
      <c r="P81" s="27" t="s">
        <v>326</v>
      </c>
    </row>
    <row r="82" spans="1:16" ht="12.75" customHeight="1">
      <c r="A82" s="16" t="str">
        <f t="shared" si="12"/>
        <v> BRNO 31 </v>
      </c>
      <c r="B82" s="2" t="str">
        <f t="shared" si="13"/>
        <v>I</v>
      </c>
      <c r="C82" s="16">
        <f t="shared" si="14"/>
        <v>48481.474000000002</v>
      </c>
      <c r="D82" t="str">
        <f t="shared" si="15"/>
        <v>vis</v>
      </c>
      <c r="E82">
        <f>VLOOKUP(C82,Active!C$21:E$965,3,FALSE)</f>
        <v>11461.000701016475</v>
      </c>
      <c r="F82" s="2" t="s">
        <v>54</v>
      </c>
      <c r="G82" t="str">
        <f t="shared" si="16"/>
        <v>48481.474</v>
      </c>
      <c r="H82" s="16">
        <f t="shared" si="17"/>
        <v>11461</v>
      </c>
      <c r="I82" s="25" t="s">
        <v>334</v>
      </c>
      <c r="J82" s="26" t="s">
        <v>335</v>
      </c>
      <c r="K82" s="25">
        <v>11461</v>
      </c>
      <c r="L82" s="25" t="s">
        <v>336</v>
      </c>
      <c r="M82" s="26" t="s">
        <v>59</v>
      </c>
      <c r="N82" s="26"/>
      <c r="O82" s="27" t="s">
        <v>338</v>
      </c>
      <c r="P82" s="27" t="s">
        <v>326</v>
      </c>
    </row>
    <row r="83" spans="1:16" ht="12.75" customHeight="1">
      <c r="A83" s="16" t="str">
        <f t="shared" si="12"/>
        <v> BRNO 31 </v>
      </c>
      <c r="B83" s="2" t="str">
        <f t="shared" si="13"/>
        <v>I</v>
      </c>
      <c r="C83" s="16">
        <f t="shared" si="14"/>
        <v>48481.474999999999</v>
      </c>
      <c r="D83" t="str">
        <f t="shared" si="15"/>
        <v>vis</v>
      </c>
      <c r="E83">
        <f>VLOOKUP(C83,Active!C$21:E$965,3,FALSE)</f>
        <v>11461.001577287065</v>
      </c>
      <c r="F83" s="2" t="s">
        <v>54</v>
      </c>
      <c r="G83" t="str">
        <f t="shared" si="16"/>
        <v>48481.475</v>
      </c>
      <c r="H83" s="16">
        <f t="shared" si="17"/>
        <v>11461</v>
      </c>
      <c r="I83" s="25" t="s">
        <v>339</v>
      </c>
      <c r="J83" s="26" t="s">
        <v>340</v>
      </c>
      <c r="K83" s="25">
        <v>11461</v>
      </c>
      <c r="L83" s="25" t="s">
        <v>315</v>
      </c>
      <c r="M83" s="26" t="s">
        <v>59</v>
      </c>
      <c r="N83" s="26"/>
      <c r="O83" s="27" t="s">
        <v>341</v>
      </c>
      <c r="P83" s="27" t="s">
        <v>326</v>
      </c>
    </row>
    <row r="84" spans="1:16" ht="12.75" customHeight="1">
      <c r="A84" s="16" t="str">
        <f t="shared" si="12"/>
        <v> BRNO 31 </v>
      </c>
      <c r="B84" s="2" t="str">
        <f t="shared" si="13"/>
        <v>I</v>
      </c>
      <c r="C84" s="16">
        <f t="shared" si="14"/>
        <v>48481.476000000002</v>
      </c>
      <c r="D84" t="str">
        <f t="shared" si="15"/>
        <v>vis</v>
      </c>
      <c r="E84">
        <f>VLOOKUP(C84,Active!C$21:E$965,3,FALSE)</f>
        <v>11461.002453557661</v>
      </c>
      <c r="F84" s="2" t="s">
        <v>54</v>
      </c>
      <c r="G84" t="str">
        <f t="shared" si="16"/>
        <v>48481.476</v>
      </c>
      <c r="H84" s="16">
        <f t="shared" si="17"/>
        <v>11461</v>
      </c>
      <c r="I84" s="25" t="s">
        <v>342</v>
      </c>
      <c r="J84" s="26" t="s">
        <v>343</v>
      </c>
      <c r="K84" s="25">
        <v>11461</v>
      </c>
      <c r="L84" s="25" t="s">
        <v>86</v>
      </c>
      <c r="M84" s="26" t="s">
        <v>59</v>
      </c>
      <c r="N84" s="26"/>
      <c r="O84" s="27" t="s">
        <v>344</v>
      </c>
      <c r="P84" s="27" t="s">
        <v>326</v>
      </c>
    </row>
    <row r="85" spans="1:16" ht="12.75" customHeight="1">
      <c r="A85" s="16" t="str">
        <f t="shared" si="12"/>
        <v> BRNO 31 </v>
      </c>
      <c r="B85" s="2" t="str">
        <f t="shared" si="13"/>
        <v>I</v>
      </c>
      <c r="C85" s="16">
        <f t="shared" si="14"/>
        <v>48828.402000000002</v>
      </c>
      <c r="D85" t="str">
        <f t="shared" si="15"/>
        <v>vis</v>
      </c>
      <c r="E85">
        <f>VLOOKUP(C85,Active!C$21:E$965,3,FALSE)</f>
        <v>11765.003505082372</v>
      </c>
      <c r="F85" s="2" t="s">
        <v>54</v>
      </c>
      <c r="G85" t="str">
        <f t="shared" si="16"/>
        <v>48828.402</v>
      </c>
      <c r="H85" s="16">
        <f t="shared" si="17"/>
        <v>11765</v>
      </c>
      <c r="I85" s="25" t="s">
        <v>345</v>
      </c>
      <c r="J85" s="26" t="s">
        <v>346</v>
      </c>
      <c r="K85" s="25">
        <v>11765</v>
      </c>
      <c r="L85" s="25" t="s">
        <v>347</v>
      </c>
      <c r="M85" s="26" t="s">
        <v>59</v>
      </c>
      <c r="N85" s="26"/>
      <c r="O85" s="27" t="s">
        <v>348</v>
      </c>
      <c r="P85" s="27" t="s">
        <v>326</v>
      </c>
    </row>
    <row r="86" spans="1:16" ht="12.75" customHeight="1">
      <c r="A86" s="16" t="str">
        <f t="shared" si="12"/>
        <v> BRNO 31 </v>
      </c>
      <c r="B86" s="2" t="str">
        <f t="shared" si="13"/>
        <v>I</v>
      </c>
      <c r="C86" s="16">
        <f t="shared" si="14"/>
        <v>48828.404000000002</v>
      </c>
      <c r="D86" t="str">
        <f t="shared" si="15"/>
        <v>vis</v>
      </c>
      <c r="E86">
        <f>VLOOKUP(C86,Active!C$21:E$965,3,FALSE)</f>
        <v>11765.005257623556</v>
      </c>
      <c r="F86" s="2" t="s">
        <v>54</v>
      </c>
      <c r="G86" t="str">
        <f t="shared" si="16"/>
        <v>48828.404</v>
      </c>
      <c r="H86" s="16">
        <f t="shared" si="17"/>
        <v>11765</v>
      </c>
      <c r="I86" s="25" t="s">
        <v>349</v>
      </c>
      <c r="J86" s="26" t="s">
        <v>350</v>
      </c>
      <c r="K86" s="25">
        <v>11765</v>
      </c>
      <c r="L86" s="25" t="s">
        <v>297</v>
      </c>
      <c r="M86" s="26" t="s">
        <v>59</v>
      </c>
      <c r="N86" s="26"/>
      <c r="O86" s="27" t="s">
        <v>351</v>
      </c>
      <c r="P86" s="27" t="s">
        <v>326</v>
      </c>
    </row>
    <row r="87" spans="1:16" ht="12.75" customHeight="1">
      <c r="A87" s="16" t="str">
        <f t="shared" si="12"/>
        <v> BRNO 31 </v>
      </c>
      <c r="B87" s="2" t="str">
        <f t="shared" si="13"/>
        <v>I</v>
      </c>
      <c r="C87" s="16">
        <f t="shared" si="14"/>
        <v>48828.404999999999</v>
      </c>
      <c r="D87" t="str">
        <f t="shared" si="15"/>
        <v>vis</v>
      </c>
      <c r="E87">
        <f>VLOOKUP(C87,Active!C$21:E$965,3,FALSE)</f>
        <v>11765.006133894145</v>
      </c>
      <c r="F87" s="2" t="s">
        <v>54</v>
      </c>
      <c r="G87" t="str">
        <f t="shared" si="16"/>
        <v>48828.405</v>
      </c>
      <c r="H87" s="16">
        <f t="shared" si="17"/>
        <v>11765</v>
      </c>
      <c r="I87" s="25" t="s">
        <v>352</v>
      </c>
      <c r="J87" s="26" t="s">
        <v>353</v>
      </c>
      <c r="K87" s="25">
        <v>11765</v>
      </c>
      <c r="L87" s="25" t="s">
        <v>293</v>
      </c>
      <c r="M87" s="26" t="s">
        <v>59</v>
      </c>
      <c r="N87" s="26"/>
      <c r="O87" s="27" t="s">
        <v>354</v>
      </c>
      <c r="P87" s="27" t="s">
        <v>326</v>
      </c>
    </row>
    <row r="88" spans="1:16" ht="12.75" customHeight="1">
      <c r="A88" s="16" t="str">
        <f t="shared" si="12"/>
        <v> BRNO 31 </v>
      </c>
      <c r="B88" s="2" t="str">
        <f t="shared" si="13"/>
        <v>I</v>
      </c>
      <c r="C88" s="16">
        <f t="shared" si="14"/>
        <v>48828.413999999997</v>
      </c>
      <c r="D88" t="str">
        <f t="shared" si="15"/>
        <v>vis</v>
      </c>
      <c r="E88">
        <f>VLOOKUP(C88,Active!C$21:E$965,3,FALSE)</f>
        <v>11765.014020329474</v>
      </c>
      <c r="F88" s="2" t="s">
        <v>54</v>
      </c>
      <c r="G88" t="str">
        <f t="shared" si="16"/>
        <v>48828.414</v>
      </c>
      <c r="H88" s="16">
        <f t="shared" si="17"/>
        <v>11765</v>
      </c>
      <c r="I88" s="25" t="s">
        <v>355</v>
      </c>
      <c r="J88" s="26" t="s">
        <v>356</v>
      </c>
      <c r="K88" s="25">
        <v>11765</v>
      </c>
      <c r="L88" s="25" t="s">
        <v>357</v>
      </c>
      <c r="M88" s="26" t="s">
        <v>59</v>
      </c>
      <c r="N88" s="26"/>
      <c r="O88" s="27" t="s">
        <v>337</v>
      </c>
      <c r="P88" s="27" t="s">
        <v>326</v>
      </c>
    </row>
    <row r="89" spans="1:16" ht="12.75" customHeight="1">
      <c r="A89" s="16" t="str">
        <f t="shared" si="12"/>
        <v> BRNO 31 </v>
      </c>
      <c r="B89" s="2" t="str">
        <f t="shared" si="13"/>
        <v>I</v>
      </c>
      <c r="C89" s="16">
        <f t="shared" si="14"/>
        <v>49216.398000000001</v>
      </c>
      <c r="D89" t="str">
        <f t="shared" si="15"/>
        <v>vis</v>
      </c>
      <c r="E89">
        <f>VLOOKUP(C89,Active!C$21:E$965,3,FALSE)</f>
        <v>12104.992989835262</v>
      </c>
      <c r="F89" s="2" t="s">
        <v>54</v>
      </c>
      <c r="G89" t="str">
        <f t="shared" si="16"/>
        <v>49216.398</v>
      </c>
      <c r="H89" s="16">
        <f t="shared" si="17"/>
        <v>12105</v>
      </c>
      <c r="I89" s="25" t="s">
        <v>358</v>
      </c>
      <c r="J89" s="26" t="s">
        <v>359</v>
      </c>
      <c r="K89" s="25">
        <v>12105</v>
      </c>
      <c r="L89" s="25" t="s">
        <v>360</v>
      </c>
      <c r="M89" s="26" t="s">
        <v>59</v>
      </c>
      <c r="N89" s="26"/>
      <c r="O89" s="27" t="s">
        <v>361</v>
      </c>
      <c r="P89" s="27" t="s">
        <v>326</v>
      </c>
    </row>
    <row r="90" spans="1:16" ht="12.75" customHeight="1">
      <c r="A90" s="16" t="str">
        <f t="shared" si="12"/>
        <v> BRNO 31 </v>
      </c>
      <c r="B90" s="2" t="str">
        <f t="shared" si="13"/>
        <v>I</v>
      </c>
      <c r="C90" s="16">
        <f t="shared" si="14"/>
        <v>49216.413999999997</v>
      </c>
      <c r="D90" t="str">
        <f t="shared" si="15"/>
        <v>vis</v>
      </c>
      <c r="E90">
        <f>VLOOKUP(C90,Active!C$21:E$965,3,FALSE)</f>
        <v>12105.007010164736</v>
      </c>
      <c r="F90" s="2" t="s">
        <v>54</v>
      </c>
      <c r="G90" t="str">
        <f t="shared" si="16"/>
        <v>49216.414</v>
      </c>
      <c r="H90" s="16">
        <f t="shared" si="17"/>
        <v>12105</v>
      </c>
      <c r="I90" s="25" t="s">
        <v>362</v>
      </c>
      <c r="J90" s="26" t="s">
        <v>363</v>
      </c>
      <c r="K90" s="25">
        <v>12105</v>
      </c>
      <c r="L90" s="25" t="s">
        <v>329</v>
      </c>
      <c r="M90" s="26" t="s">
        <v>59</v>
      </c>
      <c r="N90" s="26"/>
      <c r="O90" s="27" t="s">
        <v>351</v>
      </c>
      <c r="P90" s="27" t="s">
        <v>326</v>
      </c>
    </row>
    <row r="91" spans="1:16" ht="12.75" customHeight="1">
      <c r="A91" s="16" t="str">
        <f t="shared" si="12"/>
        <v> AOEB 6 </v>
      </c>
      <c r="B91" s="2" t="str">
        <f t="shared" si="13"/>
        <v>I</v>
      </c>
      <c r="C91" s="16">
        <f t="shared" si="14"/>
        <v>49282.605000000003</v>
      </c>
      <c r="D91" t="str">
        <f t="shared" si="15"/>
        <v>vis</v>
      </c>
      <c r="E91">
        <f>VLOOKUP(C91,Active!C$21:E$965,3,FALSE)</f>
        <v>12163.008236943571</v>
      </c>
      <c r="F91" s="2" t="s">
        <v>54</v>
      </c>
      <c r="G91" t="str">
        <f t="shared" si="16"/>
        <v>49282.605</v>
      </c>
      <c r="H91" s="16">
        <f t="shared" si="17"/>
        <v>12163</v>
      </c>
      <c r="I91" s="25" t="s">
        <v>364</v>
      </c>
      <c r="J91" s="26" t="s">
        <v>365</v>
      </c>
      <c r="K91" s="25">
        <v>12163</v>
      </c>
      <c r="L91" s="25" t="s">
        <v>366</v>
      </c>
      <c r="M91" s="26" t="s">
        <v>59</v>
      </c>
      <c r="N91" s="26"/>
      <c r="O91" s="27" t="s">
        <v>209</v>
      </c>
      <c r="P91" s="27" t="s">
        <v>294</v>
      </c>
    </row>
    <row r="92" spans="1:16" ht="12.75" customHeight="1">
      <c r="A92" s="16" t="str">
        <f t="shared" si="12"/>
        <v> AOEB 6 </v>
      </c>
      <c r="B92" s="2" t="str">
        <f t="shared" si="13"/>
        <v>I</v>
      </c>
      <c r="C92" s="16">
        <f t="shared" si="14"/>
        <v>51069.707000000002</v>
      </c>
      <c r="D92" t="str">
        <f t="shared" si="15"/>
        <v>vis</v>
      </c>
      <c r="E92">
        <f>VLOOKUP(C92,Active!C$21:E$965,3,FALSE)</f>
        <v>13728.993165089381</v>
      </c>
      <c r="F92" s="2" t="s">
        <v>54</v>
      </c>
      <c r="G92" t="str">
        <f t="shared" si="16"/>
        <v>51069.707</v>
      </c>
      <c r="H92" s="16">
        <f t="shared" si="17"/>
        <v>13729</v>
      </c>
      <c r="I92" s="25" t="s">
        <v>367</v>
      </c>
      <c r="J92" s="26" t="s">
        <v>368</v>
      </c>
      <c r="K92" s="25">
        <v>13729</v>
      </c>
      <c r="L92" s="25" t="s">
        <v>360</v>
      </c>
      <c r="M92" s="26" t="s">
        <v>59</v>
      </c>
      <c r="N92" s="26"/>
      <c r="O92" s="27" t="s">
        <v>209</v>
      </c>
      <c r="P92" s="27" t="s">
        <v>294</v>
      </c>
    </row>
    <row r="93" spans="1:16" ht="12.75" customHeight="1">
      <c r="A93" s="16" t="str">
        <f t="shared" si="12"/>
        <v> BRNO 32 </v>
      </c>
      <c r="B93" s="2" t="str">
        <f t="shared" si="13"/>
        <v>I</v>
      </c>
      <c r="C93" s="16">
        <f t="shared" si="14"/>
        <v>51278.5766</v>
      </c>
      <c r="D93" t="str">
        <f t="shared" si="15"/>
        <v>vis</v>
      </c>
      <c r="E93">
        <f>VLOOKUP(C93,Active!C$21:E$965,3,FALSE)</f>
        <v>13912.019453207151</v>
      </c>
      <c r="F93" s="2" t="s">
        <v>54</v>
      </c>
      <c r="G93" t="str">
        <f t="shared" si="16"/>
        <v>51278.5766</v>
      </c>
      <c r="H93" s="16">
        <f t="shared" si="17"/>
        <v>13912</v>
      </c>
      <c r="I93" s="25" t="s">
        <v>369</v>
      </c>
      <c r="J93" s="26" t="s">
        <v>370</v>
      </c>
      <c r="K93" s="25">
        <v>13912</v>
      </c>
      <c r="L93" s="25" t="s">
        <v>371</v>
      </c>
      <c r="M93" s="26" t="s">
        <v>59</v>
      </c>
      <c r="N93" s="26"/>
      <c r="O93" s="27" t="s">
        <v>372</v>
      </c>
      <c r="P93" s="27" t="s">
        <v>373</v>
      </c>
    </row>
    <row r="94" spans="1:16" ht="12.75" customHeight="1">
      <c r="A94" s="16" t="str">
        <f t="shared" si="12"/>
        <v> AOEB 12 </v>
      </c>
      <c r="B94" s="2" t="str">
        <f t="shared" si="13"/>
        <v>I</v>
      </c>
      <c r="C94" s="16">
        <f t="shared" si="14"/>
        <v>52104.785799999998</v>
      </c>
      <c r="D94" t="str">
        <f t="shared" si="15"/>
        <v>vis</v>
      </c>
      <c r="E94">
        <f>VLOOKUP(C94,Active!C$21:E$965,3,FALSE)</f>
        <v>14636.002278303538</v>
      </c>
      <c r="F94" s="2" t="s">
        <v>54</v>
      </c>
      <c r="G94" t="str">
        <f t="shared" si="16"/>
        <v>52104.7858</v>
      </c>
      <c r="H94" s="16">
        <f t="shared" si="17"/>
        <v>14636</v>
      </c>
      <c r="I94" s="25" t="s">
        <v>374</v>
      </c>
      <c r="J94" s="26" t="s">
        <v>375</v>
      </c>
      <c r="K94" s="25">
        <v>14636</v>
      </c>
      <c r="L94" s="25" t="s">
        <v>136</v>
      </c>
      <c r="M94" s="26" t="s">
        <v>114</v>
      </c>
      <c r="N94" s="26" t="s">
        <v>208</v>
      </c>
      <c r="O94" s="27" t="s">
        <v>209</v>
      </c>
      <c r="P94" s="27" t="s">
        <v>376</v>
      </c>
    </row>
    <row r="95" spans="1:16" ht="12.75" customHeight="1">
      <c r="A95" s="16" t="str">
        <f t="shared" si="12"/>
        <v> AOEB 12 </v>
      </c>
      <c r="B95" s="2" t="str">
        <f t="shared" si="13"/>
        <v>I</v>
      </c>
      <c r="C95" s="16">
        <f t="shared" si="14"/>
        <v>53566.662900000003</v>
      </c>
      <c r="D95" t="str">
        <f t="shared" si="15"/>
        <v>vis</v>
      </c>
      <c r="E95">
        <f>VLOOKUP(C95,Active!C$21:E$965,3,FALSE)</f>
        <v>15917.002190676483</v>
      </c>
      <c r="F95" s="2" t="s">
        <v>54</v>
      </c>
      <c r="G95" t="str">
        <f t="shared" si="16"/>
        <v>53566.6629</v>
      </c>
      <c r="H95" s="16">
        <f t="shared" si="17"/>
        <v>15917</v>
      </c>
      <c r="I95" s="25" t="s">
        <v>377</v>
      </c>
      <c r="J95" s="26" t="s">
        <v>378</v>
      </c>
      <c r="K95" s="25" t="s">
        <v>379</v>
      </c>
      <c r="L95" s="25" t="s">
        <v>177</v>
      </c>
      <c r="M95" s="26" t="s">
        <v>114</v>
      </c>
      <c r="N95" s="26" t="s">
        <v>208</v>
      </c>
      <c r="O95" s="27" t="s">
        <v>380</v>
      </c>
      <c r="P95" s="27" t="s">
        <v>376</v>
      </c>
    </row>
    <row r="96" spans="1:16" ht="12.75" customHeight="1">
      <c r="A96" s="16" t="str">
        <f t="shared" si="12"/>
        <v> AOEB 12 </v>
      </c>
      <c r="B96" s="2" t="str">
        <f t="shared" si="13"/>
        <v>I</v>
      </c>
      <c r="C96" s="16">
        <f t="shared" si="14"/>
        <v>53606.605300000003</v>
      </c>
      <c r="D96" t="str">
        <f t="shared" si="15"/>
        <v>vis</v>
      </c>
      <c r="E96">
        <f>VLOOKUP(C96,Active!C$21:E$965,3,FALSE)</f>
        <v>15952.00254118472</v>
      </c>
      <c r="F96" s="2" t="s">
        <v>54</v>
      </c>
      <c r="G96" t="str">
        <f t="shared" si="16"/>
        <v>53606.6053</v>
      </c>
      <c r="H96" s="16">
        <f t="shared" si="17"/>
        <v>15952</v>
      </c>
      <c r="I96" s="25" t="s">
        <v>381</v>
      </c>
      <c r="J96" s="26" t="s">
        <v>382</v>
      </c>
      <c r="K96" s="25" t="s">
        <v>383</v>
      </c>
      <c r="L96" s="25" t="s">
        <v>101</v>
      </c>
      <c r="M96" s="26" t="s">
        <v>114</v>
      </c>
      <c r="N96" s="26" t="s">
        <v>208</v>
      </c>
      <c r="O96" s="27" t="s">
        <v>209</v>
      </c>
      <c r="P96" s="27" t="s">
        <v>376</v>
      </c>
    </row>
    <row r="97" spans="1:16" ht="12.75" customHeight="1">
      <c r="A97" s="16" t="str">
        <f t="shared" si="12"/>
        <v> AOEB 12 </v>
      </c>
      <c r="B97" s="2" t="str">
        <f t="shared" si="13"/>
        <v>I</v>
      </c>
      <c r="C97" s="16">
        <f t="shared" si="14"/>
        <v>53890.762499999997</v>
      </c>
      <c r="D97" t="str">
        <f t="shared" si="15"/>
        <v>vis</v>
      </c>
      <c r="E97">
        <f>VLOOKUP(C97,Active!C$21:E$965,3,FALSE)</f>
        <v>16201.001139151767</v>
      </c>
      <c r="F97" s="2" t="s">
        <v>54</v>
      </c>
      <c r="G97" t="str">
        <f t="shared" si="16"/>
        <v>53890.7625</v>
      </c>
      <c r="H97" s="16">
        <f t="shared" si="17"/>
        <v>16201</v>
      </c>
      <c r="I97" s="25" t="s">
        <v>384</v>
      </c>
      <c r="J97" s="26" t="s">
        <v>385</v>
      </c>
      <c r="K97" s="25" t="s">
        <v>386</v>
      </c>
      <c r="L97" s="25" t="s">
        <v>387</v>
      </c>
      <c r="M97" s="26" t="s">
        <v>114</v>
      </c>
      <c r="N97" s="26" t="s">
        <v>208</v>
      </c>
      <c r="O97" s="27" t="s">
        <v>209</v>
      </c>
      <c r="P97" s="27" t="s">
        <v>376</v>
      </c>
    </row>
    <row r="98" spans="1:16" ht="12.75" customHeight="1">
      <c r="A98" s="16" t="str">
        <f t="shared" si="12"/>
        <v>IBVS 5910 </v>
      </c>
      <c r="B98" s="2" t="str">
        <f t="shared" si="13"/>
        <v>I</v>
      </c>
      <c r="C98" s="16">
        <f t="shared" si="14"/>
        <v>54206.877099999998</v>
      </c>
      <c r="D98" t="str">
        <f t="shared" si="15"/>
        <v>CCD</v>
      </c>
      <c r="E98">
        <f>VLOOKUP(C98,Active!C$21:E$965,3,FALSE)</f>
        <v>16478.003066947073</v>
      </c>
      <c r="F98" s="2" t="str">
        <f>LEFT(M98,1)</f>
        <v>C</v>
      </c>
      <c r="G98" t="str">
        <f t="shared" si="16"/>
        <v>54206.8771</v>
      </c>
      <c r="H98" s="16">
        <f t="shared" si="17"/>
        <v>16478</v>
      </c>
      <c r="I98" s="25" t="s">
        <v>388</v>
      </c>
      <c r="J98" s="26" t="s">
        <v>389</v>
      </c>
      <c r="K98" s="25" t="s">
        <v>390</v>
      </c>
      <c r="L98" s="25" t="s">
        <v>152</v>
      </c>
      <c r="M98" s="26" t="s">
        <v>114</v>
      </c>
      <c r="N98" s="26" t="s">
        <v>54</v>
      </c>
      <c r="O98" s="27" t="s">
        <v>91</v>
      </c>
      <c r="P98" s="28" t="s">
        <v>391</v>
      </c>
    </row>
    <row r="99" spans="1:16" ht="12.75" customHeight="1">
      <c r="A99" s="16" t="str">
        <f t="shared" si="12"/>
        <v>IBVS 5910 </v>
      </c>
      <c r="B99" s="2" t="str">
        <f t="shared" si="13"/>
        <v>II</v>
      </c>
      <c r="C99" s="16">
        <f t="shared" si="14"/>
        <v>54234.834900000002</v>
      </c>
      <c r="D99" t="str">
        <f t="shared" si="15"/>
        <v>CCD</v>
      </c>
      <c r="E99">
        <f>VLOOKUP(C99,Active!C$21:E$965,3,FALSE)</f>
        <v>16502.501664914125</v>
      </c>
      <c r="F99" s="2" t="str">
        <f>LEFT(M99,1)</f>
        <v>C</v>
      </c>
      <c r="G99" t="str">
        <f t="shared" si="16"/>
        <v>54234.8349</v>
      </c>
      <c r="H99" s="16">
        <f t="shared" si="17"/>
        <v>16502.5</v>
      </c>
      <c r="I99" s="25" t="s">
        <v>392</v>
      </c>
      <c r="J99" s="26" t="s">
        <v>393</v>
      </c>
      <c r="K99" s="25" t="s">
        <v>394</v>
      </c>
      <c r="L99" s="25" t="s">
        <v>110</v>
      </c>
      <c r="M99" s="26" t="s">
        <v>114</v>
      </c>
      <c r="N99" s="26" t="s">
        <v>54</v>
      </c>
      <c r="O99" s="27" t="s">
        <v>91</v>
      </c>
      <c r="P99" s="28" t="s">
        <v>391</v>
      </c>
    </row>
    <row r="100" spans="1:16" ht="12.75" customHeight="1">
      <c r="A100" s="16" t="str">
        <f t="shared" si="12"/>
        <v> AOEB 12 </v>
      </c>
      <c r="B100" s="2" t="str">
        <f t="shared" si="13"/>
        <v>I</v>
      </c>
      <c r="C100" s="16">
        <f t="shared" si="14"/>
        <v>54238.830800000003</v>
      </c>
      <c r="D100" t="str">
        <f t="shared" si="15"/>
        <v>CCD</v>
      </c>
      <c r="E100">
        <f>VLOOKUP(C100,Active!C$21:E$965,3,FALSE)</f>
        <v>16506.003154574137</v>
      </c>
      <c r="F100" s="2" t="str">
        <f>LEFT(M100,1)</f>
        <v>C</v>
      </c>
      <c r="G100" t="str">
        <f t="shared" si="16"/>
        <v>54238.8308</v>
      </c>
      <c r="H100" s="16">
        <f t="shared" si="17"/>
        <v>16506</v>
      </c>
      <c r="I100" s="25" t="s">
        <v>395</v>
      </c>
      <c r="J100" s="26" t="s">
        <v>396</v>
      </c>
      <c r="K100" s="25" t="s">
        <v>397</v>
      </c>
      <c r="L100" s="25" t="s">
        <v>398</v>
      </c>
      <c r="M100" s="26" t="s">
        <v>114</v>
      </c>
      <c r="N100" s="26" t="s">
        <v>208</v>
      </c>
      <c r="O100" s="27" t="s">
        <v>399</v>
      </c>
      <c r="P100" s="27" t="s">
        <v>376</v>
      </c>
    </row>
    <row r="101" spans="1:16" ht="12.75" customHeight="1">
      <c r="A101" s="16" t="str">
        <f t="shared" si="12"/>
        <v>IBVS 5910 </v>
      </c>
      <c r="B101" s="2" t="str">
        <f t="shared" si="13"/>
        <v>II</v>
      </c>
      <c r="C101" s="16">
        <f t="shared" si="14"/>
        <v>54314.722900000001</v>
      </c>
      <c r="D101" t="str">
        <f t="shared" si="15"/>
        <v>CCD</v>
      </c>
      <c r="E101">
        <f>VLOOKUP(C101,Active!C$21:E$965,3,FALSE)</f>
        <v>16572.505169996497</v>
      </c>
      <c r="F101" s="2" t="str">
        <f>LEFT(M101,1)</f>
        <v>C</v>
      </c>
      <c r="G101" t="str">
        <f t="shared" si="16"/>
        <v>54314.7229</v>
      </c>
      <c r="H101" s="16">
        <f t="shared" si="17"/>
        <v>16572.5</v>
      </c>
      <c r="I101" s="25" t="s">
        <v>400</v>
      </c>
      <c r="J101" s="26" t="s">
        <v>401</v>
      </c>
      <c r="K101" s="25" t="s">
        <v>402</v>
      </c>
      <c r="L101" s="25" t="s">
        <v>403</v>
      </c>
      <c r="M101" s="26" t="s">
        <v>114</v>
      </c>
      <c r="N101" s="26" t="s">
        <v>54</v>
      </c>
      <c r="O101" s="27" t="s">
        <v>91</v>
      </c>
      <c r="P101" s="28" t="s">
        <v>391</v>
      </c>
    </row>
    <row r="102" spans="1:16" ht="12.75" customHeight="1">
      <c r="A102" s="16" t="str">
        <f t="shared" si="12"/>
        <v>IBVS 5910 </v>
      </c>
      <c r="B102" s="2" t="str">
        <f t="shared" si="13"/>
        <v>I</v>
      </c>
      <c r="C102" s="16">
        <f t="shared" si="14"/>
        <v>54319.856099999997</v>
      </c>
      <c r="D102" t="str">
        <f t="shared" si="15"/>
        <v>vis</v>
      </c>
      <c r="E102">
        <f>VLOOKUP(C102,Active!C$21:E$965,3,FALSE)</f>
        <v>16577.00324220119</v>
      </c>
      <c r="F102" s="2" t="s">
        <v>54</v>
      </c>
      <c r="G102" t="str">
        <f t="shared" si="16"/>
        <v>54319.8561</v>
      </c>
      <c r="H102" s="16">
        <f t="shared" si="17"/>
        <v>16577</v>
      </c>
      <c r="I102" s="25" t="s">
        <v>404</v>
      </c>
      <c r="J102" s="26" t="s">
        <v>405</v>
      </c>
      <c r="K102" s="25" t="s">
        <v>406</v>
      </c>
      <c r="L102" s="25" t="s">
        <v>196</v>
      </c>
      <c r="M102" s="26" t="s">
        <v>114</v>
      </c>
      <c r="N102" s="26" t="s">
        <v>54</v>
      </c>
      <c r="O102" s="27" t="s">
        <v>91</v>
      </c>
      <c r="P102" s="28" t="s">
        <v>391</v>
      </c>
    </row>
    <row r="103" spans="1:16" ht="12.75" customHeight="1">
      <c r="A103" s="16" t="str">
        <f t="shared" si="12"/>
        <v>IBVS 5910 </v>
      </c>
      <c r="B103" s="2" t="str">
        <f t="shared" si="13"/>
        <v>I</v>
      </c>
      <c r="C103" s="16">
        <f t="shared" si="14"/>
        <v>54326.703600000001</v>
      </c>
      <c r="D103" t="str">
        <f t="shared" si="15"/>
        <v>vis</v>
      </c>
      <c r="E103">
        <f>VLOOKUP(C103,Active!C$21:E$965,3,FALSE)</f>
        <v>16583.003505082372</v>
      </c>
      <c r="F103" s="2" t="s">
        <v>54</v>
      </c>
      <c r="G103" t="str">
        <f t="shared" si="16"/>
        <v>54326.7036</v>
      </c>
      <c r="H103" s="16">
        <f t="shared" si="17"/>
        <v>16583</v>
      </c>
      <c r="I103" s="25" t="s">
        <v>407</v>
      </c>
      <c r="J103" s="26" t="s">
        <v>408</v>
      </c>
      <c r="K103" s="25" t="s">
        <v>409</v>
      </c>
      <c r="L103" s="25" t="s">
        <v>228</v>
      </c>
      <c r="M103" s="26" t="s">
        <v>114</v>
      </c>
      <c r="N103" s="26" t="s">
        <v>54</v>
      </c>
      <c r="O103" s="27" t="s">
        <v>91</v>
      </c>
      <c r="P103" s="28" t="s">
        <v>391</v>
      </c>
    </row>
    <row r="104" spans="1:16" ht="12.75" customHeight="1">
      <c r="A104" s="16" t="str">
        <f t="shared" si="12"/>
        <v>IBVS 5910 </v>
      </c>
      <c r="B104" s="2" t="str">
        <f t="shared" si="13"/>
        <v>I</v>
      </c>
      <c r="C104" s="16">
        <f t="shared" si="14"/>
        <v>54327.844799999999</v>
      </c>
      <c r="D104" t="str">
        <f t="shared" si="15"/>
        <v>vis</v>
      </c>
      <c r="E104">
        <f>VLOOKUP(C104,Active!C$21:E$965,3,FALSE)</f>
        <v>16584.003505082368</v>
      </c>
      <c r="F104" s="2" t="s">
        <v>54</v>
      </c>
      <c r="G104" t="str">
        <f t="shared" si="16"/>
        <v>54327.8448</v>
      </c>
      <c r="H104" s="16">
        <f t="shared" si="17"/>
        <v>16584</v>
      </c>
      <c r="I104" s="25" t="s">
        <v>410</v>
      </c>
      <c r="J104" s="26" t="s">
        <v>411</v>
      </c>
      <c r="K104" s="25" t="s">
        <v>412</v>
      </c>
      <c r="L104" s="25" t="s">
        <v>228</v>
      </c>
      <c r="M104" s="26" t="s">
        <v>114</v>
      </c>
      <c r="N104" s="26" t="s">
        <v>54</v>
      </c>
      <c r="O104" s="27" t="s">
        <v>91</v>
      </c>
      <c r="P104" s="28" t="s">
        <v>391</v>
      </c>
    </row>
    <row r="105" spans="1:16" ht="12.75" customHeight="1">
      <c r="A105" s="16" t="str">
        <f t="shared" si="12"/>
        <v>IBVS 5910 </v>
      </c>
      <c r="B105" s="2" t="str">
        <f t="shared" si="13"/>
        <v>II</v>
      </c>
      <c r="C105" s="16">
        <f t="shared" si="14"/>
        <v>54346.674200000001</v>
      </c>
      <c r="D105" t="str">
        <f t="shared" si="15"/>
        <v>vis</v>
      </c>
      <c r="E105">
        <f>VLOOKUP(C105,Active!C$21:E$965,3,FALSE)</f>
        <v>16600.503154574133</v>
      </c>
      <c r="F105" s="2" t="s">
        <v>54</v>
      </c>
      <c r="G105" t="str">
        <f t="shared" si="16"/>
        <v>54346.6742</v>
      </c>
      <c r="H105" s="16">
        <f t="shared" si="17"/>
        <v>16600.5</v>
      </c>
      <c r="I105" s="25" t="s">
        <v>413</v>
      </c>
      <c r="J105" s="26" t="s">
        <v>414</v>
      </c>
      <c r="K105" s="25" t="s">
        <v>415</v>
      </c>
      <c r="L105" s="25" t="s">
        <v>398</v>
      </c>
      <c r="M105" s="26" t="s">
        <v>114</v>
      </c>
      <c r="N105" s="26" t="s">
        <v>54</v>
      </c>
      <c r="O105" s="27" t="s">
        <v>91</v>
      </c>
      <c r="P105" s="28" t="s">
        <v>391</v>
      </c>
    </row>
    <row r="106" spans="1:16" ht="12.75" customHeight="1">
      <c r="A106" s="16" t="str">
        <f t="shared" si="12"/>
        <v>IBVS 5910 </v>
      </c>
      <c r="B106" s="2" t="str">
        <f t="shared" si="13"/>
        <v>II</v>
      </c>
      <c r="C106" s="16">
        <f t="shared" si="14"/>
        <v>54346.674599999998</v>
      </c>
      <c r="D106" t="str">
        <f t="shared" si="15"/>
        <v>vis</v>
      </c>
      <c r="E106">
        <f>VLOOKUP(C106,Active!C$21:E$965,3,FALSE)</f>
        <v>16600.503505082368</v>
      </c>
      <c r="F106" s="2" t="s">
        <v>54</v>
      </c>
      <c r="G106" t="str">
        <f t="shared" si="16"/>
        <v>54346.6746</v>
      </c>
      <c r="H106" s="16">
        <f t="shared" si="17"/>
        <v>16600.5</v>
      </c>
      <c r="I106" s="25" t="s">
        <v>416</v>
      </c>
      <c r="J106" s="26" t="s">
        <v>417</v>
      </c>
      <c r="K106" s="25" t="s">
        <v>415</v>
      </c>
      <c r="L106" s="25" t="s">
        <v>228</v>
      </c>
      <c r="M106" s="26" t="s">
        <v>114</v>
      </c>
      <c r="N106" s="26" t="s">
        <v>54</v>
      </c>
      <c r="O106" s="27" t="s">
        <v>91</v>
      </c>
      <c r="P106" s="28" t="s">
        <v>391</v>
      </c>
    </row>
    <row r="107" spans="1:16" ht="12.75" customHeight="1">
      <c r="A107" s="16" t="str">
        <f t="shared" ref="A107:A138" si="18">P107</f>
        <v>IBVS 5910 </v>
      </c>
      <c r="B107" s="2" t="str">
        <f t="shared" ref="B107:B138" si="19">IF(H107=INT(H107),"I","II")</f>
        <v>I</v>
      </c>
      <c r="C107" s="16">
        <f t="shared" ref="C107:C138" si="20">1*G107</f>
        <v>54358.6558</v>
      </c>
      <c r="D107" t="str">
        <f t="shared" ref="D107:D138" si="21">VLOOKUP(F107,I$1:J$5,2,FALSE)</f>
        <v>vis</v>
      </c>
      <c r="E107">
        <f>VLOOKUP(C107,Active!C$21:E$965,3,FALSE)</f>
        <v>16611.002278303542</v>
      </c>
      <c r="F107" s="2" t="s">
        <v>54</v>
      </c>
      <c r="G107" t="str">
        <f t="shared" ref="G107:G138" si="22">MID(I107,3,LEN(I107)-3)</f>
        <v>54358.6558</v>
      </c>
      <c r="H107" s="16">
        <f t="shared" ref="H107:H138" si="23">1*K107</f>
        <v>16611</v>
      </c>
      <c r="I107" s="25" t="s">
        <v>418</v>
      </c>
      <c r="J107" s="26" t="s">
        <v>419</v>
      </c>
      <c r="K107" s="25" t="s">
        <v>420</v>
      </c>
      <c r="L107" s="25" t="s">
        <v>136</v>
      </c>
      <c r="M107" s="26" t="s">
        <v>114</v>
      </c>
      <c r="N107" s="26" t="s">
        <v>54</v>
      </c>
      <c r="O107" s="27" t="s">
        <v>91</v>
      </c>
      <c r="P107" s="28" t="s">
        <v>391</v>
      </c>
    </row>
    <row r="108" spans="1:16" ht="12.75" customHeight="1">
      <c r="A108" s="16" t="str">
        <f t="shared" si="18"/>
        <v>IBVS 5910 </v>
      </c>
      <c r="B108" s="2" t="str">
        <f t="shared" si="19"/>
        <v>II</v>
      </c>
      <c r="C108" s="16">
        <f t="shared" si="20"/>
        <v>54362.65</v>
      </c>
      <c r="D108" t="str">
        <f t="shared" si="21"/>
        <v>vis</v>
      </c>
      <c r="E108">
        <f>VLOOKUP(C108,Active!C$21:E$965,3,FALSE)</f>
        <v>16614.502278303542</v>
      </c>
      <c r="F108" s="2" t="s">
        <v>54</v>
      </c>
      <c r="G108" t="str">
        <f t="shared" si="22"/>
        <v>54362.6500</v>
      </c>
      <c r="H108" s="16">
        <f t="shared" si="23"/>
        <v>16614.5</v>
      </c>
      <c r="I108" s="25" t="s">
        <v>421</v>
      </c>
      <c r="J108" s="26" t="s">
        <v>422</v>
      </c>
      <c r="K108" s="25" t="s">
        <v>423</v>
      </c>
      <c r="L108" s="25" t="s">
        <v>136</v>
      </c>
      <c r="M108" s="26" t="s">
        <v>114</v>
      </c>
      <c r="N108" s="26" t="s">
        <v>54</v>
      </c>
      <c r="O108" s="27" t="s">
        <v>91</v>
      </c>
      <c r="P108" s="28" t="s">
        <v>391</v>
      </c>
    </row>
    <row r="109" spans="1:16" ht="12.75" customHeight="1">
      <c r="A109" s="16" t="str">
        <f t="shared" si="18"/>
        <v>IBVS 5910 </v>
      </c>
      <c r="B109" s="2" t="str">
        <f t="shared" si="19"/>
        <v>II</v>
      </c>
      <c r="C109" s="16">
        <f t="shared" si="20"/>
        <v>54370.637000000002</v>
      </c>
      <c r="D109" t="str">
        <f t="shared" si="21"/>
        <v>vis</v>
      </c>
      <c r="E109">
        <f>VLOOKUP(C109,Active!C$21:E$965,3,FALSE)</f>
        <v>16621.501051524712</v>
      </c>
      <c r="F109" s="2" t="s">
        <v>54</v>
      </c>
      <c r="G109" t="str">
        <f t="shared" si="22"/>
        <v>54370.6370</v>
      </c>
      <c r="H109" s="16">
        <f t="shared" si="23"/>
        <v>16621.5</v>
      </c>
      <c r="I109" s="25" t="s">
        <v>424</v>
      </c>
      <c r="J109" s="26" t="s">
        <v>425</v>
      </c>
      <c r="K109" s="25" t="s">
        <v>426</v>
      </c>
      <c r="L109" s="25" t="s">
        <v>427</v>
      </c>
      <c r="M109" s="26" t="s">
        <v>114</v>
      </c>
      <c r="N109" s="26" t="s">
        <v>54</v>
      </c>
      <c r="O109" s="27" t="s">
        <v>91</v>
      </c>
      <c r="P109" s="28" t="s">
        <v>391</v>
      </c>
    </row>
    <row r="110" spans="1:16" ht="12.75" customHeight="1">
      <c r="A110" s="16" t="str">
        <f t="shared" si="18"/>
        <v>IBVS 5910 </v>
      </c>
      <c r="B110" s="2" t="str">
        <f t="shared" si="19"/>
        <v>II</v>
      </c>
      <c r="C110" s="16">
        <f t="shared" si="20"/>
        <v>54379.767999999996</v>
      </c>
      <c r="D110" t="str">
        <f t="shared" si="21"/>
        <v>vis</v>
      </c>
      <c r="E110">
        <f>VLOOKUP(C110,Active!C$21:E$965,3,FALSE)</f>
        <v>16629.502278303538</v>
      </c>
      <c r="F110" s="2" t="s">
        <v>54</v>
      </c>
      <c r="G110" t="str">
        <f t="shared" si="22"/>
        <v>54379.7680</v>
      </c>
      <c r="H110" s="16">
        <f t="shared" si="23"/>
        <v>16629.5</v>
      </c>
      <c r="I110" s="25" t="s">
        <v>428</v>
      </c>
      <c r="J110" s="26" t="s">
        <v>429</v>
      </c>
      <c r="K110" s="25" t="s">
        <v>430</v>
      </c>
      <c r="L110" s="25" t="s">
        <v>136</v>
      </c>
      <c r="M110" s="26" t="s">
        <v>114</v>
      </c>
      <c r="N110" s="26" t="s">
        <v>54</v>
      </c>
      <c r="O110" s="27" t="s">
        <v>91</v>
      </c>
      <c r="P110" s="28" t="s">
        <v>391</v>
      </c>
    </row>
    <row r="111" spans="1:16" ht="12.75" customHeight="1">
      <c r="A111" s="16" t="str">
        <f t="shared" si="18"/>
        <v>IBVS 5910 </v>
      </c>
      <c r="B111" s="2" t="str">
        <f t="shared" si="19"/>
        <v>I</v>
      </c>
      <c r="C111" s="16">
        <f t="shared" si="20"/>
        <v>54382.621299999999</v>
      </c>
      <c r="D111" t="str">
        <f t="shared" si="21"/>
        <v>vis</v>
      </c>
      <c r="E111">
        <f>VLOOKUP(C111,Active!C$21:E$965,3,FALSE)</f>
        <v>16632.002541184716</v>
      </c>
      <c r="F111" s="2" t="s">
        <v>54</v>
      </c>
      <c r="G111" t="str">
        <f t="shared" si="22"/>
        <v>54382.6213</v>
      </c>
      <c r="H111" s="16">
        <f t="shared" si="23"/>
        <v>16632</v>
      </c>
      <c r="I111" s="25" t="s">
        <v>431</v>
      </c>
      <c r="J111" s="26" t="s">
        <v>432</v>
      </c>
      <c r="K111" s="25" t="s">
        <v>433</v>
      </c>
      <c r="L111" s="25" t="s">
        <v>101</v>
      </c>
      <c r="M111" s="26" t="s">
        <v>114</v>
      </c>
      <c r="N111" s="26" t="s">
        <v>54</v>
      </c>
      <c r="O111" s="27" t="s">
        <v>91</v>
      </c>
      <c r="P111" s="28" t="s">
        <v>391</v>
      </c>
    </row>
    <row r="112" spans="1:16" ht="12.75" customHeight="1">
      <c r="A112" s="16" t="str">
        <f t="shared" si="18"/>
        <v>IBVS 5910 </v>
      </c>
      <c r="B112" s="2" t="str">
        <f t="shared" si="19"/>
        <v>I</v>
      </c>
      <c r="C112" s="16">
        <f t="shared" si="20"/>
        <v>54398.597199999997</v>
      </c>
      <c r="D112" t="str">
        <f t="shared" si="21"/>
        <v>vis</v>
      </c>
      <c r="E112">
        <f>VLOOKUP(C112,Active!C$21:E$965,3,FALSE)</f>
        <v>16646.001752541182</v>
      </c>
      <c r="F112" s="2" t="s">
        <v>54</v>
      </c>
      <c r="G112" t="str">
        <f t="shared" si="22"/>
        <v>54398.5972</v>
      </c>
      <c r="H112" s="16">
        <f t="shared" si="23"/>
        <v>16646</v>
      </c>
      <c r="I112" s="25" t="s">
        <v>434</v>
      </c>
      <c r="J112" s="26" t="s">
        <v>435</v>
      </c>
      <c r="K112" s="25" t="s">
        <v>436</v>
      </c>
      <c r="L112" s="25" t="s">
        <v>70</v>
      </c>
      <c r="M112" s="26" t="s">
        <v>114</v>
      </c>
      <c r="N112" s="26" t="s">
        <v>54</v>
      </c>
      <c r="O112" s="27" t="s">
        <v>91</v>
      </c>
      <c r="P112" s="28" t="s">
        <v>391</v>
      </c>
    </row>
    <row r="113" spans="1:16" ht="12.75" customHeight="1">
      <c r="A113" s="16" t="str">
        <f t="shared" si="18"/>
        <v>IBVS 5910 </v>
      </c>
      <c r="B113" s="2" t="str">
        <f t="shared" si="19"/>
        <v>II</v>
      </c>
      <c r="C113" s="16">
        <f t="shared" si="20"/>
        <v>54402.593000000001</v>
      </c>
      <c r="D113" t="str">
        <f t="shared" si="21"/>
        <v>vis</v>
      </c>
      <c r="E113">
        <f>VLOOKUP(C113,Active!C$21:E$965,3,FALSE)</f>
        <v>16649.503154574133</v>
      </c>
      <c r="F113" s="2" t="s">
        <v>54</v>
      </c>
      <c r="G113" t="str">
        <f t="shared" si="22"/>
        <v>54402.5930</v>
      </c>
      <c r="H113" s="16">
        <f t="shared" si="23"/>
        <v>16649.5</v>
      </c>
      <c r="I113" s="25" t="s">
        <v>437</v>
      </c>
      <c r="J113" s="26" t="s">
        <v>438</v>
      </c>
      <c r="K113" s="25" t="s">
        <v>439</v>
      </c>
      <c r="L113" s="25" t="s">
        <v>398</v>
      </c>
      <c r="M113" s="26" t="s">
        <v>114</v>
      </c>
      <c r="N113" s="26" t="s">
        <v>54</v>
      </c>
      <c r="O113" s="27" t="s">
        <v>91</v>
      </c>
      <c r="P113" s="28" t="s">
        <v>391</v>
      </c>
    </row>
    <row r="114" spans="1:16" ht="12.75" customHeight="1">
      <c r="A114" s="16" t="str">
        <f t="shared" si="18"/>
        <v>IBVS 5910 </v>
      </c>
      <c r="B114" s="2" t="str">
        <f t="shared" si="19"/>
        <v>II</v>
      </c>
      <c r="C114" s="16">
        <f t="shared" si="20"/>
        <v>54402.593200000003</v>
      </c>
      <c r="D114" t="str">
        <f t="shared" si="21"/>
        <v>vis</v>
      </c>
      <c r="E114">
        <f>VLOOKUP(C114,Active!C$21:E$965,3,FALSE)</f>
        <v>16649.503329828254</v>
      </c>
      <c r="F114" s="2" t="s">
        <v>54</v>
      </c>
      <c r="G114" t="str">
        <f t="shared" si="22"/>
        <v>54402.5932</v>
      </c>
      <c r="H114" s="16">
        <f t="shared" si="23"/>
        <v>16649.5</v>
      </c>
      <c r="I114" s="25" t="s">
        <v>440</v>
      </c>
      <c r="J114" s="26" t="s">
        <v>441</v>
      </c>
      <c r="K114" s="25" t="s">
        <v>439</v>
      </c>
      <c r="L114" s="25" t="s">
        <v>166</v>
      </c>
      <c r="M114" s="26" t="s">
        <v>114</v>
      </c>
      <c r="N114" s="26" t="s">
        <v>54</v>
      </c>
      <c r="O114" s="27" t="s">
        <v>91</v>
      </c>
      <c r="P114" s="28" t="s">
        <v>391</v>
      </c>
    </row>
    <row r="115" spans="1:16" ht="12.75" customHeight="1">
      <c r="A115" s="16" t="str">
        <f t="shared" si="18"/>
        <v>IBVS 5910 </v>
      </c>
      <c r="B115" s="2" t="str">
        <f t="shared" si="19"/>
        <v>II</v>
      </c>
      <c r="C115" s="16">
        <f t="shared" si="20"/>
        <v>54410.581700000002</v>
      </c>
      <c r="D115" t="str">
        <f t="shared" si="21"/>
        <v>vis</v>
      </c>
      <c r="E115">
        <f>VLOOKUP(C115,Active!C$21:E$965,3,FALSE)</f>
        <v>16656.503417455311</v>
      </c>
      <c r="F115" s="2" t="s">
        <v>54</v>
      </c>
      <c r="G115" t="str">
        <f t="shared" si="22"/>
        <v>54410.5817</v>
      </c>
      <c r="H115" s="16">
        <f t="shared" si="23"/>
        <v>16656.5</v>
      </c>
      <c r="I115" s="25" t="s">
        <v>442</v>
      </c>
      <c r="J115" s="26" t="s">
        <v>443</v>
      </c>
      <c r="K115" s="25" t="s">
        <v>444</v>
      </c>
      <c r="L115" s="25" t="s">
        <v>445</v>
      </c>
      <c r="M115" s="26" t="s">
        <v>114</v>
      </c>
      <c r="N115" s="26" t="s">
        <v>54</v>
      </c>
      <c r="O115" s="27" t="s">
        <v>91</v>
      </c>
      <c r="P115" s="28" t="s">
        <v>391</v>
      </c>
    </row>
    <row r="116" spans="1:16" ht="12.75" customHeight="1">
      <c r="A116" s="16" t="str">
        <f t="shared" si="18"/>
        <v>IBVS 5910 </v>
      </c>
      <c r="B116" s="2" t="str">
        <f t="shared" si="19"/>
        <v>II</v>
      </c>
      <c r="C116" s="16">
        <f t="shared" si="20"/>
        <v>54458.512300000002</v>
      </c>
      <c r="D116" t="str">
        <f t="shared" si="21"/>
        <v>vis</v>
      </c>
      <c r="E116">
        <f>VLOOKUP(C116,Active!C$21:E$965,3,FALSE)</f>
        <v>16698.503592709429</v>
      </c>
      <c r="F116" s="2" t="s">
        <v>54</v>
      </c>
      <c r="G116" t="str">
        <f t="shared" si="22"/>
        <v>54458.5123</v>
      </c>
      <c r="H116" s="16">
        <f t="shared" si="23"/>
        <v>16698.5</v>
      </c>
      <c r="I116" s="25" t="s">
        <v>446</v>
      </c>
      <c r="J116" s="26" t="s">
        <v>447</v>
      </c>
      <c r="K116" s="25" t="s">
        <v>448</v>
      </c>
      <c r="L116" s="25" t="s">
        <v>260</v>
      </c>
      <c r="M116" s="26" t="s">
        <v>114</v>
      </c>
      <c r="N116" s="26" t="s">
        <v>54</v>
      </c>
      <c r="O116" s="27" t="s">
        <v>91</v>
      </c>
      <c r="P116" s="28" t="s">
        <v>391</v>
      </c>
    </row>
    <row r="117" spans="1:16" ht="12.75" customHeight="1">
      <c r="A117" s="16" t="str">
        <f t="shared" si="18"/>
        <v>IBVS 5910 </v>
      </c>
      <c r="B117" s="2" t="str">
        <f t="shared" si="19"/>
        <v>I</v>
      </c>
      <c r="C117" s="16">
        <f t="shared" si="20"/>
        <v>54586.897499999999</v>
      </c>
      <c r="D117" t="str">
        <f t="shared" si="21"/>
        <v>vis</v>
      </c>
      <c r="E117">
        <f>VLOOKUP(C117,Active!C$21:E$965,3,FALSE)</f>
        <v>16811.003767963546</v>
      </c>
      <c r="F117" s="2" t="s">
        <v>54</v>
      </c>
      <c r="G117" t="str">
        <f t="shared" si="22"/>
        <v>54586.8975</v>
      </c>
      <c r="H117" s="16">
        <f t="shared" si="23"/>
        <v>16811</v>
      </c>
      <c r="I117" s="25" t="s">
        <v>449</v>
      </c>
      <c r="J117" s="26" t="s">
        <v>450</v>
      </c>
      <c r="K117" s="25" t="s">
        <v>451</v>
      </c>
      <c r="L117" s="25" t="s">
        <v>238</v>
      </c>
      <c r="M117" s="26" t="s">
        <v>114</v>
      </c>
      <c r="N117" s="26" t="s">
        <v>54</v>
      </c>
      <c r="O117" s="27" t="s">
        <v>91</v>
      </c>
      <c r="P117" s="28" t="s">
        <v>391</v>
      </c>
    </row>
    <row r="118" spans="1:16" ht="12.75" customHeight="1">
      <c r="A118" s="16" t="str">
        <f t="shared" si="18"/>
        <v>IBVS 5910 </v>
      </c>
      <c r="B118" s="2" t="str">
        <f t="shared" si="19"/>
        <v>I</v>
      </c>
      <c r="C118" s="16">
        <f t="shared" si="20"/>
        <v>54594.885399999999</v>
      </c>
      <c r="D118" t="str">
        <f t="shared" si="21"/>
        <v>vis</v>
      </c>
      <c r="E118">
        <f>VLOOKUP(C118,Active!C$21:E$965,3,FALSE)</f>
        <v>16818.003329828251</v>
      </c>
      <c r="F118" s="2" t="s">
        <v>54</v>
      </c>
      <c r="G118" t="str">
        <f t="shared" si="22"/>
        <v>54594.8854</v>
      </c>
      <c r="H118" s="16">
        <f t="shared" si="23"/>
        <v>16818</v>
      </c>
      <c r="I118" s="25" t="s">
        <v>452</v>
      </c>
      <c r="J118" s="26" t="s">
        <v>453</v>
      </c>
      <c r="K118" s="25" t="s">
        <v>454</v>
      </c>
      <c r="L118" s="25" t="s">
        <v>166</v>
      </c>
      <c r="M118" s="26" t="s">
        <v>114</v>
      </c>
      <c r="N118" s="26" t="s">
        <v>54</v>
      </c>
      <c r="O118" s="27" t="s">
        <v>91</v>
      </c>
      <c r="P118" s="28" t="s">
        <v>391</v>
      </c>
    </row>
    <row r="119" spans="1:16" ht="12.75" customHeight="1">
      <c r="A119" s="16" t="str">
        <f t="shared" si="18"/>
        <v>IBVS 5910 </v>
      </c>
      <c r="B119" s="2" t="str">
        <f t="shared" si="19"/>
        <v>II</v>
      </c>
      <c r="C119" s="16">
        <f t="shared" si="20"/>
        <v>54614.856200000002</v>
      </c>
      <c r="D119" t="str">
        <f t="shared" si="21"/>
        <v>vis</v>
      </c>
      <c r="E119">
        <f>VLOOKUP(C119,Active!C$21:E$965,3,FALSE)</f>
        <v>16835.503154574133</v>
      </c>
      <c r="F119" s="2" t="s">
        <v>54</v>
      </c>
      <c r="G119" t="str">
        <f t="shared" si="22"/>
        <v>54614.8562</v>
      </c>
      <c r="H119" s="16">
        <f t="shared" si="23"/>
        <v>16835.5</v>
      </c>
      <c r="I119" s="25" t="s">
        <v>455</v>
      </c>
      <c r="J119" s="26" t="s">
        <v>456</v>
      </c>
      <c r="K119" s="25" t="s">
        <v>457</v>
      </c>
      <c r="L119" s="25" t="s">
        <v>398</v>
      </c>
      <c r="M119" s="26" t="s">
        <v>114</v>
      </c>
      <c r="N119" s="26" t="s">
        <v>54</v>
      </c>
      <c r="O119" s="27" t="s">
        <v>91</v>
      </c>
      <c r="P119" s="28" t="s">
        <v>391</v>
      </c>
    </row>
    <row r="120" spans="1:16" ht="12.75" customHeight="1">
      <c r="A120" s="16" t="str">
        <f t="shared" si="18"/>
        <v>IBVS 5910 </v>
      </c>
      <c r="B120" s="2" t="str">
        <f t="shared" si="19"/>
        <v>I</v>
      </c>
      <c r="C120" s="16">
        <f t="shared" si="20"/>
        <v>54618.850700000003</v>
      </c>
      <c r="D120" t="str">
        <f t="shared" si="21"/>
        <v>vis</v>
      </c>
      <c r="E120">
        <f>VLOOKUP(C120,Active!C$21:E$965,3,FALSE)</f>
        <v>16839.003417455311</v>
      </c>
      <c r="F120" s="2" t="s">
        <v>54</v>
      </c>
      <c r="G120" t="str">
        <f t="shared" si="22"/>
        <v>54618.8507</v>
      </c>
      <c r="H120" s="16">
        <f t="shared" si="23"/>
        <v>16839</v>
      </c>
      <c r="I120" s="25" t="s">
        <v>458</v>
      </c>
      <c r="J120" s="26" t="s">
        <v>459</v>
      </c>
      <c r="K120" s="25" t="s">
        <v>460</v>
      </c>
      <c r="L120" s="25" t="s">
        <v>445</v>
      </c>
      <c r="M120" s="26" t="s">
        <v>114</v>
      </c>
      <c r="N120" s="26" t="s">
        <v>54</v>
      </c>
      <c r="O120" s="27" t="s">
        <v>91</v>
      </c>
      <c r="P120" s="28" t="s">
        <v>391</v>
      </c>
    </row>
    <row r="121" spans="1:16" ht="12.75" customHeight="1">
      <c r="A121" s="16" t="str">
        <f t="shared" si="18"/>
        <v>IBVS 5910 </v>
      </c>
      <c r="B121" s="2" t="str">
        <f t="shared" si="19"/>
        <v>I</v>
      </c>
      <c r="C121" s="16">
        <f t="shared" si="20"/>
        <v>54642.815499999997</v>
      </c>
      <c r="D121" t="str">
        <f t="shared" si="21"/>
        <v>vis</v>
      </c>
      <c r="E121">
        <f>VLOOKUP(C121,Active!C$21:E$965,3,FALSE)</f>
        <v>16860.003066947069</v>
      </c>
      <c r="F121" s="2" t="s">
        <v>54</v>
      </c>
      <c r="G121" t="str">
        <f t="shared" si="22"/>
        <v>54642.8155</v>
      </c>
      <c r="H121" s="16">
        <f t="shared" si="23"/>
        <v>16860</v>
      </c>
      <c r="I121" s="25" t="s">
        <v>461</v>
      </c>
      <c r="J121" s="26" t="s">
        <v>462</v>
      </c>
      <c r="K121" s="25" t="s">
        <v>463</v>
      </c>
      <c r="L121" s="25" t="s">
        <v>152</v>
      </c>
      <c r="M121" s="26" t="s">
        <v>114</v>
      </c>
      <c r="N121" s="26" t="s">
        <v>54</v>
      </c>
      <c r="O121" s="27" t="s">
        <v>91</v>
      </c>
      <c r="P121" s="28" t="s">
        <v>391</v>
      </c>
    </row>
    <row r="122" spans="1:16" ht="12.75" customHeight="1">
      <c r="A122" s="16" t="str">
        <f t="shared" si="18"/>
        <v>BAVM 203 </v>
      </c>
      <c r="B122" s="2" t="str">
        <f t="shared" si="19"/>
        <v>I</v>
      </c>
      <c r="C122" s="16">
        <f t="shared" si="20"/>
        <v>54697.5933</v>
      </c>
      <c r="D122" t="str">
        <f t="shared" si="21"/>
        <v>vis</v>
      </c>
      <c r="E122">
        <f>VLOOKUP(C122,Active!C$21:E$965,3,FALSE)</f>
        <v>16908.003242201194</v>
      </c>
      <c r="F122" s="2" t="s">
        <v>54</v>
      </c>
      <c r="G122" t="str">
        <f t="shared" si="22"/>
        <v>54697.5933</v>
      </c>
      <c r="H122" s="16">
        <f t="shared" si="23"/>
        <v>16908</v>
      </c>
      <c r="I122" s="25" t="s">
        <v>464</v>
      </c>
      <c r="J122" s="26" t="s">
        <v>465</v>
      </c>
      <c r="K122" s="25" t="s">
        <v>466</v>
      </c>
      <c r="L122" s="25" t="s">
        <v>196</v>
      </c>
      <c r="M122" s="26" t="s">
        <v>114</v>
      </c>
      <c r="N122" s="26" t="s">
        <v>115</v>
      </c>
      <c r="O122" s="27" t="s">
        <v>116</v>
      </c>
      <c r="P122" s="28" t="s">
        <v>467</v>
      </c>
    </row>
    <row r="123" spans="1:16" ht="12.75" customHeight="1">
      <c r="A123" s="16" t="str">
        <f t="shared" si="18"/>
        <v>IBVS 5910 </v>
      </c>
      <c r="B123" s="2" t="str">
        <f t="shared" si="19"/>
        <v>I</v>
      </c>
      <c r="C123" s="16">
        <f t="shared" si="20"/>
        <v>54722.699399999998</v>
      </c>
      <c r="D123" t="str">
        <f t="shared" si="21"/>
        <v>vis</v>
      </c>
      <c r="E123">
        <f>VLOOKUP(C123,Active!C$21:E$965,3,FALSE)</f>
        <v>16930.002979320012</v>
      </c>
      <c r="F123" s="2" t="s">
        <v>54</v>
      </c>
      <c r="G123" t="str">
        <f t="shared" si="22"/>
        <v>54722.6994</v>
      </c>
      <c r="H123" s="16">
        <f t="shared" si="23"/>
        <v>16930</v>
      </c>
      <c r="I123" s="25" t="s">
        <v>468</v>
      </c>
      <c r="J123" s="26" t="s">
        <v>469</v>
      </c>
      <c r="K123" s="25" t="s">
        <v>470</v>
      </c>
      <c r="L123" s="25" t="s">
        <v>272</v>
      </c>
      <c r="M123" s="26" t="s">
        <v>114</v>
      </c>
      <c r="N123" s="26" t="s">
        <v>54</v>
      </c>
      <c r="O123" s="27" t="s">
        <v>91</v>
      </c>
      <c r="P123" s="28" t="s">
        <v>391</v>
      </c>
    </row>
    <row r="124" spans="1:16" ht="12.75" customHeight="1">
      <c r="A124" s="16" t="str">
        <f t="shared" si="18"/>
        <v>IBVS 5910 </v>
      </c>
      <c r="B124" s="2" t="str">
        <f t="shared" si="19"/>
        <v>II</v>
      </c>
      <c r="C124" s="16">
        <f t="shared" si="20"/>
        <v>54726.692999999999</v>
      </c>
      <c r="D124" t="str">
        <f t="shared" si="21"/>
        <v>vis</v>
      </c>
      <c r="E124">
        <f>VLOOKUP(C124,Active!C$21:E$965,3,FALSE)</f>
        <v>16933.502453557659</v>
      </c>
      <c r="F124" s="2" t="s">
        <v>54</v>
      </c>
      <c r="G124" t="str">
        <f t="shared" si="22"/>
        <v>54726.6930</v>
      </c>
      <c r="H124" s="16">
        <f t="shared" si="23"/>
        <v>16933.5</v>
      </c>
      <c r="I124" s="25" t="s">
        <v>471</v>
      </c>
      <c r="J124" s="26" t="s">
        <v>472</v>
      </c>
      <c r="K124" s="25" t="s">
        <v>473</v>
      </c>
      <c r="L124" s="25" t="s">
        <v>146</v>
      </c>
      <c r="M124" s="26" t="s">
        <v>114</v>
      </c>
      <c r="N124" s="26" t="s">
        <v>54</v>
      </c>
      <c r="O124" s="27" t="s">
        <v>91</v>
      </c>
      <c r="P124" s="28" t="s">
        <v>391</v>
      </c>
    </row>
    <row r="125" spans="1:16" ht="12.75" customHeight="1">
      <c r="A125" s="16" t="str">
        <f t="shared" si="18"/>
        <v>IBVS 5910 </v>
      </c>
      <c r="B125" s="2" t="str">
        <f t="shared" si="19"/>
        <v>II</v>
      </c>
      <c r="C125" s="16">
        <f t="shared" si="20"/>
        <v>54734.680999999997</v>
      </c>
      <c r="D125" t="str">
        <f t="shared" si="21"/>
        <v>vis</v>
      </c>
      <c r="E125">
        <f>VLOOKUP(C125,Active!C$21:E$965,3,FALSE)</f>
        <v>16940.502103049417</v>
      </c>
      <c r="F125" s="2" t="s">
        <v>54</v>
      </c>
      <c r="G125" t="str">
        <f t="shared" si="22"/>
        <v>54734.6810</v>
      </c>
      <c r="H125" s="16">
        <f t="shared" si="23"/>
        <v>16940.5</v>
      </c>
      <c r="I125" s="25" t="s">
        <v>474</v>
      </c>
      <c r="J125" s="26" t="s">
        <v>475</v>
      </c>
      <c r="K125" s="25" t="s">
        <v>476</v>
      </c>
      <c r="L125" s="25" t="s">
        <v>113</v>
      </c>
      <c r="M125" s="26" t="s">
        <v>114</v>
      </c>
      <c r="N125" s="26" t="s">
        <v>54</v>
      </c>
      <c r="O125" s="27" t="s">
        <v>91</v>
      </c>
      <c r="P125" s="28" t="s">
        <v>391</v>
      </c>
    </row>
    <row r="126" spans="1:16" ht="12.75" customHeight="1">
      <c r="A126" s="16" t="str">
        <f t="shared" si="18"/>
        <v>IBVS 5910 </v>
      </c>
      <c r="B126" s="2" t="str">
        <f t="shared" si="19"/>
        <v>I</v>
      </c>
      <c r="C126" s="16">
        <f t="shared" si="20"/>
        <v>54739.816700000003</v>
      </c>
      <c r="D126" t="str">
        <f t="shared" si="21"/>
        <v>vis</v>
      </c>
      <c r="E126">
        <f>VLOOKUP(C126,Active!C$21:E$965,3,FALSE)</f>
        <v>16945.002365930603</v>
      </c>
      <c r="F126" s="2" t="s">
        <v>54</v>
      </c>
      <c r="G126" t="str">
        <f t="shared" si="22"/>
        <v>54739.8167</v>
      </c>
      <c r="H126" s="16">
        <f t="shared" si="23"/>
        <v>16945</v>
      </c>
      <c r="I126" s="25" t="s">
        <v>477</v>
      </c>
      <c r="J126" s="26" t="s">
        <v>478</v>
      </c>
      <c r="K126" s="25" t="s">
        <v>479</v>
      </c>
      <c r="L126" s="25" t="s">
        <v>107</v>
      </c>
      <c r="M126" s="26" t="s">
        <v>114</v>
      </c>
      <c r="N126" s="26" t="s">
        <v>54</v>
      </c>
      <c r="O126" s="27" t="s">
        <v>91</v>
      </c>
      <c r="P126" s="28" t="s">
        <v>391</v>
      </c>
    </row>
    <row r="127" spans="1:16" ht="12.75" customHeight="1">
      <c r="A127" s="16" t="str">
        <f t="shared" si="18"/>
        <v>IBVS 5910 </v>
      </c>
      <c r="B127" s="2" t="str">
        <f t="shared" si="19"/>
        <v>I</v>
      </c>
      <c r="C127" s="16">
        <f t="shared" si="20"/>
        <v>54746.664299999997</v>
      </c>
      <c r="D127" t="str">
        <f t="shared" si="21"/>
        <v>vis</v>
      </c>
      <c r="E127">
        <f>VLOOKUP(C127,Active!C$21:E$965,3,FALSE)</f>
        <v>16951.002716438834</v>
      </c>
      <c r="F127" s="2" t="s">
        <v>54</v>
      </c>
      <c r="G127" t="str">
        <f t="shared" si="22"/>
        <v>54746.6643</v>
      </c>
      <c r="H127" s="16">
        <f t="shared" si="23"/>
        <v>16951</v>
      </c>
      <c r="I127" s="25" t="s">
        <v>480</v>
      </c>
      <c r="J127" s="26" t="s">
        <v>481</v>
      </c>
      <c r="K127" s="25" t="s">
        <v>482</v>
      </c>
      <c r="L127" s="25" t="s">
        <v>95</v>
      </c>
      <c r="M127" s="26" t="s">
        <v>114</v>
      </c>
      <c r="N127" s="26" t="s">
        <v>54</v>
      </c>
      <c r="O127" s="27" t="s">
        <v>91</v>
      </c>
      <c r="P127" s="28" t="s">
        <v>391</v>
      </c>
    </row>
    <row r="128" spans="1:16" ht="12.75" customHeight="1">
      <c r="A128" s="16" t="str">
        <f t="shared" si="18"/>
        <v>IBVS 5910 </v>
      </c>
      <c r="B128" s="2" t="str">
        <f t="shared" si="19"/>
        <v>I</v>
      </c>
      <c r="C128" s="16">
        <f t="shared" si="20"/>
        <v>54754.653299999998</v>
      </c>
      <c r="D128" t="str">
        <f t="shared" si="21"/>
        <v>vis</v>
      </c>
      <c r="E128">
        <f>VLOOKUP(C128,Active!C$21:E$965,3,FALSE)</f>
        <v>16958.00324220119</v>
      </c>
      <c r="F128" s="2" t="s">
        <v>54</v>
      </c>
      <c r="G128" t="str">
        <f t="shared" si="22"/>
        <v>54754.6533</v>
      </c>
      <c r="H128" s="16">
        <f t="shared" si="23"/>
        <v>16958</v>
      </c>
      <c r="I128" s="25" t="s">
        <v>483</v>
      </c>
      <c r="J128" s="26" t="s">
        <v>484</v>
      </c>
      <c r="K128" s="25" t="s">
        <v>485</v>
      </c>
      <c r="L128" s="25" t="s">
        <v>196</v>
      </c>
      <c r="M128" s="26" t="s">
        <v>114</v>
      </c>
      <c r="N128" s="26" t="s">
        <v>54</v>
      </c>
      <c r="O128" s="27" t="s">
        <v>91</v>
      </c>
      <c r="P128" s="28" t="s">
        <v>391</v>
      </c>
    </row>
    <row r="129" spans="1:16" ht="12.75" customHeight="1">
      <c r="A129" s="16" t="str">
        <f t="shared" si="18"/>
        <v>IBVS 5910 </v>
      </c>
      <c r="B129" s="2" t="str">
        <f t="shared" si="19"/>
        <v>I</v>
      </c>
      <c r="C129" s="16">
        <f t="shared" si="20"/>
        <v>54762.641499999998</v>
      </c>
      <c r="D129" t="str">
        <f t="shared" si="21"/>
        <v>vis</v>
      </c>
      <c r="E129">
        <f>VLOOKUP(C129,Active!C$21:E$965,3,FALSE)</f>
        <v>16965.003066947073</v>
      </c>
      <c r="F129" s="2" t="s">
        <v>54</v>
      </c>
      <c r="G129" t="str">
        <f t="shared" si="22"/>
        <v>54762.6415</v>
      </c>
      <c r="H129" s="16">
        <f t="shared" si="23"/>
        <v>16965</v>
      </c>
      <c r="I129" s="25" t="s">
        <v>486</v>
      </c>
      <c r="J129" s="26" t="s">
        <v>487</v>
      </c>
      <c r="K129" s="25" t="s">
        <v>488</v>
      </c>
      <c r="L129" s="25" t="s">
        <v>152</v>
      </c>
      <c r="M129" s="26" t="s">
        <v>114</v>
      </c>
      <c r="N129" s="26" t="s">
        <v>54</v>
      </c>
      <c r="O129" s="27" t="s">
        <v>91</v>
      </c>
      <c r="P129" s="28" t="s">
        <v>391</v>
      </c>
    </row>
    <row r="130" spans="1:16" ht="12.75" customHeight="1">
      <c r="A130" s="16" t="str">
        <f t="shared" si="18"/>
        <v>IBVS 5910 </v>
      </c>
      <c r="B130" s="2" t="str">
        <f t="shared" si="19"/>
        <v>II</v>
      </c>
      <c r="C130" s="16">
        <f t="shared" si="20"/>
        <v>54774.623899999999</v>
      </c>
      <c r="D130" t="str">
        <f t="shared" si="21"/>
        <v>vis</v>
      </c>
      <c r="E130">
        <f>VLOOKUP(C130,Active!C$21:E$965,3,FALSE)</f>
        <v>16975.502891692955</v>
      </c>
      <c r="F130" s="2" t="s">
        <v>54</v>
      </c>
      <c r="G130" t="str">
        <f t="shared" si="22"/>
        <v>54774.6239</v>
      </c>
      <c r="H130" s="16">
        <f t="shared" si="23"/>
        <v>16975.5</v>
      </c>
      <c r="I130" s="25" t="s">
        <v>489</v>
      </c>
      <c r="J130" s="26" t="s">
        <v>490</v>
      </c>
      <c r="K130" s="25" t="s">
        <v>491</v>
      </c>
      <c r="L130" s="25" t="s">
        <v>161</v>
      </c>
      <c r="M130" s="26" t="s">
        <v>114</v>
      </c>
      <c r="N130" s="26" t="s">
        <v>54</v>
      </c>
      <c r="O130" s="27" t="s">
        <v>91</v>
      </c>
      <c r="P130" s="28" t="s">
        <v>391</v>
      </c>
    </row>
    <row r="131" spans="1:16" ht="12.75" customHeight="1">
      <c r="A131" s="16" t="str">
        <f t="shared" si="18"/>
        <v>IBVS 5910 </v>
      </c>
      <c r="B131" s="2" t="str">
        <f t="shared" si="19"/>
        <v>I</v>
      </c>
      <c r="C131" s="16">
        <f t="shared" si="20"/>
        <v>54778.618900000001</v>
      </c>
      <c r="D131" t="str">
        <f t="shared" si="21"/>
        <v>vis</v>
      </c>
      <c r="E131">
        <f>VLOOKUP(C131,Active!C$21:E$965,3,FALSE)</f>
        <v>16979.003592709429</v>
      </c>
      <c r="F131" s="2" t="s">
        <v>54</v>
      </c>
      <c r="G131" t="str">
        <f t="shared" si="22"/>
        <v>54778.6189</v>
      </c>
      <c r="H131" s="16">
        <f t="shared" si="23"/>
        <v>16979</v>
      </c>
      <c r="I131" s="25" t="s">
        <v>492</v>
      </c>
      <c r="J131" s="26" t="s">
        <v>493</v>
      </c>
      <c r="K131" s="25" t="s">
        <v>494</v>
      </c>
      <c r="L131" s="25" t="s">
        <v>260</v>
      </c>
      <c r="M131" s="26" t="s">
        <v>114</v>
      </c>
      <c r="N131" s="26" t="s">
        <v>54</v>
      </c>
      <c r="O131" s="27" t="s">
        <v>91</v>
      </c>
      <c r="P131" s="28" t="s">
        <v>391</v>
      </c>
    </row>
    <row r="132" spans="1:16" ht="12.75" customHeight="1">
      <c r="A132" s="16" t="str">
        <f t="shared" si="18"/>
        <v>IBVS 5910 </v>
      </c>
      <c r="B132" s="2" t="str">
        <f t="shared" si="19"/>
        <v>I</v>
      </c>
      <c r="C132" s="16">
        <f t="shared" si="20"/>
        <v>54794.594599999997</v>
      </c>
      <c r="D132" t="str">
        <f t="shared" si="21"/>
        <v>vis</v>
      </c>
      <c r="E132">
        <f>VLOOKUP(C132,Active!C$21:E$965,3,FALSE)</f>
        <v>16993.002628811773</v>
      </c>
      <c r="F132" s="2" t="s">
        <v>54</v>
      </c>
      <c r="G132" t="str">
        <f t="shared" si="22"/>
        <v>54794.5946</v>
      </c>
      <c r="H132" s="16">
        <f t="shared" si="23"/>
        <v>16993</v>
      </c>
      <c r="I132" s="25" t="s">
        <v>495</v>
      </c>
      <c r="J132" s="26" t="s">
        <v>496</v>
      </c>
      <c r="K132" s="25" t="s">
        <v>497</v>
      </c>
      <c r="L132" s="25" t="s">
        <v>121</v>
      </c>
      <c r="M132" s="26" t="s">
        <v>114</v>
      </c>
      <c r="N132" s="26" t="s">
        <v>54</v>
      </c>
      <c r="O132" s="27" t="s">
        <v>91</v>
      </c>
      <c r="P132" s="28" t="s">
        <v>391</v>
      </c>
    </row>
    <row r="133" spans="1:16" ht="12.75" customHeight="1">
      <c r="A133" s="16" t="str">
        <f t="shared" si="18"/>
        <v>IBVS 5910 </v>
      </c>
      <c r="B133" s="2" t="str">
        <f t="shared" si="19"/>
        <v>II</v>
      </c>
      <c r="C133" s="16">
        <f t="shared" si="20"/>
        <v>54986.889499999997</v>
      </c>
      <c r="D133" t="str">
        <f t="shared" si="21"/>
        <v>vis</v>
      </c>
      <c r="E133">
        <f>VLOOKUP(C133,Active!C$21:E$965,3,FALSE)</f>
        <v>17161.504994742376</v>
      </c>
      <c r="F133" s="2" t="s">
        <v>54</v>
      </c>
      <c r="G133" t="str">
        <f t="shared" si="22"/>
        <v>54986.8895</v>
      </c>
      <c r="H133" s="16">
        <f t="shared" si="23"/>
        <v>17161.5</v>
      </c>
      <c r="I133" s="25" t="s">
        <v>498</v>
      </c>
      <c r="J133" s="26" t="s">
        <v>499</v>
      </c>
      <c r="K133" s="25" t="s">
        <v>500</v>
      </c>
      <c r="L133" s="25" t="s">
        <v>501</v>
      </c>
      <c r="M133" s="26" t="s">
        <v>114</v>
      </c>
      <c r="N133" s="26" t="s">
        <v>54</v>
      </c>
      <c r="O133" s="27" t="s">
        <v>91</v>
      </c>
      <c r="P133" s="28" t="s">
        <v>391</v>
      </c>
    </row>
    <row r="134" spans="1:16" ht="12.75" customHeight="1">
      <c r="A134" s="16" t="str">
        <f t="shared" si="18"/>
        <v>IBVS 5910 </v>
      </c>
      <c r="B134" s="2" t="str">
        <f t="shared" si="19"/>
        <v>I</v>
      </c>
      <c r="C134" s="16">
        <f t="shared" si="20"/>
        <v>54998.8704</v>
      </c>
      <c r="D134" t="str">
        <f t="shared" si="21"/>
        <v>vis</v>
      </c>
      <c r="E134">
        <f>VLOOKUP(C134,Active!C$21:E$965,3,FALSE)</f>
        <v>17172.003505082368</v>
      </c>
      <c r="F134" s="2" t="s">
        <v>54</v>
      </c>
      <c r="G134" t="str">
        <f t="shared" si="22"/>
        <v>54998.8704</v>
      </c>
      <c r="H134" s="16">
        <f t="shared" si="23"/>
        <v>17172</v>
      </c>
      <c r="I134" s="25" t="s">
        <v>502</v>
      </c>
      <c r="J134" s="26" t="s">
        <v>503</v>
      </c>
      <c r="K134" s="25" t="s">
        <v>504</v>
      </c>
      <c r="L134" s="25" t="s">
        <v>228</v>
      </c>
      <c r="M134" s="26" t="s">
        <v>114</v>
      </c>
      <c r="N134" s="26" t="s">
        <v>54</v>
      </c>
      <c r="O134" s="27" t="s">
        <v>91</v>
      </c>
      <c r="P134" s="28" t="s">
        <v>391</v>
      </c>
    </row>
    <row r="135" spans="1:16" ht="12.75" customHeight="1">
      <c r="A135" s="16" t="str">
        <f t="shared" si="18"/>
        <v>IBVS 5910 </v>
      </c>
      <c r="B135" s="2" t="str">
        <f t="shared" si="19"/>
        <v>II</v>
      </c>
      <c r="C135" s="16">
        <f t="shared" si="20"/>
        <v>55106.713199999998</v>
      </c>
      <c r="D135" t="str">
        <f t="shared" si="21"/>
        <v>vis</v>
      </c>
      <c r="E135">
        <f>VLOOKUP(C135,Active!C$21:E$965,3,FALSE)</f>
        <v>17266.502979320012</v>
      </c>
      <c r="F135" s="2" t="s">
        <v>54</v>
      </c>
      <c r="G135" t="str">
        <f t="shared" si="22"/>
        <v>55106.7132</v>
      </c>
      <c r="H135" s="16">
        <f t="shared" si="23"/>
        <v>17266.5</v>
      </c>
      <c r="I135" s="25" t="s">
        <v>505</v>
      </c>
      <c r="J135" s="26" t="s">
        <v>506</v>
      </c>
      <c r="K135" s="25" t="s">
        <v>507</v>
      </c>
      <c r="L135" s="25" t="s">
        <v>272</v>
      </c>
      <c r="M135" s="26" t="s">
        <v>114</v>
      </c>
      <c r="N135" s="26" t="s">
        <v>54</v>
      </c>
      <c r="O135" s="27" t="s">
        <v>91</v>
      </c>
      <c r="P135" s="28" t="s">
        <v>391</v>
      </c>
    </row>
    <row r="136" spans="1:16" ht="12.75" customHeight="1">
      <c r="A136" s="16" t="str">
        <f t="shared" si="18"/>
        <v>IBVS 5972 </v>
      </c>
      <c r="B136" s="2" t="str">
        <f t="shared" si="19"/>
        <v>II</v>
      </c>
      <c r="C136" s="16">
        <f t="shared" si="20"/>
        <v>55122.691200000001</v>
      </c>
      <c r="D136" t="str">
        <f t="shared" si="21"/>
        <v>vis</v>
      </c>
      <c r="E136">
        <f>VLOOKUP(C136,Active!C$21:E$965,3,FALSE)</f>
        <v>17280.504030844724</v>
      </c>
      <c r="F136" s="2" t="s">
        <v>54</v>
      </c>
      <c r="G136" t="str">
        <f t="shared" si="22"/>
        <v>55122.6912</v>
      </c>
      <c r="H136" s="16">
        <f t="shared" si="23"/>
        <v>17280.5</v>
      </c>
      <c r="I136" s="25" t="s">
        <v>508</v>
      </c>
      <c r="J136" s="26" t="s">
        <v>509</v>
      </c>
      <c r="K136" s="25" t="s">
        <v>510</v>
      </c>
      <c r="L136" s="25" t="s">
        <v>511</v>
      </c>
      <c r="M136" s="26" t="s">
        <v>114</v>
      </c>
      <c r="N136" s="26" t="s">
        <v>54</v>
      </c>
      <c r="O136" s="27" t="s">
        <v>91</v>
      </c>
      <c r="P136" s="28" t="s">
        <v>512</v>
      </c>
    </row>
    <row r="137" spans="1:16" ht="12.75" customHeight="1">
      <c r="A137" s="16" t="str">
        <f t="shared" si="18"/>
        <v>IBVS 5972 </v>
      </c>
      <c r="B137" s="2" t="str">
        <f t="shared" si="19"/>
        <v>I</v>
      </c>
      <c r="C137" s="16">
        <f t="shared" si="20"/>
        <v>55134.673300000002</v>
      </c>
      <c r="D137" t="str">
        <f t="shared" si="21"/>
        <v>vis</v>
      </c>
      <c r="E137">
        <f>VLOOKUP(C137,Active!C$21:E$965,3,FALSE)</f>
        <v>17291.003592709432</v>
      </c>
      <c r="F137" s="2" t="s">
        <v>54</v>
      </c>
      <c r="G137" t="str">
        <f t="shared" si="22"/>
        <v>55134.6733</v>
      </c>
      <c r="H137" s="16">
        <f t="shared" si="23"/>
        <v>17291</v>
      </c>
      <c r="I137" s="25" t="s">
        <v>513</v>
      </c>
      <c r="J137" s="26" t="s">
        <v>514</v>
      </c>
      <c r="K137" s="25" t="s">
        <v>515</v>
      </c>
      <c r="L137" s="25" t="s">
        <v>260</v>
      </c>
      <c r="M137" s="26" t="s">
        <v>114</v>
      </c>
      <c r="N137" s="26" t="s">
        <v>54</v>
      </c>
      <c r="O137" s="27" t="s">
        <v>91</v>
      </c>
      <c r="P137" s="28" t="s">
        <v>512</v>
      </c>
    </row>
    <row r="138" spans="1:16" ht="12.75" customHeight="1">
      <c r="A138" s="16" t="str">
        <f t="shared" si="18"/>
        <v>IBVS 5972 </v>
      </c>
      <c r="B138" s="2" t="str">
        <f t="shared" si="19"/>
        <v>II</v>
      </c>
      <c r="C138" s="16">
        <f t="shared" si="20"/>
        <v>55138.667699999998</v>
      </c>
      <c r="D138" t="str">
        <f t="shared" si="21"/>
        <v>vis</v>
      </c>
      <c r="E138">
        <f>VLOOKUP(C138,Active!C$21:E$965,3,FALSE)</f>
        <v>17294.503767963546</v>
      </c>
      <c r="F138" s="2" t="s">
        <v>54</v>
      </c>
      <c r="G138" t="str">
        <f t="shared" si="22"/>
        <v>55138.6677</v>
      </c>
      <c r="H138" s="16">
        <f t="shared" si="23"/>
        <v>17294.5</v>
      </c>
      <c r="I138" s="25" t="s">
        <v>516</v>
      </c>
      <c r="J138" s="26" t="s">
        <v>517</v>
      </c>
      <c r="K138" s="25" t="s">
        <v>518</v>
      </c>
      <c r="L138" s="25" t="s">
        <v>238</v>
      </c>
      <c r="M138" s="26" t="s">
        <v>114</v>
      </c>
      <c r="N138" s="26" t="s">
        <v>54</v>
      </c>
      <c r="O138" s="27" t="s">
        <v>91</v>
      </c>
      <c r="P138" s="28" t="s">
        <v>512</v>
      </c>
    </row>
    <row r="139" spans="1:16" ht="12.75" customHeight="1">
      <c r="A139" s="16" t="str">
        <f t="shared" ref="A139:A146" si="24">P139</f>
        <v>IBVS 5972 </v>
      </c>
      <c r="B139" s="2" t="str">
        <f t="shared" ref="B139:B146" si="25">IF(H139=INT(H139),"I","II")</f>
        <v>II</v>
      </c>
      <c r="C139" s="16">
        <f t="shared" ref="C139:C146" si="26">1*G139</f>
        <v>55154.645600000003</v>
      </c>
      <c r="D139" t="str">
        <f t="shared" ref="D139:D146" si="27">VLOOKUP(F139,I$1:J$5,2,FALSE)</f>
        <v>vis</v>
      </c>
      <c r="E139">
        <f>VLOOKUP(C139,Active!C$21:E$965,3,FALSE)</f>
        <v>17308.504731861201</v>
      </c>
      <c r="F139" s="2" t="s">
        <v>54</v>
      </c>
      <c r="G139" t="str">
        <f t="shared" ref="G139:G146" si="28">MID(I139,3,LEN(I139)-3)</f>
        <v>55154.6456</v>
      </c>
      <c r="H139" s="16">
        <f t="shared" ref="H139:H146" si="29">1*K139</f>
        <v>17308.5</v>
      </c>
      <c r="I139" s="25" t="s">
        <v>519</v>
      </c>
      <c r="J139" s="26" t="s">
        <v>520</v>
      </c>
      <c r="K139" s="25" t="s">
        <v>521</v>
      </c>
      <c r="L139" s="25" t="s">
        <v>279</v>
      </c>
      <c r="M139" s="26" t="s">
        <v>114</v>
      </c>
      <c r="N139" s="26" t="s">
        <v>54</v>
      </c>
      <c r="O139" s="27" t="s">
        <v>91</v>
      </c>
      <c r="P139" s="28" t="s">
        <v>512</v>
      </c>
    </row>
    <row r="140" spans="1:16" ht="12.75" customHeight="1">
      <c r="A140" s="16" t="str">
        <f t="shared" si="24"/>
        <v>IBVS 5972 </v>
      </c>
      <c r="B140" s="2" t="str">
        <f t="shared" si="25"/>
        <v>I</v>
      </c>
      <c r="C140" s="16">
        <f t="shared" si="26"/>
        <v>55418.832699999999</v>
      </c>
      <c r="D140" t="str">
        <f t="shared" si="27"/>
        <v>vis</v>
      </c>
      <c r="E140">
        <f>VLOOKUP(C140,Active!C$21:E$965,3,FALSE)</f>
        <v>17540.004118471785</v>
      </c>
      <c r="F140" s="2" t="s">
        <v>54</v>
      </c>
      <c r="G140" t="str">
        <f t="shared" si="28"/>
        <v>55418.8327</v>
      </c>
      <c r="H140" s="16">
        <f t="shared" si="29"/>
        <v>17540</v>
      </c>
      <c r="I140" s="25" t="s">
        <v>522</v>
      </c>
      <c r="J140" s="26" t="s">
        <v>523</v>
      </c>
      <c r="K140" s="25" t="s">
        <v>524</v>
      </c>
      <c r="L140" s="25" t="s">
        <v>525</v>
      </c>
      <c r="M140" s="26" t="s">
        <v>114</v>
      </c>
      <c r="N140" s="26" t="s">
        <v>54</v>
      </c>
      <c r="O140" s="27" t="s">
        <v>91</v>
      </c>
      <c r="P140" s="28" t="s">
        <v>512</v>
      </c>
    </row>
    <row r="141" spans="1:16" ht="12.75" customHeight="1">
      <c r="A141" s="16" t="str">
        <f t="shared" si="24"/>
        <v>IBVS 5972 </v>
      </c>
      <c r="B141" s="2" t="str">
        <f t="shared" si="25"/>
        <v>I</v>
      </c>
      <c r="C141" s="16">
        <f t="shared" si="26"/>
        <v>55434.808900000004</v>
      </c>
      <c r="D141" t="str">
        <f t="shared" si="27"/>
        <v>vis</v>
      </c>
      <c r="E141">
        <f>VLOOKUP(C141,Active!C$21:E$965,3,FALSE)</f>
        <v>17554.003592709432</v>
      </c>
      <c r="F141" s="2" t="s">
        <v>54</v>
      </c>
      <c r="G141" t="str">
        <f t="shared" si="28"/>
        <v>55434.8089</v>
      </c>
      <c r="H141" s="16">
        <f t="shared" si="29"/>
        <v>17554</v>
      </c>
      <c r="I141" s="25" t="s">
        <v>526</v>
      </c>
      <c r="J141" s="26" t="s">
        <v>527</v>
      </c>
      <c r="K141" s="25" t="s">
        <v>528</v>
      </c>
      <c r="L141" s="25" t="s">
        <v>260</v>
      </c>
      <c r="M141" s="26" t="s">
        <v>114</v>
      </c>
      <c r="N141" s="26" t="s">
        <v>54</v>
      </c>
      <c r="O141" s="27" t="s">
        <v>91</v>
      </c>
      <c r="P141" s="28" t="s">
        <v>512</v>
      </c>
    </row>
    <row r="142" spans="1:16" ht="12.75" customHeight="1">
      <c r="A142" s="16" t="str">
        <f t="shared" si="24"/>
        <v>IBVS 5972 </v>
      </c>
      <c r="B142" s="2" t="str">
        <f t="shared" si="25"/>
        <v>II</v>
      </c>
      <c r="C142" s="16">
        <f t="shared" si="26"/>
        <v>55462.766600000003</v>
      </c>
      <c r="D142" t="str">
        <f t="shared" si="27"/>
        <v>vis</v>
      </c>
      <c r="E142">
        <f>VLOOKUP(C142,Active!C$21:E$965,3,FALSE)</f>
        <v>17578.502103049424</v>
      </c>
      <c r="F142" s="2" t="s">
        <v>54</v>
      </c>
      <c r="G142" t="str">
        <f t="shared" si="28"/>
        <v>55462.7666</v>
      </c>
      <c r="H142" s="16">
        <f t="shared" si="29"/>
        <v>17578.5</v>
      </c>
      <c r="I142" s="25" t="s">
        <v>529</v>
      </c>
      <c r="J142" s="26" t="s">
        <v>530</v>
      </c>
      <c r="K142" s="25" t="s">
        <v>531</v>
      </c>
      <c r="L142" s="25" t="s">
        <v>113</v>
      </c>
      <c r="M142" s="26" t="s">
        <v>114</v>
      </c>
      <c r="N142" s="26" t="s">
        <v>54</v>
      </c>
      <c r="O142" s="27" t="s">
        <v>91</v>
      </c>
      <c r="P142" s="28" t="s">
        <v>512</v>
      </c>
    </row>
    <row r="143" spans="1:16" ht="12.75" customHeight="1">
      <c r="A143" s="16" t="str">
        <f t="shared" si="24"/>
        <v>IBVS 5972 </v>
      </c>
      <c r="B143" s="2" t="str">
        <f t="shared" si="25"/>
        <v>I</v>
      </c>
      <c r="C143" s="16">
        <f t="shared" si="26"/>
        <v>55473.608399999997</v>
      </c>
      <c r="D143" t="str">
        <f t="shared" si="27"/>
        <v>vis</v>
      </c>
      <c r="E143">
        <f>VLOOKUP(C143,Active!C$21:E$965,3,FALSE)</f>
        <v>17588.002453557656</v>
      </c>
      <c r="F143" s="2" t="s">
        <v>54</v>
      </c>
      <c r="G143" t="str">
        <f t="shared" si="28"/>
        <v>55473.6084</v>
      </c>
      <c r="H143" s="16">
        <f t="shared" si="29"/>
        <v>17588</v>
      </c>
      <c r="I143" s="25" t="s">
        <v>532</v>
      </c>
      <c r="J143" s="26" t="s">
        <v>533</v>
      </c>
      <c r="K143" s="25" t="s">
        <v>534</v>
      </c>
      <c r="L143" s="25" t="s">
        <v>146</v>
      </c>
      <c r="M143" s="26" t="s">
        <v>114</v>
      </c>
      <c r="N143" s="26" t="s">
        <v>54</v>
      </c>
      <c r="O143" s="27" t="s">
        <v>91</v>
      </c>
      <c r="P143" s="28" t="s">
        <v>512</v>
      </c>
    </row>
    <row r="144" spans="1:16" ht="12.75" customHeight="1">
      <c r="A144" s="16" t="str">
        <f t="shared" si="24"/>
        <v>IBVS 5972 </v>
      </c>
      <c r="B144" s="2" t="str">
        <f t="shared" si="25"/>
        <v>II</v>
      </c>
      <c r="C144" s="16">
        <f t="shared" si="26"/>
        <v>55485.591800000002</v>
      </c>
      <c r="D144" t="str">
        <f t="shared" si="27"/>
        <v>vis</v>
      </c>
      <c r="E144">
        <f>VLOOKUP(C144,Active!C$21:E$965,3,FALSE)</f>
        <v>17598.503154574133</v>
      </c>
      <c r="F144" s="2" t="s">
        <v>54</v>
      </c>
      <c r="G144" t="str">
        <f t="shared" si="28"/>
        <v>55485.5918</v>
      </c>
      <c r="H144" s="16">
        <f t="shared" si="29"/>
        <v>17598.5</v>
      </c>
      <c r="I144" s="25" t="s">
        <v>535</v>
      </c>
      <c r="J144" s="26" t="s">
        <v>536</v>
      </c>
      <c r="K144" s="25" t="s">
        <v>537</v>
      </c>
      <c r="L144" s="25" t="s">
        <v>398</v>
      </c>
      <c r="M144" s="26" t="s">
        <v>114</v>
      </c>
      <c r="N144" s="26" t="s">
        <v>54</v>
      </c>
      <c r="O144" s="27" t="s">
        <v>91</v>
      </c>
      <c r="P144" s="28" t="s">
        <v>512</v>
      </c>
    </row>
    <row r="145" spans="1:16" ht="12.75" customHeight="1">
      <c r="A145" s="16" t="str">
        <f t="shared" si="24"/>
        <v>IBVS 5972 </v>
      </c>
      <c r="B145" s="2" t="str">
        <f t="shared" si="25"/>
        <v>I</v>
      </c>
      <c r="C145" s="16">
        <f t="shared" si="26"/>
        <v>55497.573799999998</v>
      </c>
      <c r="D145" t="str">
        <f t="shared" si="27"/>
        <v>vis</v>
      </c>
      <c r="E145">
        <f>VLOOKUP(C145,Active!C$21:E$965,3,FALSE)</f>
        <v>17609.002628811777</v>
      </c>
      <c r="F145" s="2" t="s">
        <v>54</v>
      </c>
      <c r="G145" t="str">
        <f t="shared" si="28"/>
        <v>55497.5738</v>
      </c>
      <c r="H145" s="16">
        <f t="shared" si="29"/>
        <v>17609</v>
      </c>
      <c r="I145" s="25" t="s">
        <v>538</v>
      </c>
      <c r="J145" s="26" t="s">
        <v>539</v>
      </c>
      <c r="K145" s="25" t="s">
        <v>540</v>
      </c>
      <c r="L145" s="25" t="s">
        <v>121</v>
      </c>
      <c r="M145" s="26" t="s">
        <v>114</v>
      </c>
      <c r="N145" s="26" t="s">
        <v>54</v>
      </c>
      <c r="O145" s="27" t="s">
        <v>91</v>
      </c>
      <c r="P145" s="28" t="s">
        <v>512</v>
      </c>
    </row>
    <row r="146" spans="1:16" ht="12.75" customHeight="1">
      <c r="A146" s="16" t="str">
        <f t="shared" si="24"/>
        <v> JAAVSO 43-1 </v>
      </c>
      <c r="B146" s="2" t="str">
        <f t="shared" si="25"/>
        <v>I</v>
      </c>
      <c r="C146" s="16">
        <f t="shared" si="26"/>
        <v>56952.605199999998</v>
      </c>
      <c r="D146" t="str">
        <f t="shared" si="27"/>
        <v>vis</v>
      </c>
      <c r="E146">
        <f>VLOOKUP(C146,Active!C$21:E$965,3,FALSE)</f>
        <v>18884.003855590603</v>
      </c>
      <c r="F146" s="2" t="s">
        <v>54</v>
      </c>
      <c r="G146" t="str">
        <f t="shared" si="28"/>
        <v>56952.6052</v>
      </c>
      <c r="H146" s="16">
        <f t="shared" si="29"/>
        <v>18884</v>
      </c>
      <c r="I146" s="25" t="s">
        <v>541</v>
      </c>
      <c r="J146" s="26" t="s">
        <v>542</v>
      </c>
      <c r="K146" s="25" t="s">
        <v>543</v>
      </c>
      <c r="L146" s="25" t="s">
        <v>544</v>
      </c>
      <c r="M146" s="26" t="s">
        <v>114</v>
      </c>
      <c r="N146" s="26" t="s">
        <v>54</v>
      </c>
      <c r="O146" s="27" t="s">
        <v>209</v>
      </c>
      <c r="P146" s="27" t="s">
        <v>545</v>
      </c>
    </row>
  </sheetData>
  <sheetProtection selectLockedCells="1" selectUnlockedCells="1"/>
  <hyperlinks>
    <hyperlink ref="P15" r:id="rId1"/>
    <hyperlink ref="P16" r:id="rId2"/>
    <hyperlink ref="P18" r:id="rId3"/>
    <hyperlink ref="P19" r:id="rId4"/>
    <hyperlink ref="P20" r:id="rId5"/>
    <hyperlink ref="P21" r:id="rId6"/>
    <hyperlink ref="P22" r:id="rId7"/>
    <hyperlink ref="P23" r:id="rId8"/>
    <hyperlink ref="P24" r:id="rId9"/>
    <hyperlink ref="P25" r:id="rId10"/>
    <hyperlink ref="P26" r:id="rId11"/>
    <hyperlink ref="P27" r:id="rId12"/>
    <hyperlink ref="P28" r:id="rId13"/>
    <hyperlink ref="P29" r:id="rId14"/>
    <hyperlink ref="P30" r:id="rId15"/>
    <hyperlink ref="P31" r:id="rId16"/>
    <hyperlink ref="P32" r:id="rId17"/>
    <hyperlink ref="P33" r:id="rId18"/>
    <hyperlink ref="P34" r:id="rId19"/>
    <hyperlink ref="P35" r:id="rId20"/>
    <hyperlink ref="P36" r:id="rId21"/>
    <hyperlink ref="P37" r:id="rId22"/>
    <hyperlink ref="P38" r:id="rId23"/>
    <hyperlink ref="P39" r:id="rId24"/>
    <hyperlink ref="P40" r:id="rId25"/>
    <hyperlink ref="P41" r:id="rId26"/>
    <hyperlink ref="P42" r:id="rId27"/>
    <hyperlink ref="P43" r:id="rId28"/>
    <hyperlink ref="P44" r:id="rId29"/>
    <hyperlink ref="P45" r:id="rId30"/>
    <hyperlink ref="P46" r:id="rId31"/>
    <hyperlink ref="P47" r:id="rId32"/>
    <hyperlink ref="P48" r:id="rId33"/>
    <hyperlink ref="P52" r:id="rId34"/>
    <hyperlink ref="P53" r:id="rId35"/>
    <hyperlink ref="P54" r:id="rId36"/>
    <hyperlink ref="P56" r:id="rId37"/>
    <hyperlink ref="P57" r:id="rId38"/>
    <hyperlink ref="P58" r:id="rId39"/>
    <hyperlink ref="P59" r:id="rId40"/>
    <hyperlink ref="P60" r:id="rId41"/>
    <hyperlink ref="P61" r:id="rId42"/>
    <hyperlink ref="P62" r:id="rId43"/>
    <hyperlink ref="P63" r:id="rId44"/>
    <hyperlink ref="P64" r:id="rId45"/>
    <hyperlink ref="P77" r:id="rId46"/>
    <hyperlink ref="P98" r:id="rId47"/>
    <hyperlink ref="P99" r:id="rId48"/>
    <hyperlink ref="P101" r:id="rId49"/>
    <hyperlink ref="P102" r:id="rId50"/>
    <hyperlink ref="P103" r:id="rId51"/>
    <hyperlink ref="P104" r:id="rId52"/>
    <hyperlink ref="P105" r:id="rId53"/>
    <hyperlink ref="P106" r:id="rId54"/>
    <hyperlink ref="P107" r:id="rId55"/>
    <hyperlink ref="P108" r:id="rId56"/>
    <hyperlink ref="P109" r:id="rId57"/>
    <hyperlink ref="P110" r:id="rId58"/>
    <hyperlink ref="P111" r:id="rId59"/>
    <hyperlink ref="P112" r:id="rId60"/>
    <hyperlink ref="P113" r:id="rId61"/>
    <hyperlink ref="P114" r:id="rId62"/>
    <hyperlink ref="P115" r:id="rId63"/>
    <hyperlink ref="P116" r:id="rId64"/>
    <hyperlink ref="P117" r:id="rId65"/>
    <hyperlink ref="P118" r:id="rId66"/>
    <hyperlink ref="P119" r:id="rId67"/>
    <hyperlink ref="P120" r:id="rId68"/>
    <hyperlink ref="P121" r:id="rId69"/>
    <hyperlink ref="P122" r:id="rId70"/>
    <hyperlink ref="P123" r:id="rId71"/>
    <hyperlink ref="P124" r:id="rId72"/>
    <hyperlink ref="P125" r:id="rId73"/>
    <hyperlink ref="P126" r:id="rId74"/>
    <hyperlink ref="P127" r:id="rId75"/>
    <hyperlink ref="P128" r:id="rId76"/>
    <hyperlink ref="P129" r:id="rId77"/>
    <hyperlink ref="P130" r:id="rId78"/>
    <hyperlink ref="P131" r:id="rId79"/>
    <hyperlink ref="P132" r:id="rId80"/>
    <hyperlink ref="P133" r:id="rId81"/>
    <hyperlink ref="P134" r:id="rId82"/>
    <hyperlink ref="P135" r:id="rId83"/>
    <hyperlink ref="P136" r:id="rId84"/>
    <hyperlink ref="P137" r:id="rId85"/>
    <hyperlink ref="P138" r:id="rId86"/>
    <hyperlink ref="P139" r:id="rId87"/>
    <hyperlink ref="P140" r:id="rId88"/>
    <hyperlink ref="P141" r:id="rId89"/>
    <hyperlink ref="P142" r:id="rId90"/>
    <hyperlink ref="P143" r:id="rId91"/>
    <hyperlink ref="P144" r:id="rId92"/>
    <hyperlink ref="P145" r:id="rId93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2022-04-03T04:33:34Z</dcterms:created>
  <dcterms:modified xsi:type="dcterms:W3CDTF">2023-01-26T01:05:01Z</dcterms:modified>
</cp:coreProperties>
</file>